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av\Excel\Assignment 4\"/>
    </mc:Choice>
  </mc:AlternateContent>
  <bookViews>
    <workbookView xWindow="0" yWindow="0" windowWidth="23040" windowHeight="8988" activeTab="7"/>
  </bookViews>
  <sheets>
    <sheet name="Sheet1" sheetId="1" r:id="rId1"/>
    <sheet name="HDFCBANK" sheetId="2" r:id="rId2"/>
    <sheet name="HDFC" sheetId="3" r:id="rId3"/>
    <sheet name="Task1" sheetId="4" r:id="rId4"/>
    <sheet name="TradeList1" sheetId="5" r:id="rId5"/>
    <sheet name="Sheet11" sheetId="13" r:id="rId6"/>
    <sheet name="Task2" sheetId="16" r:id="rId7"/>
    <sheet name="TradeList2" sheetId="15" r:id="rId8"/>
  </sheets>
  <definedNames>
    <definedName name="_xlnm._FilterDatabase" localSheetId="3" hidden="1">Task1!$A$1:$W$251</definedName>
    <definedName name="_xlnm._FilterDatabase" localSheetId="6" hidden="1">Task2!$A$1:$W$251</definedName>
    <definedName name="_xlnm._FilterDatabase" localSheetId="7" hidden="1">TradeList2!$A$1:$Z$251</definedName>
  </definedNames>
  <calcPr calcId="152511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0" i="15" l="1"/>
  <c r="AF19" i="15"/>
  <c r="AG3" i="15"/>
  <c r="X2" i="15"/>
  <c r="N2" i="15" s="1"/>
  <c r="AG19" i="15"/>
  <c r="M2" i="15"/>
  <c r="L2" i="15"/>
  <c r="K2" i="15"/>
  <c r="G2" i="15"/>
  <c r="AK2" i="16"/>
  <c r="J2" i="15"/>
  <c r="P2" i="15" l="1"/>
  <c r="O2" i="15"/>
  <c r="Q2" i="15"/>
  <c r="R2" i="15"/>
  <c r="S2" i="15" s="1"/>
  <c r="T2" i="15"/>
  <c r="A10" i="16"/>
  <c r="F4" i="16"/>
  <c r="P4" i="16" s="1"/>
  <c r="O3" i="16"/>
  <c r="K3" i="16"/>
  <c r="F3" i="16"/>
  <c r="P3" i="16" s="1"/>
  <c r="AC2" i="16"/>
  <c r="Y2" i="16"/>
  <c r="W2" i="16"/>
  <c r="U2" i="16"/>
  <c r="T2" i="16"/>
  <c r="P2" i="16"/>
  <c r="O2" i="16"/>
  <c r="W3" i="16" s="1"/>
  <c r="A3" i="16" s="1"/>
  <c r="L2" i="16"/>
  <c r="K2" i="16"/>
  <c r="N2" i="16" s="1"/>
  <c r="C2" i="16"/>
  <c r="A2" i="16"/>
  <c r="X3" i="4"/>
  <c r="X4" i="4"/>
  <c r="X5" i="4"/>
  <c r="X6" i="4"/>
  <c r="X7" i="4"/>
  <c r="X8" i="4"/>
  <c r="X9" i="4"/>
  <c r="X10" i="4"/>
  <c r="X11" i="4"/>
  <c r="Y2" i="4"/>
  <c r="X2" i="4"/>
  <c r="T3" i="4"/>
  <c r="T4" i="4"/>
  <c r="T5" i="4"/>
  <c r="T6" i="4"/>
  <c r="T7" i="4"/>
  <c r="T8" i="4"/>
  <c r="T9" i="4"/>
  <c r="T10" i="4"/>
  <c r="T11" i="4"/>
  <c r="U2" i="4"/>
  <c r="T2" i="4"/>
  <c r="G2" i="16"/>
  <c r="G3" i="16"/>
  <c r="C2" i="15"/>
  <c r="D2" i="15"/>
  <c r="E2" i="15"/>
  <c r="F2" i="15"/>
  <c r="U2" i="15" l="1"/>
  <c r="G3" i="15"/>
  <c r="H2" i="15"/>
  <c r="I2" i="15"/>
  <c r="M2" i="16"/>
  <c r="Q2" i="16"/>
  <c r="R4" i="16"/>
  <c r="R3" i="16"/>
  <c r="T4" i="16"/>
  <c r="Z2" i="16"/>
  <c r="L3" i="16"/>
  <c r="N3" i="16" s="1"/>
  <c r="T3" i="16"/>
  <c r="K4" i="16"/>
  <c r="O4" i="16"/>
  <c r="W4" i="16" s="1"/>
  <c r="A4" i="16" s="1"/>
  <c r="F5" i="16"/>
  <c r="R2" i="16"/>
  <c r="AA2" i="16"/>
  <c r="AE2" i="16" s="1"/>
  <c r="AG2" i="16" s="1"/>
  <c r="AI2" i="16" s="1"/>
  <c r="M3" i="16"/>
  <c r="L4" i="16"/>
  <c r="B2" i="16"/>
  <c r="X2" i="16"/>
  <c r="AB2" i="16"/>
  <c r="AJ2" i="16"/>
  <c r="D2" i="13"/>
  <c r="I2" i="16"/>
  <c r="I3" i="16"/>
  <c r="H2" i="16"/>
  <c r="H3" i="16"/>
  <c r="G4" i="16"/>
  <c r="V2" i="15" l="1"/>
  <c r="J3" i="16"/>
  <c r="J2" i="16"/>
  <c r="AD2" i="16"/>
  <c r="AF2" i="16" s="1"/>
  <c r="AH2" i="16" s="1"/>
  <c r="S2" i="16"/>
  <c r="M4" i="16"/>
  <c r="N4" i="16"/>
  <c r="Z4" i="16"/>
  <c r="B4" i="16"/>
  <c r="AA4" i="16"/>
  <c r="X4" i="16"/>
  <c r="P5" i="16"/>
  <c r="L5" i="16"/>
  <c r="F6" i="16"/>
  <c r="O5" i="16"/>
  <c r="K5" i="16"/>
  <c r="AA3" i="16"/>
  <c r="Z3" i="16"/>
  <c r="X3" i="16"/>
  <c r="B3" i="16"/>
  <c r="W5" i="16"/>
  <c r="A5" i="16" s="1"/>
  <c r="Q3" i="16"/>
  <c r="U3" i="16" s="1"/>
  <c r="E2" i="13"/>
  <c r="AJ2" i="4"/>
  <c r="AC2" i="4"/>
  <c r="AB2" i="4"/>
  <c r="AA2" i="4"/>
  <c r="Z2" i="4"/>
  <c r="B2" i="4"/>
  <c r="C2" i="4"/>
  <c r="P2" i="4"/>
  <c r="R2" i="4" s="1"/>
  <c r="AC19" i="5"/>
  <c r="H4" i="16"/>
  <c r="G5" i="16"/>
  <c r="I4" i="16"/>
  <c r="W2" i="15" l="1"/>
  <c r="Y2" i="15"/>
  <c r="J4" i="16"/>
  <c r="Q4" i="16" s="1"/>
  <c r="U4" i="16" s="1"/>
  <c r="C3" i="16"/>
  <c r="AB3" i="16"/>
  <c r="AD3" i="16" s="1"/>
  <c r="AC3" i="16"/>
  <c r="Y3" i="16"/>
  <c r="AJ3" i="16"/>
  <c r="P6" i="16"/>
  <c r="K6" i="16"/>
  <c r="F7" i="16"/>
  <c r="O6" i="16"/>
  <c r="N5" i="16"/>
  <c r="M5" i="16"/>
  <c r="T6" i="16"/>
  <c r="R5" i="16"/>
  <c r="T5" i="16"/>
  <c r="S3" i="16"/>
  <c r="W6" i="16"/>
  <c r="A6" i="16" s="1"/>
  <c r="AE2" i="4"/>
  <c r="AG2" i="4" s="1"/>
  <c r="AI2" i="4" s="1"/>
  <c r="AD2" i="4"/>
  <c r="AF2" i="4" s="1"/>
  <c r="AH2" i="4" s="1"/>
  <c r="L2" i="4"/>
  <c r="O2" i="4"/>
  <c r="W2" i="4"/>
  <c r="A2" i="4" s="1"/>
  <c r="E3" i="15"/>
  <c r="H5" i="16"/>
  <c r="I5" i="16"/>
  <c r="G6" i="16"/>
  <c r="X3" i="15" l="1"/>
  <c r="O3" i="15" s="1"/>
  <c r="Z2" i="15"/>
  <c r="AE3" i="16"/>
  <c r="AG3" i="16" s="1"/>
  <c r="AI3" i="16" s="1"/>
  <c r="AK3" i="16"/>
  <c r="AF3" i="16"/>
  <c r="AH3" i="16" s="1"/>
  <c r="J5" i="16"/>
  <c r="Q5" i="16" s="1"/>
  <c r="U5" i="16" s="1"/>
  <c r="AJ5" i="16" s="1"/>
  <c r="C4" i="16"/>
  <c r="AC4" i="16"/>
  <c r="Y4" i="16"/>
  <c r="AB4" i="16"/>
  <c r="AD4" i="16" s="1"/>
  <c r="AJ4" i="16"/>
  <c r="F8" i="16"/>
  <c r="O7" i="16"/>
  <c r="K7" i="16"/>
  <c r="L7" i="16"/>
  <c r="P7" i="16"/>
  <c r="N6" i="16"/>
  <c r="M6" i="16"/>
  <c r="B5" i="16"/>
  <c r="X5" i="16"/>
  <c r="Z5" i="16"/>
  <c r="AA5" i="16"/>
  <c r="S4" i="16"/>
  <c r="X6" i="16"/>
  <c r="Z6" i="16"/>
  <c r="AA6" i="16"/>
  <c r="B6" i="16"/>
  <c r="W7" i="16"/>
  <c r="A7" i="16" s="1"/>
  <c r="T7" i="16"/>
  <c r="R6" i="1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F3" i="4"/>
  <c r="P3" i="4" s="1"/>
  <c r="F3" i="15"/>
  <c r="D3" i="15"/>
  <c r="E5" i="15"/>
  <c r="E4" i="15"/>
  <c r="C3" i="15"/>
  <c r="H6" i="16"/>
  <c r="G7" i="16"/>
  <c r="I6" i="16"/>
  <c r="G2" i="4"/>
  <c r="N3" i="15" l="1"/>
  <c r="P3" i="15" s="1"/>
  <c r="T3" i="15" s="1"/>
  <c r="G4" i="15"/>
  <c r="I3" i="15"/>
  <c r="AE4" i="16"/>
  <c r="AG4" i="16" s="1"/>
  <c r="AI4" i="16" s="1"/>
  <c r="AK4" i="16"/>
  <c r="H3" i="15"/>
  <c r="M3" i="15" s="1"/>
  <c r="AF4" i="16"/>
  <c r="AH4" i="16" s="1"/>
  <c r="J6" i="16"/>
  <c r="Q6" i="16" s="1"/>
  <c r="R7" i="16"/>
  <c r="S5" i="16"/>
  <c r="F9" i="16"/>
  <c r="K8" i="16"/>
  <c r="P8" i="16"/>
  <c r="L8" i="16"/>
  <c r="O8" i="16"/>
  <c r="AC5" i="16"/>
  <c r="Y5" i="16"/>
  <c r="AB5" i="16"/>
  <c r="AD5" i="16" s="1"/>
  <c r="C5" i="16"/>
  <c r="X7" i="16"/>
  <c r="AA7" i="16"/>
  <c r="B7" i="16"/>
  <c r="Z7" i="16"/>
  <c r="N7" i="16"/>
  <c r="M7" i="16"/>
  <c r="R3" i="4"/>
  <c r="Q2" i="4"/>
  <c r="F4" i="4"/>
  <c r="P4" i="4" s="1"/>
  <c r="L3" i="4"/>
  <c r="O3" i="4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F4" i="15"/>
  <c r="D4" i="15"/>
  <c r="C4" i="15"/>
  <c r="H7" i="16"/>
  <c r="G8" i="16"/>
  <c r="I7" i="16"/>
  <c r="G3" i="4"/>
  <c r="H2" i="4"/>
  <c r="I2" i="4"/>
  <c r="G4" i="4"/>
  <c r="K3" i="15" l="1"/>
  <c r="J3" i="15"/>
  <c r="L3" i="15"/>
  <c r="G5" i="15"/>
  <c r="I4" i="15"/>
  <c r="AE5" i="16"/>
  <c r="AG5" i="16" s="1"/>
  <c r="AI5" i="16" s="1"/>
  <c r="AK5" i="16"/>
  <c r="H4" i="15"/>
  <c r="M4" i="15" s="1"/>
  <c r="AF5" i="16"/>
  <c r="AH5" i="16" s="1"/>
  <c r="J7" i="16"/>
  <c r="Q7" i="16" s="1"/>
  <c r="U7" i="16" s="1"/>
  <c r="N8" i="16"/>
  <c r="M8" i="16"/>
  <c r="P9" i="16"/>
  <c r="L9" i="16"/>
  <c r="F10" i="16"/>
  <c r="O9" i="16"/>
  <c r="W9" i="16" s="1"/>
  <c r="A9" i="16" s="1"/>
  <c r="K9" i="16"/>
  <c r="W8" i="16"/>
  <c r="A8" i="16" s="1"/>
  <c r="S6" i="16"/>
  <c r="R8" i="16"/>
  <c r="U6" i="16"/>
  <c r="T8" i="16"/>
  <c r="B3" i="4"/>
  <c r="AA3" i="4"/>
  <c r="Z3" i="4"/>
  <c r="R4" i="4"/>
  <c r="S2" i="4"/>
  <c r="F5" i="4"/>
  <c r="P5" i="4" s="1"/>
  <c r="L4" i="4"/>
  <c r="O4" i="4"/>
  <c r="J2" i="4"/>
  <c r="F5" i="15"/>
  <c r="D5" i="15"/>
  <c r="C5" i="15"/>
  <c r="H8" i="16"/>
  <c r="G9" i="16"/>
  <c r="I8" i="16"/>
  <c r="I4" i="4"/>
  <c r="G5" i="4"/>
  <c r="H4" i="4"/>
  <c r="H3" i="4"/>
  <c r="I3" i="4"/>
  <c r="Q3" i="15" l="1"/>
  <c r="U3" i="15" s="1"/>
  <c r="R3" i="15"/>
  <c r="S3" i="15" s="1"/>
  <c r="K4" i="15"/>
  <c r="L4" i="15"/>
  <c r="J4" i="15"/>
  <c r="G6" i="15"/>
  <c r="I5" i="15"/>
  <c r="H5" i="15"/>
  <c r="M5" i="15" s="1"/>
  <c r="J8" i="16"/>
  <c r="Q8" i="16" s="1"/>
  <c r="U8" i="16" s="1"/>
  <c r="AA8" i="16"/>
  <c r="Z8" i="16"/>
  <c r="X8" i="16"/>
  <c r="B8" i="16"/>
  <c r="AB7" i="16"/>
  <c r="AD7" i="16" s="1"/>
  <c r="AC7" i="16"/>
  <c r="C7" i="16"/>
  <c r="Y7" i="16"/>
  <c r="AJ7" i="16"/>
  <c r="M9" i="16"/>
  <c r="N9" i="16"/>
  <c r="T10" i="16"/>
  <c r="R9" i="16"/>
  <c r="T9" i="16"/>
  <c r="S7" i="16"/>
  <c r="AC6" i="16"/>
  <c r="Y6" i="16"/>
  <c r="AB6" i="16"/>
  <c r="AD6" i="16" s="1"/>
  <c r="C6" i="16"/>
  <c r="AJ6" i="16"/>
  <c r="P10" i="16"/>
  <c r="L10" i="16"/>
  <c r="O10" i="16"/>
  <c r="K10" i="16"/>
  <c r="F11" i="16"/>
  <c r="J4" i="4"/>
  <c r="J3" i="4"/>
  <c r="B4" i="4"/>
  <c r="AA4" i="4"/>
  <c r="Z4" i="4"/>
  <c r="AA5" i="4"/>
  <c r="Z5" i="4"/>
  <c r="B5" i="4"/>
  <c r="R5" i="4"/>
  <c r="F6" i="4"/>
  <c r="P6" i="4" s="1"/>
  <c r="L5" i="4"/>
  <c r="O5" i="4"/>
  <c r="K2" i="4"/>
  <c r="K4" i="4"/>
  <c r="K3" i="4"/>
  <c r="K5" i="4"/>
  <c r="E7" i="15"/>
  <c r="E6" i="15"/>
  <c r="H9" i="16"/>
  <c r="G10" i="16"/>
  <c r="I9" i="16"/>
  <c r="H5" i="4"/>
  <c r="I5" i="4"/>
  <c r="V3" i="15" l="1"/>
  <c r="K5" i="15"/>
  <c r="L5" i="15"/>
  <c r="J5" i="15"/>
  <c r="AE7" i="16"/>
  <c r="AG7" i="16" s="1"/>
  <c r="AI7" i="16" s="1"/>
  <c r="AK7" i="16"/>
  <c r="AE6" i="16"/>
  <c r="AG6" i="16" s="1"/>
  <c r="AI6" i="16" s="1"/>
  <c r="AK6" i="16"/>
  <c r="AF6" i="16"/>
  <c r="AH6" i="16" s="1"/>
  <c r="AF7" i="16"/>
  <c r="AH7" i="16" s="1"/>
  <c r="J9" i="16"/>
  <c r="Q9" i="16" s="1"/>
  <c r="C8" i="16"/>
  <c r="AC8" i="16"/>
  <c r="Y8" i="16"/>
  <c r="AB8" i="16"/>
  <c r="AD8" i="16" s="1"/>
  <c r="Z10" i="16"/>
  <c r="B10" i="16"/>
  <c r="X10" i="16"/>
  <c r="AA10" i="16"/>
  <c r="AJ8" i="16"/>
  <c r="T11" i="16"/>
  <c r="R10" i="16"/>
  <c r="Z9" i="16"/>
  <c r="B9" i="16"/>
  <c r="X9" i="16"/>
  <c r="AA9" i="16"/>
  <c r="S8" i="16"/>
  <c r="P11" i="16"/>
  <c r="F12" i="16"/>
  <c r="O11" i="16"/>
  <c r="M10" i="16"/>
  <c r="N10" i="16"/>
  <c r="J5" i="4"/>
  <c r="B6" i="4"/>
  <c r="AA6" i="4"/>
  <c r="Z6" i="4"/>
  <c r="R6" i="4"/>
  <c r="K6" i="4"/>
  <c r="M6" i="4" s="1"/>
  <c r="M3" i="4"/>
  <c r="Q3" i="4" s="1"/>
  <c r="N3" i="4"/>
  <c r="M4" i="4"/>
  <c r="N4" i="4"/>
  <c r="N5" i="4"/>
  <c r="M5" i="4"/>
  <c r="N2" i="4"/>
  <c r="M2" i="4"/>
  <c r="F7" i="4"/>
  <c r="P7" i="4" s="1"/>
  <c r="O6" i="4"/>
  <c r="F6" i="15"/>
  <c r="F7" i="15"/>
  <c r="D6" i="15"/>
  <c r="D7" i="15"/>
  <c r="E8" i="15"/>
  <c r="C6" i="15"/>
  <c r="C7" i="15"/>
  <c r="I10" i="16"/>
  <c r="H10" i="16"/>
  <c r="G11" i="16"/>
  <c r="G6" i="4"/>
  <c r="W3" i="15" l="1"/>
  <c r="Y3" i="15"/>
  <c r="G7" i="15"/>
  <c r="G8" i="15" s="1"/>
  <c r="I7" i="15"/>
  <c r="I6" i="15"/>
  <c r="AE8" i="16"/>
  <c r="AG8" i="16" s="1"/>
  <c r="AI8" i="16" s="1"/>
  <c r="AK8" i="16"/>
  <c r="H7" i="15"/>
  <c r="H6" i="15"/>
  <c r="AF8" i="16"/>
  <c r="AH8" i="16" s="1"/>
  <c r="J10" i="16"/>
  <c r="W11" i="16"/>
  <c r="A11" i="16" s="1"/>
  <c r="B11" i="16"/>
  <c r="X11" i="16"/>
  <c r="Z11" i="16"/>
  <c r="AA11" i="16"/>
  <c r="S9" i="16"/>
  <c r="F13" i="16"/>
  <c r="R11" i="16"/>
  <c r="U9" i="16"/>
  <c r="U3" i="4"/>
  <c r="Y3" i="4" s="1"/>
  <c r="R7" i="4"/>
  <c r="S3" i="4"/>
  <c r="N6" i="4"/>
  <c r="Q4" i="4"/>
  <c r="U4" i="4" s="1"/>
  <c r="Y4" i="4" s="1"/>
  <c r="F8" i="4"/>
  <c r="P8" i="4" s="1"/>
  <c r="O7" i="4"/>
  <c r="L7" i="4"/>
  <c r="K7" i="4"/>
  <c r="F8" i="15"/>
  <c r="D8" i="15"/>
  <c r="C8" i="15"/>
  <c r="I11" i="16"/>
  <c r="G12" i="16"/>
  <c r="H11" i="16"/>
  <c r="I6" i="4"/>
  <c r="H6" i="4"/>
  <c r="G7" i="4"/>
  <c r="G8" i="4"/>
  <c r="X4" i="15" l="1"/>
  <c r="N4" i="15" s="1"/>
  <c r="Z3" i="15"/>
  <c r="K6" i="15"/>
  <c r="M6" i="15"/>
  <c r="M7" i="15" s="1"/>
  <c r="J6" i="15"/>
  <c r="L6" i="15"/>
  <c r="G9" i="15"/>
  <c r="I8" i="15"/>
  <c r="H8" i="15"/>
  <c r="J11" i="16"/>
  <c r="K11" i="16" s="1"/>
  <c r="C9" i="16"/>
  <c r="AC9" i="16"/>
  <c r="Y9" i="16"/>
  <c r="AB9" i="16"/>
  <c r="AD9" i="16" s="1"/>
  <c r="AJ9" i="16"/>
  <c r="F14" i="16"/>
  <c r="Q10" i="16"/>
  <c r="AB4" i="4"/>
  <c r="AD4" i="4" s="1"/>
  <c r="AF4" i="4" s="1"/>
  <c r="AH4" i="4" s="1"/>
  <c r="AC4" i="4"/>
  <c r="AE4" i="4" s="1"/>
  <c r="AG4" i="4" s="1"/>
  <c r="AI4" i="4" s="1"/>
  <c r="C4" i="4"/>
  <c r="AJ4" i="4"/>
  <c r="AB3" i="4"/>
  <c r="AD3" i="4" s="1"/>
  <c r="AF3" i="4" s="1"/>
  <c r="AC3" i="4"/>
  <c r="AE3" i="4" s="1"/>
  <c r="AG3" i="4" s="1"/>
  <c r="AI3" i="4" s="1"/>
  <c r="C3" i="4"/>
  <c r="AJ3" i="4"/>
  <c r="J6" i="4"/>
  <c r="R8" i="4"/>
  <c r="B7" i="4"/>
  <c r="AA7" i="4"/>
  <c r="Z7" i="4"/>
  <c r="Q5" i="4"/>
  <c r="U5" i="4" s="1"/>
  <c r="Y5" i="4" s="1"/>
  <c r="S4" i="4"/>
  <c r="M7" i="4"/>
  <c r="N7" i="4"/>
  <c r="F9" i="4"/>
  <c r="P9" i="4" s="1"/>
  <c r="L8" i="4"/>
  <c r="O8" i="4"/>
  <c r="K8" i="4"/>
  <c r="W3" i="4"/>
  <c r="A3" i="4" s="1"/>
  <c r="E9" i="15"/>
  <c r="G13" i="16"/>
  <c r="I12" i="16"/>
  <c r="H12" i="16"/>
  <c r="I8" i="4"/>
  <c r="H8" i="4"/>
  <c r="H7" i="4"/>
  <c r="G9" i="4"/>
  <c r="I7" i="4"/>
  <c r="O4" i="15" l="1"/>
  <c r="P4" i="15" s="1"/>
  <c r="T4" i="15" s="1"/>
  <c r="K7" i="15"/>
  <c r="L7" i="15"/>
  <c r="AH3" i="4"/>
  <c r="M8" i="15"/>
  <c r="J7" i="15"/>
  <c r="AE9" i="16"/>
  <c r="AG9" i="16" s="1"/>
  <c r="AI9" i="16" s="1"/>
  <c r="AK9" i="16"/>
  <c r="AF9" i="16"/>
  <c r="AH9" i="16" s="1"/>
  <c r="J12" i="16"/>
  <c r="K12" i="16" s="1"/>
  <c r="F15" i="16"/>
  <c r="S10" i="16"/>
  <c r="U10" i="16"/>
  <c r="L11" i="16"/>
  <c r="N11" i="16" s="1"/>
  <c r="AB5" i="4"/>
  <c r="AD5" i="4" s="1"/>
  <c r="AF5" i="4" s="1"/>
  <c r="C5" i="4"/>
  <c r="AC5" i="4"/>
  <c r="AE5" i="4" s="1"/>
  <c r="AG5" i="4" s="1"/>
  <c r="AI5" i="4" s="1"/>
  <c r="AJ5" i="4"/>
  <c r="J8" i="4"/>
  <c r="J7" i="4"/>
  <c r="B9" i="4"/>
  <c r="Z9" i="4"/>
  <c r="AA9" i="4"/>
  <c r="Z8" i="4"/>
  <c r="AA8" i="4"/>
  <c r="B8" i="4"/>
  <c r="R9" i="4"/>
  <c r="Q6" i="4"/>
  <c r="U6" i="4" s="1"/>
  <c r="Y6" i="4" s="1"/>
  <c r="S5" i="4"/>
  <c r="M8" i="4"/>
  <c r="N8" i="4"/>
  <c r="F10" i="4"/>
  <c r="P10" i="4" s="1"/>
  <c r="O9" i="4"/>
  <c r="L9" i="4"/>
  <c r="K9" i="4"/>
  <c r="W5" i="4"/>
  <c r="A5" i="4" s="1"/>
  <c r="W4" i="4"/>
  <c r="A4" i="4" s="1"/>
  <c r="F9" i="15"/>
  <c r="D9" i="15"/>
  <c r="C9" i="15"/>
  <c r="I13" i="16"/>
  <c r="H13" i="16"/>
  <c r="G14" i="16"/>
  <c r="H9" i="4"/>
  <c r="I9" i="4"/>
  <c r="R4" i="15" l="1"/>
  <c r="S4" i="15" s="1"/>
  <c r="Q4" i="15"/>
  <c r="U4" i="15" s="1"/>
  <c r="K8" i="15"/>
  <c r="L8" i="15"/>
  <c r="AH5" i="4"/>
  <c r="J8" i="15"/>
  <c r="G10" i="15"/>
  <c r="I9" i="15"/>
  <c r="H9" i="15"/>
  <c r="M9" i="15" s="1"/>
  <c r="M11" i="16"/>
  <c r="Q11" i="16" s="1"/>
  <c r="S11" i="16" s="1"/>
  <c r="L12" i="16"/>
  <c r="N12" i="16" s="1"/>
  <c r="J13" i="16"/>
  <c r="K13" i="16" s="1"/>
  <c r="AC10" i="16"/>
  <c r="Y10" i="16"/>
  <c r="C10" i="16"/>
  <c r="AB10" i="16"/>
  <c r="AD10" i="16" s="1"/>
  <c r="AJ10" i="16"/>
  <c r="F16" i="16"/>
  <c r="AB6" i="4"/>
  <c r="AD6" i="4" s="1"/>
  <c r="AF6" i="4" s="1"/>
  <c r="AC6" i="4"/>
  <c r="AE6" i="4" s="1"/>
  <c r="AG6" i="4" s="1"/>
  <c r="AI6" i="4" s="1"/>
  <c r="C6" i="4"/>
  <c r="AJ6" i="4"/>
  <c r="J9" i="4"/>
  <c r="B10" i="4"/>
  <c r="AA10" i="4"/>
  <c r="Z10" i="4"/>
  <c r="R10" i="4"/>
  <c r="S6" i="4"/>
  <c r="Q7" i="4"/>
  <c r="M9" i="4"/>
  <c r="N9" i="4"/>
  <c r="F11" i="4"/>
  <c r="P11" i="4" s="1"/>
  <c r="R11" i="4" s="1"/>
  <c r="L10" i="4"/>
  <c r="O10" i="4"/>
  <c r="K10" i="4"/>
  <c r="W6" i="4"/>
  <c r="A6" i="4" s="1"/>
  <c r="E10" i="15"/>
  <c r="I14" i="16"/>
  <c r="H14" i="16"/>
  <c r="G15" i="16"/>
  <c r="G11" i="4"/>
  <c r="G10" i="4"/>
  <c r="V4" i="15" l="1"/>
  <c r="W4" i="15" s="1"/>
  <c r="AH6" i="4"/>
  <c r="K9" i="15"/>
  <c r="J9" i="15"/>
  <c r="L9" i="15"/>
  <c r="AE10" i="16"/>
  <c r="AG10" i="16" s="1"/>
  <c r="AI10" i="16" s="1"/>
  <c r="AK10" i="16"/>
  <c r="AF10" i="16"/>
  <c r="AH10" i="16" s="1"/>
  <c r="L13" i="16"/>
  <c r="M13" i="16" s="1"/>
  <c r="U11" i="16"/>
  <c r="AC11" i="16" s="1"/>
  <c r="M12" i="16"/>
  <c r="O12" i="16" s="1"/>
  <c r="W12" i="16" s="1"/>
  <c r="A12" i="16" s="1"/>
  <c r="J14" i="16"/>
  <c r="K14" i="16" s="1"/>
  <c r="F17" i="16"/>
  <c r="U7" i="4"/>
  <c r="Y7" i="4" s="1"/>
  <c r="S7" i="4"/>
  <c r="Q8" i="4"/>
  <c r="U8" i="4" s="1"/>
  <c r="Y8" i="4" s="1"/>
  <c r="M10" i="4"/>
  <c r="N10" i="4"/>
  <c r="F12" i="4"/>
  <c r="O11" i="4"/>
  <c r="W7" i="4"/>
  <c r="A7" i="4" s="1"/>
  <c r="F10" i="15"/>
  <c r="D10" i="15"/>
  <c r="C10" i="15"/>
  <c r="H15" i="16"/>
  <c r="I15" i="16"/>
  <c r="G16" i="16"/>
  <c r="H10" i="4"/>
  <c r="H11" i="4"/>
  <c r="G12" i="4"/>
  <c r="I11" i="4"/>
  <c r="I10" i="4"/>
  <c r="Y4" i="15" l="1"/>
  <c r="G11" i="15"/>
  <c r="I10" i="15"/>
  <c r="J10" i="15" s="1"/>
  <c r="AE11" i="16"/>
  <c r="AG11" i="16" s="1"/>
  <c r="AI11" i="16" s="1"/>
  <c r="AK11" i="16"/>
  <c r="H10" i="15"/>
  <c r="N13" i="16"/>
  <c r="O13" i="16" s="1"/>
  <c r="W13" i="16" s="1"/>
  <c r="A13" i="16" s="1"/>
  <c r="AB11" i="16"/>
  <c r="AD11" i="16" s="1"/>
  <c r="Q12" i="16"/>
  <c r="S12" i="16" s="1"/>
  <c r="C11" i="16"/>
  <c r="Y11" i="16"/>
  <c r="AJ11" i="16"/>
  <c r="J15" i="16"/>
  <c r="L15" i="16" s="1"/>
  <c r="F18" i="16"/>
  <c r="L14" i="16"/>
  <c r="M14" i="16" s="1"/>
  <c r="AB8" i="4"/>
  <c r="AD8" i="4" s="1"/>
  <c r="AF8" i="4" s="1"/>
  <c r="AH8" i="4" s="1"/>
  <c r="AC8" i="4"/>
  <c r="AE8" i="4" s="1"/>
  <c r="AG8" i="4" s="1"/>
  <c r="AI8" i="4" s="1"/>
  <c r="C8" i="4"/>
  <c r="AJ8" i="4"/>
  <c r="AC7" i="4"/>
  <c r="AE7" i="4" s="1"/>
  <c r="AG7" i="4" s="1"/>
  <c r="AI7" i="4" s="1"/>
  <c r="C7" i="4"/>
  <c r="AB7" i="4"/>
  <c r="AD7" i="4" s="1"/>
  <c r="AF7" i="4" s="1"/>
  <c r="AJ7" i="4"/>
  <c r="J10" i="4"/>
  <c r="J11" i="4"/>
  <c r="B11" i="4"/>
  <c r="Z11" i="4"/>
  <c r="AA11" i="4"/>
  <c r="S8" i="4"/>
  <c r="Q9" i="4"/>
  <c r="U9" i="4" s="1"/>
  <c r="Y9" i="4" s="1"/>
  <c r="F13" i="4"/>
  <c r="W8" i="4"/>
  <c r="A8" i="4" s="1"/>
  <c r="F11" i="15"/>
  <c r="D11" i="15"/>
  <c r="E11" i="15"/>
  <c r="I16" i="16"/>
  <c r="H16" i="16"/>
  <c r="G17" i="16"/>
  <c r="H12" i="4"/>
  <c r="G13" i="4"/>
  <c r="I12" i="4"/>
  <c r="X5" i="15" l="1"/>
  <c r="Z4" i="15"/>
  <c r="AH7" i="4"/>
  <c r="K10" i="15"/>
  <c r="M10" i="15"/>
  <c r="L10" i="15"/>
  <c r="G12" i="15"/>
  <c r="I11" i="15"/>
  <c r="J11" i="15" s="1"/>
  <c r="AF11" i="16"/>
  <c r="AH11" i="16" s="1"/>
  <c r="U12" i="16"/>
  <c r="AB12" i="16" s="1"/>
  <c r="Q13" i="16"/>
  <c r="U13" i="16" s="1"/>
  <c r="C13" i="16" s="1"/>
  <c r="O14" i="16"/>
  <c r="W14" i="16" s="1"/>
  <c r="A14" i="16" s="1"/>
  <c r="K15" i="16"/>
  <c r="N14" i="16"/>
  <c r="J16" i="16"/>
  <c r="L16" i="16" s="1"/>
  <c r="F19" i="16"/>
  <c r="AB9" i="4"/>
  <c r="AD9" i="4" s="1"/>
  <c r="AF9" i="4" s="1"/>
  <c r="C9" i="4"/>
  <c r="AC9" i="4"/>
  <c r="AE9" i="4" s="1"/>
  <c r="AG9" i="4" s="1"/>
  <c r="AI9" i="4" s="1"/>
  <c r="AJ9" i="4"/>
  <c r="K11" i="4"/>
  <c r="L11" i="4"/>
  <c r="J12" i="4"/>
  <c r="L12" i="4" s="1"/>
  <c r="S9" i="4"/>
  <c r="Q10" i="4"/>
  <c r="U10" i="4" s="1"/>
  <c r="Y10" i="4" s="1"/>
  <c r="F14" i="4"/>
  <c r="W9" i="4"/>
  <c r="A9" i="4" s="1"/>
  <c r="C11" i="15"/>
  <c r="I17" i="16"/>
  <c r="H17" i="16"/>
  <c r="G18" i="16"/>
  <c r="G14" i="4"/>
  <c r="I13" i="4"/>
  <c r="H13" i="4"/>
  <c r="O5" i="15" l="1"/>
  <c r="N5" i="15"/>
  <c r="AH9" i="4"/>
  <c r="L11" i="15"/>
  <c r="H11" i="15"/>
  <c r="K11" i="15" s="1"/>
  <c r="AC12" i="16"/>
  <c r="O15" i="16"/>
  <c r="W15" i="16" s="1"/>
  <c r="A15" i="16" s="1"/>
  <c r="C12" i="16"/>
  <c r="Y12" i="16"/>
  <c r="Y13" i="16"/>
  <c r="AC13" i="16"/>
  <c r="Q14" i="16"/>
  <c r="U14" i="16" s="1"/>
  <c r="Y14" i="16" s="1"/>
  <c r="AB13" i="16"/>
  <c r="S13" i="16"/>
  <c r="M15" i="16"/>
  <c r="N15" i="16"/>
  <c r="K16" i="16"/>
  <c r="M16" i="16" s="1"/>
  <c r="J17" i="16"/>
  <c r="L17" i="16" s="1"/>
  <c r="F20" i="16"/>
  <c r="C10" i="4"/>
  <c r="AB10" i="4"/>
  <c r="AD10" i="4" s="1"/>
  <c r="AF10" i="4" s="1"/>
  <c r="AC10" i="4"/>
  <c r="AE10" i="4" s="1"/>
  <c r="AG10" i="4" s="1"/>
  <c r="AI10" i="4" s="1"/>
  <c r="AJ10" i="4"/>
  <c r="N11" i="4"/>
  <c r="M11" i="4"/>
  <c r="Q11" i="4" s="1"/>
  <c r="U11" i="4" s="1"/>
  <c r="Y11" i="4" s="1"/>
  <c r="K12" i="4"/>
  <c r="M12" i="4" s="1"/>
  <c r="J13" i="4"/>
  <c r="L13" i="4" s="1"/>
  <c r="S10" i="4"/>
  <c r="F15" i="4"/>
  <c r="G19" i="16"/>
  <c r="I18" i="16"/>
  <c r="H18" i="16"/>
  <c r="G15" i="4"/>
  <c r="H14" i="4"/>
  <c r="I14" i="4"/>
  <c r="B2" i="5"/>
  <c r="R5" i="15" l="1"/>
  <c r="Q5" i="15"/>
  <c r="U5" i="15" s="1"/>
  <c r="P5" i="15"/>
  <c r="T5" i="15" s="1"/>
  <c r="AH10" i="4"/>
  <c r="M11" i="15"/>
  <c r="AB14" i="16"/>
  <c r="S14" i="16"/>
  <c r="Q15" i="16"/>
  <c r="Q16" i="16" s="1"/>
  <c r="AC14" i="16"/>
  <c r="C14" i="16"/>
  <c r="N16" i="16"/>
  <c r="O16" i="16" s="1"/>
  <c r="W16" i="16" s="1"/>
  <c r="A16" i="16" s="1"/>
  <c r="K17" i="16"/>
  <c r="M17" i="16" s="1"/>
  <c r="J18" i="16"/>
  <c r="K18" i="16" s="1"/>
  <c r="F21" i="16"/>
  <c r="AC11" i="4"/>
  <c r="AE11" i="4" s="1"/>
  <c r="AG11" i="4" s="1"/>
  <c r="AI11" i="4" s="1"/>
  <c r="C11" i="4"/>
  <c r="AB11" i="4"/>
  <c r="AD11" i="4" s="1"/>
  <c r="AF11" i="4" s="1"/>
  <c r="AJ11" i="4"/>
  <c r="N12" i="4"/>
  <c r="O12" i="4" s="1"/>
  <c r="K13" i="4"/>
  <c r="M13" i="4" s="1"/>
  <c r="J14" i="4"/>
  <c r="K14" i="4" s="1"/>
  <c r="S11" i="4"/>
  <c r="Q12" i="4"/>
  <c r="F16" i="4"/>
  <c r="W11" i="4"/>
  <c r="A11" i="4" s="1"/>
  <c r="I19" i="16"/>
  <c r="G20" i="16"/>
  <c r="H19" i="16"/>
  <c r="H15" i="4"/>
  <c r="C2" i="5"/>
  <c r="G16" i="4"/>
  <c r="I15" i="4"/>
  <c r="S5" i="15" l="1"/>
  <c r="V5" i="15"/>
  <c r="AH11" i="4"/>
  <c r="U15" i="16"/>
  <c r="AC15" i="16" s="1"/>
  <c r="S15" i="16"/>
  <c r="L18" i="16"/>
  <c r="N18" i="16" s="1"/>
  <c r="N17" i="16"/>
  <c r="O17" i="16" s="1"/>
  <c r="W17" i="16" s="1"/>
  <c r="A17" i="16" s="1"/>
  <c r="J19" i="16"/>
  <c r="L19" i="16" s="1"/>
  <c r="S16" i="16"/>
  <c r="Q17" i="16"/>
  <c r="U17" i="16" s="1"/>
  <c r="F22" i="16"/>
  <c r="U16" i="16"/>
  <c r="S12" i="4"/>
  <c r="U12" i="4"/>
  <c r="Y12" i="4" s="1"/>
  <c r="N13" i="4"/>
  <c r="O13" i="4" s="1"/>
  <c r="W13" i="4" s="1"/>
  <c r="J15" i="4"/>
  <c r="L15" i="4" s="1"/>
  <c r="L14" i="4"/>
  <c r="M14" i="4" s="1"/>
  <c r="Q13" i="4"/>
  <c r="F17" i="4"/>
  <c r="W12" i="4"/>
  <c r="H20" i="16"/>
  <c r="G21" i="16"/>
  <c r="I20" i="16"/>
  <c r="G17" i="4"/>
  <c r="H16" i="4"/>
  <c r="I16" i="4"/>
  <c r="Y5" i="15" l="1"/>
  <c r="W5" i="15"/>
  <c r="C15" i="16"/>
  <c r="Y15" i="16"/>
  <c r="AB15" i="16"/>
  <c r="M18" i="16"/>
  <c r="O18" i="16" s="1"/>
  <c r="W18" i="16" s="1"/>
  <c r="A18" i="16" s="1"/>
  <c r="K19" i="16"/>
  <c r="M19" i="16" s="1"/>
  <c r="J20" i="16"/>
  <c r="L20" i="16" s="1"/>
  <c r="AC17" i="16"/>
  <c r="Y17" i="16"/>
  <c r="C17" i="16"/>
  <c r="AB17" i="16"/>
  <c r="AB16" i="16"/>
  <c r="AC16" i="16"/>
  <c r="C16" i="16"/>
  <c r="Y16" i="16"/>
  <c r="F23" i="16"/>
  <c r="S17" i="16"/>
  <c r="AB12" i="4"/>
  <c r="AC12" i="4"/>
  <c r="C12" i="4"/>
  <c r="U13" i="4"/>
  <c r="Y13" i="4" s="1"/>
  <c r="K15" i="4"/>
  <c r="M15" i="4" s="1"/>
  <c r="J16" i="4"/>
  <c r="K16" i="4" s="1"/>
  <c r="N14" i="4"/>
  <c r="Q14" i="4"/>
  <c r="S13" i="4"/>
  <c r="O14" i="4"/>
  <c r="W14" i="4" s="1"/>
  <c r="F18" i="4"/>
  <c r="A12" i="4"/>
  <c r="I21" i="16"/>
  <c r="H21" i="16"/>
  <c r="G22" i="16"/>
  <c r="I17" i="4"/>
  <c r="H17" i="4"/>
  <c r="G18" i="4"/>
  <c r="X6" i="15" l="1"/>
  <c r="Z5" i="15"/>
  <c r="Q18" i="16"/>
  <c r="U18" i="16" s="1"/>
  <c r="Y18" i="16" s="1"/>
  <c r="N19" i="16"/>
  <c r="O19" i="16"/>
  <c r="W19" i="16" s="1"/>
  <c r="A19" i="16" s="1"/>
  <c r="J21" i="16"/>
  <c r="K21" i="16" s="1"/>
  <c r="F24" i="16"/>
  <c r="K20" i="16"/>
  <c r="S14" i="4"/>
  <c r="U14" i="4"/>
  <c r="Y14" i="4" s="1"/>
  <c r="L16" i="4"/>
  <c r="M16" i="4" s="1"/>
  <c r="N15" i="4"/>
  <c r="J17" i="4"/>
  <c r="K17" i="4" s="1"/>
  <c r="AB13" i="4"/>
  <c r="AC13" i="4"/>
  <c r="C13" i="4"/>
  <c r="O15" i="4"/>
  <c r="W15" i="4" s="1"/>
  <c r="Q15" i="4"/>
  <c r="F19" i="4"/>
  <c r="G23" i="16"/>
  <c r="H22" i="16"/>
  <c r="I22" i="16"/>
  <c r="H18" i="4"/>
  <c r="G19" i="4"/>
  <c r="I18" i="4"/>
  <c r="N6" i="15" l="1"/>
  <c r="O6" i="15"/>
  <c r="S18" i="16"/>
  <c r="AB18" i="16"/>
  <c r="AC18" i="16"/>
  <c r="Q19" i="16"/>
  <c r="S19" i="16" s="1"/>
  <c r="C18" i="16"/>
  <c r="J22" i="16"/>
  <c r="K22" i="16" s="1"/>
  <c r="L21" i="16"/>
  <c r="N21" i="16" s="1"/>
  <c r="M20" i="16"/>
  <c r="O20" i="16" s="1"/>
  <c r="N20" i="16"/>
  <c r="F25" i="16"/>
  <c r="U15" i="4"/>
  <c r="L17" i="4"/>
  <c r="N17" i="4" s="1"/>
  <c r="N16" i="4"/>
  <c r="O16" i="4" s="1"/>
  <c r="W16" i="4" s="1"/>
  <c r="J18" i="4"/>
  <c r="L18" i="4" s="1"/>
  <c r="AB14" i="4"/>
  <c r="AC14" i="4"/>
  <c r="C14" i="4"/>
  <c r="Q16" i="4"/>
  <c r="S15" i="4"/>
  <c r="F20" i="4"/>
  <c r="G24" i="16"/>
  <c r="I23" i="16"/>
  <c r="H23" i="16"/>
  <c r="G20" i="4"/>
  <c r="I19" i="4"/>
  <c r="H19" i="4"/>
  <c r="Q6" i="15" l="1"/>
  <c r="U6" i="15" s="1"/>
  <c r="R6" i="15"/>
  <c r="P6" i="15"/>
  <c r="T6" i="15" s="1"/>
  <c r="U19" i="16"/>
  <c r="Y19" i="16" s="1"/>
  <c r="L22" i="16"/>
  <c r="M22" i="16" s="1"/>
  <c r="M21" i="16"/>
  <c r="J23" i="16"/>
  <c r="K23" i="16" s="1"/>
  <c r="F26" i="16"/>
  <c r="O21" i="16"/>
  <c r="W20" i="16"/>
  <c r="A20" i="16" s="1"/>
  <c r="Q20" i="16"/>
  <c r="AB15" i="4"/>
  <c r="Y15" i="4"/>
  <c r="AC15" i="4"/>
  <c r="C15" i="4"/>
  <c r="U16" i="4"/>
  <c r="AB16" i="4" s="1"/>
  <c r="M17" i="4"/>
  <c r="O17" i="4" s="1"/>
  <c r="W17" i="4" s="1"/>
  <c r="K18" i="4"/>
  <c r="M18" i="4" s="1"/>
  <c r="J19" i="4"/>
  <c r="L19" i="4" s="1"/>
  <c r="S16" i="4"/>
  <c r="F21" i="4"/>
  <c r="H24" i="16"/>
  <c r="G25" i="16"/>
  <c r="I24" i="16"/>
  <c r="I20" i="4"/>
  <c r="H20" i="4"/>
  <c r="G21" i="4"/>
  <c r="V6" i="15" l="1"/>
  <c r="S6" i="15"/>
  <c r="AB19" i="16"/>
  <c r="AC19" i="16"/>
  <c r="C19" i="16"/>
  <c r="L23" i="16"/>
  <c r="N23" i="16" s="1"/>
  <c r="N22" i="16"/>
  <c r="J24" i="16"/>
  <c r="L24" i="16" s="1"/>
  <c r="O22" i="16"/>
  <c r="W22" i="16" s="1"/>
  <c r="S20" i="16"/>
  <c r="Q21" i="16"/>
  <c r="U20" i="16"/>
  <c r="W21" i="16"/>
  <c r="A21" i="16" s="1"/>
  <c r="F27" i="16"/>
  <c r="AC16" i="4"/>
  <c r="Y16" i="4"/>
  <c r="C16" i="4"/>
  <c r="Q17" i="4"/>
  <c r="N18" i="4"/>
  <c r="O18" i="4" s="1"/>
  <c r="W18" i="4" s="1"/>
  <c r="K19" i="4"/>
  <c r="N19" i="4" s="1"/>
  <c r="J20" i="4"/>
  <c r="K20" i="4" s="1"/>
  <c r="F22" i="4"/>
  <c r="A10" i="4"/>
  <c r="I25" i="16"/>
  <c r="G26" i="16"/>
  <c r="H25" i="16"/>
  <c r="I21" i="4"/>
  <c r="H21" i="4"/>
  <c r="G22" i="4"/>
  <c r="Y6" i="15" l="1"/>
  <c r="W6" i="15"/>
  <c r="M23" i="16"/>
  <c r="O23" i="16" s="1"/>
  <c r="A22" i="16"/>
  <c r="K24" i="16"/>
  <c r="N24" i="16" s="1"/>
  <c r="J25" i="16"/>
  <c r="L25" i="16" s="1"/>
  <c r="S21" i="16"/>
  <c r="Q22" i="16"/>
  <c r="U22" i="16" s="1"/>
  <c r="F28" i="16"/>
  <c r="U21" i="16"/>
  <c r="AB20" i="16"/>
  <c r="Y20" i="16"/>
  <c r="C20" i="16"/>
  <c r="AC20" i="16"/>
  <c r="S17" i="4"/>
  <c r="U17" i="4"/>
  <c r="Y17" i="4" s="1"/>
  <c r="Q18" i="4"/>
  <c r="M19" i="4"/>
  <c r="L20" i="4"/>
  <c r="N20" i="4" s="1"/>
  <c r="J21" i="4"/>
  <c r="K21" i="4" s="1"/>
  <c r="O19" i="4"/>
  <c r="W19" i="4" s="1"/>
  <c r="F23" i="4"/>
  <c r="G27" i="16"/>
  <c r="H26" i="16"/>
  <c r="I26" i="16"/>
  <c r="H22" i="4"/>
  <c r="I22" i="4"/>
  <c r="G23" i="4"/>
  <c r="X7" i="15" l="1"/>
  <c r="Z6" i="15"/>
  <c r="M24" i="16"/>
  <c r="O24" i="16" s="1"/>
  <c r="J26" i="16"/>
  <c r="K26" i="16" s="1"/>
  <c r="AC21" i="16"/>
  <c r="Y21" i="16"/>
  <c r="C21" i="16"/>
  <c r="AB21" i="16"/>
  <c r="AB22" i="16"/>
  <c r="AC22" i="16"/>
  <c r="C22" i="16"/>
  <c r="Y22" i="16"/>
  <c r="W23" i="16"/>
  <c r="A23" i="16" s="1"/>
  <c r="K25" i="16"/>
  <c r="S22" i="16"/>
  <c r="Q23" i="16"/>
  <c r="U23" i="16" s="1"/>
  <c r="F29" i="16"/>
  <c r="AC17" i="4"/>
  <c r="U18" i="4"/>
  <c r="AB17" i="4"/>
  <c r="C17" i="4"/>
  <c r="S18" i="4"/>
  <c r="Q19" i="4"/>
  <c r="U19" i="4" s="1"/>
  <c r="Y19" i="4" s="1"/>
  <c r="L21" i="4"/>
  <c r="N21" i="4" s="1"/>
  <c r="M20" i="4"/>
  <c r="O20" i="4" s="1"/>
  <c r="W20" i="4" s="1"/>
  <c r="J22" i="4"/>
  <c r="L22" i="4" s="1"/>
  <c r="F24" i="4"/>
  <c r="I27" i="16"/>
  <c r="H27" i="16"/>
  <c r="G28" i="16"/>
  <c r="H23" i="4"/>
  <c r="I23" i="4"/>
  <c r="G24" i="4"/>
  <c r="N7" i="15" l="1"/>
  <c r="O7" i="15"/>
  <c r="L26" i="16"/>
  <c r="N26" i="16" s="1"/>
  <c r="J27" i="16"/>
  <c r="K27" i="16" s="1"/>
  <c r="AC23" i="16"/>
  <c r="Y23" i="16"/>
  <c r="C23" i="16"/>
  <c r="AB23" i="16"/>
  <c r="S23" i="16"/>
  <c r="Q24" i="16"/>
  <c r="U24" i="16" s="1"/>
  <c r="F30" i="16"/>
  <c r="N25" i="16"/>
  <c r="M25" i="16"/>
  <c r="W24" i="16"/>
  <c r="A24" i="16" s="1"/>
  <c r="AB18" i="4"/>
  <c r="Y18" i="4"/>
  <c r="AC18" i="4"/>
  <c r="C18" i="4"/>
  <c r="AC19" i="4"/>
  <c r="AB19" i="4"/>
  <c r="S19" i="4"/>
  <c r="C19" i="4"/>
  <c r="M21" i="4"/>
  <c r="K22" i="4"/>
  <c r="M22" i="4" s="1"/>
  <c r="Q20" i="4"/>
  <c r="J23" i="4"/>
  <c r="L23" i="4" s="1"/>
  <c r="O21" i="4"/>
  <c r="W21" i="4" s="1"/>
  <c r="F25" i="4"/>
  <c r="H28" i="16"/>
  <c r="G29" i="16"/>
  <c r="I28" i="16"/>
  <c r="I24" i="4"/>
  <c r="G25" i="4"/>
  <c r="H24" i="4"/>
  <c r="P7" i="15" l="1"/>
  <c r="T7" i="15" s="1"/>
  <c r="Q7" i="15"/>
  <c r="U7" i="15" s="1"/>
  <c r="R7" i="15"/>
  <c r="M26" i="16"/>
  <c r="O25" i="16"/>
  <c r="J28" i="16"/>
  <c r="K28" i="16" s="1"/>
  <c r="L27" i="16"/>
  <c r="N27" i="16" s="1"/>
  <c r="F31" i="16"/>
  <c r="S24" i="16"/>
  <c r="Q25" i="16"/>
  <c r="U25" i="16" s="1"/>
  <c r="AB24" i="16"/>
  <c r="Y24" i="16"/>
  <c r="C24" i="16"/>
  <c r="AC24" i="16"/>
  <c r="U20" i="4"/>
  <c r="C20" i="4" s="1"/>
  <c r="S20" i="4"/>
  <c r="N22" i="4"/>
  <c r="Q21" i="4"/>
  <c r="U21" i="4" s="1"/>
  <c r="Y21" i="4" s="1"/>
  <c r="K23" i="4"/>
  <c r="N23" i="4" s="1"/>
  <c r="J24" i="4"/>
  <c r="K24" i="4" s="1"/>
  <c r="O22" i="4"/>
  <c r="W22" i="4" s="1"/>
  <c r="F26" i="4"/>
  <c r="I29" i="16"/>
  <c r="G30" i="16"/>
  <c r="H29" i="16"/>
  <c r="H25" i="4"/>
  <c r="I25" i="4"/>
  <c r="G26" i="4"/>
  <c r="V7" i="15" l="1"/>
  <c r="S7" i="15"/>
  <c r="O26" i="16"/>
  <c r="W26" i="16" s="1"/>
  <c r="A26" i="16" s="1"/>
  <c r="L28" i="16"/>
  <c r="M28" i="16" s="1"/>
  <c r="W25" i="16"/>
  <c r="A25" i="16" s="1"/>
  <c r="M27" i="16"/>
  <c r="J29" i="16"/>
  <c r="L29" i="16" s="1"/>
  <c r="AC25" i="16"/>
  <c r="Y25" i="16"/>
  <c r="C25" i="16"/>
  <c r="AB25" i="16"/>
  <c r="F32" i="16"/>
  <c r="S25" i="16"/>
  <c r="Q26" i="16"/>
  <c r="U26" i="16" s="1"/>
  <c r="AC20" i="4"/>
  <c r="Y20" i="4"/>
  <c r="C21" i="4"/>
  <c r="AB20" i="4"/>
  <c r="AC21" i="4"/>
  <c r="AB21" i="4"/>
  <c r="Q22" i="4"/>
  <c r="U22" i="4" s="1"/>
  <c r="Y22" i="4" s="1"/>
  <c r="S21" i="4"/>
  <c r="M23" i="4"/>
  <c r="O23" i="4" s="1"/>
  <c r="W23" i="4" s="1"/>
  <c r="L24" i="4"/>
  <c r="M24" i="4" s="1"/>
  <c r="J25" i="4"/>
  <c r="K25" i="4" s="1"/>
  <c r="F27" i="4"/>
  <c r="H30" i="16"/>
  <c r="G31" i="16"/>
  <c r="I30" i="16"/>
  <c r="I26" i="4"/>
  <c r="G27" i="4"/>
  <c r="H26" i="4"/>
  <c r="W7" i="15" l="1"/>
  <c r="Y7" i="15"/>
  <c r="O27" i="16"/>
  <c r="W27" i="16" s="1"/>
  <c r="A27" i="16" s="1"/>
  <c r="N28" i="16"/>
  <c r="K29" i="16"/>
  <c r="N29" i="16" s="1"/>
  <c r="J30" i="16"/>
  <c r="AB26" i="16"/>
  <c r="Y26" i="16"/>
  <c r="C26" i="16"/>
  <c r="AC26" i="16"/>
  <c r="F33" i="16"/>
  <c r="S26" i="16"/>
  <c r="Q27" i="16"/>
  <c r="U27" i="16" s="1"/>
  <c r="AB22" i="4"/>
  <c r="C22" i="4"/>
  <c r="S22" i="4"/>
  <c r="AC22" i="4"/>
  <c r="Q23" i="4"/>
  <c r="N24" i="4"/>
  <c r="O24" i="4" s="1"/>
  <c r="W24" i="4" s="1"/>
  <c r="L25" i="4"/>
  <c r="M25" i="4" s="1"/>
  <c r="J26" i="4"/>
  <c r="K26" i="4" s="1"/>
  <c r="F28" i="4"/>
  <c r="I31" i="16"/>
  <c r="G32" i="16"/>
  <c r="H31" i="16"/>
  <c r="I27" i="4"/>
  <c r="H27" i="4"/>
  <c r="G28" i="4"/>
  <c r="X8" i="15" l="1"/>
  <c r="Z7" i="15"/>
  <c r="O28" i="16"/>
  <c r="O29" i="16" s="1"/>
  <c r="M29" i="16"/>
  <c r="J31" i="16"/>
  <c r="K31" i="16" s="1"/>
  <c r="AC27" i="16"/>
  <c r="Y27" i="16"/>
  <c r="C27" i="16"/>
  <c r="AB27" i="16"/>
  <c r="L30" i="16"/>
  <c r="S27" i="16"/>
  <c r="Q28" i="16"/>
  <c r="K30" i="16"/>
  <c r="F34" i="16"/>
  <c r="S23" i="4"/>
  <c r="U23" i="4"/>
  <c r="Y23" i="4" s="1"/>
  <c r="N25" i="4"/>
  <c r="O25" i="4" s="1"/>
  <c r="W25" i="4" s="1"/>
  <c r="Q24" i="4"/>
  <c r="L26" i="4"/>
  <c r="M26" i="4" s="1"/>
  <c r="J27" i="4"/>
  <c r="L27" i="4" s="1"/>
  <c r="F29" i="4"/>
  <c r="H32" i="16"/>
  <c r="G33" i="16"/>
  <c r="I32" i="16"/>
  <c r="H28" i="4"/>
  <c r="G29" i="4"/>
  <c r="I28" i="4"/>
  <c r="N8" i="15" l="1"/>
  <c r="O8" i="15"/>
  <c r="W28" i="16"/>
  <c r="A28" i="16" s="1"/>
  <c r="J32" i="16"/>
  <c r="K32" i="16" s="1"/>
  <c r="O30" i="16"/>
  <c r="W30" i="16" s="1"/>
  <c r="A30" i="16" s="1"/>
  <c r="S28" i="16"/>
  <c r="Q29" i="16"/>
  <c r="M30" i="16"/>
  <c r="N30" i="16"/>
  <c r="F35" i="16"/>
  <c r="U28" i="16"/>
  <c r="W29" i="16"/>
  <c r="A29" i="16" s="1"/>
  <c r="L31" i="16"/>
  <c r="N31" i="16" s="1"/>
  <c r="AB23" i="4"/>
  <c r="U24" i="4"/>
  <c r="AB24" i="4" s="1"/>
  <c r="C23" i="4"/>
  <c r="AC23" i="4"/>
  <c r="K27" i="4"/>
  <c r="N27" i="4" s="1"/>
  <c r="S24" i="4"/>
  <c r="Q25" i="4"/>
  <c r="N26" i="4"/>
  <c r="O26" i="4" s="1"/>
  <c r="W26" i="4" s="1"/>
  <c r="J28" i="4"/>
  <c r="L28" i="4" s="1"/>
  <c r="F30" i="4"/>
  <c r="I33" i="16"/>
  <c r="G34" i="16"/>
  <c r="H33" i="16"/>
  <c r="G30" i="4"/>
  <c r="H29" i="4"/>
  <c r="I29" i="4"/>
  <c r="Q8" i="15" l="1"/>
  <c r="U8" i="15" s="1"/>
  <c r="R8" i="15"/>
  <c r="P8" i="15"/>
  <c r="T8" i="15" s="1"/>
  <c r="L32" i="16"/>
  <c r="M32" i="16" s="1"/>
  <c r="J33" i="16"/>
  <c r="L33" i="16" s="1"/>
  <c r="S29" i="16"/>
  <c r="Q30" i="16"/>
  <c r="F36" i="16"/>
  <c r="M31" i="16"/>
  <c r="U29" i="16"/>
  <c r="AB28" i="16"/>
  <c r="AC28" i="16"/>
  <c r="C28" i="16"/>
  <c r="Y28" i="16"/>
  <c r="O31" i="16"/>
  <c r="AC24" i="4"/>
  <c r="Y24" i="4"/>
  <c r="U25" i="4"/>
  <c r="AB25" i="4" s="1"/>
  <c r="C24" i="4"/>
  <c r="M27" i="4"/>
  <c r="O27" i="4" s="1"/>
  <c r="W27" i="4" s="1"/>
  <c r="S25" i="4"/>
  <c r="Q26" i="4"/>
  <c r="U26" i="4" s="1"/>
  <c r="Y26" i="4" s="1"/>
  <c r="J29" i="4"/>
  <c r="K29" i="4" s="1"/>
  <c r="K28" i="4"/>
  <c r="M28" i="4" s="1"/>
  <c r="F31" i="4"/>
  <c r="H34" i="16"/>
  <c r="G35" i="16"/>
  <c r="I34" i="16"/>
  <c r="G31" i="4"/>
  <c r="I30" i="4"/>
  <c r="H30" i="4"/>
  <c r="V8" i="15" l="1"/>
  <c r="S8" i="15"/>
  <c r="N32" i="16"/>
  <c r="J34" i="16"/>
  <c r="K34" i="16" s="1"/>
  <c r="S30" i="16"/>
  <c r="Q31" i="16"/>
  <c r="O32" i="16"/>
  <c r="W31" i="16"/>
  <c r="A31" i="16" s="1"/>
  <c r="U30" i="16"/>
  <c r="AC29" i="16"/>
  <c r="Y29" i="16"/>
  <c r="C29" i="16"/>
  <c r="AB29" i="16"/>
  <c r="F37" i="16"/>
  <c r="K33" i="16"/>
  <c r="C25" i="4"/>
  <c r="AC25" i="4"/>
  <c r="Y25" i="4"/>
  <c r="Q27" i="4"/>
  <c r="S26" i="4"/>
  <c r="L29" i="4"/>
  <c r="N29" i="4" s="1"/>
  <c r="J30" i="4"/>
  <c r="K30" i="4" s="1"/>
  <c r="N28" i="4"/>
  <c r="O28" i="4" s="1"/>
  <c r="W28" i="4" s="1"/>
  <c r="AB26" i="4"/>
  <c r="AC26" i="4"/>
  <c r="C26" i="4"/>
  <c r="F32" i="4"/>
  <c r="H35" i="16"/>
  <c r="G36" i="16"/>
  <c r="I35" i="16"/>
  <c r="H31" i="4"/>
  <c r="G32" i="4"/>
  <c r="I31" i="4"/>
  <c r="W8" i="15" l="1"/>
  <c r="Y8" i="15"/>
  <c r="L34" i="16"/>
  <c r="M34" i="16" s="1"/>
  <c r="J35" i="16"/>
  <c r="N33" i="16"/>
  <c r="M33" i="16"/>
  <c r="AB30" i="16"/>
  <c r="Y30" i="16"/>
  <c r="C30" i="16"/>
  <c r="AC30" i="16"/>
  <c r="S31" i="16"/>
  <c r="Q32" i="16"/>
  <c r="U32" i="16" s="1"/>
  <c r="O33" i="16"/>
  <c r="W33" i="16" s="1"/>
  <c r="A33" i="16" s="1"/>
  <c r="U31" i="16"/>
  <c r="F38" i="16"/>
  <c r="W32" i="16"/>
  <c r="A32" i="16" s="1"/>
  <c r="S27" i="4"/>
  <c r="U27" i="4"/>
  <c r="L30" i="4"/>
  <c r="M30" i="4" s="1"/>
  <c r="Q28" i="4"/>
  <c r="M29" i="4"/>
  <c r="J31" i="4"/>
  <c r="K31" i="4" s="1"/>
  <c r="O29" i="4"/>
  <c r="W29" i="4" s="1"/>
  <c r="F33" i="4"/>
  <c r="I36" i="16"/>
  <c r="H36" i="16"/>
  <c r="G37" i="16"/>
  <c r="I32" i="4"/>
  <c r="H32" i="4"/>
  <c r="G33" i="4"/>
  <c r="X9" i="15" l="1"/>
  <c r="Z8" i="15"/>
  <c r="N34" i="16"/>
  <c r="J36" i="16"/>
  <c r="K36" i="16" s="1"/>
  <c r="F39" i="16"/>
  <c r="AB32" i="16"/>
  <c r="Y32" i="16"/>
  <c r="AC32" i="16"/>
  <c r="C32" i="16"/>
  <c r="K35" i="16"/>
  <c r="AC31" i="16"/>
  <c r="Y31" i="16"/>
  <c r="C31" i="16"/>
  <c r="AB31" i="16"/>
  <c r="L35" i="16"/>
  <c r="O34" i="16"/>
  <c r="W34" i="16" s="1"/>
  <c r="A34" i="16" s="1"/>
  <c r="S32" i="16"/>
  <c r="Q33" i="16"/>
  <c r="AC27" i="4"/>
  <c r="Y27" i="4"/>
  <c r="S28" i="4"/>
  <c r="U28" i="4"/>
  <c r="Y28" i="4" s="1"/>
  <c r="AB27" i="4"/>
  <c r="C27" i="4"/>
  <c r="N30" i="4"/>
  <c r="Q29" i="4"/>
  <c r="U29" i="4" s="1"/>
  <c r="Y29" i="4" s="1"/>
  <c r="L31" i="4"/>
  <c r="M31" i="4" s="1"/>
  <c r="J32" i="4"/>
  <c r="L32" i="4" s="1"/>
  <c r="O30" i="4"/>
  <c r="W30" i="4" s="1"/>
  <c r="F34" i="4"/>
  <c r="H37" i="16"/>
  <c r="G38" i="16"/>
  <c r="I37" i="16"/>
  <c r="G34" i="4"/>
  <c r="I33" i="4"/>
  <c r="H33" i="4"/>
  <c r="N9" i="15" l="1"/>
  <c r="O9" i="15"/>
  <c r="L36" i="16"/>
  <c r="N36" i="16" s="1"/>
  <c r="J37" i="16"/>
  <c r="F40" i="16"/>
  <c r="S33" i="16"/>
  <c r="Q34" i="16"/>
  <c r="U34" i="16" s="1"/>
  <c r="U33" i="16"/>
  <c r="O35" i="16"/>
  <c r="N35" i="16"/>
  <c r="M35" i="16"/>
  <c r="L37" i="16"/>
  <c r="AB28" i="4"/>
  <c r="Q30" i="4"/>
  <c r="U30" i="4" s="1"/>
  <c r="Y30" i="4" s="1"/>
  <c r="C29" i="4"/>
  <c r="AC29" i="4"/>
  <c r="S29" i="4"/>
  <c r="C28" i="4"/>
  <c r="AB29" i="4"/>
  <c r="AC28" i="4"/>
  <c r="N31" i="4"/>
  <c r="K32" i="4"/>
  <c r="M32" i="4" s="1"/>
  <c r="J33" i="4"/>
  <c r="L33" i="4" s="1"/>
  <c r="O31" i="4"/>
  <c r="W31" i="4" s="1"/>
  <c r="F35" i="4"/>
  <c r="I38" i="16"/>
  <c r="G39" i="16"/>
  <c r="H38" i="16"/>
  <c r="I34" i="4"/>
  <c r="H34" i="4"/>
  <c r="G35" i="4"/>
  <c r="R9" i="15" l="1"/>
  <c r="P9" i="15"/>
  <c r="T9" i="15" s="1"/>
  <c r="Q9" i="15"/>
  <c r="U9" i="15" s="1"/>
  <c r="M36" i="16"/>
  <c r="J38" i="16"/>
  <c r="L38" i="16" s="1"/>
  <c r="AC33" i="16"/>
  <c r="Y33" i="16"/>
  <c r="C33" i="16"/>
  <c r="AB33" i="16"/>
  <c r="AC34" i="16"/>
  <c r="Y34" i="16"/>
  <c r="AB34" i="16"/>
  <c r="C34" i="16"/>
  <c r="O36" i="16"/>
  <c r="F41" i="16"/>
  <c r="W35" i="16"/>
  <c r="A35" i="16" s="1"/>
  <c r="S34" i="16"/>
  <c r="Q35" i="16"/>
  <c r="K37" i="16"/>
  <c r="Q31" i="4"/>
  <c r="Q32" i="4" s="1"/>
  <c r="K33" i="4"/>
  <c r="N33" i="4" s="1"/>
  <c r="AC30" i="4"/>
  <c r="S30" i="4"/>
  <c r="N32" i="4"/>
  <c r="J34" i="4"/>
  <c r="L34" i="4" s="1"/>
  <c r="O32" i="4"/>
  <c r="W32" i="4" s="1"/>
  <c r="F36" i="4"/>
  <c r="H39" i="16"/>
  <c r="G40" i="16"/>
  <c r="I39" i="16"/>
  <c r="I35" i="4"/>
  <c r="G36" i="4"/>
  <c r="H35" i="4"/>
  <c r="V9" i="15" l="1"/>
  <c r="S9" i="15"/>
  <c r="S31" i="4"/>
  <c r="U31" i="4"/>
  <c r="Y31" i="4" s="1"/>
  <c r="J39" i="16"/>
  <c r="L39" i="16" s="1"/>
  <c r="S35" i="16"/>
  <c r="Q36" i="16"/>
  <c r="F42" i="16"/>
  <c r="K39" i="16"/>
  <c r="K38" i="16"/>
  <c r="O37" i="16"/>
  <c r="N37" i="16"/>
  <c r="M37" i="16"/>
  <c r="U35" i="16"/>
  <c r="W36" i="16"/>
  <c r="A36" i="16" s="1"/>
  <c r="U32" i="4"/>
  <c r="M33" i="4"/>
  <c r="C30" i="4"/>
  <c r="AB30" i="4"/>
  <c r="K34" i="4"/>
  <c r="M34" i="4" s="1"/>
  <c r="J35" i="4"/>
  <c r="K35" i="4" s="1"/>
  <c r="S32" i="4"/>
  <c r="Q33" i="4"/>
  <c r="O33" i="4"/>
  <c r="F37" i="4"/>
  <c r="G41" i="16"/>
  <c r="I40" i="16"/>
  <c r="H40" i="16"/>
  <c r="H36" i="4"/>
  <c r="I36" i="4"/>
  <c r="G37" i="4"/>
  <c r="W9" i="15" l="1"/>
  <c r="Y9" i="15"/>
  <c r="C31" i="4"/>
  <c r="AC31" i="4"/>
  <c r="Y32" i="4"/>
  <c r="AB31" i="4"/>
  <c r="J40" i="16"/>
  <c r="N38" i="16"/>
  <c r="M38" i="16"/>
  <c r="S36" i="16"/>
  <c r="Q37" i="16"/>
  <c r="U37" i="16" s="1"/>
  <c r="O38" i="16"/>
  <c r="W37" i="16"/>
  <c r="A37" i="16" s="1"/>
  <c r="N39" i="16"/>
  <c r="M39" i="16"/>
  <c r="U36" i="16"/>
  <c r="AB35" i="16"/>
  <c r="Y35" i="16"/>
  <c r="C35" i="16"/>
  <c r="AC35" i="16"/>
  <c r="F43" i="16"/>
  <c r="AB32" i="4"/>
  <c r="C32" i="4"/>
  <c r="AC32" i="4"/>
  <c r="S33" i="4"/>
  <c r="U33" i="4"/>
  <c r="Y33" i="4" s="1"/>
  <c r="N34" i="4"/>
  <c r="L35" i="4"/>
  <c r="M35" i="4" s="1"/>
  <c r="J36" i="4"/>
  <c r="K36" i="4" s="1"/>
  <c r="Q34" i="4"/>
  <c r="O34" i="4"/>
  <c r="W34" i="4" s="1"/>
  <c r="W33" i="4"/>
  <c r="F38" i="4"/>
  <c r="G42" i="16"/>
  <c r="H41" i="16"/>
  <c r="I41" i="16"/>
  <c r="I37" i="4"/>
  <c r="G38" i="4"/>
  <c r="H37" i="4"/>
  <c r="X10" i="15" l="1"/>
  <c r="Z9" i="15"/>
  <c r="J41" i="16"/>
  <c r="L41" i="16" s="1"/>
  <c r="AC36" i="16"/>
  <c r="Y36" i="16"/>
  <c r="C36" i="16"/>
  <c r="AB36" i="16"/>
  <c r="O39" i="16"/>
  <c r="AB37" i="16"/>
  <c r="C37" i="16"/>
  <c r="Y37" i="16"/>
  <c r="AC37" i="16"/>
  <c r="W38" i="16"/>
  <c r="A38" i="16" s="1"/>
  <c r="F44" i="16"/>
  <c r="K40" i="16"/>
  <c r="L40" i="16"/>
  <c r="S37" i="16"/>
  <c r="Q38" i="16"/>
  <c r="U38" i="16" s="1"/>
  <c r="S34" i="4"/>
  <c r="U34" i="4"/>
  <c r="Y34" i="4" s="1"/>
  <c r="N35" i="4"/>
  <c r="L36" i="4"/>
  <c r="M36" i="4" s="1"/>
  <c r="J37" i="4"/>
  <c r="L37" i="4" s="1"/>
  <c r="AB33" i="4"/>
  <c r="AC33" i="4"/>
  <c r="C33" i="4"/>
  <c r="Q35" i="4"/>
  <c r="O35" i="4"/>
  <c r="W35" i="4" s="1"/>
  <c r="F39" i="4"/>
  <c r="H42" i="16"/>
  <c r="G43" i="16"/>
  <c r="I42" i="16"/>
  <c r="G39" i="4"/>
  <c r="H38" i="4"/>
  <c r="I38" i="4"/>
  <c r="N10" i="15" l="1"/>
  <c r="O10" i="15"/>
  <c r="K41" i="16"/>
  <c r="M41" i="16" s="1"/>
  <c r="J42" i="16"/>
  <c r="AC38" i="16"/>
  <c r="Y38" i="16"/>
  <c r="C38" i="16"/>
  <c r="AB38" i="16"/>
  <c r="N40" i="16"/>
  <c r="M40" i="16"/>
  <c r="W39" i="16"/>
  <c r="A39" i="16" s="1"/>
  <c r="S38" i="16"/>
  <c r="Q39" i="16"/>
  <c r="F45" i="16"/>
  <c r="S35" i="4"/>
  <c r="U35" i="4"/>
  <c r="Y35" i="4" s="1"/>
  <c r="N36" i="4"/>
  <c r="K37" i="4"/>
  <c r="M37" i="4" s="1"/>
  <c r="J38" i="4"/>
  <c r="L38" i="4" s="1"/>
  <c r="AB34" i="4"/>
  <c r="AC34" i="4"/>
  <c r="C34" i="4"/>
  <c r="Q36" i="4"/>
  <c r="O36" i="4"/>
  <c r="W36" i="4" s="1"/>
  <c r="F40" i="4"/>
  <c r="H43" i="16"/>
  <c r="I43" i="16"/>
  <c r="G44" i="16"/>
  <c r="G40" i="4"/>
  <c r="H39" i="4"/>
  <c r="I39" i="4"/>
  <c r="Q10" i="15" l="1"/>
  <c r="U10" i="15" s="1"/>
  <c r="R10" i="15"/>
  <c r="P10" i="15"/>
  <c r="T10" i="15" s="1"/>
  <c r="N41" i="16"/>
  <c r="O40" i="16"/>
  <c r="W40" i="16" s="1"/>
  <c r="A40" i="16" s="1"/>
  <c r="J43" i="16"/>
  <c r="L43" i="16" s="1"/>
  <c r="S39" i="16"/>
  <c r="Q40" i="16"/>
  <c r="U40" i="16" s="1"/>
  <c r="K42" i="16"/>
  <c r="L42" i="16"/>
  <c r="U39" i="16"/>
  <c r="F46" i="16"/>
  <c r="U36" i="4"/>
  <c r="Y36" i="4" s="1"/>
  <c r="N37" i="4"/>
  <c r="K38" i="4"/>
  <c r="M38" i="4" s="1"/>
  <c r="J39" i="4"/>
  <c r="L39" i="4" s="1"/>
  <c r="AB35" i="4"/>
  <c r="AC35" i="4"/>
  <c r="C35" i="4"/>
  <c r="S36" i="4"/>
  <c r="Q37" i="4"/>
  <c r="O37" i="4"/>
  <c r="F41" i="4"/>
  <c r="I44" i="16"/>
  <c r="G45" i="16"/>
  <c r="H44" i="16"/>
  <c r="I40" i="4"/>
  <c r="H40" i="4"/>
  <c r="G41" i="4"/>
  <c r="V10" i="15" l="1"/>
  <c r="S10" i="15"/>
  <c r="O41" i="16"/>
  <c r="W41" i="16" s="1"/>
  <c r="A41" i="16" s="1"/>
  <c r="AC36" i="4"/>
  <c r="J44" i="16"/>
  <c r="L44" i="16" s="1"/>
  <c r="AC40" i="16"/>
  <c r="Y40" i="16"/>
  <c r="C40" i="16"/>
  <c r="AB40" i="16"/>
  <c r="AB39" i="16"/>
  <c r="AC39" i="16"/>
  <c r="C39" i="16"/>
  <c r="Y39" i="16"/>
  <c r="K43" i="16"/>
  <c r="N42" i="16"/>
  <c r="M42" i="16"/>
  <c r="C36" i="4"/>
  <c r="AB36" i="4"/>
  <c r="F47" i="16"/>
  <c r="S40" i="16"/>
  <c r="Q41" i="16"/>
  <c r="U41" i="16" s="1"/>
  <c r="U37" i="4"/>
  <c r="AC37" i="4" s="1"/>
  <c r="N38" i="4"/>
  <c r="K39" i="4"/>
  <c r="N39" i="4" s="1"/>
  <c r="J40" i="4"/>
  <c r="L40" i="4" s="1"/>
  <c r="Q38" i="4"/>
  <c r="S37" i="4"/>
  <c r="O38" i="4"/>
  <c r="W38" i="4" s="1"/>
  <c r="W37" i="4"/>
  <c r="F42" i="4"/>
  <c r="G46" i="16"/>
  <c r="H45" i="16"/>
  <c r="I45" i="16"/>
  <c r="H41" i="4"/>
  <c r="I41" i="4"/>
  <c r="G42" i="4"/>
  <c r="W10" i="15" l="1"/>
  <c r="Y10" i="15"/>
  <c r="K44" i="16"/>
  <c r="M44" i="16" s="1"/>
  <c r="O42" i="16"/>
  <c r="W42" i="16" s="1"/>
  <c r="A42" i="16" s="1"/>
  <c r="J45" i="16"/>
  <c r="F48" i="16"/>
  <c r="S41" i="16"/>
  <c r="Q42" i="16"/>
  <c r="N43" i="16"/>
  <c r="M43" i="16"/>
  <c r="AB41" i="16"/>
  <c r="AC41" i="16"/>
  <c r="Y41" i="16"/>
  <c r="C41" i="16"/>
  <c r="C37" i="4"/>
  <c r="Y37" i="4"/>
  <c r="AB37" i="4"/>
  <c r="U38" i="4"/>
  <c r="Y38" i="4" s="1"/>
  <c r="M39" i="4"/>
  <c r="Q39" i="4"/>
  <c r="J41" i="4"/>
  <c r="L41" i="4" s="1"/>
  <c r="K40" i="4"/>
  <c r="M40" i="4" s="1"/>
  <c r="S38" i="4"/>
  <c r="O39" i="4"/>
  <c r="W39" i="4" s="1"/>
  <c r="F43" i="4"/>
  <c r="H46" i="16"/>
  <c r="G47" i="16"/>
  <c r="I46" i="16"/>
  <c r="G43" i="4"/>
  <c r="I42" i="4"/>
  <c r="H42" i="4"/>
  <c r="X11" i="15" l="1"/>
  <c r="Z10" i="15"/>
  <c r="N44" i="16"/>
  <c r="O43" i="16"/>
  <c r="W43" i="16" s="1"/>
  <c r="A43" i="16" s="1"/>
  <c r="J46" i="16"/>
  <c r="L46" i="16" s="1"/>
  <c r="S42" i="16"/>
  <c r="Q43" i="16"/>
  <c r="U43" i="16" s="1"/>
  <c r="F49" i="16"/>
  <c r="U42" i="16"/>
  <c r="L45" i="16"/>
  <c r="K45" i="16"/>
  <c r="S39" i="4"/>
  <c r="U39" i="4"/>
  <c r="Y39" i="4" s="1"/>
  <c r="K41" i="4"/>
  <c r="N41" i="4" s="1"/>
  <c r="Q40" i="4"/>
  <c r="J42" i="4"/>
  <c r="K42" i="4" s="1"/>
  <c r="N40" i="4"/>
  <c r="O40" i="4" s="1"/>
  <c r="W40" i="4" s="1"/>
  <c r="AB38" i="4"/>
  <c r="AC38" i="4"/>
  <c r="C38" i="4"/>
  <c r="F44" i="4"/>
  <c r="H47" i="16"/>
  <c r="I47" i="16"/>
  <c r="G48" i="16"/>
  <c r="I43" i="4"/>
  <c r="H43" i="4"/>
  <c r="G44" i="4"/>
  <c r="O11" i="15" l="1"/>
  <c r="N11" i="15"/>
  <c r="O44" i="16"/>
  <c r="W44" i="16" s="1"/>
  <c r="A44" i="16" s="1"/>
  <c r="K46" i="16"/>
  <c r="N46" i="16" s="1"/>
  <c r="J47" i="16"/>
  <c r="AB43" i="16"/>
  <c r="Y43" i="16"/>
  <c r="AC43" i="16"/>
  <c r="C43" i="16"/>
  <c r="AC42" i="16"/>
  <c r="Y42" i="16"/>
  <c r="C42" i="16"/>
  <c r="AB42" i="16"/>
  <c r="AC39" i="4"/>
  <c r="N45" i="16"/>
  <c r="M45" i="16"/>
  <c r="F50" i="16"/>
  <c r="S43" i="16"/>
  <c r="Q44" i="16"/>
  <c r="U44" i="16" s="1"/>
  <c r="S40" i="4"/>
  <c r="U40" i="4"/>
  <c r="Y40" i="4" s="1"/>
  <c r="C39" i="4"/>
  <c r="AB39" i="4"/>
  <c r="M41" i="4"/>
  <c r="Q41" i="4" s="1"/>
  <c r="L42" i="4"/>
  <c r="M42" i="4" s="1"/>
  <c r="J43" i="4"/>
  <c r="K43" i="4" s="1"/>
  <c r="F45" i="4"/>
  <c r="I48" i="16"/>
  <c r="G49" i="16"/>
  <c r="H48" i="16"/>
  <c r="H44" i="4"/>
  <c r="I44" i="4"/>
  <c r="G45" i="4"/>
  <c r="Q11" i="15" l="1"/>
  <c r="U11" i="15" s="1"/>
  <c r="R11" i="15"/>
  <c r="P11" i="15"/>
  <c r="T11" i="15" s="1"/>
  <c r="M46" i="16"/>
  <c r="O45" i="16"/>
  <c r="W45" i="16" s="1"/>
  <c r="A45" i="16" s="1"/>
  <c r="J48" i="16"/>
  <c r="AC44" i="16"/>
  <c r="Y44" i="16"/>
  <c r="C44" i="16"/>
  <c r="AB44" i="16"/>
  <c r="F51" i="16"/>
  <c r="L47" i="16"/>
  <c r="S44" i="16"/>
  <c r="Q45" i="16"/>
  <c r="U45" i="16" s="1"/>
  <c r="AB40" i="4"/>
  <c r="K47" i="16"/>
  <c r="U41" i="4"/>
  <c r="Y41" i="4" s="1"/>
  <c r="Q42" i="4"/>
  <c r="O41" i="4"/>
  <c r="W41" i="4" s="1"/>
  <c r="S41" i="4"/>
  <c r="N42" i="4"/>
  <c r="C40" i="4"/>
  <c r="AC40" i="4"/>
  <c r="L43" i="4"/>
  <c r="M43" i="4" s="1"/>
  <c r="J44" i="4"/>
  <c r="L44" i="4" s="1"/>
  <c r="F46" i="4"/>
  <c r="H49" i="16"/>
  <c r="G50" i="16"/>
  <c r="I49" i="16"/>
  <c r="I45" i="4"/>
  <c r="H45" i="4"/>
  <c r="G46" i="4"/>
  <c r="S11" i="15" l="1"/>
  <c r="V11" i="15"/>
  <c r="O46" i="16"/>
  <c r="W46" i="16" s="1"/>
  <c r="A46" i="16" s="1"/>
  <c r="J49" i="16"/>
  <c r="K49" i="16" s="1"/>
  <c r="N47" i="16"/>
  <c r="M47" i="16"/>
  <c r="L48" i="16"/>
  <c r="S45" i="16"/>
  <c r="Q46" i="16"/>
  <c r="U46" i="16" s="1"/>
  <c r="F52" i="16"/>
  <c r="AB45" i="16"/>
  <c r="C45" i="16"/>
  <c r="AC45" i="16"/>
  <c r="Y45" i="16"/>
  <c r="K48" i="16"/>
  <c r="AC41" i="4"/>
  <c r="C41" i="4"/>
  <c r="AB41" i="4"/>
  <c r="S42" i="4"/>
  <c r="U42" i="4"/>
  <c r="Q43" i="4"/>
  <c r="O42" i="4"/>
  <c r="W42" i="4" s="1"/>
  <c r="N43" i="4"/>
  <c r="K44" i="4"/>
  <c r="N44" i="4" s="1"/>
  <c r="J45" i="4"/>
  <c r="L45" i="4" s="1"/>
  <c r="F47" i="4"/>
  <c r="I50" i="16"/>
  <c r="G51" i="16"/>
  <c r="H50" i="16"/>
  <c r="I46" i="4"/>
  <c r="G47" i="4"/>
  <c r="H46" i="4"/>
  <c r="W11" i="15" l="1"/>
  <c r="Y11" i="15"/>
  <c r="O47" i="16"/>
  <c r="W47" i="16" s="1"/>
  <c r="A47" i="16" s="1"/>
  <c r="J50" i="16"/>
  <c r="L50" i="16" s="1"/>
  <c r="AC46" i="16"/>
  <c r="Y46" i="16"/>
  <c r="C46" i="16"/>
  <c r="AB46" i="16"/>
  <c r="N48" i="16"/>
  <c r="M48" i="16"/>
  <c r="F53" i="16"/>
  <c r="L49" i="16"/>
  <c r="M49" i="16" s="1"/>
  <c r="S46" i="16"/>
  <c r="Q47" i="16"/>
  <c r="AB42" i="4"/>
  <c r="Y42" i="4"/>
  <c r="U43" i="4"/>
  <c r="Y43" i="4" s="1"/>
  <c r="C42" i="4"/>
  <c r="O43" i="4"/>
  <c r="W43" i="4" s="1"/>
  <c r="S43" i="4"/>
  <c r="AC42" i="4"/>
  <c r="M44" i="4"/>
  <c r="Q44" i="4" s="1"/>
  <c r="K45" i="4"/>
  <c r="M45" i="4" s="1"/>
  <c r="J46" i="4"/>
  <c r="L46" i="4" s="1"/>
  <c r="F48" i="4"/>
  <c r="G52" i="16"/>
  <c r="H51" i="16"/>
  <c r="I51" i="16"/>
  <c r="H47" i="4"/>
  <c r="G48" i="4"/>
  <c r="I47" i="4"/>
  <c r="X12" i="15" l="1"/>
  <c r="Z11" i="15"/>
  <c r="AB43" i="4"/>
  <c r="K50" i="16"/>
  <c r="N50" i="16" s="1"/>
  <c r="O48" i="16"/>
  <c r="O49" i="16" s="1"/>
  <c r="W49" i="16" s="1"/>
  <c r="N49" i="16"/>
  <c r="J51" i="16"/>
  <c r="C43" i="4"/>
  <c r="AC43" i="4"/>
  <c r="F54" i="16"/>
  <c r="S47" i="16"/>
  <c r="Q48" i="16"/>
  <c r="U47" i="16"/>
  <c r="S44" i="4"/>
  <c r="U44" i="4"/>
  <c r="Y44" i="4" s="1"/>
  <c r="O44" i="4"/>
  <c r="W44" i="4" s="1"/>
  <c r="Q45" i="4"/>
  <c r="U45" i="4" s="1"/>
  <c r="Y45" i="4" s="1"/>
  <c r="N45" i="4"/>
  <c r="K46" i="4"/>
  <c r="M46" i="4" s="1"/>
  <c r="J47" i="4"/>
  <c r="K47" i="4" s="1"/>
  <c r="F49" i="4"/>
  <c r="H52" i="16"/>
  <c r="I52" i="16"/>
  <c r="G53" i="16"/>
  <c r="G49" i="4"/>
  <c r="I48" i="4"/>
  <c r="H48" i="4"/>
  <c r="O12" i="15" l="1"/>
  <c r="N12" i="15"/>
  <c r="M50" i="16"/>
  <c r="O50" i="16" s="1"/>
  <c r="W50" i="16" s="1"/>
  <c r="A50" i="16" s="1"/>
  <c r="W48" i="16"/>
  <c r="A48" i="16" s="1"/>
  <c r="J52" i="16"/>
  <c r="L52" i="16" s="1"/>
  <c r="AB47" i="16"/>
  <c r="AC47" i="16"/>
  <c r="Y47" i="16"/>
  <c r="C47" i="16"/>
  <c r="F55" i="16"/>
  <c r="S48" i="16"/>
  <c r="Q49" i="16"/>
  <c r="U49" i="16" s="1"/>
  <c r="AC44" i="4"/>
  <c r="U48" i="16"/>
  <c r="K51" i="16"/>
  <c r="L51" i="16"/>
  <c r="O45" i="4"/>
  <c r="O46" i="4" s="1"/>
  <c r="W46" i="4" s="1"/>
  <c r="C44" i="4"/>
  <c r="AB44" i="4"/>
  <c r="Q46" i="4"/>
  <c r="S45" i="4"/>
  <c r="N46" i="4"/>
  <c r="L47" i="4"/>
  <c r="M47" i="4" s="1"/>
  <c r="J48" i="4"/>
  <c r="L48" i="4" s="1"/>
  <c r="AB45" i="4"/>
  <c r="AC45" i="4"/>
  <c r="C45" i="4"/>
  <c r="F50" i="4"/>
  <c r="H53" i="16"/>
  <c r="G54" i="16"/>
  <c r="I53" i="16"/>
  <c r="G50" i="4"/>
  <c r="I49" i="4"/>
  <c r="H49" i="4"/>
  <c r="P12" i="15" l="1"/>
  <c r="T12" i="15" s="1"/>
  <c r="A49" i="16"/>
  <c r="K52" i="16"/>
  <c r="N52" i="16" s="1"/>
  <c r="J53" i="16"/>
  <c r="K53" i="16" s="1"/>
  <c r="N51" i="16"/>
  <c r="M51" i="16"/>
  <c r="AB49" i="16"/>
  <c r="AC49" i="16"/>
  <c r="Y49" i="16"/>
  <c r="C49" i="16"/>
  <c r="F56" i="16"/>
  <c r="AC48" i="16"/>
  <c r="Y48" i="16"/>
  <c r="C48" i="16"/>
  <c r="AB48" i="16"/>
  <c r="S49" i="16"/>
  <c r="Q50" i="16"/>
  <c r="U50" i="16" s="1"/>
  <c r="U46" i="4"/>
  <c r="Y46" i="4" s="1"/>
  <c r="W45" i="4"/>
  <c r="S46" i="4"/>
  <c r="Q47" i="4"/>
  <c r="O47" i="4"/>
  <c r="W47" i="4" s="1"/>
  <c r="N47" i="4"/>
  <c r="K48" i="4"/>
  <c r="N48" i="4" s="1"/>
  <c r="J49" i="4"/>
  <c r="K49" i="4" s="1"/>
  <c r="F51" i="4"/>
  <c r="H54" i="16"/>
  <c r="G55" i="16"/>
  <c r="I54" i="16"/>
  <c r="G51" i="4"/>
  <c r="H50" i="4"/>
  <c r="I50" i="4"/>
  <c r="M52" i="16" l="1"/>
  <c r="AB46" i="4"/>
  <c r="O51" i="16"/>
  <c r="W51" i="16" s="1"/>
  <c r="A51" i="16" s="1"/>
  <c r="J54" i="16"/>
  <c r="L54" i="16" s="1"/>
  <c r="AC50" i="16"/>
  <c r="Y50" i="16"/>
  <c r="C50" i="16"/>
  <c r="AB50" i="16"/>
  <c r="L53" i="16"/>
  <c r="N53" i="16" s="1"/>
  <c r="F57" i="16"/>
  <c r="AC46" i="4"/>
  <c r="S50" i="16"/>
  <c r="Q51" i="16"/>
  <c r="C46" i="4"/>
  <c r="S47" i="4"/>
  <c r="U47" i="4"/>
  <c r="Y47" i="4" s="1"/>
  <c r="M48" i="4"/>
  <c r="Q48" i="4" s="1"/>
  <c r="U48" i="4" s="1"/>
  <c r="Y48" i="4" s="1"/>
  <c r="L49" i="4"/>
  <c r="N49" i="4" s="1"/>
  <c r="O48" i="4"/>
  <c r="W48" i="4" s="1"/>
  <c r="J50" i="4"/>
  <c r="L50" i="4" s="1"/>
  <c r="F52" i="4"/>
  <c r="H55" i="16"/>
  <c r="G56" i="16"/>
  <c r="I55" i="16"/>
  <c r="G52" i="4"/>
  <c r="I51" i="4"/>
  <c r="H51" i="4"/>
  <c r="O52" i="16" l="1"/>
  <c r="W52" i="16" s="1"/>
  <c r="A52" i="16" s="1"/>
  <c r="K54" i="16"/>
  <c r="N54" i="16" s="1"/>
  <c r="M53" i="16"/>
  <c r="J55" i="16"/>
  <c r="L55" i="16" s="1"/>
  <c r="F58" i="16"/>
  <c r="S51" i="16"/>
  <c r="Q52" i="16"/>
  <c r="U52" i="16" s="1"/>
  <c r="U51" i="16"/>
  <c r="C47" i="4"/>
  <c r="AB47" i="4"/>
  <c r="AC47" i="4"/>
  <c r="S48" i="4"/>
  <c r="O49" i="4"/>
  <c r="W49" i="4" s="1"/>
  <c r="M49" i="4"/>
  <c r="Q49" i="4" s="1"/>
  <c r="K50" i="4"/>
  <c r="N50" i="4" s="1"/>
  <c r="J51" i="4"/>
  <c r="K51" i="4" s="1"/>
  <c r="AB48" i="4"/>
  <c r="AC48" i="4"/>
  <c r="C48" i="4"/>
  <c r="F53" i="4"/>
  <c r="I56" i="16"/>
  <c r="G57" i="16"/>
  <c r="H56" i="16"/>
  <c r="H52" i="4"/>
  <c r="G53" i="4"/>
  <c r="I52" i="4"/>
  <c r="M54" i="16" l="1"/>
  <c r="O53" i="16"/>
  <c r="O54" i="16" s="1"/>
  <c r="W54" i="16" s="1"/>
  <c r="A54" i="16" s="1"/>
  <c r="J56" i="16"/>
  <c r="L56" i="16" s="1"/>
  <c r="AC52" i="16"/>
  <c r="Y52" i="16"/>
  <c r="C52" i="16"/>
  <c r="AB52" i="16"/>
  <c r="AB51" i="16"/>
  <c r="Y51" i="16"/>
  <c r="AC51" i="16"/>
  <c r="C51" i="16"/>
  <c r="F59" i="16"/>
  <c r="S52" i="16"/>
  <c r="Q53" i="16"/>
  <c r="U53" i="16" s="1"/>
  <c r="K55" i="16"/>
  <c r="U49" i="4"/>
  <c r="AB49" i="4" s="1"/>
  <c r="S49" i="4"/>
  <c r="M50" i="4"/>
  <c r="Q50" i="4" s="1"/>
  <c r="L51" i="4"/>
  <c r="N51" i="4" s="1"/>
  <c r="J52" i="4"/>
  <c r="K52" i="4" s="1"/>
  <c r="F54" i="4"/>
  <c r="G58" i="16"/>
  <c r="H57" i="16"/>
  <c r="I57" i="16"/>
  <c r="G54" i="4"/>
  <c r="H53" i="4"/>
  <c r="I53" i="4"/>
  <c r="K56" i="16" l="1"/>
  <c r="N56" i="16" s="1"/>
  <c r="W53" i="16"/>
  <c r="A53" i="16" s="1"/>
  <c r="C49" i="4"/>
  <c r="J57" i="16"/>
  <c r="L57" i="16" s="1"/>
  <c r="AB53" i="16"/>
  <c r="C53" i="16"/>
  <c r="Y53" i="16"/>
  <c r="AC53" i="16"/>
  <c r="S53" i="16"/>
  <c r="Q54" i="16"/>
  <c r="N55" i="16"/>
  <c r="M55" i="16"/>
  <c r="O55" i="16"/>
  <c r="W55" i="16" s="1"/>
  <c r="A55" i="16" s="1"/>
  <c r="F60" i="16"/>
  <c r="AC49" i="4"/>
  <c r="Y49" i="4"/>
  <c r="U50" i="4"/>
  <c r="AC50" i="4" s="1"/>
  <c r="O50" i="4"/>
  <c r="W50" i="4" s="1"/>
  <c r="S50" i="4"/>
  <c r="L52" i="4"/>
  <c r="M52" i="4" s="1"/>
  <c r="M51" i="4"/>
  <c r="J53" i="4"/>
  <c r="F55" i="4"/>
  <c r="I58" i="16"/>
  <c r="G59" i="16"/>
  <c r="H58" i="16"/>
  <c r="H54" i="4"/>
  <c r="I54" i="4"/>
  <c r="G55" i="4"/>
  <c r="M56" i="16" l="1"/>
  <c r="J58" i="16"/>
  <c r="L58" i="16" s="1"/>
  <c r="S54" i="16"/>
  <c r="Q55" i="16"/>
  <c r="U55" i="16" s="1"/>
  <c r="K57" i="16"/>
  <c r="F61" i="16"/>
  <c r="O56" i="16"/>
  <c r="U54" i="16"/>
  <c r="C50" i="4"/>
  <c r="Y50" i="4"/>
  <c r="AB50" i="4"/>
  <c r="O51" i="4"/>
  <c r="W51" i="4" s="1"/>
  <c r="Q51" i="4"/>
  <c r="N52" i="4"/>
  <c r="J54" i="4"/>
  <c r="L54" i="4" s="1"/>
  <c r="K53" i="4"/>
  <c r="L53" i="4"/>
  <c r="F56" i="4"/>
  <c r="G60" i="16"/>
  <c r="H59" i="16"/>
  <c r="I59" i="16"/>
  <c r="I55" i="4"/>
  <c r="H55" i="4"/>
  <c r="G56" i="4"/>
  <c r="K58" i="16" l="1"/>
  <c r="M58" i="16" s="1"/>
  <c r="J59" i="16"/>
  <c r="N57" i="16"/>
  <c r="M57" i="16"/>
  <c r="O57" i="16"/>
  <c r="W57" i="16" s="1"/>
  <c r="AB55" i="16"/>
  <c r="AC55" i="16"/>
  <c r="C55" i="16"/>
  <c r="Y55" i="16"/>
  <c r="W56" i="16"/>
  <c r="A56" i="16" s="1"/>
  <c r="F62" i="16"/>
  <c r="AC54" i="16"/>
  <c r="Y54" i="16"/>
  <c r="C54" i="16"/>
  <c r="AB54" i="16"/>
  <c r="S55" i="16"/>
  <c r="Q56" i="16"/>
  <c r="U51" i="4"/>
  <c r="C51" i="4" s="1"/>
  <c r="K54" i="4"/>
  <c r="M54" i="4" s="1"/>
  <c r="O52" i="4"/>
  <c r="W52" i="4" s="1"/>
  <c r="S51" i="4"/>
  <c r="Q52" i="4"/>
  <c r="U52" i="4" s="1"/>
  <c r="Y52" i="4" s="1"/>
  <c r="J55" i="4"/>
  <c r="L55" i="4" s="1"/>
  <c r="N53" i="4"/>
  <c r="M53" i="4"/>
  <c r="F57" i="4"/>
  <c r="H60" i="16"/>
  <c r="G61" i="16"/>
  <c r="I60" i="16"/>
  <c r="H56" i="4"/>
  <c r="I56" i="4"/>
  <c r="G57" i="4"/>
  <c r="N58" i="16" l="1"/>
  <c r="O58" i="16" s="1"/>
  <c r="W58" i="16" s="1"/>
  <c r="A58" i="16" s="1"/>
  <c r="AB51" i="4"/>
  <c r="J60" i="16"/>
  <c r="K60" i="16" s="1"/>
  <c r="A57" i="16"/>
  <c r="S56" i="16"/>
  <c r="Q57" i="16"/>
  <c r="U57" i="16" s="1"/>
  <c r="U56" i="16"/>
  <c r="F63" i="16"/>
  <c r="L59" i="16"/>
  <c r="K59" i="16"/>
  <c r="AC51" i="4"/>
  <c r="Y51" i="4"/>
  <c r="C52" i="4"/>
  <c r="N54" i="4"/>
  <c r="O53" i="4"/>
  <c r="W53" i="4" s="1"/>
  <c r="AC52" i="4"/>
  <c r="K55" i="4"/>
  <c r="N55" i="4" s="1"/>
  <c r="AB52" i="4"/>
  <c r="S52" i="4"/>
  <c r="Q53" i="4"/>
  <c r="U53" i="4" s="1"/>
  <c r="Y53" i="4" s="1"/>
  <c r="J56" i="4"/>
  <c r="L56" i="4" s="1"/>
  <c r="F58" i="4"/>
  <c r="G62" i="16"/>
  <c r="H61" i="16"/>
  <c r="I61" i="16"/>
  <c r="G58" i="4"/>
  <c r="I57" i="4"/>
  <c r="H57" i="4"/>
  <c r="L60" i="16" l="1"/>
  <c r="N60" i="16" s="1"/>
  <c r="J61" i="16"/>
  <c r="L61" i="16" s="1"/>
  <c r="AB57" i="16"/>
  <c r="AC57" i="16"/>
  <c r="Y57" i="16"/>
  <c r="C57" i="16"/>
  <c r="F64" i="16"/>
  <c r="AC56" i="16"/>
  <c r="Y56" i="16"/>
  <c r="C56" i="16"/>
  <c r="AB56" i="16"/>
  <c r="N59" i="16"/>
  <c r="M59" i="16"/>
  <c r="S57" i="16"/>
  <c r="Q58" i="16"/>
  <c r="S53" i="4"/>
  <c r="O54" i="4"/>
  <c r="W54" i="4" s="1"/>
  <c r="K56" i="4"/>
  <c r="N56" i="4" s="1"/>
  <c r="M55" i="4"/>
  <c r="Q54" i="4"/>
  <c r="AB53" i="4"/>
  <c r="J57" i="4"/>
  <c r="L57" i="4" s="1"/>
  <c r="F59" i="4"/>
  <c r="H62" i="16"/>
  <c r="G63" i="16"/>
  <c r="I62" i="16"/>
  <c r="H58" i="4"/>
  <c r="I58" i="4"/>
  <c r="G59" i="4"/>
  <c r="K61" i="16" l="1"/>
  <c r="N61" i="16" s="1"/>
  <c r="M60" i="16"/>
  <c r="O59" i="16"/>
  <c r="W59" i="16" s="1"/>
  <c r="A59" i="16" s="1"/>
  <c r="J62" i="16"/>
  <c r="K62" i="16" s="1"/>
  <c r="S58" i="16"/>
  <c r="Q59" i="16"/>
  <c r="U59" i="16" s="1"/>
  <c r="F65" i="16"/>
  <c r="U58" i="16"/>
  <c r="S54" i="4"/>
  <c r="U54" i="4"/>
  <c r="Y54" i="4" s="1"/>
  <c r="O55" i="4"/>
  <c r="W55" i="4" s="1"/>
  <c r="M56" i="4"/>
  <c r="Q55" i="4"/>
  <c r="K57" i="4"/>
  <c r="M57" i="4" s="1"/>
  <c r="C53" i="4"/>
  <c r="AC53" i="4"/>
  <c r="J58" i="4"/>
  <c r="L58" i="4" s="1"/>
  <c r="F60" i="4"/>
  <c r="H63" i="16"/>
  <c r="I63" i="16"/>
  <c r="G64" i="16"/>
  <c r="I59" i="4"/>
  <c r="G60" i="4"/>
  <c r="H59" i="4"/>
  <c r="M61" i="16" l="1"/>
  <c r="O60" i="16"/>
  <c r="O61" i="16" s="1"/>
  <c r="L62" i="16"/>
  <c r="N62" i="16" s="1"/>
  <c r="AB54" i="4"/>
  <c r="J63" i="16"/>
  <c r="K63" i="16" s="1"/>
  <c r="F66" i="16"/>
  <c r="AB59" i="16"/>
  <c r="Y59" i="16"/>
  <c r="C59" i="16"/>
  <c r="AC59" i="16"/>
  <c r="S59" i="16"/>
  <c r="Q60" i="16"/>
  <c r="U60" i="16" s="1"/>
  <c r="AC58" i="16"/>
  <c r="Y58" i="16"/>
  <c r="C58" i="16"/>
  <c r="AB58" i="16"/>
  <c r="S55" i="4"/>
  <c r="U55" i="4"/>
  <c r="O56" i="4"/>
  <c r="W56" i="4" s="1"/>
  <c r="Q56" i="4"/>
  <c r="U56" i="4" s="1"/>
  <c r="Y56" i="4" s="1"/>
  <c r="C54" i="4"/>
  <c r="N57" i="4"/>
  <c r="AC54" i="4"/>
  <c r="K58" i="4"/>
  <c r="M58" i="4" s="1"/>
  <c r="J59" i="4"/>
  <c r="L59" i="4" s="1"/>
  <c r="F61" i="4"/>
  <c r="I64" i="16"/>
  <c r="H64" i="16"/>
  <c r="G65" i="16"/>
  <c r="G61" i="4"/>
  <c r="I60" i="4"/>
  <c r="H60" i="4"/>
  <c r="W60" i="16" l="1"/>
  <c r="A60" i="16" s="1"/>
  <c r="M62" i="16"/>
  <c r="L63" i="16"/>
  <c r="N63" i="16" s="1"/>
  <c r="J64" i="16"/>
  <c r="K64" i="16" s="1"/>
  <c r="F67" i="16"/>
  <c r="AC60" i="16"/>
  <c r="Y60" i="16"/>
  <c r="C60" i="16"/>
  <c r="AB60" i="16"/>
  <c r="O62" i="16"/>
  <c r="S60" i="16"/>
  <c r="Q61" i="16"/>
  <c r="U61" i="16" s="1"/>
  <c r="W61" i="16"/>
  <c r="A61" i="16" s="1"/>
  <c r="AB55" i="4"/>
  <c r="Y55" i="4"/>
  <c r="AB56" i="4"/>
  <c r="O57" i="4"/>
  <c r="W57" i="4" s="1"/>
  <c r="C55" i="4"/>
  <c r="AC55" i="4"/>
  <c r="S56" i="4"/>
  <c r="Q57" i="4"/>
  <c r="U57" i="4" s="1"/>
  <c r="Y57" i="4" s="1"/>
  <c r="AC56" i="4"/>
  <c r="K59" i="4"/>
  <c r="M59" i="4" s="1"/>
  <c r="C56" i="4"/>
  <c r="N58" i="4"/>
  <c r="J60" i="4"/>
  <c r="K60" i="4" s="1"/>
  <c r="F62" i="4"/>
  <c r="G66" i="16"/>
  <c r="H65" i="16"/>
  <c r="I65" i="16"/>
  <c r="G62" i="4"/>
  <c r="I61" i="4"/>
  <c r="H61" i="4"/>
  <c r="M63" i="16" l="1"/>
  <c r="L64" i="16"/>
  <c r="N64" i="16" s="1"/>
  <c r="J65" i="16"/>
  <c r="K65" i="16" s="1"/>
  <c r="AB61" i="16"/>
  <c r="C61" i="16"/>
  <c r="AC61" i="16"/>
  <c r="Y61" i="16"/>
  <c r="O63" i="16"/>
  <c r="W63" i="16" s="1"/>
  <c r="A63" i="16" s="1"/>
  <c r="F68" i="16"/>
  <c r="S61" i="16"/>
  <c r="Q62" i="16"/>
  <c r="U62" i="16" s="1"/>
  <c r="W62" i="16"/>
  <c r="A62" i="16" s="1"/>
  <c r="O58" i="4"/>
  <c r="W58" i="4" s="1"/>
  <c r="C57" i="4"/>
  <c r="N59" i="4"/>
  <c r="S57" i="4"/>
  <c r="AC57" i="4"/>
  <c r="AB57" i="4"/>
  <c r="Q58" i="4"/>
  <c r="U58" i="4" s="1"/>
  <c r="Y58" i="4" s="1"/>
  <c r="L60" i="4"/>
  <c r="M60" i="4" s="1"/>
  <c r="J61" i="4"/>
  <c r="L61" i="4" s="1"/>
  <c r="F63" i="4"/>
  <c r="H66" i="16"/>
  <c r="G67" i="16"/>
  <c r="I66" i="16"/>
  <c r="G63" i="4"/>
  <c r="I62" i="4"/>
  <c r="H62" i="4"/>
  <c r="M64" i="16" l="1"/>
  <c r="L65" i="16"/>
  <c r="N65" i="16" s="1"/>
  <c r="J66" i="16"/>
  <c r="K66" i="16" s="1"/>
  <c r="AC62" i="16"/>
  <c r="Y62" i="16"/>
  <c r="C62" i="16"/>
  <c r="AB62" i="16"/>
  <c r="F69" i="16"/>
  <c r="S62" i="16"/>
  <c r="Q63" i="16"/>
  <c r="O64" i="16"/>
  <c r="W64" i="16" s="1"/>
  <c r="A64" i="16" s="1"/>
  <c r="S58" i="4"/>
  <c r="O59" i="4"/>
  <c r="W59" i="4" s="1"/>
  <c r="Q59" i="4"/>
  <c r="U59" i="4" s="1"/>
  <c r="Y59" i="4" s="1"/>
  <c r="C58" i="4"/>
  <c r="K61" i="4"/>
  <c r="N61" i="4" s="1"/>
  <c r="N60" i="4"/>
  <c r="J62" i="4"/>
  <c r="K62" i="4" s="1"/>
  <c r="F64" i="4"/>
  <c r="H67" i="16"/>
  <c r="G68" i="16"/>
  <c r="I67" i="16"/>
  <c r="H63" i="4"/>
  <c r="I63" i="4"/>
  <c r="G64" i="4"/>
  <c r="L66" i="16" l="1"/>
  <c r="M66" i="16" s="1"/>
  <c r="M65" i="16"/>
  <c r="J67" i="16"/>
  <c r="L67" i="16" s="1"/>
  <c r="F70" i="16"/>
  <c r="S63" i="16"/>
  <c r="Q64" i="16"/>
  <c r="U63" i="16"/>
  <c r="O65" i="16"/>
  <c r="Q60" i="4"/>
  <c r="S60" i="4" s="1"/>
  <c r="O60" i="4"/>
  <c r="W60" i="4" s="1"/>
  <c r="S59" i="4"/>
  <c r="AB58" i="4"/>
  <c r="AC59" i="4"/>
  <c r="AC58" i="4"/>
  <c r="L62" i="4"/>
  <c r="M62" i="4" s="1"/>
  <c r="M61" i="4"/>
  <c r="J63" i="4"/>
  <c r="L63" i="4" s="1"/>
  <c r="F65" i="4"/>
  <c r="I68" i="16"/>
  <c r="G69" i="16"/>
  <c r="H68" i="16"/>
  <c r="I64" i="4"/>
  <c r="H64" i="4"/>
  <c r="G65" i="4"/>
  <c r="N66" i="16" l="1"/>
  <c r="O66" i="16" s="1"/>
  <c r="K67" i="16"/>
  <c r="M67" i="16" s="1"/>
  <c r="Q61" i="4"/>
  <c r="S61" i="4" s="1"/>
  <c r="U60" i="4"/>
  <c r="Y60" i="4" s="1"/>
  <c r="J68" i="16"/>
  <c r="K68" i="16" s="1"/>
  <c r="AB63" i="16"/>
  <c r="AC63" i="16"/>
  <c r="Y63" i="16"/>
  <c r="C63" i="16"/>
  <c r="S64" i="16"/>
  <c r="Q65" i="16"/>
  <c r="U65" i="16" s="1"/>
  <c r="F71" i="16"/>
  <c r="W65" i="16"/>
  <c r="A65" i="16" s="1"/>
  <c r="U64" i="16"/>
  <c r="O61" i="4"/>
  <c r="W61" i="4" s="1"/>
  <c r="C59" i="4"/>
  <c r="AB59" i="4"/>
  <c r="N62" i="4"/>
  <c r="K63" i="4"/>
  <c r="N63" i="4" s="1"/>
  <c r="J64" i="4"/>
  <c r="L64" i="4" s="1"/>
  <c r="F66" i="4"/>
  <c r="G70" i="16"/>
  <c r="H69" i="16"/>
  <c r="I69" i="16"/>
  <c r="H65" i="4"/>
  <c r="G66" i="4"/>
  <c r="I65" i="4"/>
  <c r="N67" i="16" l="1"/>
  <c r="L68" i="16"/>
  <c r="N68" i="16" s="1"/>
  <c r="C60" i="4"/>
  <c r="AC60" i="4"/>
  <c r="AB60" i="4"/>
  <c r="Q62" i="4"/>
  <c r="U62" i="4" s="1"/>
  <c r="Y62" i="4" s="1"/>
  <c r="U61" i="4"/>
  <c r="Y61" i="4" s="1"/>
  <c r="J69" i="16"/>
  <c r="L69" i="16" s="1"/>
  <c r="O67" i="16"/>
  <c r="AB65" i="16"/>
  <c r="AC65" i="16"/>
  <c r="Y65" i="16"/>
  <c r="C65" i="16"/>
  <c r="AC64" i="16"/>
  <c r="Y64" i="16"/>
  <c r="C64" i="16"/>
  <c r="AB64" i="16"/>
  <c r="W66" i="16"/>
  <c r="A66" i="16" s="1"/>
  <c r="S65" i="16"/>
  <c r="Q66" i="16"/>
  <c r="F72" i="16"/>
  <c r="O62" i="4"/>
  <c r="W62" i="4" s="1"/>
  <c r="M63" i="4"/>
  <c r="K64" i="4"/>
  <c r="M64" i="4" s="1"/>
  <c r="J65" i="4"/>
  <c r="L65" i="4" s="1"/>
  <c r="F67" i="4"/>
  <c r="H70" i="16"/>
  <c r="G71" i="16"/>
  <c r="I70" i="16"/>
  <c r="G67" i="4"/>
  <c r="H66" i="4"/>
  <c r="I66" i="4"/>
  <c r="M68" i="16" l="1"/>
  <c r="O68" i="16" s="1"/>
  <c r="W68" i="16" s="1"/>
  <c r="K69" i="16"/>
  <c r="N69" i="16" s="1"/>
  <c r="C61" i="4"/>
  <c r="AB61" i="4"/>
  <c r="S62" i="4"/>
  <c r="AC61" i="4"/>
  <c r="Q63" i="4"/>
  <c r="U63" i="4" s="1"/>
  <c r="Y63" i="4" s="1"/>
  <c r="C62" i="4"/>
  <c r="AC62" i="4"/>
  <c r="AB62" i="4"/>
  <c r="J70" i="16"/>
  <c r="K70" i="16" s="1"/>
  <c r="S66" i="16"/>
  <c r="Q67" i="16"/>
  <c r="F73" i="16"/>
  <c r="W67" i="16"/>
  <c r="A67" i="16" s="1"/>
  <c r="U66" i="16"/>
  <c r="O63" i="4"/>
  <c r="O64" i="4" s="1"/>
  <c r="W64" i="4" s="1"/>
  <c r="K65" i="4"/>
  <c r="M65" i="4" s="1"/>
  <c r="N64" i="4"/>
  <c r="J66" i="4"/>
  <c r="L66" i="4" s="1"/>
  <c r="F68" i="4"/>
  <c r="H71" i="16"/>
  <c r="G72" i="16"/>
  <c r="I71" i="16"/>
  <c r="I67" i="4"/>
  <c r="H67" i="4"/>
  <c r="G68" i="4"/>
  <c r="S63" i="4" l="1"/>
  <c r="M69" i="16"/>
  <c r="Q64" i="4"/>
  <c r="S64" i="4" s="1"/>
  <c r="A68" i="16"/>
  <c r="J71" i="16"/>
  <c r="K71" i="16" s="1"/>
  <c r="L70" i="16"/>
  <c r="M70" i="16" s="1"/>
  <c r="S67" i="16"/>
  <c r="Q68" i="16"/>
  <c r="AC66" i="16"/>
  <c r="Y66" i="16"/>
  <c r="C66" i="16"/>
  <c r="AB66" i="16"/>
  <c r="F74" i="16"/>
  <c r="O69" i="16"/>
  <c r="U67" i="16"/>
  <c r="W63" i="4"/>
  <c r="O65" i="4"/>
  <c r="W65" i="4" s="1"/>
  <c r="N65" i="4"/>
  <c r="K66" i="4"/>
  <c r="N66" i="4" s="1"/>
  <c r="J67" i="4"/>
  <c r="L67" i="4" s="1"/>
  <c r="AB63" i="4"/>
  <c r="AC63" i="4"/>
  <c r="C63" i="4"/>
  <c r="F69" i="4"/>
  <c r="I72" i="16"/>
  <c r="G73" i="16"/>
  <c r="H72" i="16"/>
  <c r="I68" i="4"/>
  <c r="H68" i="4"/>
  <c r="G69" i="4"/>
  <c r="Q65" i="4" l="1"/>
  <c r="U65" i="4" s="1"/>
  <c r="Y65" i="4" s="1"/>
  <c r="U64" i="4"/>
  <c r="Y64" i="4" s="1"/>
  <c r="L71" i="16"/>
  <c r="N71" i="16" s="1"/>
  <c r="N70" i="16"/>
  <c r="J72" i="16"/>
  <c r="O70" i="16"/>
  <c r="W69" i="16"/>
  <c r="A69" i="16" s="1"/>
  <c r="S68" i="16"/>
  <c r="Q69" i="16"/>
  <c r="U69" i="16" s="1"/>
  <c r="F75" i="16"/>
  <c r="AB67" i="16"/>
  <c r="Y67" i="16"/>
  <c r="AC67" i="16"/>
  <c r="C67" i="16"/>
  <c r="U68" i="16"/>
  <c r="M66" i="4"/>
  <c r="O66" i="4" s="1"/>
  <c r="W66" i="4" s="1"/>
  <c r="K67" i="4"/>
  <c r="M67" i="4" s="1"/>
  <c r="J68" i="4"/>
  <c r="K68" i="4" s="1"/>
  <c r="F70" i="4"/>
  <c r="I73" i="16"/>
  <c r="H73" i="16"/>
  <c r="G74" i="16"/>
  <c r="I69" i="4"/>
  <c r="G70" i="4"/>
  <c r="H69" i="4"/>
  <c r="C64" i="4" l="1"/>
  <c r="S65" i="4"/>
  <c r="AC64" i="4"/>
  <c r="AB64" i="4"/>
  <c r="M71" i="16"/>
  <c r="J73" i="16"/>
  <c r="L73" i="16" s="1"/>
  <c r="AB69" i="16"/>
  <c r="C69" i="16"/>
  <c r="Y69" i="16"/>
  <c r="AC69" i="16"/>
  <c r="AC68" i="16"/>
  <c r="Y68" i="16"/>
  <c r="C68" i="16"/>
  <c r="AB68" i="16"/>
  <c r="S69" i="16"/>
  <c r="Q70" i="16"/>
  <c r="U70" i="16" s="1"/>
  <c r="O71" i="16"/>
  <c r="F76" i="16"/>
  <c r="W70" i="16"/>
  <c r="A70" i="16" s="1"/>
  <c r="K72" i="16"/>
  <c r="L72" i="16"/>
  <c r="Q66" i="4"/>
  <c r="N67" i="4"/>
  <c r="O67" i="4" s="1"/>
  <c r="L68" i="4"/>
  <c r="M68" i="4" s="1"/>
  <c r="J69" i="4"/>
  <c r="K69" i="4" s="1"/>
  <c r="AB65" i="4"/>
  <c r="AC65" i="4"/>
  <c r="C65" i="4"/>
  <c r="F71" i="4"/>
  <c r="I74" i="16"/>
  <c r="G75" i="16"/>
  <c r="H74" i="16"/>
  <c r="H70" i="4"/>
  <c r="I70" i="4"/>
  <c r="G71" i="4"/>
  <c r="J74" i="16" l="1"/>
  <c r="AC70" i="16"/>
  <c r="Y70" i="16"/>
  <c r="C70" i="16"/>
  <c r="AB70" i="16"/>
  <c r="F77" i="16"/>
  <c r="N72" i="16"/>
  <c r="M72" i="16"/>
  <c r="O72" i="16"/>
  <c r="K73" i="16"/>
  <c r="W71" i="16"/>
  <c r="A71" i="16" s="1"/>
  <c r="S70" i="16"/>
  <c r="Q71" i="16"/>
  <c r="U71" i="16" s="1"/>
  <c r="U66" i="4"/>
  <c r="Y66" i="4" s="1"/>
  <c r="S66" i="4"/>
  <c r="Q67" i="4"/>
  <c r="O68" i="4"/>
  <c r="O69" i="4" s="1"/>
  <c r="N68" i="4"/>
  <c r="J70" i="4"/>
  <c r="L69" i="4"/>
  <c r="N69" i="4" s="1"/>
  <c r="W67" i="4"/>
  <c r="F72" i="4"/>
  <c r="G76" i="16"/>
  <c r="H75" i="16"/>
  <c r="I75" i="16"/>
  <c r="I71" i="4"/>
  <c r="G72" i="4"/>
  <c r="H71" i="4"/>
  <c r="AC66" i="4" l="1"/>
  <c r="J75" i="16"/>
  <c r="L75" i="16" s="1"/>
  <c r="AB71" i="16"/>
  <c r="AC71" i="16"/>
  <c r="C71" i="16"/>
  <c r="Y71" i="16"/>
  <c r="O73" i="16"/>
  <c r="F78" i="16"/>
  <c r="N73" i="16"/>
  <c r="M73" i="16"/>
  <c r="K74" i="16"/>
  <c r="W72" i="16"/>
  <c r="A72" i="16" s="1"/>
  <c r="S71" i="16"/>
  <c r="Q72" i="16"/>
  <c r="U72" i="16" s="1"/>
  <c r="L74" i="16"/>
  <c r="AB66" i="4"/>
  <c r="C66" i="4"/>
  <c r="U67" i="4"/>
  <c r="Y67" i="4" s="1"/>
  <c r="Q68" i="4"/>
  <c r="S67" i="4"/>
  <c r="W68" i="4"/>
  <c r="J71" i="4"/>
  <c r="L71" i="4" s="1"/>
  <c r="K70" i="4"/>
  <c r="O70" i="4" s="1"/>
  <c r="L70" i="4"/>
  <c r="M69" i="4"/>
  <c r="W69" i="4"/>
  <c r="F73" i="4"/>
  <c r="H76" i="16"/>
  <c r="I76" i="16"/>
  <c r="G77" i="16"/>
  <c r="G73" i="4"/>
  <c r="I72" i="4"/>
  <c r="H72" i="4"/>
  <c r="AC67" i="4" l="1"/>
  <c r="K75" i="16"/>
  <c r="N75" i="16" s="1"/>
  <c r="J76" i="16"/>
  <c r="AC72" i="16"/>
  <c r="Y72" i="16"/>
  <c r="C72" i="16"/>
  <c r="AB72" i="16"/>
  <c r="N74" i="16"/>
  <c r="M74" i="16"/>
  <c r="F79" i="16"/>
  <c r="O74" i="16"/>
  <c r="S72" i="16"/>
  <c r="Q73" i="16"/>
  <c r="U73" i="16" s="1"/>
  <c r="W73" i="16"/>
  <c r="A73" i="16" s="1"/>
  <c r="L76" i="16"/>
  <c r="AB67" i="4"/>
  <c r="C67" i="4"/>
  <c r="U68" i="4"/>
  <c r="Y68" i="4" s="1"/>
  <c r="K71" i="4"/>
  <c r="M71" i="4" s="1"/>
  <c r="S68" i="4"/>
  <c r="Q69" i="4"/>
  <c r="J72" i="4"/>
  <c r="K72" i="4" s="1"/>
  <c r="M70" i="4"/>
  <c r="N70" i="4"/>
  <c r="F74" i="4"/>
  <c r="W70" i="4"/>
  <c r="H77" i="16"/>
  <c r="I77" i="16"/>
  <c r="G78" i="16"/>
  <c r="H73" i="4"/>
  <c r="G74" i="4"/>
  <c r="I73" i="4"/>
  <c r="M75" i="16" l="1"/>
  <c r="J77" i="16"/>
  <c r="L77" i="16" s="1"/>
  <c r="AB73" i="16"/>
  <c r="AC73" i="16"/>
  <c r="Y73" i="16"/>
  <c r="C73" i="16"/>
  <c r="F80" i="16"/>
  <c r="O75" i="16"/>
  <c r="S73" i="16"/>
  <c r="Q74" i="16"/>
  <c r="W74" i="16"/>
  <c r="A74" i="16" s="1"/>
  <c r="K76" i="16"/>
  <c r="AC68" i="4"/>
  <c r="AB68" i="4"/>
  <c r="C68" i="4"/>
  <c r="S69" i="4"/>
  <c r="U69" i="4"/>
  <c r="Y69" i="4" s="1"/>
  <c r="N71" i="4"/>
  <c r="O71" i="4"/>
  <c r="O72" i="4" s="1"/>
  <c r="Q70" i="4"/>
  <c r="L72" i="4"/>
  <c r="M72" i="4" s="1"/>
  <c r="J73" i="4"/>
  <c r="K73" i="4" s="1"/>
  <c r="F75" i="4"/>
  <c r="I78" i="16"/>
  <c r="G79" i="16"/>
  <c r="H78" i="16"/>
  <c r="G75" i="4"/>
  <c r="H74" i="4"/>
  <c r="I74" i="4"/>
  <c r="K77" i="16" l="1"/>
  <c r="M77" i="16" s="1"/>
  <c r="J78" i="16"/>
  <c r="L78" i="16" s="1"/>
  <c r="O76" i="16"/>
  <c r="W76" i="16" s="1"/>
  <c r="A76" i="16" s="1"/>
  <c r="N76" i="16"/>
  <c r="M76" i="16"/>
  <c r="S74" i="16"/>
  <c r="Q75" i="16"/>
  <c r="W75" i="16"/>
  <c r="A75" i="16" s="1"/>
  <c r="F81" i="16"/>
  <c r="U74" i="16"/>
  <c r="S70" i="4"/>
  <c r="U70" i="4"/>
  <c r="Y70" i="4" s="1"/>
  <c r="W71" i="4"/>
  <c r="AB69" i="4"/>
  <c r="AC69" i="4"/>
  <c r="Q71" i="4"/>
  <c r="C69" i="4"/>
  <c r="N72" i="4"/>
  <c r="J74" i="4"/>
  <c r="L73" i="4"/>
  <c r="M73" i="4" s="1"/>
  <c r="F76" i="4"/>
  <c r="W72" i="4"/>
  <c r="O73" i="4"/>
  <c r="I79" i="16"/>
  <c r="H79" i="16"/>
  <c r="G80" i="16"/>
  <c r="I75" i="4"/>
  <c r="H75" i="4"/>
  <c r="G76" i="4"/>
  <c r="N77" i="16" l="1"/>
  <c r="K78" i="16"/>
  <c r="M78" i="16" s="1"/>
  <c r="J79" i="16"/>
  <c r="S75" i="16"/>
  <c r="Q76" i="16"/>
  <c r="F82" i="16"/>
  <c r="U75" i="16"/>
  <c r="O77" i="16"/>
  <c r="W77" i="16" s="1"/>
  <c r="A77" i="16" s="1"/>
  <c r="AC74" i="16"/>
  <c r="Y74" i="16"/>
  <c r="C74" i="16"/>
  <c r="AB74" i="16"/>
  <c r="AB70" i="4"/>
  <c r="U71" i="4"/>
  <c r="AC71" i="4" s="1"/>
  <c r="S71" i="4"/>
  <c r="AC70" i="4"/>
  <c r="Q72" i="4"/>
  <c r="U72" i="4" s="1"/>
  <c r="Y72" i="4" s="1"/>
  <c r="C70" i="4"/>
  <c r="J75" i="4"/>
  <c r="L75" i="4" s="1"/>
  <c r="K74" i="4"/>
  <c r="L74" i="4"/>
  <c r="N73" i="4"/>
  <c r="W73" i="4"/>
  <c r="F77" i="4"/>
  <c r="I80" i="16"/>
  <c r="G81" i="16"/>
  <c r="H80" i="16"/>
  <c r="I76" i="4"/>
  <c r="G77" i="4"/>
  <c r="H76" i="4"/>
  <c r="N78" i="16" l="1"/>
  <c r="O78" i="16" s="1"/>
  <c r="W78" i="16" s="1"/>
  <c r="A78" i="16" s="1"/>
  <c r="C71" i="4"/>
  <c r="J80" i="16"/>
  <c r="L80" i="16" s="1"/>
  <c r="L79" i="16"/>
  <c r="S76" i="16"/>
  <c r="Q77" i="16"/>
  <c r="U77" i="16" s="1"/>
  <c r="K79" i="16"/>
  <c r="AB75" i="16"/>
  <c r="Y75" i="16"/>
  <c r="C75" i="16"/>
  <c r="AC75" i="16"/>
  <c r="U76" i="16"/>
  <c r="F83" i="16"/>
  <c r="AB71" i="4"/>
  <c r="Y71" i="4"/>
  <c r="S72" i="4"/>
  <c r="Q73" i="4"/>
  <c r="K75" i="4"/>
  <c r="M75" i="4" s="1"/>
  <c r="J76" i="4"/>
  <c r="K76" i="4" s="1"/>
  <c r="M74" i="4"/>
  <c r="N74" i="4"/>
  <c r="O74" i="4"/>
  <c r="F78" i="4"/>
  <c r="H81" i="16"/>
  <c r="G82" i="16"/>
  <c r="I81" i="16"/>
  <c r="G78" i="4"/>
  <c r="H77" i="4"/>
  <c r="I77" i="4"/>
  <c r="J81" i="16" l="1"/>
  <c r="L81" i="16" s="1"/>
  <c r="AB77" i="16"/>
  <c r="C77" i="16"/>
  <c r="AC77" i="16"/>
  <c r="Y77" i="16"/>
  <c r="F84" i="16"/>
  <c r="N79" i="16"/>
  <c r="M79" i="16"/>
  <c r="K81" i="16"/>
  <c r="AC76" i="16"/>
  <c r="Y76" i="16"/>
  <c r="C76" i="16"/>
  <c r="AB76" i="16"/>
  <c r="S77" i="16"/>
  <c r="Q78" i="16"/>
  <c r="U78" i="16" s="1"/>
  <c r="K80" i="16"/>
  <c r="Q74" i="4"/>
  <c r="U74" i="4" s="1"/>
  <c r="Y74" i="4" s="1"/>
  <c r="U73" i="4"/>
  <c r="Y73" i="4" s="1"/>
  <c r="S73" i="4"/>
  <c r="O75" i="4"/>
  <c r="W75" i="4" s="1"/>
  <c r="AC72" i="4"/>
  <c r="AB72" i="4"/>
  <c r="C72" i="4"/>
  <c r="N75" i="4"/>
  <c r="W74" i="4"/>
  <c r="J77" i="4"/>
  <c r="L77" i="4" s="1"/>
  <c r="L76" i="4"/>
  <c r="M76" i="4" s="1"/>
  <c r="F79" i="4"/>
  <c r="I82" i="16"/>
  <c r="G83" i="16"/>
  <c r="H82" i="16"/>
  <c r="H78" i="4"/>
  <c r="I78" i="4"/>
  <c r="G79" i="4"/>
  <c r="O79" i="16" l="1"/>
  <c r="W79" i="16" s="1"/>
  <c r="A79" i="16" s="1"/>
  <c r="Q75" i="4"/>
  <c r="S75" i="4" s="1"/>
  <c r="J82" i="16"/>
  <c r="AC78" i="16"/>
  <c r="Y78" i="16"/>
  <c r="C78" i="16"/>
  <c r="AB78" i="16"/>
  <c r="F85" i="16"/>
  <c r="N80" i="16"/>
  <c r="M80" i="16"/>
  <c r="N81" i="16"/>
  <c r="M81" i="16"/>
  <c r="S74" i="4"/>
  <c r="S78" i="16"/>
  <c r="Q79" i="16"/>
  <c r="C73" i="4"/>
  <c r="AC73" i="4"/>
  <c r="AB73" i="4"/>
  <c r="O76" i="4"/>
  <c r="W76" i="4" s="1"/>
  <c r="K77" i="4"/>
  <c r="J78" i="4"/>
  <c r="K78" i="4" s="1"/>
  <c r="N76" i="4"/>
  <c r="AB74" i="4"/>
  <c r="AC74" i="4"/>
  <c r="C74" i="4"/>
  <c r="F80" i="4"/>
  <c r="H83" i="16"/>
  <c r="G84" i="16"/>
  <c r="I83" i="16"/>
  <c r="H79" i="4"/>
  <c r="I79" i="4"/>
  <c r="G80" i="4"/>
  <c r="U75" i="4" l="1"/>
  <c r="Y75" i="4" s="1"/>
  <c r="Q76" i="4"/>
  <c r="U76" i="4" s="1"/>
  <c r="O80" i="16"/>
  <c r="W80" i="16" s="1"/>
  <c r="A80" i="16" s="1"/>
  <c r="J83" i="16"/>
  <c r="L83" i="16" s="1"/>
  <c r="S79" i="16"/>
  <c r="Q80" i="16"/>
  <c r="U80" i="16" s="1"/>
  <c r="U79" i="16"/>
  <c r="F86" i="16"/>
  <c r="K82" i="16"/>
  <c r="L82" i="16"/>
  <c r="O77" i="4"/>
  <c r="W77" i="4" s="1"/>
  <c r="N77" i="4"/>
  <c r="M77" i="4"/>
  <c r="L78" i="4"/>
  <c r="M78" i="4" s="1"/>
  <c r="J79" i="4"/>
  <c r="K79" i="4" s="1"/>
  <c r="F81" i="4"/>
  <c r="H84" i="16"/>
  <c r="I84" i="16"/>
  <c r="G85" i="16"/>
  <c r="H80" i="4"/>
  <c r="I80" i="4"/>
  <c r="G81" i="4"/>
  <c r="S76" i="4" l="1"/>
  <c r="AC75" i="4"/>
  <c r="AB75" i="4"/>
  <c r="Y76" i="4"/>
  <c r="AB76" i="4"/>
  <c r="C75" i="4"/>
  <c r="Q77" i="4"/>
  <c r="U77" i="4" s="1"/>
  <c r="Y77" i="4" s="1"/>
  <c r="O81" i="16"/>
  <c r="W81" i="16" s="1"/>
  <c r="A81" i="16" s="1"/>
  <c r="C76" i="4"/>
  <c r="J84" i="16"/>
  <c r="F87" i="16"/>
  <c r="AB79" i="16"/>
  <c r="AC79" i="16"/>
  <c r="Y79" i="16"/>
  <c r="C79" i="16"/>
  <c r="N82" i="16"/>
  <c r="M82" i="16"/>
  <c r="S80" i="16"/>
  <c r="Q81" i="16"/>
  <c r="K83" i="16"/>
  <c r="AC80" i="16"/>
  <c r="Y80" i="16"/>
  <c r="C80" i="16"/>
  <c r="AB80" i="16"/>
  <c r="AC76" i="4"/>
  <c r="N78" i="4"/>
  <c r="O78" i="4" s="1"/>
  <c r="W78" i="4" s="1"/>
  <c r="J80" i="4"/>
  <c r="L80" i="4" s="1"/>
  <c r="L79" i="4"/>
  <c r="M79" i="4" s="1"/>
  <c r="F82" i="4"/>
  <c r="H85" i="16"/>
  <c r="G86" i="16"/>
  <c r="I85" i="16"/>
  <c r="I81" i="4"/>
  <c r="G82" i="4"/>
  <c r="H81" i="4"/>
  <c r="Q78" i="4" l="1"/>
  <c r="U78" i="4" s="1"/>
  <c r="Y78" i="4" s="1"/>
  <c r="S77" i="4"/>
  <c r="O82" i="16"/>
  <c r="W82" i="16" s="1"/>
  <c r="A82" i="16" s="1"/>
  <c r="J85" i="16"/>
  <c r="L85" i="16" s="1"/>
  <c r="K84" i="16"/>
  <c r="S81" i="16"/>
  <c r="Q82" i="16"/>
  <c r="N83" i="16"/>
  <c r="M83" i="16"/>
  <c r="U81" i="16"/>
  <c r="F88" i="16"/>
  <c r="L84" i="16"/>
  <c r="K80" i="4"/>
  <c r="M80" i="4" s="1"/>
  <c r="J81" i="4"/>
  <c r="L81" i="4" s="1"/>
  <c r="N79" i="4"/>
  <c r="O79" i="4" s="1"/>
  <c r="W79" i="4" s="1"/>
  <c r="AB77" i="4"/>
  <c r="AC77" i="4"/>
  <c r="C77" i="4"/>
  <c r="F83" i="4"/>
  <c r="I86" i="16"/>
  <c r="H86" i="16"/>
  <c r="G87" i="16"/>
  <c r="I82" i="4"/>
  <c r="H82" i="4"/>
  <c r="G83" i="4"/>
  <c r="Q79" i="4" l="1"/>
  <c r="Q80" i="4" s="1"/>
  <c r="S78" i="4"/>
  <c r="O83" i="16"/>
  <c r="O84" i="16" s="1"/>
  <c r="K85" i="16"/>
  <c r="N85" i="16" s="1"/>
  <c r="J86" i="16"/>
  <c r="F89" i="16"/>
  <c r="S82" i="16"/>
  <c r="Q83" i="16"/>
  <c r="U83" i="16" s="1"/>
  <c r="N84" i="16"/>
  <c r="M84" i="16"/>
  <c r="AB81" i="16"/>
  <c r="AC81" i="16"/>
  <c r="Y81" i="16"/>
  <c r="C81" i="16"/>
  <c r="U82" i="16"/>
  <c r="N80" i="4"/>
  <c r="O80" i="4" s="1"/>
  <c r="W80" i="4" s="1"/>
  <c r="K81" i="4"/>
  <c r="M81" i="4" s="1"/>
  <c r="J82" i="4"/>
  <c r="K82" i="4" s="1"/>
  <c r="AB78" i="4"/>
  <c r="AC78" i="4"/>
  <c r="C78" i="4"/>
  <c r="F84" i="4"/>
  <c r="H87" i="16"/>
  <c r="I87" i="16"/>
  <c r="G88" i="16"/>
  <c r="I83" i="4"/>
  <c r="H83" i="4"/>
  <c r="G84" i="4"/>
  <c r="S79" i="4" l="1"/>
  <c r="U79" i="4"/>
  <c r="Y79" i="4" s="1"/>
  <c r="W83" i="16"/>
  <c r="A83" i="16" s="1"/>
  <c r="M85" i="16"/>
  <c r="J87" i="16"/>
  <c r="AC82" i="16"/>
  <c r="Y82" i="16"/>
  <c r="C82" i="16"/>
  <c r="AB82" i="16"/>
  <c r="AB83" i="16"/>
  <c r="Y83" i="16"/>
  <c r="C83" i="16"/>
  <c r="AC83" i="16"/>
  <c r="F90" i="16"/>
  <c r="O85" i="16"/>
  <c r="S83" i="16"/>
  <c r="Q84" i="16"/>
  <c r="W84" i="16"/>
  <c r="A84" i="16" s="1"/>
  <c r="K86" i="16"/>
  <c r="L86" i="16"/>
  <c r="U80" i="4"/>
  <c r="Y80" i="4" s="1"/>
  <c r="L82" i="4"/>
  <c r="M82" i="4" s="1"/>
  <c r="N81" i="4"/>
  <c r="J83" i="4"/>
  <c r="L83" i="4" s="1"/>
  <c r="O81" i="4"/>
  <c r="W81" i="4" s="1"/>
  <c r="S80" i="4"/>
  <c r="Q81" i="4"/>
  <c r="F85" i="4"/>
  <c r="I88" i="16"/>
  <c r="G89" i="16"/>
  <c r="H88" i="16"/>
  <c r="H84" i="4"/>
  <c r="G85" i="4"/>
  <c r="I84" i="4"/>
  <c r="AC79" i="4" l="1"/>
  <c r="AB79" i="4"/>
  <c r="C79" i="4"/>
  <c r="J88" i="16"/>
  <c r="K88" i="16" s="1"/>
  <c r="O86" i="16"/>
  <c r="K87" i="16"/>
  <c r="S84" i="16"/>
  <c r="Q85" i="16"/>
  <c r="W85" i="16"/>
  <c r="A85" i="16" s="1"/>
  <c r="N86" i="16"/>
  <c r="M86" i="16"/>
  <c r="F91" i="16"/>
  <c r="L87" i="16"/>
  <c r="U84" i="16"/>
  <c r="U81" i="4"/>
  <c r="Y81" i="4" s="1"/>
  <c r="N82" i="4"/>
  <c r="K83" i="4"/>
  <c r="M83" i="4" s="1"/>
  <c r="J84" i="4"/>
  <c r="K84" i="4" s="1"/>
  <c r="AB80" i="4"/>
  <c r="AC80" i="4"/>
  <c r="C80" i="4"/>
  <c r="O82" i="4"/>
  <c r="F86" i="4"/>
  <c r="S81" i="4"/>
  <c r="Q82" i="4"/>
  <c r="I89" i="16"/>
  <c r="H89" i="16"/>
  <c r="G90" i="16"/>
  <c r="I85" i="4"/>
  <c r="G86" i="4"/>
  <c r="H85" i="4"/>
  <c r="L88" i="16" l="1"/>
  <c r="N88" i="16" s="1"/>
  <c r="J89" i="16"/>
  <c r="S85" i="16"/>
  <c r="Q86" i="16"/>
  <c r="O87" i="16"/>
  <c r="AC84" i="16"/>
  <c r="Y84" i="16"/>
  <c r="C84" i="16"/>
  <c r="AB84" i="16"/>
  <c r="W86" i="16"/>
  <c r="A86" i="16" s="1"/>
  <c r="U85" i="16"/>
  <c r="F92" i="16"/>
  <c r="N87" i="16"/>
  <c r="M87" i="16"/>
  <c r="U82" i="4"/>
  <c r="Y82" i="4" s="1"/>
  <c r="N83" i="4"/>
  <c r="L84" i="4"/>
  <c r="M84" i="4" s="1"/>
  <c r="O83" i="4"/>
  <c r="O84" i="4" s="1"/>
  <c r="W84" i="4" s="1"/>
  <c r="J85" i="4"/>
  <c r="L85" i="4" s="1"/>
  <c r="AB81" i="4"/>
  <c r="AC81" i="4"/>
  <c r="C81" i="4"/>
  <c r="W82" i="4"/>
  <c r="S82" i="4"/>
  <c r="Q83" i="4"/>
  <c r="F87" i="4"/>
  <c r="I90" i="16"/>
  <c r="G91" i="16"/>
  <c r="H90" i="16"/>
  <c r="I86" i="4"/>
  <c r="G87" i="4"/>
  <c r="H86" i="4"/>
  <c r="M88" i="16" l="1"/>
  <c r="O88" i="16" s="1"/>
  <c r="J90" i="16"/>
  <c r="K90" i="16" s="1"/>
  <c r="AB85" i="16"/>
  <c r="C85" i="16"/>
  <c r="AC85" i="16"/>
  <c r="Y85" i="16"/>
  <c r="S86" i="16"/>
  <c r="Q87" i="16"/>
  <c r="F93" i="16"/>
  <c r="U86" i="16"/>
  <c r="W87" i="16"/>
  <c r="A87" i="16" s="1"/>
  <c r="L89" i="16"/>
  <c r="K89" i="16"/>
  <c r="U83" i="4"/>
  <c r="Y83" i="4" s="1"/>
  <c r="N84" i="4"/>
  <c r="W83" i="4"/>
  <c r="K85" i="4"/>
  <c r="O85" i="4" s="1"/>
  <c r="J86" i="4"/>
  <c r="K86" i="4" s="1"/>
  <c r="AB82" i="4"/>
  <c r="AC82" i="4"/>
  <c r="C82" i="4"/>
  <c r="F88" i="4"/>
  <c r="S83" i="4"/>
  <c r="Q84" i="4"/>
  <c r="H91" i="16"/>
  <c r="G92" i="16"/>
  <c r="I91" i="16"/>
  <c r="H87" i="4"/>
  <c r="I87" i="4"/>
  <c r="G88" i="4"/>
  <c r="L90" i="16" l="1"/>
  <c r="M90" i="16" s="1"/>
  <c r="J91" i="16"/>
  <c r="L91" i="16" s="1"/>
  <c r="AC86" i="16"/>
  <c r="Y86" i="16"/>
  <c r="C86" i="16"/>
  <c r="AB86" i="16"/>
  <c r="S87" i="16"/>
  <c r="Q88" i="16"/>
  <c r="U88" i="16" s="1"/>
  <c r="O89" i="16"/>
  <c r="U87" i="16"/>
  <c r="W88" i="16"/>
  <c r="A88" i="16" s="1"/>
  <c r="N89" i="16"/>
  <c r="M89" i="16"/>
  <c r="F94" i="16"/>
  <c r="AC83" i="4"/>
  <c r="C83" i="4"/>
  <c r="AB83" i="4"/>
  <c r="U84" i="4"/>
  <c r="Y84" i="4" s="1"/>
  <c r="M85" i="4"/>
  <c r="Q85" i="4" s="1"/>
  <c r="U85" i="4" s="1"/>
  <c r="Y85" i="4" s="1"/>
  <c r="N85" i="4"/>
  <c r="L86" i="4"/>
  <c r="M86" i="4" s="1"/>
  <c r="J87" i="4"/>
  <c r="L87" i="4" s="1"/>
  <c r="W85" i="4"/>
  <c r="O86" i="4"/>
  <c r="S84" i="4"/>
  <c r="F89" i="4"/>
  <c r="I92" i="16"/>
  <c r="G93" i="16"/>
  <c r="H92" i="16"/>
  <c r="H88" i="4"/>
  <c r="G89" i="4"/>
  <c r="I88" i="4"/>
  <c r="N90" i="16" l="1"/>
  <c r="K91" i="16"/>
  <c r="M91" i="16" s="1"/>
  <c r="J92" i="16"/>
  <c r="L92" i="16" s="1"/>
  <c r="F95" i="16"/>
  <c r="O90" i="16"/>
  <c r="AC88" i="16"/>
  <c r="Y88" i="16"/>
  <c r="C88" i="16"/>
  <c r="AB88" i="16"/>
  <c r="AB87" i="16"/>
  <c r="AC87" i="16"/>
  <c r="Y87" i="16"/>
  <c r="C87" i="16"/>
  <c r="W89" i="16"/>
  <c r="A89" i="16" s="1"/>
  <c r="S88" i="16"/>
  <c r="Q89" i="16"/>
  <c r="U89" i="16" s="1"/>
  <c r="N86" i="4"/>
  <c r="K87" i="4"/>
  <c r="N87" i="4" s="1"/>
  <c r="J88" i="4"/>
  <c r="L88" i="4" s="1"/>
  <c r="AB84" i="4"/>
  <c r="AC84" i="4"/>
  <c r="C84" i="4"/>
  <c r="F90" i="4"/>
  <c r="S85" i="4"/>
  <c r="Q86" i="4"/>
  <c r="U86" i="4" s="1"/>
  <c r="Y86" i="4" s="1"/>
  <c r="W86" i="4"/>
  <c r="H93" i="16"/>
  <c r="G94" i="16"/>
  <c r="I93" i="16"/>
  <c r="I89" i="4"/>
  <c r="H89" i="4"/>
  <c r="G90" i="4"/>
  <c r="N91" i="16" l="1"/>
  <c r="O91" i="16" s="1"/>
  <c r="J93" i="16"/>
  <c r="K93" i="16" s="1"/>
  <c r="K92" i="16"/>
  <c r="W90" i="16"/>
  <c r="A90" i="16" s="1"/>
  <c r="S89" i="16"/>
  <c r="Q90" i="16"/>
  <c r="AB89" i="16"/>
  <c r="AC89" i="16"/>
  <c r="Y89" i="16"/>
  <c r="C89" i="16"/>
  <c r="F96" i="16"/>
  <c r="M87" i="4"/>
  <c r="Q87" i="4" s="1"/>
  <c r="U87" i="4" s="1"/>
  <c r="Y87" i="4" s="1"/>
  <c r="K88" i="4"/>
  <c r="M88" i="4" s="1"/>
  <c r="O87" i="4"/>
  <c r="W87" i="4" s="1"/>
  <c r="J89" i="4"/>
  <c r="L89" i="4" s="1"/>
  <c r="AB85" i="4"/>
  <c r="AC85" i="4"/>
  <c r="AB86" i="4"/>
  <c r="AC86" i="4"/>
  <c r="C86" i="4"/>
  <c r="C85" i="4"/>
  <c r="F91" i="4"/>
  <c r="S86" i="4"/>
  <c r="G95" i="16"/>
  <c r="I94" i="16"/>
  <c r="H94" i="16"/>
  <c r="I90" i="4"/>
  <c r="H90" i="4"/>
  <c r="G91" i="4"/>
  <c r="J94" i="16" l="1"/>
  <c r="K94" i="16" s="1"/>
  <c r="N92" i="16"/>
  <c r="M92" i="16"/>
  <c r="F97" i="16"/>
  <c r="S90" i="16"/>
  <c r="Q91" i="16"/>
  <c r="U91" i="16" s="1"/>
  <c r="L93" i="16"/>
  <c r="M93" i="16" s="1"/>
  <c r="U90" i="16"/>
  <c r="W91" i="16"/>
  <c r="A91" i="16" s="1"/>
  <c r="N88" i="4"/>
  <c r="O88" i="4" s="1"/>
  <c r="W88" i="4" s="1"/>
  <c r="K89" i="4"/>
  <c r="N89" i="4" s="1"/>
  <c r="J90" i="4"/>
  <c r="K90" i="4" s="1"/>
  <c r="F92" i="4"/>
  <c r="S87" i="4"/>
  <c r="Q88" i="4"/>
  <c r="U88" i="4" s="1"/>
  <c r="Y88" i="4" s="1"/>
  <c r="I95" i="16"/>
  <c r="H95" i="16"/>
  <c r="G96" i="16"/>
  <c r="H91" i="4"/>
  <c r="G92" i="4"/>
  <c r="I91" i="4"/>
  <c r="O92" i="16" l="1"/>
  <c r="W92" i="16" s="1"/>
  <c r="A92" i="16" s="1"/>
  <c r="J95" i="16"/>
  <c r="L95" i="16" s="1"/>
  <c r="N93" i="16"/>
  <c r="F98" i="16"/>
  <c r="S91" i="16"/>
  <c r="Q92" i="16"/>
  <c r="U92" i="16" s="1"/>
  <c r="AC90" i="16"/>
  <c r="Y90" i="16"/>
  <c r="C90" i="16"/>
  <c r="AB90" i="16"/>
  <c r="L94" i="16"/>
  <c r="N94" i="16" s="1"/>
  <c r="AB91" i="16"/>
  <c r="Y91" i="16"/>
  <c r="AC91" i="16"/>
  <c r="C91" i="16"/>
  <c r="M89" i="4"/>
  <c r="Q89" i="4" s="1"/>
  <c r="U89" i="4" s="1"/>
  <c r="Y89" i="4" s="1"/>
  <c r="L90" i="4"/>
  <c r="M90" i="4" s="1"/>
  <c r="J91" i="4"/>
  <c r="L91" i="4" s="1"/>
  <c r="AB87" i="4"/>
  <c r="AC87" i="4"/>
  <c r="C87" i="4"/>
  <c r="O89" i="4"/>
  <c r="W89" i="4" s="1"/>
  <c r="F93" i="4"/>
  <c r="S88" i="4"/>
  <c r="I96" i="16"/>
  <c r="G97" i="16"/>
  <c r="H96" i="16"/>
  <c r="H92" i="4"/>
  <c r="I92" i="4"/>
  <c r="G93" i="4"/>
  <c r="K95" i="16" l="1"/>
  <c r="N95" i="16" s="1"/>
  <c r="O93" i="16"/>
  <c r="W93" i="16" s="1"/>
  <c r="A93" i="16" s="1"/>
  <c r="J96" i="16"/>
  <c r="L96" i="16" s="1"/>
  <c r="AC92" i="16"/>
  <c r="Y92" i="16"/>
  <c r="C92" i="16"/>
  <c r="AB92" i="16"/>
  <c r="F99" i="16"/>
  <c r="M94" i="16"/>
  <c r="S92" i="16"/>
  <c r="Q93" i="16"/>
  <c r="U93" i="16" s="1"/>
  <c r="N90" i="4"/>
  <c r="K91" i="4"/>
  <c r="M91" i="4" s="1"/>
  <c r="J92" i="4"/>
  <c r="K92" i="4" s="1"/>
  <c r="AB88" i="4"/>
  <c r="AC88" i="4"/>
  <c r="AB89" i="4"/>
  <c r="AC89" i="4"/>
  <c r="C88" i="4"/>
  <c r="C89" i="4"/>
  <c r="O90" i="4"/>
  <c r="W90" i="4" s="1"/>
  <c r="F94" i="4"/>
  <c r="S89" i="4"/>
  <c r="Q90" i="4"/>
  <c r="U90" i="4" s="1"/>
  <c r="Y90" i="4" s="1"/>
  <c r="I97" i="16"/>
  <c r="H97" i="16"/>
  <c r="G98" i="16"/>
  <c r="I93" i="4"/>
  <c r="H93" i="4"/>
  <c r="G94" i="4"/>
  <c r="M95" i="16" l="1"/>
  <c r="O94" i="16"/>
  <c r="O95" i="16" s="1"/>
  <c r="J97" i="16"/>
  <c r="K97" i="16" s="1"/>
  <c r="AB93" i="16"/>
  <c r="C93" i="16"/>
  <c r="AC93" i="16"/>
  <c r="Y93" i="16"/>
  <c r="S93" i="16"/>
  <c r="Q94" i="16"/>
  <c r="F100" i="16"/>
  <c r="K96" i="16"/>
  <c r="L92" i="4"/>
  <c r="M92" i="4" s="1"/>
  <c r="N91" i="4"/>
  <c r="O91" i="4" s="1"/>
  <c r="W91" i="4" s="1"/>
  <c r="J93" i="4"/>
  <c r="L93" i="4" s="1"/>
  <c r="S90" i="4"/>
  <c r="Q91" i="4"/>
  <c r="U91" i="4" s="1"/>
  <c r="Y91" i="4" s="1"/>
  <c r="F95" i="4"/>
  <c r="I98" i="16"/>
  <c r="G99" i="16"/>
  <c r="H98" i="16"/>
  <c r="G95" i="4"/>
  <c r="I94" i="4"/>
  <c r="H94" i="4"/>
  <c r="L97" i="16" l="1"/>
  <c r="M97" i="16" s="1"/>
  <c r="W94" i="16"/>
  <c r="A94" i="16" s="1"/>
  <c r="J98" i="16"/>
  <c r="L98" i="16" s="1"/>
  <c r="F101" i="16"/>
  <c r="S94" i="16"/>
  <c r="Q95" i="16"/>
  <c r="U95" i="16" s="1"/>
  <c r="N96" i="16"/>
  <c r="M96" i="16"/>
  <c r="W95" i="16"/>
  <c r="U94" i="16"/>
  <c r="N92" i="4"/>
  <c r="O92" i="4" s="1"/>
  <c r="W92" i="4" s="1"/>
  <c r="K93" i="4"/>
  <c r="M93" i="4" s="1"/>
  <c r="J94" i="4"/>
  <c r="L94" i="4" s="1"/>
  <c r="AB90" i="4"/>
  <c r="AC90" i="4"/>
  <c r="C90" i="4"/>
  <c r="F96" i="4"/>
  <c r="S91" i="4"/>
  <c r="Q92" i="4"/>
  <c r="H99" i="16"/>
  <c r="I99" i="16"/>
  <c r="G100" i="16"/>
  <c r="G96" i="4"/>
  <c r="H95" i="4"/>
  <c r="I95" i="4"/>
  <c r="N97" i="16" l="1"/>
  <c r="A95" i="16"/>
  <c r="O96" i="16"/>
  <c r="W96" i="16" s="1"/>
  <c r="A96" i="16" s="1"/>
  <c r="J99" i="16"/>
  <c r="K99" i="16" s="1"/>
  <c r="AB95" i="16"/>
  <c r="AC95" i="16"/>
  <c r="C95" i="16"/>
  <c r="Y95" i="16"/>
  <c r="AC94" i="16"/>
  <c r="Y94" i="16"/>
  <c r="C94" i="16"/>
  <c r="AB94" i="16"/>
  <c r="S95" i="16"/>
  <c r="Q96" i="16"/>
  <c r="U96" i="16" s="1"/>
  <c r="K98" i="16"/>
  <c r="F102" i="16"/>
  <c r="U92" i="4"/>
  <c r="Y92" i="4" s="1"/>
  <c r="N93" i="4"/>
  <c r="O93" i="4" s="1"/>
  <c r="W93" i="4" s="1"/>
  <c r="K94" i="4"/>
  <c r="N94" i="4" s="1"/>
  <c r="J95" i="4"/>
  <c r="L95" i="4" s="1"/>
  <c r="AB91" i="4"/>
  <c r="AC91" i="4"/>
  <c r="C91" i="4"/>
  <c r="S92" i="4"/>
  <c r="Q93" i="4"/>
  <c r="U93" i="4" s="1"/>
  <c r="Y93" i="4" s="1"/>
  <c r="F97" i="4"/>
  <c r="I100" i="16"/>
  <c r="H100" i="16"/>
  <c r="G101" i="16"/>
  <c r="G97" i="4"/>
  <c r="I96" i="4"/>
  <c r="H96" i="4"/>
  <c r="O97" i="16" l="1"/>
  <c r="W97" i="16" s="1"/>
  <c r="A97" i="16" s="1"/>
  <c r="J100" i="16"/>
  <c r="L100" i="16" s="1"/>
  <c r="N98" i="16"/>
  <c r="M98" i="16"/>
  <c r="L99" i="16"/>
  <c r="M99" i="16" s="1"/>
  <c r="AC96" i="16"/>
  <c r="Y96" i="16"/>
  <c r="C96" i="16"/>
  <c r="AB96" i="16"/>
  <c r="F103" i="16"/>
  <c r="S96" i="16"/>
  <c r="Q97" i="16"/>
  <c r="U97" i="16" s="1"/>
  <c r="M94" i="4"/>
  <c r="O94" i="4" s="1"/>
  <c r="W94" i="4" s="1"/>
  <c r="K95" i="4"/>
  <c r="M95" i="4" s="1"/>
  <c r="J96" i="4"/>
  <c r="L96" i="4" s="1"/>
  <c r="AB92" i="4"/>
  <c r="AC92" i="4"/>
  <c r="C92" i="4"/>
  <c r="F98" i="4"/>
  <c r="S93" i="4"/>
  <c r="H101" i="16"/>
  <c r="G102" i="16"/>
  <c r="I101" i="16"/>
  <c r="H97" i="4"/>
  <c r="G98" i="4"/>
  <c r="I97" i="4"/>
  <c r="K100" i="16" l="1"/>
  <c r="M100" i="16" s="1"/>
  <c r="O98" i="16"/>
  <c r="W98" i="16" s="1"/>
  <c r="A98" i="16" s="1"/>
  <c r="N99" i="16"/>
  <c r="J101" i="16"/>
  <c r="L101" i="16" s="1"/>
  <c r="F104" i="16"/>
  <c r="AB97" i="16"/>
  <c r="AC97" i="16"/>
  <c r="Y97" i="16"/>
  <c r="C97" i="16"/>
  <c r="S97" i="16"/>
  <c r="Q98" i="16"/>
  <c r="U98" i="16" s="1"/>
  <c r="Q94" i="4"/>
  <c r="K96" i="4"/>
  <c r="N96" i="4" s="1"/>
  <c r="N95" i="4"/>
  <c r="J97" i="4"/>
  <c r="K97" i="4" s="1"/>
  <c r="AB93" i="4"/>
  <c r="AC93" i="4"/>
  <c r="C93" i="4"/>
  <c r="O95" i="4"/>
  <c r="W95" i="4" s="1"/>
  <c r="F99" i="4"/>
  <c r="I102" i="16"/>
  <c r="G103" i="16"/>
  <c r="H102" i="16"/>
  <c r="H98" i="4"/>
  <c r="G99" i="4"/>
  <c r="I98" i="4"/>
  <c r="N100" i="16" l="1"/>
  <c r="O99" i="16"/>
  <c r="O100" i="16" s="1"/>
  <c r="J102" i="16"/>
  <c r="L102" i="16" s="1"/>
  <c r="F105" i="16"/>
  <c r="AC98" i="16"/>
  <c r="Y98" i="16"/>
  <c r="C98" i="16"/>
  <c r="AB98" i="16"/>
  <c r="S98" i="16"/>
  <c r="Q99" i="16"/>
  <c r="K101" i="16"/>
  <c r="Q95" i="4"/>
  <c r="U94" i="4"/>
  <c r="Y94" i="4" s="1"/>
  <c r="M96" i="4"/>
  <c r="O96" i="4" s="1"/>
  <c r="W96" i="4" s="1"/>
  <c r="S94" i="4"/>
  <c r="L97" i="4"/>
  <c r="M97" i="4" s="1"/>
  <c r="J98" i="4"/>
  <c r="L98" i="4" s="1"/>
  <c r="F100" i="4"/>
  <c r="I103" i="16"/>
  <c r="G104" i="16"/>
  <c r="H103" i="16"/>
  <c r="I99" i="4"/>
  <c r="G100" i="4"/>
  <c r="H99" i="4"/>
  <c r="K102" i="16" l="1"/>
  <c r="M102" i="16" s="1"/>
  <c r="W99" i="16"/>
  <c r="A99" i="16" s="1"/>
  <c r="J103" i="16"/>
  <c r="K103" i="16" s="1"/>
  <c r="O101" i="16"/>
  <c r="F106" i="16"/>
  <c r="S99" i="16"/>
  <c r="Q100" i="16"/>
  <c r="U100" i="16" s="1"/>
  <c r="N101" i="16"/>
  <c r="M101" i="16"/>
  <c r="W100" i="16"/>
  <c r="A100" i="16" s="1"/>
  <c r="U99" i="16"/>
  <c r="S95" i="4"/>
  <c r="U95" i="4"/>
  <c r="Y95" i="4" s="1"/>
  <c r="N97" i="4"/>
  <c r="O97" i="4" s="1"/>
  <c r="W97" i="4" s="1"/>
  <c r="Q96" i="4"/>
  <c r="U96" i="4" s="1"/>
  <c r="Y96" i="4" s="1"/>
  <c r="C94" i="4"/>
  <c r="AC94" i="4"/>
  <c r="AB94" i="4"/>
  <c r="K98" i="4"/>
  <c r="M98" i="4" s="1"/>
  <c r="J99" i="4"/>
  <c r="L99" i="4" s="1"/>
  <c r="F101" i="4"/>
  <c r="H104" i="16"/>
  <c r="G105" i="16"/>
  <c r="I104" i="16"/>
  <c r="H100" i="4"/>
  <c r="G101" i="4"/>
  <c r="I100" i="4"/>
  <c r="N102" i="16" l="1"/>
  <c r="L103" i="16"/>
  <c r="N103" i="16" s="1"/>
  <c r="AB95" i="4"/>
  <c r="C95" i="4"/>
  <c r="AC95" i="4"/>
  <c r="J104" i="16"/>
  <c r="K104" i="16" s="1"/>
  <c r="AC100" i="16"/>
  <c r="Y100" i="16"/>
  <c r="C100" i="16"/>
  <c r="AB100" i="16"/>
  <c r="O102" i="16"/>
  <c r="F107" i="16"/>
  <c r="W101" i="16"/>
  <c r="A101" i="16" s="1"/>
  <c r="AB99" i="16"/>
  <c r="Y99" i="16"/>
  <c r="AC99" i="16"/>
  <c r="C99" i="16"/>
  <c r="S100" i="16"/>
  <c r="Q101" i="16"/>
  <c r="U101" i="16" s="1"/>
  <c r="AB96" i="4"/>
  <c r="Q97" i="4"/>
  <c r="C96" i="4"/>
  <c r="S96" i="4"/>
  <c r="AC96" i="4"/>
  <c r="K99" i="4"/>
  <c r="M99" i="4" s="1"/>
  <c r="N98" i="4"/>
  <c r="O98" i="4" s="1"/>
  <c r="W98" i="4" s="1"/>
  <c r="J100" i="4"/>
  <c r="L100" i="4" s="1"/>
  <c r="F102" i="4"/>
  <c r="I105" i="16"/>
  <c r="H105" i="16"/>
  <c r="G106" i="16"/>
  <c r="I101" i="4"/>
  <c r="G102" i="4"/>
  <c r="H101" i="4"/>
  <c r="L104" i="16" l="1"/>
  <c r="M104" i="16" s="1"/>
  <c r="M103" i="16"/>
  <c r="J105" i="16"/>
  <c r="K105" i="16" s="1"/>
  <c r="AB101" i="16"/>
  <c r="C101" i="16"/>
  <c r="Y101" i="16"/>
  <c r="AC101" i="16"/>
  <c r="O103" i="16"/>
  <c r="F108" i="16"/>
  <c r="W102" i="16"/>
  <c r="A102" i="16" s="1"/>
  <c r="S101" i="16"/>
  <c r="Q102" i="16"/>
  <c r="U102" i="16" s="1"/>
  <c r="U97" i="4"/>
  <c r="Y97" i="4" s="1"/>
  <c r="Q98" i="4"/>
  <c r="U98" i="4" s="1"/>
  <c r="Y98" i="4" s="1"/>
  <c r="S97" i="4"/>
  <c r="K100" i="4"/>
  <c r="N100" i="4" s="1"/>
  <c r="N99" i="4"/>
  <c r="J101" i="4"/>
  <c r="L101" i="4" s="1"/>
  <c r="O99" i="4"/>
  <c r="W99" i="4" s="1"/>
  <c r="F103" i="4"/>
  <c r="I106" i="16"/>
  <c r="G107" i="16"/>
  <c r="H106" i="16"/>
  <c r="G103" i="4"/>
  <c r="I102" i="4"/>
  <c r="H102" i="4"/>
  <c r="N104" i="16" l="1"/>
  <c r="L105" i="16"/>
  <c r="N105" i="16" s="1"/>
  <c r="AB97" i="4"/>
  <c r="C97" i="4"/>
  <c r="AC97" i="4"/>
  <c r="J106" i="16"/>
  <c r="L106" i="16" s="1"/>
  <c r="F109" i="16"/>
  <c r="O104" i="16"/>
  <c r="S102" i="16"/>
  <c r="Q103" i="16"/>
  <c r="U103" i="16" s="1"/>
  <c r="W103" i="16"/>
  <c r="A103" i="16" s="1"/>
  <c r="AC102" i="16"/>
  <c r="Y102" i="16"/>
  <c r="C102" i="16"/>
  <c r="AB102" i="16"/>
  <c r="S98" i="4"/>
  <c r="Q99" i="4"/>
  <c r="C98" i="4"/>
  <c r="M100" i="4"/>
  <c r="K101" i="4"/>
  <c r="N101" i="4" s="1"/>
  <c r="J102" i="4"/>
  <c r="L102" i="4" s="1"/>
  <c r="O100" i="4"/>
  <c r="W100" i="4" s="1"/>
  <c r="F104" i="4"/>
  <c r="G108" i="16"/>
  <c r="I107" i="16"/>
  <c r="H107" i="16"/>
  <c r="I103" i="4"/>
  <c r="H103" i="4"/>
  <c r="G104" i="4"/>
  <c r="M105" i="16" l="1"/>
  <c r="O105" i="16" s="1"/>
  <c r="W105" i="16" s="1"/>
  <c r="A105" i="16" s="1"/>
  <c r="K106" i="16"/>
  <c r="M106" i="16" s="1"/>
  <c r="J107" i="16"/>
  <c r="L107" i="16" s="1"/>
  <c r="AB103" i="16"/>
  <c r="C103" i="16"/>
  <c r="AC103" i="16"/>
  <c r="Y103" i="16"/>
  <c r="F110" i="16"/>
  <c r="S103" i="16"/>
  <c r="Q104" i="16"/>
  <c r="U104" i="16" s="1"/>
  <c r="W104" i="16"/>
  <c r="A104" i="16" s="1"/>
  <c r="U99" i="4"/>
  <c r="C99" i="4" s="1"/>
  <c r="AC98" i="4"/>
  <c r="AB98" i="4"/>
  <c r="S99" i="4"/>
  <c r="Q100" i="4"/>
  <c r="K102" i="4"/>
  <c r="M102" i="4" s="1"/>
  <c r="M101" i="4"/>
  <c r="J103" i="4"/>
  <c r="L103" i="4" s="1"/>
  <c r="O101" i="4"/>
  <c r="W101" i="4" s="1"/>
  <c r="F105" i="4"/>
  <c r="H108" i="16"/>
  <c r="G109" i="16"/>
  <c r="I108" i="16"/>
  <c r="H104" i="4"/>
  <c r="I104" i="4"/>
  <c r="G105" i="4"/>
  <c r="K107" i="16" l="1"/>
  <c r="M107" i="16" s="1"/>
  <c r="AB99" i="4"/>
  <c r="N106" i="16"/>
  <c r="O106" i="16" s="1"/>
  <c r="J108" i="16"/>
  <c r="L108" i="16" s="1"/>
  <c r="AC104" i="16"/>
  <c r="Y104" i="16"/>
  <c r="AB104" i="16"/>
  <c r="C104" i="16"/>
  <c r="F111" i="16"/>
  <c r="S104" i="16"/>
  <c r="Q105" i="16"/>
  <c r="U105" i="16" s="1"/>
  <c r="AC99" i="4"/>
  <c r="Y99" i="4"/>
  <c r="S100" i="4"/>
  <c r="U100" i="4"/>
  <c r="Y100" i="4" s="1"/>
  <c r="N102" i="4"/>
  <c r="Q101" i="4"/>
  <c r="U101" i="4" s="1"/>
  <c r="Y101" i="4" s="1"/>
  <c r="K103" i="4"/>
  <c r="M103" i="4" s="1"/>
  <c r="J104" i="4"/>
  <c r="L104" i="4" s="1"/>
  <c r="O102" i="4"/>
  <c r="F106" i="4"/>
  <c r="I109" i="16"/>
  <c r="H109" i="16"/>
  <c r="G110" i="16"/>
  <c r="G106" i="4"/>
  <c r="H105" i="4"/>
  <c r="I105" i="4"/>
  <c r="N107" i="16" l="1"/>
  <c r="K108" i="16"/>
  <c r="M108" i="16" s="1"/>
  <c r="J109" i="16"/>
  <c r="L109" i="16" s="1"/>
  <c r="F112" i="16"/>
  <c r="AC105" i="16"/>
  <c r="Y105" i="16"/>
  <c r="C105" i="16"/>
  <c r="AB105" i="16"/>
  <c r="O107" i="16"/>
  <c r="W107" i="16" s="1"/>
  <c r="S105" i="16"/>
  <c r="Q106" i="16"/>
  <c r="W106" i="16"/>
  <c r="A106" i="16" s="1"/>
  <c r="AB100" i="4"/>
  <c r="Q102" i="4"/>
  <c r="S102" i="4" s="1"/>
  <c r="S101" i="4"/>
  <c r="AB101" i="4"/>
  <c r="K104" i="4"/>
  <c r="N104" i="4" s="1"/>
  <c r="C100" i="4"/>
  <c r="AC100" i="4"/>
  <c r="N103" i="4"/>
  <c r="O103" i="4"/>
  <c r="J105" i="4"/>
  <c r="L105" i="4" s="1"/>
  <c r="W102" i="4"/>
  <c r="F107" i="4"/>
  <c r="I110" i="16"/>
  <c r="H110" i="16"/>
  <c r="G111" i="16"/>
  <c r="G107" i="4"/>
  <c r="I106" i="4"/>
  <c r="H106" i="4"/>
  <c r="N108" i="16" l="1"/>
  <c r="A107" i="16"/>
  <c r="Q103" i="4"/>
  <c r="U103" i="4" s="1"/>
  <c r="Y103" i="4" s="1"/>
  <c r="J110" i="16"/>
  <c r="K110" i="16" s="1"/>
  <c r="S106" i="16"/>
  <c r="Q107" i="16"/>
  <c r="U107" i="16" s="1"/>
  <c r="K109" i="16"/>
  <c r="U106" i="16"/>
  <c r="O108" i="16"/>
  <c r="W108" i="16" s="1"/>
  <c r="A108" i="16" s="1"/>
  <c r="F113" i="16"/>
  <c r="U102" i="4"/>
  <c r="Y102" i="4" s="1"/>
  <c r="O104" i="4"/>
  <c r="W104" i="4" s="1"/>
  <c r="M104" i="4"/>
  <c r="AC101" i="4"/>
  <c r="K105" i="4"/>
  <c r="N105" i="4" s="1"/>
  <c r="C101" i="4"/>
  <c r="W103" i="4"/>
  <c r="J106" i="4"/>
  <c r="L106" i="4" s="1"/>
  <c r="F108" i="4"/>
  <c r="I111" i="16"/>
  <c r="G112" i="16"/>
  <c r="H111" i="16"/>
  <c r="I107" i="4"/>
  <c r="G108" i="4"/>
  <c r="H107" i="4"/>
  <c r="L110" i="16" l="1"/>
  <c r="N110" i="16" s="1"/>
  <c r="S103" i="4"/>
  <c r="Q104" i="4"/>
  <c r="S104" i="4" s="1"/>
  <c r="C102" i="4"/>
  <c r="AB102" i="4"/>
  <c r="AC102" i="4"/>
  <c r="J111" i="16"/>
  <c r="L111" i="16" s="1"/>
  <c r="F114" i="16"/>
  <c r="AC106" i="16"/>
  <c r="Y106" i="16"/>
  <c r="C106" i="16"/>
  <c r="AB106" i="16"/>
  <c r="S107" i="16"/>
  <c r="Q108" i="16"/>
  <c r="U108" i="16" s="1"/>
  <c r="O109" i="16"/>
  <c r="N109" i="16"/>
  <c r="M109" i="16"/>
  <c r="AC107" i="16"/>
  <c r="Y107" i="16"/>
  <c r="C107" i="16"/>
  <c r="AB107" i="16"/>
  <c r="M105" i="4"/>
  <c r="K106" i="4"/>
  <c r="N106" i="4" s="1"/>
  <c r="J107" i="4"/>
  <c r="K107" i="4" s="1"/>
  <c r="AC103" i="4"/>
  <c r="AB103" i="4"/>
  <c r="C103" i="4"/>
  <c r="F109" i="4"/>
  <c r="H112" i="16"/>
  <c r="I112" i="16"/>
  <c r="G113" i="16"/>
  <c r="I108" i="4"/>
  <c r="G109" i="4"/>
  <c r="H108" i="4"/>
  <c r="M110" i="16" l="1"/>
  <c r="Q105" i="4"/>
  <c r="S105" i="4" s="1"/>
  <c r="U104" i="4"/>
  <c r="Y104" i="4" s="1"/>
  <c r="J112" i="16"/>
  <c r="L112" i="16" s="1"/>
  <c r="O110" i="16"/>
  <c r="AC108" i="16"/>
  <c r="Y108" i="16"/>
  <c r="C108" i="16"/>
  <c r="AB108" i="16"/>
  <c r="W109" i="16"/>
  <c r="A109" i="16" s="1"/>
  <c r="F115" i="16"/>
  <c r="S108" i="16"/>
  <c r="Q109" i="16"/>
  <c r="K111" i="16"/>
  <c r="O105" i="4"/>
  <c r="W105" i="4" s="1"/>
  <c r="M106" i="4"/>
  <c r="L107" i="4"/>
  <c r="M107" i="4" s="1"/>
  <c r="J108" i="4"/>
  <c r="L108" i="4" s="1"/>
  <c r="F110" i="4"/>
  <c r="G114" i="16"/>
  <c r="I113" i="16"/>
  <c r="H113" i="16"/>
  <c r="G110" i="4"/>
  <c r="I109" i="4"/>
  <c r="H109" i="4"/>
  <c r="AB104" i="4" l="1"/>
  <c r="C104" i="4"/>
  <c r="K112" i="16"/>
  <c r="M112" i="16" s="1"/>
  <c r="U105" i="4"/>
  <c r="Y105" i="4" s="1"/>
  <c r="Q106" i="4"/>
  <c r="U106" i="4" s="1"/>
  <c r="Y106" i="4" s="1"/>
  <c r="AC104" i="4"/>
  <c r="J113" i="16"/>
  <c r="S109" i="16"/>
  <c r="Q110" i="16"/>
  <c r="O111" i="16"/>
  <c r="U109" i="16"/>
  <c r="W110" i="16"/>
  <c r="A110" i="16" s="1"/>
  <c r="N111" i="16"/>
  <c r="M111" i="16"/>
  <c r="F116" i="16"/>
  <c r="O106" i="4"/>
  <c r="W106" i="4" s="1"/>
  <c r="N107" i="4"/>
  <c r="K108" i="4"/>
  <c r="N108" i="4" s="1"/>
  <c r="J109" i="4"/>
  <c r="L109" i="4" s="1"/>
  <c r="F111" i="4"/>
  <c r="I114" i="16"/>
  <c r="G115" i="16"/>
  <c r="H114" i="16"/>
  <c r="H110" i="4"/>
  <c r="I110" i="4"/>
  <c r="G111" i="4"/>
  <c r="S106" i="4" l="1"/>
  <c r="N112" i="16"/>
  <c r="AB105" i="4"/>
  <c r="Q107" i="4"/>
  <c r="Q108" i="4" s="1"/>
  <c r="AC105" i="4"/>
  <c r="C105" i="4"/>
  <c r="J114" i="16"/>
  <c r="L114" i="16" s="1"/>
  <c r="AC109" i="16"/>
  <c r="Y109" i="16"/>
  <c r="C109" i="16"/>
  <c r="AB109" i="16"/>
  <c r="F117" i="16"/>
  <c r="S110" i="16"/>
  <c r="Q111" i="16"/>
  <c r="U111" i="16" s="1"/>
  <c r="O112" i="16"/>
  <c r="K113" i="16"/>
  <c r="W111" i="16"/>
  <c r="A111" i="16" s="1"/>
  <c r="L113" i="16"/>
  <c r="U110" i="16"/>
  <c r="O107" i="4"/>
  <c r="W107" i="4" s="1"/>
  <c r="M108" i="4"/>
  <c r="K109" i="4"/>
  <c r="M109" i="4" s="1"/>
  <c r="J110" i="4"/>
  <c r="L110" i="4" s="1"/>
  <c r="AC106" i="4"/>
  <c r="AB106" i="4"/>
  <c r="C106" i="4"/>
  <c r="F112" i="4"/>
  <c r="I115" i="16"/>
  <c r="G116" i="16"/>
  <c r="H115" i="16"/>
  <c r="I111" i="4"/>
  <c r="G112" i="4"/>
  <c r="H111" i="4"/>
  <c r="U107" i="4" l="1"/>
  <c r="Y107" i="4" s="1"/>
  <c r="S107" i="4"/>
  <c r="K114" i="16"/>
  <c r="N114" i="16" s="1"/>
  <c r="J115" i="16"/>
  <c r="L115" i="16" s="1"/>
  <c r="AC110" i="16"/>
  <c r="Y110" i="16"/>
  <c r="C110" i="16"/>
  <c r="AB110" i="16"/>
  <c r="AC111" i="16"/>
  <c r="Y111" i="16"/>
  <c r="C111" i="16"/>
  <c r="AB111" i="16"/>
  <c r="W112" i="16"/>
  <c r="A112" i="16" s="1"/>
  <c r="F118" i="16"/>
  <c r="S111" i="16"/>
  <c r="Q112" i="16"/>
  <c r="N113" i="16"/>
  <c r="M113" i="16"/>
  <c r="U108" i="4"/>
  <c r="Y108" i="4" s="1"/>
  <c r="O108" i="4"/>
  <c r="W108" i="4" s="1"/>
  <c r="K110" i="4"/>
  <c r="M110" i="4" s="1"/>
  <c r="N109" i="4"/>
  <c r="J111" i="4"/>
  <c r="L111" i="4" s="1"/>
  <c r="F113" i="4"/>
  <c r="S108" i="4"/>
  <c r="Q109" i="4"/>
  <c r="H116" i="16"/>
  <c r="I116" i="16"/>
  <c r="G117" i="16"/>
  <c r="H112" i="4"/>
  <c r="I112" i="4"/>
  <c r="G113" i="4"/>
  <c r="AC107" i="4" l="1"/>
  <c r="AB107" i="4"/>
  <c r="C107" i="4"/>
  <c r="M114" i="16"/>
  <c r="O113" i="16"/>
  <c r="J116" i="16"/>
  <c r="K116" i="16" s="1"/>
  <c r="F119" i="16"/>
  <c r="S112" i="16"/>
  <c r="Q113" i="16"/>
  <c r="U113" i="16" s="1"/>
  <c r="U112" i="16"/>
  <c r="K115" i="16"/>
  <c r="U109" i="4"/>
  <c r="Y109" i="4" s="1"/>
  <c r="O109" i="4"/>
  <c r="O110" i="4" s="1"/>
  <c r="W110" i="4" s="1"/>
  <c r="N110" i="4"/>
  <c r="K111" i="4"/>
  <c r="J112" i="4"/>
  <c r="L112" i="4" s="1"/>
  <c r="AC108" i="4"/>
  <c r="AB108" i="4"/>
  <c r="C108" i="4"/>
  <c r="F114" i="4"/>
  <c r="S109" i="4"/>
  <c r="Q110" i="4"/>
  <c r="I117" i="16"/>
  <c r="G118" i="16"/>
  <c r="H117" i="16"/>
  <c r="G114" i="4"/>
  <c r="H113" i="4"/>
  <c r="I113" i="4"/>
  <c r="O114" i="16" l="1"/>
  <c r="W114" i="16" s="1"/>
  <c r="A114" i="16" s="1"/>
  <c r="W113" i="16"/>
  <c r="A113" i="16" s="1"/>
  <c r="J117" i="16"/>
  <c r="AC113" i="16"/>
  <c r="Y113" i="16"/>
  <c r="C113" i="16"/>
  <c r="AB113" i="16"/>
  <c r="N115" i="16"/>
  <c r="M115" i="16"/>
  <c r="AC112" i="16"/>
  <c r="Y112" i="16"/>
  <c r="C112" i="16"/>
  <c r="AB112" i="16"/>
  <c r="S113" i="16"/>
  <c r="Q114" i="16"/>
  <c r="U114" i="16" s="1"/>
  <c r="AB109" i="4"/>
  <c r="L116" i="16"/>
  <c r="N116" i="16" s="1"/>
  <c r="F120" i="16"/>
  <c r="AC109" i="4"/>
  <c r="C109" i="4"/>
  <c r="U110" i="4"/>
  <c r="Y110" i="4" s="1"/>
  <c r="W109" i="4"/>
  <c r="O111" i="4"/>
  <c r="W111" i="4" s="1"/>
  <c r="N111" i="4"/>
  <c r="M111" i="4"/>
  <c r="K112" i="4"/>
  <c r="J113" i="4"/>
  <c r="K113" i="4" s="1"/>
  <c r="F115" i="4"/>
  <c r="S110" i="4"/>
  <c r="Q111" i="4"/>
  <c r="I118" i="16"/>
  <c r="G119" i="16"/>
  <c r="H118" i="16"/>
  <c r="I114" i="4"/>
  <c r="G115" i="4"/>
  <c r="H114" i="4"/>
  <c r="O115" i="16" l="1"/>
  <c r="M116" i="16"/>
  <c r="J118" i="16"/>
  <c r="K118" i="16" s="1"/>
  <c r="AC114" i="16"/>
  <c r="Y114" i="16"/>
  <c r="C114" i="16"/>
  <c r="AB114" i="16"/>
  <c r="F121" i="16"/>
  <c r="K117" i="16"/>
  <c r="S114" i="16"/>
  <c r="Q115" i="16"/>
  <c r="U115" i="16" s="1"/>
  <c r="L117" i="16"/>
  <c r="U111" i="4"/>
  <c r="Y111" i="4" s="1"/>
  <c r="O112" i="4"/>
  <c r="W112" i="4" s="1"/>
  <c r="N112" i="4"/>
  <c r="M112" i="4"/>
  <c r="L113" i="4"/>
  <c r="M113" i="4" s="1"/>
  <c r="J114" i="4"/>
  <c r="L114" i="4" s="1"/>
  <c r="AC110" i="4"/>
  <c r="AB110" i="4"/>
  <c r="C110" i="4"/>
  <c r="S111" i="4"/>
  <c r="Q112" i="4"/>
  <c r="F116" i="4"/>
  <c r="H119" i="16"/>
  <c r="G120" i="16"/>
  <c r="I119" i="16"/>
  <c r="H115" i="4"/>
  <c r="G116" i="4"/>
  <c r="I115" i="4"/>
  <c r="O116" i="16" l="1"/>
  <c r="W116" i="16" s="1"/>
  <c r="A116" i="16" s="1"/>
  <c r="W115" i="16"/>
  <c r="A115" i="16" s="1"/>
  <c r="J119" i="16"/>
  <c r="K119" i="16" s="1"/>
  <c r="AC115" i="16"/>
  <c r="Y115" i="16"/>
  <c r="C115" i="16"/>
  <c r="AB115" i="16"/>
  <c r="N117" i="16"/>
  <c r="M117" i="16"/>
  <c r="S115" i="16"/>
  <c r="Q116" i="16"/>
  <c r="U116" i="16" s="1"/>
  <c r="F122" i="16"/>
  <c r="L118" i="16"/>
  <c r="M118" i="16" s="1"/>
  <c r="U112" i="4"/>
  <c r="Y112" i="4" s="1"/>
  <c r="N113" i="4"/>
  <c r="O113" i="4" s="1"/>
  <c r="W113" i="4" s="1"/>
  <c r="K114" i="4"/>
  <c r="M114" i="4" s="1"/>
  <c r="J115" i="4"/>
  <c r="K115" i="4" s="1"/>
  <c r="AC111" i="4"/>
  <c r="AB111" i="4"/>
  <c r="C111" i="4"/>
  <c r="F117" i="4"/>
  <c r="S112" i="4"/>
  <c r="Q113" i="4"/>
  <c r="I120" i="16"/>
  <c r="G121" i="16"/>
  <c r="H120" i="16"/>
  <c r="I116" i="4"/>
  <c r="H116" i="4"/>
  <c r="G117" i="4"/>
  <c r="O117" i="16" l="1"/>
  <c r="O118" i="16" s="1"/>
  <c r="C112" i="4"/>
  <c r="J120" i="16"/>
  <c r="K120" i="16" s="1"/>
  <c r="F123" i="16"/>
  <c r="AC116" i="16"/>
  <c r="Y116" i="16"/>
  <c r="C116" i="16"/>
  <c r="AB116" i="16"/>
  <c r="N118" i="16"/>
  <c r="S116" i="16"/>
  <c r="Q117" i="16"/>
  <c r="L119" i="16"/>
  <c r="N119" i="16" s="1"/>
  <c r="AB112" i="4"/>
  <c r="AC112" i="4"/>
  <c r="U113" i="4"/>
  <c r="Y113" i="4" s="1"/>
  <c r="L115" i="4"/>
  <c r="M115" i="4" s="1"/>
  <c r="N114" i="4"/>
  <c r="O114" i="4" s="1"/>
  <c r="W114" i="4" s="1"/>
  <c r="J116" i="4"/>
  <c r="K116" i="4" s="1"/>
  <c r="F118" i="4"/>
  <c r="S113" i="4"/>
  <c r="Q114" i="4"/>
  <c r="I121" i="16"/>
  <c r="H121" i="16"/>
  <c r="G122" i="16"/>
  <c r="H117" i="4"/>
  <c r="I117" i="4"/>
  <c r="G118" i="4"/>
  <c r="W117" i="16" l="1"/>
  <c r="A117" i="16" s="1"/>
  <c r="J121" i="16"/>
  <c r="L121" i="16" s="1"/>
  <c r="F124" i="16"/>
  <c r="O119" i="16"/>
  <c r="W119" i="16" s="1"/>
  <c r="A119" i="16" s="1"/>
  <c r="S117" i="16"/>
  <c r="Q118" i="16"/>
  <c r="M119" i="16"/>
  <c r="U117" i="16"/>
  <c r="L120" i="16"/>
  <c r="M120" i="16" s="1"/>
  <c r="W118" i="16"/>
  <c r="A118" i="16" s="1"/>
  <c r="U114" i="4"/>
  <c r="Y114" i="4" s="1"/>
  <c r="N115" i="4"/>
  <c r="O115" i="4" s="1"/>
  <c r="W115" i="4" s="1"/>
  <c r="L116" i="4"/>
  <c r="N116" i="4" s="1"/>
  <c r="J117" i="4"/>
  <c r="L117" i="4" s="1"/>
  <c r="AC113" i="4"/>
  <c r="AB113" i="4"/>
  <c r="C113" i="4"/>
  <c r="S114" i="4"/>
  <c r="Q115" i="4"/>
  <c r="F119" i="4"/>
  <c r="I122" i="16"/>
  <c r="G123" i="16"/>
  <c r="H122" i="16"/>
  <c r="H118" i="4"/>
  <c r="I118" i="4"/>
  <c r="G119" i="4"/>
  <c r="K121" i="16" l="1"/>
  <c r="N121" i="16" s="1"/>
  <c r="J122" i="16"/>
  <c r="L122" i="16" s="1"/>
  <c r="N120" i="16"/>
  <c r="S118" i="16"/>
  <c r="Q119" i="16"/>
  <c r="U119" i="16" s="1"/>
  <c r="AC117" i="16"/>
  <c r="Y117" i="16"/>
  <c r="C117" i="16"/>
  <c r="AB117" i="16"/>
  <c r="U118" i="16"/>
  <c r="F125" i="16"/>
  <c r="O120" i="16"/>
  <c r="U115" i="4"/>
  <c r="Y115" i="4" s="1"/>
  <c r="M116" i="4"/>
  <c r="Q116" i="4" s="1"/>
  <c r="K117" i="4"/>
  <c r="M117" i="4" s="1"/>
  <c r="J118" i="4"/>
  <c r="K118" i="4" s="1"/>
  <c r="AC114" i="4"/>
  <c r="AB114" i="4"/>
  <c r="C114" i="4"/>
  <c r="S115" i="4"/>
  <c r="F120" i="4"/>
  <c r="G124" i="16"/>
  <c r="I123" i="16"/>
  <c r="H123" i="16"/>
  <c r="H119" i="4"/>
  <c r="G120" i="4"/>
  <c r="I119" i="4"/>
  <c r="M121" i="16" l="1"/>
  <c r="K122" i="16"/>
  <c r="M122" i="16" s="1"/>
  <c r="J123" i="16"/>
  <c r="O121" i="16"/>
  <c r="AC119" i="16"/>
  <c r="Y119" i="16"/>
  <c r="C119" i="16"/>
  <c r="AB119" i="16"/>
  <c r="W120" i="16"/>
  <c r="A120" i="16" s="1"/>
  <c r="AC118" i="16"/>
  <c r="Y118" i="16"/>
  <c r="C118" i="16"/>
  <c r="AB118" i="16"/>
  <c r="F126" i="16"/>
  <c r="S119" i="16"/>
  <c r="Q120" i="16"/>
  <c r="U120" i="16" s="1"/>
  <c r="U116" i="4"/>
  <c r="Y116" i="4" s="1"/>
  <c r="O116" i="4"/>
  <c r="W116" i="4" s="1"/>
  <c r="N117" i="4"/>
  <c r="L118" i="4"/>
  <c r="N118" i="4" s="1"/>
  <c r="J119" i="4"/>
  <c r="L119" i="4" s="1"/>
  <c r="AC115" i="4"/>
  <c r="AB115" i="4"/>
  <c r="C115" i="4"/>
  <c r="F121" i="4"/>
  <c r="S116" i="4"/>
  <c r="Q117" i="4"/>
  <c r="H124" i="16"/>
  <c r="I124" i="16"/>
  <c r="G125" i="16"/>
  <c r="I120" i="4"/>
  <c r="G121" i="4"/>
  <c r="H120" i="4"/>
  <c r="N122" i="16" l="1"/>
  <c r="J124" i="16"/>
  <c r="F127" i="16"/>
  <c r="AC120" i="16"/>
  <c r="Y120" i="16"/>
  <c r="C120" i="16"/>
  <c r="AB120" i="16"/>
  <c r="O122" i="16"/>
  <c r="W122" i="16" s="1"/>
  <c r="A122" i="16" s="1"/>
  <c r="S120" i="16"/>
  <c r="Q121" i="16"/>
  <c r="W121" i="16"/>
  <c r="A121" i="16" s="1"/>
  <c r="K123" i="16"/>
  <c r="L123" i="16"/>
  <c r="L124" i="16"/>
  <c r="U117" i="4"/>
  <c r="Y117" i="4" s="1"/>
  <c r="O117" i="4"/>
  <c r="O118" i="4" s="1"/>
  <c r="W118" i="4" s="1"/>
  <c r="M118" i="4"/>
  <c r="Q118" i="4" s="1"/>
  <c r="K119" i="4"/>
  <c r="N119" i="4" s="1"/>
  <c r="J120" i="4"/>
  <c r="L120" i="4" s="1"/>
  <c r="AC116" i="4"/>
  <c r="AB116" i="4"/>
  <c r="C116" i="4"/>
  <c r="S117" i="4"/>
  <c r="F122" i="4"/>
  <c r="I125" i="16"/>
  <c r="H125" i="16"/>
  <c r="G126" i="16"/>
  <c r="H121" i="4"/>
  <c r="I121" i="4"/>
  <c r="G122" i="4"/>
  <c r="J125" i="16" l="1"/>
  <c r="K125" i="16" s="1"/>
  <c r="F128" i="16"/>
  <c r="S121" i="16"/>
  <c r="Q122" i="16"/>
  <c r="U122" i="16" s="1"/>
  <c r="N123" i="16"/>
  <c r="M123" i="16"/>
  <c r="U121" i="16"/>
  <c r="K124" i="16"/>
  <c r="O123" i="16"/>
  <c r="W123" i="16" s="1"/>
  <c r="A123" i="16" s="1"/>
  <c r="U118" i="4"/>
  <c r="Y118" i="4" s="1"/>
  <c r="W117" i="4"/>
  <c r="M119" i="4"/>
  <c r="Q119" i="4" s="1"/>
  <c r="J121" i="4"/>
  <c r="L121" i="4" s="1"/>
  <c r="K120" i="4"/>
  <c r="M120" i="4" s="1"/>
  <c r="AC117" i="4"/>
  <c r="AB117" i="4"/>
  <c r="C117" i="4"/>
  <c r="O119" i="4"/>
  <c r="W119" i="4" s="1"/>
  <c r="F123" i="4"/>
  <c r="S118" i="4"/>
  <c r="I126" i="16"/>
  <c r="H126" i="16"/>
  <c r="G127" i="16"/>
  <c r="H122" i="4"/>
  <c r="I122" i="4"/>
  <c r="G123" i="4"/>
  <c r="C118" i="4" l="1"/>
  <c r="AB118" i="4"/>
  <c r="AC118" i="4"/>
  <c r="J126" i="16"/>
  <c r="L126" i="16" s="1"/>
  <c r="AC122" i="16"/>
  <c r="Y122" i="16"/>
  <c r="C122" i="16"/>
  <c r="AB122" i="16"/>
  <c r="M124" i="16"/>
  <c r="N124" i="16"/>
  <c r="AC121" i="16"/>
  <c r="Y121" i="16"/>
  <c r="C121" i="16"/>
  <c r="AB121" i="16"/>
  <c r="L125" i="16"/>
  <c r="N125" i="16" s="1"/>
  <c r="F129" i="16"/>
  <c r="O124" i="16"/>
  <c r="S122" i="16"/>
  <c r="Q123" i="16"/>
  <c r="U123" i="16" s="1"/>
  <c r="U119" i="4"/>
  <c r="Y119" i="4" s="1"/>
  <c r="K121" i="4"/>
  <c r="N121" i="4" s="1"/>
  <c r="J122" i="4"/>
  <c r="L122" i="4" s="1"/>
  <c r="N120" i="4"/>
  <c r="O120" i="4"/>
  <c r="S119" i="4"/>
  <c r="Q120" i="4"/>
  <c r="F124" i="4"/>
  <c r="I127" i="16"/>
  <c r="H127" i="16"/>
  <c r="G128" i="16"/>
  <c r="G124" i="4"/>
  <c r="H123" i="4"/>
  <c r="I123" i="4"/>
  <c r="K126" i="16" l="1"/>
  <c r="M126" i="16" s="1"/>
  <c r="J127" i="16"/>
  <c r="F130" i="16"/>
  <c r="AC123" i="16"/>
  <c r="Y123" i="16"/>
  <c r="C123" i="16"/>
  <c r="AB123" i="16"/>
  <c r="M125" i="16"/>
  <c r="O125" i="16"/>
  <c r="W125" i="16" s="1"/>
  <c r="A125" i="16" s="1"/>
  <c r="S123" i="16"/>
  <c r="Q124" i="16"/>
  <c r="U124" i="16" s="1"/>
  <c r="W124" i="16"/>
  <c r="A124" i="16" s="1"/>
  <c r="U120" i="4"/>
  <c r="Y120" i="4" s="1"/>
  <c r="M121" i="4"/>
  <c r="Q121" i="4" s="1"/>
  <c r="K122" i="4"/>
  <c r="M122" i="4" s="1"/>
  <c r="J123" i="4"/>
  <c r="K123" i="4" s="1"/>
  <c r="AC119" i="4"/>
  <c r="AB119" i="4"/>
  <c r="C119" i="4"/>
  <c r="O121" i="4"/>
  <c r="W121" i="4" s="1"/>
  <c r="W120" i="4"/>
  <c r="S120" i="4"/>
  <c r="F125" i="4"/>
  <c r="I128" i="16"/>
  <c r="H128" i="16"/>
  <c r="G129" i="16"/>
  <c r="H124" i="4"/>
  <c r="I124" i="4"/>
  <c r="G125" i="4"/>
  <c r="N126" i="16" l="1"/>
  <c r="J128" i="16"/>
  <c r="AC124" i="16"/>
  <c r="Y124" i="16"/>
  <c r="C124" i="16"/>
  <c r="AB124" i="16"/>
  <c r="K127" i="16"/>
  <c r="L127" i="16"/>
  <c r="O126" i="16"/>
  <c r="W126" i="16" s="1"/>
  <c r="A126" i="16" s="1"/>
  <c r="S124" i="16"/>
  <c r="Q125" i="16"/>
  <c r="U125" i="16" s="1"/>
  <c r="F131" i="16"/>
  <c r="U121" i="4"/>
  <c r="Y121" i="4" s="1"/>
  <c r="N122" i="4"/>
  <c r="L123" i="4"/>
  <c r="M123" i="4" s="1"/>
  <c r="J124" i="4"/>
  <c r="L124" i="4" s="1"/>
  <c r="AC120" i="4"/>
  <c r="AB120" i="4"/>
  <c r="C120" i="4"/>
  <c r="O122" i="4"/>
  <c r="W122" i="4" s="1"/>
  <c r="S121" i="4"/>
  <c r="Q122" i="4"/>
  <c r="F126" i="4"/>
  <c r="I129" i="16"/>
  <c r="H129" i="16"/>
  <c r="G130" i="16"/>
  <c r="G126" i="4"/>
  <c r="H125" i="4"/>
  <c r="I125" i="4"/>
  <c r="J129" i="16" l="1"/>
  <c r="L129" i="16" s="1"/>
  <c r="F132" i="16"/>
  <c r="K128" i="16"/>
  <c r="AC125" i="16"/>
  <c r="Y125" i="16"/>
  <c r="C125" i="16"/>
  <c r="AB125" i="16"/>
  <c r="S125" i="16"/>
  <c r="Q126" i="16"/>
  <c r="U126" i="16" s="1"/>
  <c r="O127" i="16"/>
  <c r="W127" i="16" s="1"/>
  <c r="A127" i="16" s="1"/>
  <c r="N127" i="16"/>
  <c r="M127" i="16"/>
  <c r="L128" i="16"/>
  <c r="U122" i="4"/>
  <c r="Y122" i="4" s="1"/>
  <c r="K124" i="4"/>
  <c r="M124" i="4" s="1"/>
  <c r="N123" i="4"/>
  <c r="J125" i="4"/>
  <c r="K125" i="4" s="1"/>
  <c r="AC121" i="4"/>
  <c r="AB121" i="4"/>
  <c r="C121" i="4"/>
  <c r="O123" i="4"/>
  <c r="F127" i="4"/>
  <c r="S122" i="4"/>
  <c r="Q123" i="4"/>
  <c r="I130" i="16"/>
  <c r="H130" i="16"/>
  <c r="G131" i="16"/>
  <c r="I126" i="4"/>
  <c r="H126" i="4"/>
  <c r="G127" i="4"/>
  <c r="AC122" i="4" l="1"/>
  <c r="C122" i="4"/>
  <c r="AB122" i="4"/>
  <c r="J130" i="16"/>
  <c r="K129" i="16"/>
  <c r="M128" i="16"/>
  <c r="N128" i="16"/>
  <c r="S126" i="16"/>
  <c r="Q127" i="16"/>
  <c r="O128" i="16"/>
  <c r="AC126" i="16"/>
  <c r="Y126" i="16"/>
  <c r="C126" i="16"/>
  <c r="AB126" i="16"/>
  <c r="F133" i="16"/>
  <c r="U123" i="4"/>
  <c r="Y123" i="4" s="1"/>
  <c r="L125" i="4"/>
  <c r="N125" i="4" s="1"/>
  <c r="N124" i="4"/>
  <c r="J126" i="4"/>
  <c r="L126" i="4" s="1"/>
  <c r="O124" i="4"/>
  <c r="W124" i="4" s="1"/>
  <c r="W123" i="4"/>
  <c r="F128" i="4"/>
  <c r="S123" i="4"/>
  <c r="Q124" i="4"/>
  <c r="I131" i="16"/>
  <c r="H131" i="16"/>
  <c r="G132" i="16"/>
  <c r="H127" i="4"/>
  <c r="G128" i="4"/>
  <c r="I127" i="4"/>
  <c r="J131" i="16" l="1"/>
  <c r="K131" i="16" s="1"/>
  <c r="O129" i="16"/>
  <c r="S127" i="16"/>
  <c r="Q128" i="16"/>
  <c r="W128" i="16"/>
  <c r="A128" i="16" s="1"/>
  <c r="U127" i="16"/>
  <c r="N129" i="16"/>
  <c r="M129" i="16"/>
  <c r="K130" i="16"/>
  <c r="L130" i="16"/>
  <c r="F134" i="16"/>
  <c r="U124" i="4"/>
  <c r="Y124" i="4" s="1"/>
  <c r="M125" i="4"/>
  <c r="Q125" i="4" s="1"/>
  <c r="J127" i="4"/>
  <c r="L127" i="4" s="1"/>
  <c r="K126" i="4"/>
  <c r="M126" i="4" s="1"/>
  <c r="AC123" i="4"/>
  <c r="AB123" i="4"/>
  <c r="C123" i="4"/>
  <c r="O125" i="4"/>
  <c r="W125" i="4" s="1"/>
  <c r="S124" i="4"/>
  <c r="F129" i="4"/>
  <c r="I132" i="16"/>
  <c r="G133" i="16"/>
  <c r="H132" i="16"/>
  <c r="G129" i="4"/>
  <c r="H128" i="4"/>
  <c r="I128" i="4"/>
  <c r="L131" i="16" l="1"/>
  <c r="N131" i="16" s="1"/>
  <c r="J132" i="16"/>
  <c r="O130" i="16"/>
  <c r="S128" i="16"/>
  <c r="Q129" i="16"/>
  <c r="U129" i="16" s="1"/>
  <c r="W129" i="16"/>
  <c r="A129" i="16" s="1"/>
  <c r="AC127" i="16"/>
  <c r="Y127" i="16"/>
  <c r="C127" i="16"/>
  <c r="AB127" i="16"/>
  <c r="F135" i="16"/>
  <c r="M130" i="16"/>
  <c r="N130" i="16"/>
  <c r="U128" i="16"/>
  <c r="U125" i="4"/>
  <c r="Y125" i="4" s="1"/>
  <c r="K127" i="4"/>
  <c r="N127" i="4" s="1"/>
  <c r="J128" i="4"/>
  <c r="K128" i="4" s="1"/>
  <c r="N126" i="4"/>
  <c r="AC124" i="4"/>
  <c r="AB124" i="4"/>
  <c r="C124" i="4"/>
  <c r="O126" i="4"/>
  <c r="W126" i="4" s="1"/>
  <c r="S125" i="4"/>
  <c r="Q126" i="4"/>
  <c r="F130" i="4"/>
  <c r="H133" i="16"/>
  <c r="G134" i="16"/>
  <c r="I133" i="16"/>
  <c r="H129" i="4"/>
  <c r="I129" i="4"/>
  <c r="G130" i="4"/>
  <c r="M131" i="16" l="1"/>
  <c r="O131" i="16" s="1"/>
  <c r="W131" i="16" s="1"/>
  <c r="J133" i="16"/>
  <c r="K133" i="16" s="1"/>
  <c r="AC129" i="16"/>
  <c r="Y129" i="16"/>
  <c r="C129" i="16"/>
  <c r="AB129" i="16"/>
  <c r="F136" i="16"/>
  <c r="S129" i="16"/>
  <c r="Q130" i="16"/>
  <c r="W130" i="16"/>
  <c r="A130" i="16" s="1"/>
  <c r="AC128" i="16"/>
  <c r="Y128" i="16"/>
  <c r="C128" i="16"/>
  <c r="AB128" i="16"/>
  <c r="L132" i="16"/>
  <c r="K132" i="16"/>
  <c r="U126" i="4"/>
  <c r="Y126" i="4" s="1"/>
  <c r="M127" i="4"/>
  <c r="Q127" i="4" s="1"/>
  <c r="L128" i="4"/>
  <c r="M128" i="4" s="1"/>
  <c r="J129" i="4"/>
  <c r="K129" i="4" s="1"/>
  <c r="AC125" i="4"/>
  <c r="AB125" i="4"/>
  <c r="C125" i="4"/>
  <c r="O127" i="4"/>
  <c r="W127" i="4" s="1"/>
  <c r="F131" i="4"/>
  <c r="S126" i="4"/>
  <c r="I134" i="16"/>
  <c r="H134" i="16"/>
  <c r="G135" i="16"/>
  <c r="G131" i="4"/>
  <c r="H130" i="4"/>
  <c r="I130" i="4"/>
  <c r="L133" i="16" l="1"/>
  <c r="M133" i="16" s="1"/>
  <c r="A131" i="16"/>
  <c r="J134" i="16"/>
  <c r="K134" i="16" s="1"/>
  <c r="F137" i="16"/>
  <c r="M132" i="16"/>
  <c r="N132" i="16"/>
  <c r="S130" i="16"/>
  <c r="Q131" i="16"/>
  <c r="O132" i="16"/>
  <c r="W132" i="16" s="1"/>
  <c r="A132" i="16" s="1"/>
  <c r="U130" i="16"/>
  <c r="U127" i="4"/>
  <c r="Y127" i="4" s="1"/>
  <c r="N128" i="4"/>
  <c r="L129" i="4"/>
  <c r="M129" i="4" s="1"/>
  <c r="J130" i="4"/>
  <c r="K130" i="4" s="1"/>
  <c r="AC126" i="4"/>
  <c r="AB126" i="4"/>
  <c r="C126" i="4"/>
  <c r="O128" i="4"/>
  <c r="W128" i="4" s="1"/>
  <c r="F132" i="4"/>
  <c r="S127" i="4"/>
  <c r="Q128" i="4"/>
  <c r="I135" i="16"/>
  <c r="G136" i="16"/>
  <c r="H135" i="16"/>
  <c r="I131" i="4"/>
  <c r="H131" i="4"/>
  <c r="G132" i="4"/>
  <c r="N133" i="16" l="1"/>
  <c r="C127" i="4"/>
  <c r="AB127" i="4"/>
  <c r="L134" i="16"/>
  <c r="N134" i="16" s="1"/>
  <c r="AC127" i="4"/>
  <c r="J135" i="16"/>
  <c r="K135" i="16" s="1"/>
  <c r="AC130" i="16"/>
  <c r="Y130" i="16"/>
  <c r="C130" i="16"/>
  <c r="AB130" i="16"/>
  <c r="S131" i="16"/>
  <c r="Q132" i="16"/>
  <c r="F138" i="16"/>
  <c r="O133" i="16"/>
  <c r="W133" i="16" s="1"/>
  <c r="A133" i="16" s="1"/>
  <c r="U131" i="16"/>
  <c r="U128" i="4"/>
  <c r="Y128" i="4" s="1"/>
  <c r="N129" i="4"/>
  <c r="J131" i="4"/>
  <c r="L131" i="4" s="1"/>
  <c r="L130" i="4"/>
  <c r="M130" i="4" s="1"/>
  <c r="O129" i="4"/>
  <c r="W129" i="4" s="1"/>
  <c r="S128" i="4"/>
  <c r="Q129" i="4"/>
  <c r="F133" i="4"/>
  <c r="G137" i="16"/>
  <c r="H136" i="16"/>
  <c r="I136" i="16"/>
  <c r="I132" i="4"/>
  <c r="G133" i="4"/>
  <c r="H132" i="4"/>
  <c r="L135" i="16" l="1"/>
  <c r="N135" i="16" s="1"/>
  <c r="M134" i="16"/>
  <c r="J136" i="16"/>
  <c r="L136" i="16" s="1"/>
  <c r="S132" i="16"/>
  <c r="Q133" i="16"/>
  <c r="AC131" i="16"/>
  <c r="Y131" i="16"/>
  <c r="C131" i="16"/>
  <c r="AB131" i="16"/>
  <c r="U132" i="16"/>
  <c r="O134" i="16"/>
  <c r="W134" i="16" s="1"/>
  <c r="A134" i="16" s="1"/>
  <c r="F139" i="16"/>
  <c r="U129" i="4"/>
  <c r="Y129" i="4" s="1"/>
  <c r="K131" i="4"/>
  <c r="N131" i="4" s="1"/>
  <c r="J132" i="4"/>
  <c r="L132" i="4" s="1"/>
  <c r="N130" i="4"/>
  <c r="AC128" i="4"/>
  <c r="AB128" i="4"/>
  <c r="C128" i="4"/>
  <c r="O130" i="4"/>
  <c r="F134" i="4"/>
  <c r="S129" i="4"/>
  <c r="Q130" i="4"/>
  <c r="H137" i="16"/>
  <c r="G138" i="16"/>
  <c r="I137" i="16"/>
  <c r="I133" i="4"/>
  <c r="G134" i="4"/>
  <c r="H133" i="4"/>
  <c r="K136" i="16" l="1"/>
  <c r="N136" i="16" s="1"/>
  <c r="M135" i="16"/>
  <c r="J137" i="16"/>
  <c r="K137" i="16" s="1"/>
  <c r="S133" i="16"/>
  <c r="Q134" i="16"/>
  <c r="AC132" i="16"/>
  <c r="Y132" i="16"/>
  <c r="C132" i="16"/>
  <c r="AB132" i="16"/>
  <c r="F140" i="16"/>
  <c r="U133" i="16"/>
  <c r="O135" i="16"/>
  <c r="U130" i="4"/>
  <c r="Y130" i="4" s="1"/>
  <c r="M131" i="4"/>
  <c r="Q131" i="4" s="1"/>
  <c r="K132" i="4"/>
  <c r="M132" i="4" s="1"/>
  <c r="J133" i="4"/>
  <c r="L133" i="4" s="1"/>
  <c r="AC129" i="4"/>
  <c r="AB129" i="4"/>
  <c r="C129" i="4"/>
  <c r="W130" i="4"/>
  <c r="S130" i="4"/>
  <c r="F135" i="4"/>
  <c r="G139" i="16"/>
  <c r="H138" i="16"/>
  <c r="I138" i="16"/>
  <c r="I134" i="4"/>
  <c r="H134" i="4"/>
  <c r="G135" i="4"/>
  <c r="L137" i="16" l="1"/>
  <c r="N137" i="16" s="1"/>
  <c r="M136" i="16"/>
  <c r="J138" i="16"/>
  <c r="K138" i="16" s="1"/>
  <c r="S134" i="16"/>
  <c r="Q135" i="16"/>
  <c r="F141" i="16"/>
  <c r="U134" i="16"/>
  <c r="O136" i="16"/>
  <c r="AC133" i="16"/>
  <c r="Y133" i="16"/>
  <c r="C133" i="16"/>
  <c r="AB133" i="16"/>
  <c r="W135" i="16"/>
  <c r="A135" i="16" s="1"/>
  <c r="U131" i="4"/>
  <c r="Y131" i="4" s="1"/>
  <c r="N132" i="4"/>
  <c r="O131" i="4"/>
  <c r="W131" i="4" s="1"/>
  <c r="K133" i="4"/>
  <c r="N133" i="4" s="1"/>
  <c r="J134" i="4"/>
  <c r="L134" i="4" s="1"/>
  <c r="AC130" i="4"/>
  <c r="AB130" i="4"/>
  <c r="C130" i="4"/>
  <c r="F136" i="4"/>
  <c r="S131" i="4"/>
  <c r="Q132" i="4"/>
  <c r="H139" i="16"/>
  <c r="G140" i="16"/>
  <c r="I139" i="16"/>
  <c r="H135" i="4"/>
  <c r="I135" i="4"/>
  <c r="G136" i="4"/>
  <c r="M137" i="16" l="1"/>
  <c r="L138" i="16"/>
  <c r="M138" i="16" s="1"/>
  <c r="J139" i="16"/>
  <c r="K139" i="16" s="1"/>
  <c r="S135" i="16"/>
  <c r="Q136" i="16"/>
  <c r="U136" i="16" s="1"/>
  <c r="O137" i="16"/>
  <c r="AB134" i="16"/>
  <c r="C134" i="16"/>
  <c r="AC134" i="16"/>
  <c r="Y134" i="16"/>
  <c r="U135" i="16"/>
  <c r="W136" i="16"/>
  <c r="A136" i="16" s="1"/>
  <c r="F142" i="16"/>
  <c r="U132" i="4"/>
  <c r="Y132" i="4" s="1"/>
  <c r="O132" i="4"/>
  <c r="W132" i="4" s="1"/>
  <c r="M133" i="4"/>
  <c r="K134" i="4"/>
  <c r="N134" i="4" s="1"/>
  <c r="J135" i="4"/>
  <c r="L135" i="4" s="1"/>
  <c r="AC131" i="4"/>
  <c r="AB131" i="4"/>
  <c r="C131" i="4"/>
  <c r="S132" i="4"/>
  <c r="Q133" i="4"/>
  <c r="F137" i="4"/>
  <c r="H140" i="16"/>
  <c r="G141" i="16"/>
  <c r="I140" i="16"/>
  <c r="I136" i="4"/>
  <c r="G137" i="4"/>
  <c r="H136" i="4"/>
  <c r="N138" i="16" l="1"/>
  <c r="L139" i="16"/>
  <c r="M139" i="16" s="1"/>
  <c r="J140" i="16"/>
  <c r="K140" i="16" s="1"/>
  <c r="AB136" i="16"/>
  <c r="AC136" i="16"/>
  <c r="Y136" i="16"/>
  <c r="C136" i="16"/>
  <c r="O138" i="16"/>
  <c r="W138" i="16" s="1"/>
  <c r="A138" i="16" s="1"/>
  <c r="F143" i="16"/>
  <c r="W137" i="16"/>
  <c r="A137" i="16" s="1"/>
  <c r="S136" i="16"/>
  <c r="Q137" i="16"/>
  <c r="U137" i="16" s="1"/>
  <c r="AC135" i="16"/>
  <c r="Y135" i="16"/>
  <c r="C135" i="16"/>
  <c r="AB135" i="16"/>
  <c r="U133" i="4"/>
  <c r="Y133" i="4" s="1"/>
  <c r="O133" i="4"/>
  <c r="W133" i="4" s="1"/>
  <c r="K135" i="4"/>
  <c r="M135" i="4" s="1"/>
  <c r="M134" i="4"/>
  <c r="J136" i="4"/>
  <c r="K136" i="4" s="1"/>
  <c r="AC132" i="4"/>
  <c r="AB132" i="4"/>
  <c r="C132" i="4"/>
  <c r="F138" i="4"/>
  <c r="S133" i="4"/>
  <c r="Q134" i="4"/>
  <c r="I141" i="16"/>
  <c r="G142" i="16"/>
  <c r="H141" i="16"/>
  <c r="H137" i="4"/>
  <c r="G138" i="4"/>
  <c r="I137" i="4"/>
  <c r="L140" i="16" l="1"/>
  <c r="M140" i="16" s="1"/>
  <c r="N139" i="16"/>
  <c r="AB133" i="4"/>
  <c r="AC133" i="4"/>
  <c r="C133" i="4"/>
  <c r="J141" i="16"/>
  <c r="K141" i="16" s="1"/>
  <c r="AC137" i="16"/>
  <c r="Y137" i="16"/>
  <c r="C137" i="16"/>
  <c r="AB137" i="16"/>
  <c r="O139" i="16"/>
  <c r="S137" i="16"/>
  <c r="Q138" i="16"/>
  <c r="U138" i="16" s="1"/>
  <c r="F144" i="16"/>
  <c r="U134" i="4"/>
  <c r="Y134" i="4" s="1"/>
  <c r="O134" i="4"/>
  <c r="W134" i="4" s="1"/>
  <c r="L136" i="4"/>
  <c r="M136" i="4" s="1"/>
  <c r="N135" i="4"/>
  <c r="J137" i="4"/>
  <c r="K137" i="4" s="1"/>
  <c r="S134" i="4"/>
  <c r="Q135" i="4"/>
  <c r="F139" i="4"/>
  <c r="I142" i="16"/>
  <c r="H142" i="16"/>
  <c r="G143" i="16"/>
  <c r="H138" i="4"/>
  <c r="G139" i="4"/>
  <c r="I138" i="4"/>
  <c r="N140" i="16" l="1"/>
  <c r="L141" i="16"/>
  <c r="M141" i="16" s="1"/>
  <c r="J142" i="16"/>
  <c r="L142" i="16" s="1"/>
  <c r="AB138" i="16"/>
  <c r="Y138" i="16"/>
  <c r="C138" i="16"/>
  <c r="AC138" i="16"/>
  <c r="F145" i="16"/>
  <c r="O140" i="16"/>
  <c r="S138" i="16"/>
  <c r="Q139" i="16"/>
  <c r="U139" i="16" s="1"/>
  <c r="W139" i="16"/>
  <c r="A139" i="16" s="1"/>
  <c r="U135" i="4"/>
  <c r="Y135" i="4" s="1"/>
  <c r="O135" i="4"/>
  <c r="O136" i="4" s="1"/>
  <c r="O137" i="4" s="1"/>
  <c r="N136" i="4"/>
  <c r="L137" i="4"/>
  <c r="N137" i="4" s="1"/>
  <c r="J138" i="4"/>
  <c r="L138" i="4" s="1"/>
  <c r="AC134" i="4"/>
  <c r="AB134" i="4"/>
  <c r="C134" i="4"/>
  <c r="F140" i="4"/>
  <c r="S135" i="4"/>
  <c r="Q136" i="4"/>
  <c r="I143" i="16"/>
  <c r="G144" i="16"/>
  <c r="H143" i="16"/>
  <c r="I139" i="4"/>
  <c r="G140" i="4"/>
  <c r="H139" i="4"/>
  <c r="K142" i="16" l="1"/>
  <c r="N142" i="16" s="1"/>
  <c r="N141" i="16"/>
  <c r="AB135" i="4"/>
  <c r="AC135" i="4"/>
  <c r="C135" i="4"/>
  <c r="J143" i="16"/>
  <c r="L143" i="16" s="1"/>
  <c r="O141" i="16"/>
  <c r="AC139" i="16"/>
  <c r="Y139" i="16"/>
  <c r="C139" i="16"/>
  <c r="AB139" i="16"/>
  <c r="W140" i="16"/>
  <c r="A140" i="16" s="1"/>
  <c r="F146" i="16"/>
  <c r="S139" i="16"/>
  <c r="Q140" i="16"/>
  <c r="U140" i="16" s="1"/>
  <c r="U136" i="4"/>
  <c r="Y136" i="4" s="1"/>
  <c r="W136" i="4"/>
  <c r="W135" i="4"/>
  <c r="K138" i="4"/>
  <c r="M138" i="4" s="1"/>
  <c r="M137" i="4"/>
  <c r="J139" i="4"/>
  <c r="L139" i="4" s="1"/>
  <c r="W137" i="4"/>
  <c r="F141" i="4"/>
  <c r="S136" i="4"/>
  <c r="Q137" i="4"/>
  <c r="G145" i="16"/>
  <c r="H144" i="16"/>
  <c r="I144" i="16"/>
  <c r="H140" i="4"/>
  <c r="I140" i="4"/>
  <c r="G141" i="4"/>
  <c r="K143" i="16" l="1"/>
  <c r="N143" i="16" s="1"/>
  <c r="M142" i="16"/>
  <c r="J144" i="16"/>
  <c r="L144" i="16" s="1"/>
  <c r="AB140" i="16"/>
  <c r="C140" i="16"/>
  <c r="AC140" i="16"/>
  <c r="Y140" i="16"/>
  <c r="F147" i="16"/>
  <c r="O142" i="16"/>
  <c r="S140" i="16"/>
  <c r="Q141" i="16"/>
  <c r="U141" i="16" s="1"/>
  <c r="W141" i="16"/>
  <c r="A141" i="16" s="1"/>
  <c r="U137" i="4"/>
  <c r="Y137" i="4" s="1"/>
  <c r="O138" i="4"/>
  <c r="W138" i="4" s="1"/>
  <c r="N138" i="4"/>
  <c r="J140" i="4"/>
  <c r="L140" i="4" s="1"/>
  <c r="K139" i="4"/>
  <c r="M139" i="4" s="1"/>
  <c r="AC136" i="4"/>
  <c r="AB136" i="4"/>
  <c r="C136" i="4"/>
  <c r="S137" i="4"/>
  <c r="Q138" i="4"/>
  <c r="F142" i="4"/>
  <c r="H145" i="16"/>
  <c r="I145" i="16"/>
  <c r="G146" i="16"/>
  <c r="I141" i="4"/>
  <c r="H141" i="4"/>
  <c r="G142" i="4"/>
  <c r="K144" i="16" l="1"/>
  <c r="M144" i="16" s="1"/>
  <c r="M143" i="16"/>
  <c r="J145" i="16"/>
  <c r="L145" i="16" s="1"/>
  <c r="F148" i="16"/>
  <c r="AC141" i="16"/>
  <c r="Y141" i="16"/>
  <c r="C141" i="16"/>
  <c r="AB141" i="16"/>
  <c r="O143" i="16"/>
  <c r="S141" i="16"/>
  <c r="Q142" i="16"/>
  <c r="U142" i="16" s="1"/>
  <c r="W142" i="16"/>
  <c r="A142" i="16" s="1"/>
  <c r="U138" i="4"/>
  <c r="Y138" i="4" s="1"/>
  <c r="K140" i="4"/>
  <c r="N140" i="4" s="1"/>
  <c r="O139" i="4"/>
  <c r="W139" i="4" s="1"/>
  <c r="J141" i="4"/>
  <c r="L141" i="4" s="1"/>
  <c r="N139" i="4"/>
  <c r="AC137" i="4"/>
  <c r="AB137" i="4"/>
  <c r="C137" i="4"/>
  <c r="S138" i="4"/>
  <c r="Q139" i="4"/>
  <c r="F143" i="4"/>
  <c r="H146" i="16"/>
  <c r="I146" i="16"/>
  <c r="G147" i="16"/>
  <c r="I142" i="4"/>
  <c r="G143" i="4"/>
  <c r="H142" i="4"/>
  <c r="K145" i="16" l="1"/>
  <c r="N145" i="16" s="1"/>
  <c r="N144" i="16"/>
  <c r="J146" i="16"/>
  <c r="K146" i="16" s="1"/>
  <c r="AB142" i="16"/>
  <c r="AC142" i="16"/>
  <c r="Y142" i="16"/>
  <c r="C142" i="16"/>
  <c r="F149" i="16"/>
  <c r="O144" i="16"/>
  <c r="S142" i="16"/>
  <c r="Q143" i="16"/>
  <c r="U143" i="16" s="1"/>
  <c r="W143" i="16"/>
  <c r="A143" i="16" s="1"/>
  <c r="U139" i="4"/>
  <c r="Y139" i="4" s="1"/>
  <c r="M140" i="4"/>
  <c r="K141" i="4"/>
  <c r="N141" i="4" s="1"/>
  <c r="O140" i="4"/>
  <c r="W140" i="4" s="1"/>
  <c r="J142" i="4"/>
  <c r="K142" i="4" s="1"/>
  <c r="AC138" i="4"/>
  <c r="AB138" i="4"/>
  <c r="C138" i="4"/>
  <c r="F144" i="4"/>
  <c r="S139" i="4"/>
  <c r="Q140" i="4"/>
  <c r="I147" i="16"/>
  <c r="H147" i="16"/>
  <c r="G148" i="16"/>
  <c r="H143" i="4"/>
  <c r="G144" i="4"/>
  <c r="I143" i="4"/>
  <c r="L146" i="16" l="1"/>
  <c r="M146" i="16" s="1"/>
  <c r="M145" i="16"/>
  <c r="O145" i="16" s="1"/>
  <c r="J147" i="16"/>
  <c r="L147" i="16" s="1"/>
  <c r="AC143" i="16"/>
  <c r="Y143" i="16"/>
  <c r="C143" i="16"/>
  <c r="AB143" i="16"/>
  <c r="F150" i="16"/>
  <c r="S143" i="16"/>
  <c r="Q144" i="16"/>
  <c r="U144" i="16" s="1"/>
  <c r="W144" i="16"/>
  <c r="A144" i="16" s="1"/>
  <c r="C139" i="4"/>
  <c r="AB139" i="4"/>
  <c r="AC139" i="4"/>
  <c r="U140" i="4"/>
  <c r="Y140" i="4" s="1"/>
  <c r="L142" i="4"/>
  <c r="M142" i="4" s="1"/>
  <c r="M141" i="4"/>
  <c r="O141" i="4"/>
  <c r="W141" i="4" s="1"/>
  <c r="J143" i="4"/>
  <c r="L143" i="4" s="1"/>
  <c r="F145" i="4"/>
  <c r="S140" i="4"/>
  <c r="Q141" i="4"/>
  <c r="H148" i="16"/>
  <c r="G149" i="16"/>
  <c r="I148" i="16"/>
  <c r="H144" i="4"/>
  <c r="G145" i="4"/>
  <c r="I144" i="4"/>
  <c r="N146" i="16" l="1"/>
  <c r="O146" i="16" s="1"/>
  <c r="W146" i="16" s="1"/>
  <c r="K147" i="16"/>
  <c r="M147" i="16" s="1"/>
  <c r="J148" i="16"/>
  <c r="L148" i="16" s="1"/>
  <c r="AB144" i="16"/>
  <c r="AC144" i="16"/>
  <c r="Y144" i="16"/>
  <c r="C144" i="16"/>
  <c r="F151" i="16"/>
  <c r="S144" i="16"/>
  <c r="Q145" i="16"/>
  <c r="U145" i="16" s="1"/>
  <c r="W145" i="16"/>
  <c r="A145" i="16" s="1"/>
  <c r="U141" i="4"/>
  <c r="Y141" i="4" s="1"/>
  <c r="N142" i="4"/>
  <c r="O142" i="4"/>
  <c r="W142" i="4" s="1"/>
  <c r="J144" i="4"/>
  <c r="L144" i="4" s="1"/>
  <c r="K143" i="4"/>
  <c r="M143" i="4" s="1"/>
  <c r="AC140" i="4"/>
  <c r="AB140" i="4"/>
  <c r="C140" i="4"/>
  <c r="F146" i="4"/>
  <c r="S141" i="4"/>
  <c r="Q142" i="4"/>
  <c r="I149" i="16"/>
  <c r="G150" i="16"/>
  <c r="H149" i="16"/>
  <c r="H145" i="4"/>
  <c r="I145" i="4"/>
  <c r="G146" i="4"/>
  <c r="N147" i="16" l="1"/>
  <c r="A146" i="16"/>
  <c r="K148" i="16"/>
  <c r="M148" i="16" s="1"/>
  <c r="C141" i="4"/>
  <c r="J149" i="16"/>
  <c r="AC145" i="16"/>
  <c r="Y145" i="16"/>
  <c r="C145" i="16"/>
  <c r="AB145" i="16"/>
  <c r="F152" i="16"/>
  <c r="S145" i="16"/>
  <c r="Q146" i="16"/>
  <c r="U146" i="16" s="1"/>
  <c r="O147" i="16"/>
  <c r="W147" i="16" s="1"/>
  <c r="A147" i="16" s="1"/>
  <c r="AB141" i="4"/>
  <c r="AC141" i="4"/>
  <c r="U142" i="4"/>
  <c r="Y142" i="4" s="1"/>
  <c r="K144" i="4"/>
  <c r="M144" i="4" s="1"/>
  <c r="J145" i="4"/>
  <c r="L145" i="4" s="1"/>
  <c r="O143" i="4"/>
  <c r="W143" i="4" s="1"/>
  <c r="N143" i="4"/>
  <c r="S142" i="4"/>
  <c r="Q143" i="4"/>
  <c r="F147" i="4"/>
  <c r="H150" i="16"/>
  <c r="G151" i="16"/>
  <c r="I150" i="16"/>
  <c r="G147" i="4"/>
  <c r="H146" i="4"/>
  <c r="I146" i="4"/>
  <c r="N148" i="16" l="1"/>
  <c r="J150" i="16"/>
  <c r="L150" i="16" s="1"/>
  <c r="AB146" i="16"/>
  <c r="Y146" i="16"/>
  <c r="C146" i="16"/>
  <c r="AC146" i="16"/>
  <c r="F153" i="16"/>
  <c r="O148" i="16"/>
  <c r="L149" i="16"/>
  <c r="S146" i="16"/>
  <c r="Q147" i="16"/>
  <c r="U147" i="16" s="1"/>
  <c r="K149" i="16"/>
  <c r="U143" i="4"/>
  <c r="Y143" i="4" s="1"/>
  <c r="N144" i="4"/>
  <c r="K145" i="4"/>
  <c r="M145" i="4" s="1"/>
  <c r="J146" i="4"/>
  <c r="L146" i="4" s="1"/>
  <c r="O144" i="4"/>
  <c r="W144" i="4" s="1"/>
  <c r="AC142" i="4"/>
  <c r="AB142" i="4"/>
  <c r="C142" i="4"/>
  <c r="S143" i="4"/>
  <c r="Q144" i="4"/>
  <c r="F148" i="4"/>
  <c r="I151" i="16"/>
  <c r="H151" i="16"/>
  <c r="G152" i="16"/>
  <c r="G148" i="4"/>
  <c r="I147" i="4"/>
  <c r="H147" i="4"/>
  <c r="K150" i="16" l="1"/>
  <c r="N150" i="16" s="1"/>
  <c r="J151" i="16"/>
  <c r="L151" i="16" s="1"/>
  <c r="N149" i="16"/>
  <c r="M149" i="16"/>
  <c r="AC147" i="16"/>
  <c r="Y147" i="16"/>
  <c r="C147" i="16"/>
  <c r="AB147" i="16"/>
  <c r="F154" i="16"/>
  <c r="O149" i="16"/>
  <c r="S147" i="16"/>
  <c r="Q148" i="16"/>
  <c r="W148" i="16"/>
  <c r="A148" i="16" s="1"/>
  <c r="U144" i="4"/>
  <c r="Y144" i="4" s="1"/>
  <c r="N145" i="4"/>
  <c r="O145" i="4" s="1"/>
  <c r="W145" i="4" s="1"/>
  <c r="K146" i="4"/>
  <c r="M146" i="4" s="1"/>
  <c r="J147" i="4"/>
  <c r="AC143" i="4"/>
  <c r="AB143" i="4"/>
  <c r="C143" i="4"/>
  <c r="F149" i="4"/>
  <c r="S144" i="4"/>
  <c r="Q145" i="4"/>
  <c r="H152" i="16"/>
  <c r="I152" i="16"/>
  <c r="G153" i="16"/>
  <c r="H148" i="4"/>
  <c r="I148" i="4"/>
  <c r="G149" i="4"/>
  <c r="M150" i="16" l="1"/>
  <c r="J152" i="16"/>
  <c r="L152" i="16" s="1"/>
  <c r="F155" i="16"/>
  <c r="S148" i="16"/>
  <c r="Q149" i="16"/>
  <c r="U149" i="16" s="1"/>
  <c r="O150" i="16"/>
  <c r="U148" i="16"/>
  <c r="W149" i="16"/>
  <c r="A149" i="16" s="1"/>
  <c r="K151" i="16"/>
  <c r="U145" i="4"/>
  <c r="Y145" i="4" s="1"/>
  <c r="N146" i="4"/>
  <c r="O146" i="4" s="1"/>
  <c r="W146" i="4" s="1"/>
  <c r="J148" i="4"/>
  <c r="L148" i="4" s="1"/>
  <c r="K147" i="4"/>
  <c r="L147" i="4"/>
  <c r="AC144" i="4"/>
  <c r="AB144" i="4"/>
  <c r="C144" i="4"/>
  <c r="S145" i="4"/>
  <c r="Q146" i="4"/>
  <c r="F150" i="4"/>
  <c r="I153" i="16"/>
  <c r="G154" i="16"/>
  <c r="H153" i="16"/>
  <c r="G150" i="4"/>
  <c r="I149" i="4"/>
  <c r="H149" i="4"/>
  <c r="K152" i="16" l="1"/>
  <c r="M152" i="16" s="1"/>
  <c r="J153" i="16"/>
  <c r="K153" i="16" s="1"/>
  <c r="N151" i="16"/>
  <c r="M151" i="16"/>
  <c r="AB148" i="16"/>
  <c r="C148" i="16"/>
  <c r="AC148" i="16"/>
  <c r="Y148" i="16"/>
  <c r="O151" i="16"/>
  <c r="AC149" i="16"/>
  <c r="Y149" i="16"/>
  <c r="C149" i="16"/>
  <c r="AB149" i="16"/>
  <c r="W150" i="16"/>
  <c r="A150" i="16" s="1"/>
  <c r="F156" i="16"/>
  <c r="S149" i="16"/>
  <c r="Q150" i="16"/>
  <c r="L153" i="16"/>
  <c r="U146" i="4"/>
  <c r="Y146" i="4" s="1"/>
  <c r="K148" i="4"/>
  <c r="M148" i="4" s="1"/>
  <c r="J149" i="4"/>
  <c r="K149" i="4" s="1"/>
  <c r="M147" i="4"/>
  <c r="Q147" i="4" s="1"/>
  <c r="N147" i="4"/>
  <c r="AC145" i="4"/>
  <c r="AB145" i="4"/>
  <c r="C145" i="4"/>
  <c r="O147" i="4"/>
  <c r="W147" i="4" s="1"/>
  <c r="F151" i="4"/>
  <c r="S146" i="4"/>
  <c r="H154" i="16"/>
  <c r="G155" i="16"/>
  <c r="I154" i="16"/>
  <c r="I150" i="4"/>
  <c r="G151" i="4"/>
  <c r="H150" i="4"/>
  <c r="N152" i="16" l="1"/>
  <c r="J154" i="16"/>
  <c r="K154" i="16" s="1"/>
  <c r="S150" i="16"/>
  <c r="Q151" i="16"/>
  <c r="U150" i="16"/>
  <c r="O152" i="16"/>
  <c r="N153" i="16"/>
  <c r="M153" i="16"/>
  <c r="W151" i="16"/>
  <c r="A151" i="16" s="1"/>
  <c r="F157" i="16"/>
  <c r="U147" i="4"/>
  <c r="Y147" i="4" s="1"/>
  <c r="N148" i="4"/>
  <c r="J150" i="4"/>
  <c r="L150" i="4" s="1"/>
  <c r="L149" i="4"/>
  <c r="N149" i="4" s="1"/>
  <c r="AC146" i="4"/>
  <c r="AB146" i="4"/>
  <c r="C146" i="4"/>
  <c r="O148" i="4"/>
  <c r="W148" i="4" s="1"/>
  <c r="S147" i="4"/>
  <c r="Q148" i="4"/>
  <c r="F152" i="4"/>
  <c r="I155" i="16"/>
  <c r="G156" i="16"/>
  <c r="H155" i="16"/>
  <c r="I151" i="4"/>
  <c r="H151" i="4"/>
  <c r="G152" i="4"/>
  <c r="L154" i="16" l="1"/>
  <c r="M154" i="16" s="1"/>
  <c r="J155" i="16"/>
  <c r="L155" i="16" s="1"/>
  <c r="S151" i="16"/>
  <c r="Q152" i="16"/>
  <c r="F158" i="16"/>
  <c r="O153" i="16"/>
  <c r="W152" i="16"/>
  <c r="A152" i="16" s="1"/>
  <c r="U151" i="16"/>
  <c r="AB150" i="16"/>
  <c r="AC150" i="16"/>
  <c r="Y150" i="16"/>
  <c r="C150" i="16"/>
  <c r="U148" i="4"/>
  <c r="Y148" i="4" s="1"/>
  <c r="K150" i="4"/>
  <c r="M150" i="4" s="1"/>
  <c r="J151" i="4"/>
  <c r="K151" i="4" s="1"/>
  <c r="M149" i="4"/>
  <c r="Q149" i="4" s="1"/>
  <c r="AC147" i="4"/>
  <c r="AB147" i="4"/>
  <c r="C147" i="4"/>
  <c r="O149" i="4"/>
  <c r="W149" i="4" s="1"/>
  <c r="F153" i="4"/>
  <c r="S148" i="4"/>
  <c r="I156" i="16"/>
  <c r="G157" i="16"/>
  <c r="H156" i="16"/>
  <c r="G153" i="4"/>
  <c r="H152" i="4"/>
  <c r="I152" i="4"/>
  <c r="K155" i="16" l="1"/>
  <c r="M155" i="16" s="1"/>
  <c r="N154" i="16"/>
  <c r="J156" i="16"/>
  <c r="K156" i="16" s="1"/>
  <c r="S152" i="16"/>
  <c r="Q153" i="16"/>
  <c r="O154" i="16"/>
  <c r="W153" i="16"/>
  <c r="A153" i="16" s="1"/>
  <c r="U152" i="16"/>
  <c r="AC151" i="16"/>
  <c r="Y151" i="16"/>
  <c r="C151" i="16"/>
  <c r="AB151" i="16"/>
  <c r="F159" i="16"/>
  <c r="U149" i="4"/>
  <c r="Y149" i="4" s="1"/>
  <c r="N150" i="4"/>
  <c r="L151" i="4"/>
  <c r="M151" i="4" s="1"/>
  <c r="J152" i="4"/>
  <c r="K152" i="4" s="1"/>
  <c r="AC148" i="4"/>
  <c r="AB148" i="4"/>
  <c r="C148" i="4"/>
  <c r="O150" i="4"/>
  <c r="W150" i="4" s="1"/>
  <c r="S149" i="4"/>
  <c r="Q150" i="4"/>
  <c r="F154" i="4"/>
  <c r="H157" i="16"/>
  <c r="G158" i="16"/>
  <c r="I157" i="16"/>
  <c r="H153" i="4"/>
  <c r="I153" i="4"/>
  <c r="G154" i="4"/>
  <c r="N155" i="16" l="1"/>
  <c r="L156" i="16"/>
  <c r="M156" i="16" s="1"/>
  <c r="J157" i="16"/>
  <c r="L157" i="16" s="1"/>
  <c r="S153" i="16"/>
  <c r="Q154" i="16"/>
  <c r="F160" i="16"/>
  <c r="O155" i="16"/>
  <c r="W155" i="16" s="1"/>
  <c r="A155" i="16" s="1"/>
  <c r="U153" i="16"/>
  <c r="AB152" i="16"/>
  <c r="AC152" i="16"/>
  <c r="Y152" i="16"/>
  <c r="C152" i="16"/>
  <c r="W154" i="16"/>
  <c r="A154" i="16" s="1"/>
  <c r="U150" i="4"/>
  <c r="Y150" i="4" s="1"/>
  <c r="N151" i="4"/>
  <c r="J153" i="4"/>
  <c r="L153" i="4" s="1"/>
  <c r="L152" i="4"/>
  <c r="M152" i="4" s="1"/>
  <c r="AC149" i="4"/>
  <c r="AB149" i="4"/>
  <c r="C149" i="4"/>
  <c r="O151" i="4"/>
  <c r="W151" i="4" s="1"/>
  <c r="F155" i="4"/>
  <c r="S150" i="4"/>
  <c r="Q151" i="4"/>
  <c r="H158" i="16"/>
  <c r="G159" i="16"/>
  <c r="I158" i="16"/>
  <c r="I154" i="4"/>
  <c r="G155" i="4"/>
  <c r="H154" i="4"/>
  <c r="N156" i="16" l="1"/>
  <c r="K157" i="16"/>
  <c r="N157" i="16" s="1"/>
  <c r="J158" i="16"/>
  <c r="K158" i="16" s="1"/>
  <c r="S154" i="16"/>
  <c r="Q155" i="16"/>
  <c r="F161" i="16"/>
  <c r="AC153" i="16"/>
  <c r="Y153" i="16"/>
  <c r="C153" i="16"/>
  <c r="AB153" i="16"/>
  <c r="U154" i="16"/>
  <c r="O156" i="16"/>
  <c r="U151" i="4"/>
  <c r="Y151" i="4" s="1"/>
  <c r="J154" i="4"/>
  <c r="L154" i="4" s="1"/>
  <c r="N152" i="4"/>
  <c r="K153" i="4"/>
  <c r="M153" i="4" s="1"/>
  <c r="AC150" i="4"/>
  <c r="AB150" i="4"/>
  <c r="C150" i="4"/>
  <c r="O152" i="4"/>
  <c r="W152" i="4" s="1"/>
  <c r="F156" i="4"/>
  <c r="S151" i="4"/>
  <c r="Q152" i="4"/>
  <c r="G160" i="16"/>
  <c r="I159" i="16"/>
  <c r="H159" i="16"/>
  <c r="H155" i="4"/>
  <c r="G156" i="4"/>
  <c r="I155" i="4"/>
  <c r="L158" i="16" l="1"/>
  <c r="M158" i="16" s="1"/>
  <c r="M157" i="16"/>
  <c r="O157" i="16" s="1"/>
  <c r="C151" i="4"/>
  <c r="AB151" i="4"/>
  <c r="AC151" i="4"/>
  <c r="J159" i="16"/>
  <c r="K159" i="16" s="1"/>
  <c r="S155" i="16"/>
  <c r="Q156" i="16"/>
  <c r="AB154" i="16"/>
  <c r="Y154" i="16"/>
  <c r="C154" i="16"/>
  <c r="AC154" i="16"/>
  <c r="U155" i="16"/>
  <c r="W156" i="16"/>
  <c r="A156" i="16" s="1"/>
  <c r="F162" i="16"/>
  <c r="U152" i="4"/>
  <c r="Y152" i="4" s="1"/>
  <c r="K154" i="4"/>
  <c r="N154" i="4" s="1"/>
  <c r="J155" i="4"/>
  <c r="L155" i="4" s="1"/>
  <c r="N153" i="4"/>
  <c r="O153" i="4"/>
  <c r="W153" i="4" s="1"/>
  <c r="S152" i="4"/>
  <c r="Q153" i="4"/>
  <c r="F157" i="4"/>
  <c r="G161" i="16"/>
  <c r="H160" i="16"/>
  <c r="I160" i="16"/>
  <c r="I156" i="4"/>
  <c r="H156" i="4"/>
  <c r="G157" i="4"/>
  <c r="N158" i="16" l="1"/>
  <c r="O158" i="16" s="1"/>
  <c r="W158" i="16" s="1"/>
  <c r="A158" i="16" s="1"/>
  <c r="L159" i="16"/>
  <c r="N159" i="16" s="1"/>
  <c r="J160" i="16"/>
  <c r="L160" i="16" s="1"/>
  <c r="S156" i="16"/>
  <c r="Q157" i="16"/>
  <c r="F163" i="16"/>
  <c r="W157" i="16"/>
  <c r="A157" i="16" s="1"/>
  <c r="U156" i="16"/>
  <c r="AC155" i="16"/>
  <c r="Y155" i="16"/>
  <c r="C155" i="16"/>
  <c r="AB155" i="16"/>
  <c r="U153" i="4"/>
  <c r="Y153" i="4" s="1"/>
  <c r="K155" i="4"/>
  <c r="M155" i="4" s="1"/>
  <c r="M154" i="4"/>
  <c r="Q154" i="4" s="1"/>
  <c r="J156" i="4"/>
  <c r="K156" i="4" s="1"/>
  <c r="AC152" i="4"/>
  <c r="AB152" i="4"/>
  <c r="C152" i="4"/>
  <c r="S153" i="4"/>
  <c r="F158" i="4"/>
  <c r="H161" i="16"/>
  <c r="G162" i="16"/>
  <c r="I161" i="16"/>
  <c r="H157" i="4"/>
  <c r="I157" i="4"/>
  <c r="G158" i="4"/>
  <c r="K160" i="16" l="1"/>
  <c r="M160" i="16" s="1"/>
  <c r="M159" i="16"/>
  <c r="O159" i="16" s="1"/>
  <c r="J161" i="16"/>
  <c r="L161" i="16" s="1"/>
  <c r="S157" i="16"/>
  <c r="Q158" i="16"/>
  <c r="AB156" i="16"/>
  <c r="C156" i="16"/>
  <c r="AC156" i="16"/>
  <c r="Y156" i="16"/>
  <c r="U157" i="16"/>
  <c r="F164" i="16"/>
  <c r="U154" i="4"/>
  <c r="Y154" i="4" s="1"/>
  <c r="O154" i="4"/>
  <c r="O155" i="4" s="1"/>
  <c r="W155" i="4" s="1"/>
  <c r="N155" i="4"/>
  <c r="L156" i="4"/>
  <c r="M156" i="4" s="1"/>
  <c r="J157" i="4"/>
  <c r="L157" i="4" s="1"/>
  <c r="AC153" i="4"/>
  <c r="AB153" i="4"/>
  <c r="C153" i="4"/>
  <c r="S154" i="4"/>
  <c r="Q155" i="4"/>
  <c r="F159" i="4"/>
  <c r="H162" i="16"/>
  <c r="G163" i="16"/>
  <c r="I162" i="16"/>
  <c r="G159" i="4"/>
  <c r="I158" i="4"/>
  <c r="H158" i="4"/>
  <c r="N160" i="16" l="1"/>
  <c r="O160" i="16" s="1"/>
  <c r="K161" i="16"/>
  <c r="N161" i="16" s="1"/>
  <c r="J162" i="16"/>
  <c r="K162" i="16" s="1"/>
  <c r="S158" i="16"/>
  <c r="Q159" i="16"/>
  <c r="F165" i="16"/>
  <c r="U158" i="16"/>
  <c r="W159" i="16"/>
  <c r="A159" i="16" s="1"/>
  <c r="AC157" i="16"/>
  <c r="Y157" i="16"/>
  <c r="C157" i="16"/>
  <c r="AB157" i="16"/>
  <c r="U155" i="4"/>
  <c r="Y155" i="4" s="1"/>
  <c r="W154" i="4"/>
  <c r="N156" i="4"/>
  <c r="K157" i="4"/>
  <c r="N157" i="4" s="1"/>
  <c r="J158" i="4"/>
  <c r="L158" i="4" s="1"/>
  <c r="AC154" i="4"/>
  <c r="AB154" i="4"/>
  <c r="C154" i="4"/>
  <c r="O156" i="4"/>
  <c r="W156" i="4" s="1"/>
  <c r="F160" i="4"/>
  <c r="S155" i="4"/>
  <c r="Q156" i="4"/>
  <c r="I163" i="16"/>
  <c r="H163" i="16"/>
  <c r="G164" i="16"/>
  <c r="H159" i="4"/>
  <c r="G160" i="4"/>
  <c r="I159" i="4"/>
  <c r="M161" i="16" l="1"/>
  <c r="O161" i="16" s="1"/>
  <c r="L162" i="16"/>
  <c r="M162" i="16" s="1"/>
  <c r="C155" i="4"/>
  <c r="AB155" i="4"/>
  <c r="J163" i="16"/>
  <c r="L163" i="16" s="1"/>
  <c r="AB158" i="16"/>
  <c r="AC158" i="16"/>
  <c r="Y158" i="16"/>
  <c r="C158" i="16"/>
  <c r="S159" i="16"/>
  <c r="Q160" i="16"/>
  <c r="U160" i="16" s="1"/>
  <c r="U159" i="16"/>
  <c r="AC155" i="4"/>
  <c r="W160" i="16"/>
  <c r="A160" i="16" s="1"/>
  <c r="F166" i="16"/>
  <c r="U156" i="4"/>
  <c r="Y156" i="4" s="1"/>
  <c r="M157" i="4"/>
  <c r="O157" i="4" s="1"/>
  <c r="W157" i="4" s="1"/>
  <c r="J159" i="4"/>
  <c r="K159" i="4" s="1"/>
  <c r="K158" i="4"/>
  <c r="M158" i="4" s="1"/>
  <c r="S156" i="4"/>
  <c r="F161" i="4"/>
  <c r="H164" i="16"/>
  <c r="G165" i="16"/>
  <c r="I164" i="16"/>
  <c r="I160" i="4"/>
  <c r="H160" i="4"/>
  <c r="G161" i="4"/>
  <c r="N162" i="16" l="1"/>
  <c r="O162" i="16" s="1"/>
  <c r="K163" i="16"/>
  <c r="N163" i="16" s="1"/>
  <c r="J164" i="16"/>
  <c r="K164" i="16" s="1"/>
  <c r="AB160" i="16"/>
  <c r="AC160" i="16"/>
  <c r="Y160" i="16"/>
  <c r="C160" i="16"/>
  <c r="W161" i="16"/>
  <c r="A161" i="16" s="1"/>
  <c r="F167" i="16"/>
  <c r="S160" i="16"/>
  <c r="Q161" i="16"/>
  <c r="U161" i="16" s="1"/>
  <c r="AC159" i="16"/>
  <c r="Y159" i="16"/>
  <c r="C159" i="16"/>
  <c r="AB159" i="16"/>
  <c r="Q157" i="4"/>
  <c r="L159" i="4"/>
  <c r="N159" i="4" s="1"/>
  <c r="J160" i="4"/>
  <c r="L160" i="4" s="1"/>
  <c r="N158" i="4"/>
  <c r="O158" i="4" s="1"/>
  <c r="W158" i="4" s="1"/>
  <c r="AC156" i="4"/>
  <c r="AB156" i="4"/>
  <c r="C156" i="4"/>
  <c r="F162" i="4"/>
  <c r="I165" i="16"/>
  <c r="G166" i="16"/>
  <c r="H165" i="16"/>
  <c r="I161" i="4"/>
  <c r="G162" i="4"/>
  <c r="H161" i="4"/>
  <c r="L164" i="16" l="1"/>
  <c r="N164" i="16" s="1"/>
  <c r="M163" i="16"/>
  <c r="O163" i="16" s="1"/>
  <c r="W163" i="16" s="1"/>
  <c r="A163" i="16" s="1"/>
  <c r="J165" i="16"/>
  <c r="K165" i="16" s="1"/>
  <c r="W162" i="16"/>
  <c r="A162" i="16" s="1"/>
  <c r="AC161" i="16"/>
  <c r="Y161" i="16"/>
  <c r="C161" i="16"/>
  <c r="AB161" i="16"/>
  <c r="S161" i="16"/>
  <c r="Q162" i="16"/>
  <c r="U162" i="16" s="1"/>
  <c r="F168" i="16"/>
  <c r="U157" i="4"/>
  <c r="AC157" i="4" s="1"/>
  <c r="Q158" i="4"/>
  <c r="S157" i="4"/>
  <c r="K160" i="4"/>
  <c r="M160" i="4" s="1"/>
  <c r="M159" i="4"/>
  <c r="O159" i="4" s="1"/>
  <c r="W159" i="4" s="1"/>
  <c r="J161" i="4"/>
  <c r="K161" i="4" s="1"/>
  <c r="F163" i="4"/>
  <c r="H166" i="16"/>
  <c r="G167" i="16"/>
  <c r="I166" i="16"/>
  <c r="G163" i="4"/>
  <c r="I162" i="4"/>
  <c r="H162" i="4"/>
  <c r="M164" i="16" l="1"/>
  <c r="O164" i="16" s="1"/>
  <c r="W164" i="16" s="1"/>
  <c r="A164" i="16" s="1"/>
  <c r="L165" i="16"/>
  <c r="N165" i="16" s="1"/>
  <c r="C157" i="4"/>
  <c r="J166" i="16"/>
  <c r="K166" i="16" s="1"/>
  <c r="AB162" i="16"/>
  <c r="Y162" i="16"/>
  <c r="C162" i="16"/>
  <c r="AC162" i="16"/>
  <c r="F169" i="16"/>
  <c r="S162" i="16"/>
  <c r="Q163" i="16"/>
  <c r="AB157" i="4"/>
  <c r="Y157" i="4"/>
  <c r="U158" i="4"/>
  <c r="Y158" i="4" s="1"/>
  <c r="S158" i="4"/>
  <c r="Q159" i="4"/>
  <c r="N160" i="4"/>
  <c r="O160" i="4" s="1"/>
  <c r="W160" i="4" s="1"/>
  <c r="L161" i="4"/>
  <c r="M161" i="4" s="1"/>
  <c r="J162" i="4"/>
  <c r="K162" i="4" s="1"/>
  <c r="F164" i="4"/>
  <c r="I167" i="16"/>
  <c r="G168" i="16"/>
  <c r="H167" i="16"/>
  <c r="I163" i="4"/>
  <c r="G164" i="4"/>
  <c r="H163" i="4"/>
  <c r="M165" i="16" l="1"/>
  <c r="L166" i="16"/>
  <c r="N166" i="16" s="1"/>
  <c r="J167" i="16"/>
  <c r="L167" i="16" s="1"/>
  <c r="S163" i="16"/>
  <c r="Q164" i="16"/>
  <c r="F170" i="16"/>
  <c r="O165" i="16"/>
  <c r="W165" i="16" s="1"/>
  <c r="A165" i="16" s="1"/>
  <c r="U163" i="16"/>
  <c r="C158" i="4"/>
  <c r="AB158" i="4"/>
  <c r="AC158" i="4"/>
  <c r="U159" i="4"/>
  <c r="AC159" i="4" s="1"/>
  <c r="S159" i="4"/>
  <c r="Q160" i="4"/>
  <c r="N161" i="4"/>
  <c r="O161" i="4" s="1"/>
  <c r="W161" i="4" s="1"/>
  <c r="L162" i="4"/>
  <c r="M162" i="4" s="1"/>
  <c r="J163" i="4"/>
  <c r="K163" i="4" s="1"/>
  <c r="F165" i="4"/>
  <c r="G169" i="16"/>
  <c r="I168" i="16"/>
  <c r="H168" i="16"/>
  <c r="H164" i="4"/>
  <c r="G165" i="4"/>
  <c r="I164" i="4"/>
  <c r="K167" i="16" l="1"/>
  <c r="N167" i="16" s="1"/>
  <c r="M166" i="16"/>
  <c r="J168" i="16"/>
  <c r="K168" i="16" s="1"/>
  <c r="S164" i="16"/>
  <c r="Q165" i="16"/>
  <c r="AC163" i="16"/>
  <c r="Y163" i="16"/>
  <c r="C163" i="16"/>
  <c r="AB163" i="16"/>
  <c r="U164" i="16"/>
  <c r="O166" i="16"/>
  <c r="W166" i="16" s="1"/>
  <c r="A166" i="16" s="1"/>
  <c r="F171" i="16"/>
  <c r="C159" i="4"/>
  <c r="AB159" i="4"/>
  <c r="Y159" i="4"/>
  <c r="U160" i="4"/>
  <c r="Y160" i="4" s="1"/>
  <c r="Q161" i="4"/>
  <c r="S160" i="4"/>
  <c r="N162" i="4"/>
  <c r="O162" i="4" s="1"/>
  <c r="W162" i="4" s="1"/>
  <c r="L163" i="4"/>
  <c r="N163" i="4" s="1"/>
  <c r="J164" i="4"/>
  <c r="K164" i="4" s="1"/>
  <c r="F166" i="4"/>
  <c r="H169" i="16"/>
  <c r="I169" i="16"/>
  <c r="G170" i="16"/>
  <c r="H165" i="4"/>
  <c r="G166" i="4"/>
  <c r="I165" i="4"/>
  <c r="M167" i="16" l="1"/>
  <c r="L168" i="16"/>
  <c r="N168" i="16" s="1"/>
  <c r="J169" i="16"/>
  <c r="K169" i="16" s="1"/>
  <c r="S165" i="16"/>
  <c r="Q166" i="16"/>
  <c r="U166" i="16" s="1"/>
  <c r="AC164" i="16"/>
  <c r="Y164" i="16"/>
  <c r="AB164" i="16"/>
  <c r="C164" i="16"/>
  <c r="U165" i="16"/>
  <c r="F172" i="16"/>
  <c r="O167" i="16"/>
  <c r="AC160" i="4"/>
  <c r="C160" i="4"/>
  <c r="AB160" i="4"/>
  <c r="S161" i="4"/>
  <c r="U161" i="4"/>
  <c r="Y161" i="4" s="1"/>
  <c r="Q162" i="4"/>
  <c r="U162" i="4" s="1"/>
  <c r="Y162" i="4" s="1"/>
  <c r="M163" i="4"/>
  <c r="O163" i="4" s="1"/>
  <c r="W163" i="4" s="1"/>
  <c r="L164" i="4"/>
  <c r="N164" i="4" s="1"/>
  <c r="J165" i="4"/>
  <c r="L165" i="4" s="1"/>
  <c r="F167" i="4"/>
  <c r="H170" i="16"/>
  <c r="I170" i="16"/>
  <c r="G171" i="16"/>
  <c r="I166" i="4"/>
  <c r="G167" i="4"/>
  <c r="H166" i="4"/>
  <c r="M168" i="16" l="1"/>
  <c r="L169" i="16"/>
  <c r="M169" i="16" s="1"/>
  <c r="AC161" i="4"/>
  <c r="J170" i="16"/>
  <c r="K170" i="16" s="1"/>
  <c r="AC166" i="16"/>
  <c r="Y166" i="16"/>
  <c r="C166" i="16"/>
  <c r="AB166" i="16"/>
  <c r="F173" i="16"/>
  <c r="AC165" i="16"/>
  <c r="Y165" i="16"/>
  <c r="C165" i="16"/>
  <c r="AB165" i="16"/>
  <c r="S166" i="16"/>
  <c r="Q167" i="16"/>
  <c r="O168" i="16"/>
  <c r="W168" i="16" s="1"/>
  <c r="A168" i="16" s="1"/>
  <c r="W167" i="16"/>
  <c r="A167" i="16" s="1"/>
  <c r="S162" i="4"/>
  <c r="C161" i="4"/>
  <c r="AB161" i="4"/>
  <c r="AC162" i="4"/>
  <c r="Q163" i="4"/>
  <c r="M164" i="4"/>
  <c r="O164" i="4" s="1"/>
  <c r="K165" i="4"/>
  <c r="N165" i="4" s="1"/>
  <c r="J166" i="4"/>
  <c r="L166" i="4" s="1"/>
  <c r="F168" i="4"/>
  <c r="G172" i="16"/>
  <c r="H171" i="16"/>
  <c r="I171" i="16"/>
  <c r="I167" i="4"/>
  <c r="H167" i="4"/>
  <c r="G168" i="4"/>
  <c r="L170" i="16" l="1"/>
  <c r="N170" i="16" s="1"/>
  <c r="N169" i="16"/>
  <c r="J171" i="16"/>
  <c r="K171" i="16" s="1"/>
  <c r="F174" i="16"/>
  <c r="S167" i="16"/>
  <c r="Q168" i="16"/>
  <c r="U168" i="16" s="1"/>
  <c r="O169" i="16"/>
  <c r="W169" i="16" s="1"/>
  <c r="A169" i="16" s="1"/>
  <c r="U167" i="16"/>
  <c r="U163" i="4"/>
  <c r="C163" i="4" s="1"/>
  <c r="C162" i="4"/>
  <c r="AB162" i="4"/>
  <c r="S163" i="4"/>
  <c r="K166" i="4"/>
  <c r="N166" i="4" s="1"/>
  <c r="Q164" i="4"/>
  <c r="M165" i="4"/>
  <c r="O165" i="4"/>
  <c r="J167" i="4"/>
  <c r="L167" i="4" s="1"/>
  <c r="W164" i="4"/>
  <c r="F169" i="4"/>
  <c r="H172" i="16"/>
  <c r="G173" i="16"/>
  <c r="I172" i="16"/>
  <c r="H168" i="4"/>
  <c r="G169" i="4"/>
  <c r="I168" i="4"/>
  <c r="L171" i="16" l="1"/>
  <c r="M171" i="16" s="1"/>
  <c r="M170" i="16"/>
  <c r="AC163" i="4"/>
  <c r="J172" i="16"/>
  <c r="K172" i="16" s="1"/>
  <c r="F175" i="16"/>
  <c r="S168" i="16"/>
  <c r="Q169" i="16"/>
  <c r="U169" i="16" s="1"/>
  <c r="AC167" i="16"/>
  <c r="Y167" i="16"/>
  <c r="C167" i="16"/>
  <c r="AB167" i="16"/>
  <c r="O170" i="16"/>
  <c r="W170" i="16" s="1"/>
  <c r="A170" i="16" s="1"/>
  <c r="AC168" i="16"/>
  <c r="Y168" i="16"/>
  <c r="C168" i="16"/>
  <c r="AB168" i="16"/>
  <c r="AB163" i="4"/>
  <c r="Y163" i="4"/>
  <c r="U164" i="4"/>
  <c r="Y164" i="4" s="1"/>
  <c r="Q165" i="4"/>
  <c r="S164" i="4"/>
  <c r="M166" i="4"/>
  <c r="O166" i="4"/>
  <c r="W166" i="4" s="1"/>
  <c r="W165" i="4"/>
  <c r="K167" i="4"/>
  <c r="N167" i="4" s="1"/>
  <c r="J168" i="4"/>
  <c r="L168" i="4" s="1"/>
  <c r="F170" i="4"/>
  <c r="H173" i="16"/>
  <c r="I173" i="16"/>
  <c r="G174" i="16"/>
  <c r="I169" i="4"/>
  <c r="G170" i="4"/>
  <c r="H169" i="4"/>
  <c r="N171" i="16" l="1"/>
  <c r="O171" i="16" s="1"/>
  <c r="L172" i="16"/>
  <c r="M172" i="16" s="1"/>
  <c r="AC164" i="4"/>
  <c r="AB164" i="4"/>
  <c r="J173" i="16"/>
  <c r="L173" i="16" s="1"/>
  <c r="AC169" i="16"/>
  <c r="Y169" i="16"/>
  <c r="C169" i="16"/>
  <c r="AB169" i="16"/>
  <c r="F176" i="16"/>
  <c r="S169" i="16"/>
  <c r="Q170" i="16"/>
  <c r="U170" i="16" s="1"/>
  <c r="C164" i="4"/>
  <c r="S165" i="4"/>
  <c r="U165" i="4"/>
  <c r="Y165" i="4" s="1"/>
  <c r="Q166" i="4"/>
  <c r="M167" i="4"/>
  <c r="O167" i="4"/>
  <c r="W167" i="4" s="1"/>
  <c r="K168" i="4"/>
  <c r="M168" i="4" s="1"/>
  <c r="J169" i="4"/>
  <c r="K169" i="4" s="1"/>
  <c r="F171" i="4"/>
  <c r="I174" i="16"/>
  <c r="H174" i="16"/>
  <c r="G175" i="16"/>
  <c r="I170" i="4"/>
  <c r="H170" i="4"/>
  <c r="G171" i="4"/>
  <c r="N172" i="16" l="1"/>
  <c r="O172" i="16" s="1"/>
  <c r="W172" i="16" s="1"/>
  <c r="K173" i="16"/>
  <c r="N173" i="16" s="1"/>
  <c r="J174" i="16"/>
  <c r="L174" i="16" s="1"/>
  <c r="AC170" i="16"/>
  <c r="Y170" i="16"/>
  <c r="C170" i="16"/>
  <c r="AB170" i="16"/>
  <c r="F177" i="16"/>
  <c r="S170" i="16"/>
  <c r="Q171" i="16"/>
  <c r="W171" i="16"/>
  <c r="A171" i="16" s="1"/>
  <c r="AC165" i="4"/>
  <c r="S166" i="4"/>
  <c r="U166" i="4"/>
  <c r="Y166" i="4" s="1"/>
  <c r="C165" i="4"/>
  <c r="AB165" i="4"/>
  <c r="Q167" i="4"/>
  <c r="O168" i="4"/>
  <c r="W168" i="4" s="1"/>
  <c r="N168" i="4"/>
  <c r="L169" i="4"/>
  <c r="M169" i="4" s="1"/>
  <c r="J170" i="4"/>
  <c r="L170" i="4" s="1"/>
  <c r="F172" i="4"/>
  <c r="I175" i="16"/>
  <c r="G176" i="16"/>
  <c r="H175" i="16"/>
  <c r="G172" i="4"/>
  <c r="I171" i="4"/>
  <c r="H171" i="4"/>
  <c r="M173" i="16" l="1"/>
  <c r="K174" i="16"/>
  <c r="M174" i="16" s="1"/>
  <c r="A172" i="16"/>
  <c r="J175" i="16"/>
  <c r="K175" i="16" s="1"/>
  <c r="S171" i="16"/>
  <c r="Q172" i="16"/>
  <c r="F178" i="16"/>
  <c r="U171" i="16"/>
  <c r="O173" i="16"/>
  <c r="Q168" i="4"/>
  <c r="U168" i="4" s="1"/>
  <c r="Y168" i="4" s="1"/>
  <c r="U167" i="4"/>
  <c r="Y167" i="4" s="1"/>
  <c r="AB166" i="4"/>
  <c r="C166" i="4"/>
  <c r="AC166" i="4"/>
  <c r="S167" i="4"/>
  <c r="O169" i="4"/>
  <c r="W169" i="4" s="1"/>
  <c r="N169" i="4"/>
  <c r="K170" i="4"/>
  <c r="N170" i="4" s="1"/>
  <c r="J171" i="4"/>
  <c r="L171" i="4" s="1"/>
  <c r="F173" i="4"/>
  <c r="H176" i="16"/>
  <c r="I176" i="16"/>
  <c r="G177" i="16"/>
  <c r="I172" i="4"/>
  <c r="H172" i="4"/>
  <c r="G173" i="4"/>
  <c r="N174" i="16" l="1"/>
  <c r="L175" i="16"/>
  <c r="M175" i="16" s="1"/>
  <c r="Q169" i="4"/>
  <c r="S169" i="4" s="1"/>
  <c r="S168" i="4"/>
  <c r="AB167" i="4"/>
  <c r="J176" i="16"/>
  <c r="K176" i="16" s="1"/>
  <c r="S172" i="16"/>
  <c r="Q173" i="16"/>
  <c r="U173" i="16" s="1"/>
  <c r="F179" i="16"/>
  <c r="AC171" i="16"/>
  <c r="Y171" i="16"/>
  <c r="C171" i="16"/>
  <c r="AB171" i="16"/>
  <c r="O174" i="16"/>
  <c r="W174" i="16" s="1"/>
  <c r="A174" i="16" s="1"/>
  <c r="U172" i="16"/>
  <c r="W173" i="16"/>
  <c r="A173" i="16" s="1"/>
  <c r="AC167" i="4"/>
  <c r="C167" i="4"/>
  <c r="M170" i="4"/>
  <c r="O170" i="4"/>
  <c r="W170" i="4" s="1"/>
  <c r="K171" i="4"/>
  <c r="N171" i="4" s="1"/>
  <c r="J172" i="4"/>
  <c r="K172" i="4" s="1"/>
  <c r="AC168" i="4"/>
  <c r="AB168" i="4"/>
  <c r="C168" i="4"/>
  <c r="F174" i="4"/>
  <c r="G178" i="16"/>
  <c r="I177" i="16"/>
  <c r="H177" i="16"/>
  <c r="H173" i="4"/>
  <c r="G174" i="4"/>
  <c r="I173" i="4"/>
  <c r="U169" i="4" l="1"/>
  <c r="Y169" i="4" s="1"/>
  <c r="N175" i="16"/>
  <c r="Q170" i="4"/>
  <c r="U170" i="4" s="1"/>
  <c r="L176" i="16"/>
  <c r="M176" i="16" s="1"/>
  <c r="J177" i="16"/>
  <c r="K177" i="16" s="1"/>
  <c r="AC173" i="16"/>
  <c r="Y173" i="16"/>
  <c r="C173" i="16"/>
  <c r="AB173" i="16"/>
  <c r="AC172" i="16"/>
  <c r="Y172" i="16"/>
  <c r="C172" i="16"/>
  <c r="AB172" i="16"/>
  <c r="F180" i="16"/>
  <c r="S173" i="16"/>
  <c r="Q174" i="16"/>
  <c r="O175" i="16"/>
  <c r="M171" i="4"/>
  <c r="O171" i="4" s="1"/>
  <c r="W171" i="4" s="1"/>
  <c r="L172" i="4"/>
  <c r="M172" i="4" s="1"/>
  <c r="J173" i="4"/>
  <c r="L173" i="4" s="1"/>
  <c r="F175" i="4"/>
  <c r="I178" i="16"/>
  <c r="H178" i="16"/>
  <c r="G179" i="16"/>
  <c r="H174" i="4"/>
  <c r="G175" i="4"/>
  <c r="I174" i="4"/>
  <c r="C169" i="4" l="1"/>
  <c r="Y170" i="4"/>
  <c r="AC169" i="4"/>
  <c r="AB169" i="4"/>
  <c r="N176" i="16"/>
  <c r="L177" i="16"/>
  <c r="M177" i="16" s="1"/>
  <c r="S170" i="4"/>
  <c r="J178" i="16"/>
  <c r="L178" i="16" s="1"/>
  <c r="F181" i="16"/>
  <c r="S174" i="16"/>
  <c r="Q175" i="16"/>
  <c r="O176" i="16"/>
  <c r="W176" i="16" s="1"/>
  <c r="A176" i="16" s="1"/>
  <c r="W175" i="16"/>
  <c r="A175" i="16" s="1"/>
  <c r="U174" i="16"/>
  <c r="Q171" i="4"/>
  <c r="N172" i="4"/>
  <c r="O172" i="4" s="1"/>
  <c r="W172" i="4" s="1"/>
  <c r="K173" i="4"/>
  <c r="N173" i="4" s="1"/>
  <c r="J174" i="4"/>
  <c r="K174" i="4" s="1"/>
  <c r="AC170" i="4"/>
  <c r="AB170" i="4"/>
  <c r="C170" i="4"/>
  <c r="F176" i="4"/>
  <c r="I179" i="16"/>
  <c r="G180" i="16"/>
  <c r="H179" i="16"/>
  <c r="G176" i="4"/>
  <c r="H175" i="4"/>
  <c r="I175" i="4"/>
  <c r="N177" i="16" l="1"/>
  <c r="K178" i="16"/>
  <c r="N178" i="16" s="1"/>
  <c r="J179" i="16"/>
  <c r="K179" i="16" s="1"/>
  <c r="F182" i="16"/>
  <c r="AC174" i="16"/>
  <c r="Y174" i="16"/>
  <c r="C174" i="16"/>
  <c r="AB174" i="16"/>
  <c r="S175" i="16"/>
  <c r="Q176" i="16"/>
  <c r="O177" i="16"/>
  <c r="W177" i="16" s="1"/>
  <c r="A177" i="16" s="1"/>
  <c r="U175" i="16"/>
  <c r="S171" i="4"/>
  <c r="U171" i="4"/>
  <c r="Y171" i="4" s="1"/>
  <c r="Q172" i="4"/>
  <c r="L174" i="4"/>
  <c r="M174" i="4" s="1"/>
  <c r="M173" i="4"/>
  <c r="J175" i="4"/>
  <c r="L175" i="4" s="1"/>
  <c r="O173" i="4"/>
  <c r="W173" i="4" s="1"/>
  <c r="F177" i="4"/>
  <c r="H180" i="16"/>
  <c r="G181" i="16"/>
  <c r="I180" i="16"/>
  <c r="G177" i="4"/>
  <c r="I176" i="4"/>
  <c r="H176" i="4"/>
  <c r="L179" i="16" l="1"/>
  <c r="N179" i="16" s="1"/>
  <c r="M178" i="16"/>
  <c r="AC171" i="4"/>
  <c r="J180" i="16"/>
  <c r="L180" i="16" s="1"/>
  <c r="S176" i="16"/>
  <c r="Q177" i="16"/>
  <c r="U177" i="16" s="1"/>
  <c r="AC175" i="16"/>
  <c r="Y175" i="16"/>
  <c r="C175" i="16"/>
  <c r="AB175" i="16"/>
  <c r="F183" i="16"/>
  <c r="O178" i="16"/>
  <c r="W178" i="16" s="1"/>
  <c r="A178" i="16" s="1"/>
  <c r="U176" i="16"/>
  <c r="S172" i="4"/>
  <c r="U172" i="4"/>
  <c r="Y172" i="4" s="1"/>
  <c r="C171" i="4"/>
  <c r="AB171" i="4"/>
  <c r="N174" i="4"/>
  <c r="Q173" i="4"/>
  <c r="K175" i="4"/>
  <c r="M175" i="4" s="1"/>
  <c r="J176" i="4"/>
  <c r="L176" i="4" s="1"/>
  <c r="O174" i="4"/>
  <c r="W174" i="4" s="1"/>
  <c r="F178" i="4"/>
  <c r="G182" i="16"/>
  <c r="I181" i="16"/>
  <c r="H181" i="16"/>
  <c r="H177" i="4"/>
  <c r="G178" i="4"/>
  <c r="I177" i="4"/>
  <c r="M179" i="16" l="1"/>
  <c r="K180" i="16"/>
  <c r="M180" i="16" s="1"/>
  <c r="J181" i="16"/>
  <c r="K181" i="16" s="1"/>
  <c r="AC177" i="16"/>
  <c r="Y177" i="16"/>
  <c r="C177" i="16"/>
  <c r="AB177" i="16"/>
  <c r="F184" i="16"/>
  <c r="AC176" i="16"/>
  <c r="Y176" i="16"/>
  <c r="C176" i="16"/>
  <c r="AB176" i="16"/>
  <c r="S177" i="16"/>
  <c r="Q178" i="16"/>
  <c r="O179" i="16"/>
  <c r="W179" i="16" s="1"/>
  <c r="A179" i="16" s="1"/>
  <c r="AC172" i="4"/>
  <c r="S173" i="4"/>
  <c r="U173" i="4"/>
  <c r="Y173" i="4" s="1"/>
  <c r="AB172" i="4"/>
  <c r="C172" i="4"/>
  <c r="Q174" i="4"/>
  <c r="N175" i="4"/>
  <c r="K176" i="4"/>
  <c r="M176" i="4" s="1"/>
  <c r="J177" i="4"/>
  <c r="K177" i="4" s="1"/>
  <c r="O175" i="4"/>
  <c r="W175" i="4" s="1"/>
  <c r="F179" i="4"/>
  <c r="H182" i="16"/>
  <c r="I182" i="16"/>
  <c r="G183" i="16"/>
  <c r="I178" i="4"/>
  <c r="G179" i="4"/>
  <c r="H178" i="4"/>
  <c r="N180" i="16" l="1"/>
  <c r="L181" i="16"/>
  <c r="N181" i="16" s="1"/>
  <c r="AC173" i="4"/>
  <c r="J182" i="16"/>
  <c r="K182" i="16" s="1"/>
  <c r="F185" i="16"/>
  <c r="S178" i="16"/>
  <c r="Q179" i="16"/>
  <c r="U179" i="16" s="1"/>
  <c r="O180" i="16"/>
  <c r="W180" i="16" s="1"/>
  <c r="A180" i="16" s="1"/>
  <c r="U178" i="16"/>
  <c r="S174" i="4"/>
  <c r="U174" i="4"/>
  <c r="Y174" i="4" s="1"/>
  <c r="C173" i="4"/>
  <c r="AB173" i="4"/>
  <c r="Q175" i="4"/>
  <c r="U175" i="4" s="1"/>
  <c r="Y175" i="4" s="1"/>
  <c r="N176" i="4"/>
  <c r="L177" i="4"/>
  <c r="N177" i="4" s="1"/>
  <c r="J178" i="4"/>
  <c r="K178" i="4" s="1"/>
  <c r="O176" i="4"/>
  <c r="W176" i="4" s="1"/>
  <c r="F180" i="4"/>
  <c r="I183" i="16"/>
  <c r="H183" i="16"/>
  <c r="G184" i="16"/>
  <c r="H179" i="4"/>
  <c r="I179" i="4"/>
  <c r="G180" i="4"/>
  <c r="M181" i="16" l="1"/>
  <c r="L182" i="16"/>
  <c r="M182" i="16" s="1"/>
  <c r="J183" i="16"/>
  <c r="L183" i="16" s="1"/>
  <c r="AC179" i="16"/>
  <c r="Y179" i="16"/>
  <c r="C179" i="16"/>
  <c r="AB179" i="16"/>
  <c r="AC178" i="16"/>
  <c r="Y178" i="16"/>
  <c r="C178" i="16"/>
  <c r="AB178" i="16"/>
  <c r="F186" i="16"/>
  <c r="O181" i="16"/>
  <c r="S179" i="16"/>
  <c r="Q180" i="16"/>
  <c r="U180" i="16" s="1"/>
  <c r="AC174" i="4"/>
  <c r="S175" i="4"/>
  <c r="C174" i="4"/>
  <c r="AB174" i="4"/>
  <c r="AC175" i="4"/>
  <c r="Q176" i="4"/>
  <c r="U176" i="4" s="1"/>
  <c r="Y176" i="4" s="1"/>
  <c r="M177" i="4"/>
  <c r="L178" i="4"/>
  <c r="M178" i="4" s="1"/>
  <c r="J179" i="4"/>
  <c r="K179" i="4" s="1"/>
  <c r="O177" i="4"/>
  <c r="W177" i="4" s="1"/>
  <c r="F181" i="4"/>
  <c r="I184" i="16"/>
  <c r="H184" i="16"/>
  <c r="G185" i="16"/>
  <c r="H180" i="4"/>
  <c r="I180" i="4"/>
  <c r="G181" i="4"/>
  <c r="N182" i="16" l="1"/>
  <c r="K183" i="16"/>
  <c r="M183" i="16" s="1"/>
  <c r="J184" i="16"/>
  <c r="L184" i="16" s="1"/>
  <c r="F187" i="16"/>
  <c r="AC180" i="16"/>
  <c r="Y180" i="16"/>
  <c r="C180" i="16"/>
  <c r="AB180" i="16"/>
  <c r="O182" i="16"/>
  <c r="S180" i="16"/>
  <c r="Q181" i="16"/>
  <c r="U181" i="16" s="1"/>
  <c r="W181" i="16"/>
  <c r="A181" i="16" s="1"/>
  <c r="S176" i="4"/>
  <c r="C176" i="4"/>
  <c r="Q177" i="4"/>
  <c r="C175" i="4"/>
  <c r="AB175" i="4"/>
  <c r="N178" i="4"/>
  <c r="L179" i="4"/>
  <c r="N179" i="4" s="1"/>
  <c r="J180" i="4"/>
  <c r="L180" i="4" s="1"/>
  <c r="O178" i="4"/>
  <c r="W178" i="4" s="1"/>
  <c r="F182" i="4"/>
  <c r="I185" i="16"/>
  <c r="H185" i="16"/>
  <c r="G186" i="16"/>
  <c r="G182" i="4"/>
  <c r="H181" i="4"/>
  <c r="I181" i="4"/>
  <c r="K184" i="16" l="1"/>
  <c r="N184" i="16" s="1"/>
  <c r="N183" i="16"/>
  <c r="J185" i="16"/>
  <c r="K185" i="16" s="1"/>
  <c r="AC181" i="16"/>
  <c r="Y181" i="16"/>
  <c r="C181" i="16"/>
  <c r="AB181" i="16"/>
  <c r="O183" i="16"/>
  <c r="W183" i="16" s="1"/>
  <c r="A183" i="16" s="1"/>
  <c r="S181" i="16"/>
  <c r="Q182" i="16"/>
  <c r="U182" i="16" s="1"/>
  <c r="W182" i="16"/>
  <c r="A182" i="16" s="1"/>
  <c r="F188" i="16"/>
  <c r="S177" i="4"/>
  <c r="U177" i="4"/>
  <c r="Y177" i="4" s="1"/>
  <c r="AC176" i="4"/>
  <c r="AB176" i="4"/>
  <c r="Q178" i="4"/>
  <c r="U178" i="4" s="1"/>
  <c r="Y178" i="4" s="1"/>
  <c r="M179" i="4"/>
  <c r="K180" i="4"/>
  <c r="N180" i="4" s="1"/>
  <c r="J181" i="4"/>
  <c r="K181" i="4" s="1"/>
  <c r="O179" i="4"/>
  <c r="F183" i="4"/>
  <c r="I186" i="16"/>
  <c r="H186" i="16"/>
  <c r="G187" i="16"/>
  <c r="H182" i="4"/>
  <c r="G183" i="4"/>
  <c r="I182" i="4"/>
  <c r="L185" i="16" l="1"/>
  <c r="N185" i="16" s="1"/>
  <c r="M184" i="16"/>
  <c r="J186" i="16"/>
  <c r="L186" i="16" s="1"/>
  <c r="F189" i="16"/>
  <c r="S182" i="16"/>
  <c r="Q183" i="16"/>
  <c r="AC182" i="16"/>
  <c r="Y182" i="16"/>
  <c r="C182" i="16"/>
  <c r="AB182" i="16"/>
  <c r="O184" i="16"/>
  <c r="W184" i="16" s="1"/>
  <c r="A184" i="16" s="1"/>
  <c r="AC177" i="4"/>
  <c r="Q179" i="4"/>
  <c r="S178" i="4"/>
  <c r="C177" i="4"/>
  <c r="AB177" i="4"/>
  <c r="O180" i="4"/>
  <c r="W180" i="4" s="1"/>
  <c r="M180" i="4"/>
  <c r="L181" i="4"/>
  <c r="N181" i="4" s="1"/>
  <c r="J182" i="4"/>
  <c r="L182" i="4" s="1"/>
  <c r="AC178" i="4"/>
  <c r="AB178" i="4"/>
  <c r="C178" i="4"/>
  <c r="W179" i="4"/>
  <c r="F184" i="4"/>
  <c r="I187" i="16"/>
  <c r="H187" i="16"/>
  <c r="G188" i="16"/>
  <c r="H183" i="4"/>
  <c r="G184" i="4"/>
  <c r="I183" i="4"/>
  <c r="M185" i="16" l="1"/>
  <c r="K186" i="16"/>
  <c r="M186" i="16" s="1"/>
  <c r="J187" i="16"/>
  <c r="L187" i="16" s="1"/>
  <c r="S183" i="16"/>
  <c r="Q184" i="16"/>
  <c r="U184" i="16" s="1"/>
  <c r="F190" i="16"/>
  <c r="O185" i="16"/>
  <c r="W185" i="16" s="1"/>
  <c r="A185" i="16" s="1"/>
  <c r="U183" i="16"/>
  <c r="S179" i="4"/>
  <c r="U179" i="4"/>
  <c r="Y179" i="4" s="1"/>
  <c r="Q180" i="4"/>
  <c r="M181" i="4"/>
  <c r="O181" i="4" s="1"/>
  <c r="W181" i="4" s="1"/>
  <c r="K182" i="4"/>
  <c r="M182" i="4" s="1"/>
  <c r="J183" i="4"/>
  <c r="K183" i="4" s="1"/>
  <c r="F185" i="4"/>
  <c r="I188" i="16"/>
  <c r="G189" i="16"/>
  <c r="H188" i="16"/>
  <c r="H184" i="4"/>
  <c r="I184" i="4"/>
  <c r="G185" i="4"/>
  <c r="N186" i="16" l="1"/>
  <c r="K187" i="16"/>
  <c r="N187" i="16" s="1"/>
  <c r="J188" i="16"/>
  <c r="L188" i="16" s="1"/>
  <c r="AC184" i="16"/>
  <c r="Y184" i="16"/>
  <c r="C184" i="16"/>
  <c r="AB184" i="16"/>
  <c r="AC179" i="4"/>
  <c r="F191" i="16"/>
  <c r="S184" i="16"/>
  <c r="Q185" i="16"/>
  <c r="U185" i="16" s="1"/>
  <c r="AC183" i="16"/>
  <c r="Y183" i="16"/>
  <c r="C183" i="16"/>
  <c r="AB183" i="16"/>
  <c r="O186" i="16"/>
  <c r="S180" i="4"/>
  <c r="U180" i="4"/>
  <c r="Y180" i="4" s="1"/>
  <c r="C179" i="4"/>
  <c r="AB179" i="4"/>
  <c r="N182" i="4"/>
  <c r="Q181" i="4"/>
  <c r="O182" i="4"/>
  <c r="W182" i="4" s="1"/>
  <c r="L183" i="4"/>
  <c r="N183" i="4" s="1"/>
  <c r="J184" i="4"/>
  <c r="L184" i="4" s="1"/>
  <c r="F186" i="4"/>
  <c r="H189" i="16"/>
  <c r="G190" i="16"/>
  <c r="I189" i="16"/>
  <c r="G186" i="4"/>
  <c r="H185" i="4"/>
  <c r="I185" i="4"/>
  <c r="M187" i="16" l="1"/>
  <c r="O187" i="16" s="1"/>
  <c r="K188" i="16"/>
  <c r="M188" i="16" s="1"/>
  <c r="J189" i="16"/>
  <c r="L189" i="16" s="1"/>
  <c r="AC185" i="16"/>
  <c r="Y185" i="16"/>
  <c r="C185" i="16"/>
  <c r="AB185" i="16"/>
  <c r="AC180" i="4"/>
  <c r="F192" i="16"/>
  <c r="S185" i="16"/>
  <c r="Q186" i="16"/>
  <c r="U186" i="16" s="1"/>
  <c r="W186" i="16"/>
  <c r="A186" i="16" s="1"/>
  <c r="S181" i="4"/>
  <c r="U181" i="4"/>
  <c r="Y181" i="4" s="1"/>
  <c r="C180" i="4"/>
  <c r="AB180" i="4"/>
  <c r="Q182" i="4"/>
  <c r="U182" i="4" s="1"/>
  <c r="Y182" i="4" s="1"/>
  <c r="M183" i="4"/>
  <c r="O183" i="4"/>
  <c r="W183" i="4" s="1"/>
  <c r="K184" i="4"/>
  <c r="N184" i="4" s="1"/>
  <c r="J185" i="4"/>
  <c r="F187" i="4"/>
  <c r="G191" i="16"/>
  <c r="I190" i="16"/>
  <c r="H190" i="16"/>
  <c r="H186" i="4"/>
  <c r="I186" i="4"/>
  <c r="G187" i="4"/>
  <c r="N188" i="16" l="1"/>
  <c r="K189" i="16"/>
  <c r="N189" i="16" s="1"/>
  <c r="J190" i="16"/>
  <c r="K190" i="16" s="1"/>
  <c r="AC186" i="16"/>
  <c r="Y186" i="16"/>
  <c r="C186" i="16"/>
  <c r="AB186" i="16"/>
  <c r="O188" i="16"/>
  <c r="W188" i="16" s="1"/>
  <c r="A188" i="16" s="1"/>
  <c r="S186" i="16"/>
  <c r="Q187" i="16"/>
  <c r="U187" i="16" s="1"/>
  <c r="W187" i="16"/>
  <c r="A187" i="16" s="1"/>
  <c r="F193" i="16"/>
  <c r="AC181" i="4"/>
  <c r="C181" i="4"/>
  <c r="Q183" i="4"/>
  <c r="AB181" i="4"/>
  <c r="S182" i="4"/>
  <c r="O184" i="4"/>
  <c r="W184" i="4" s="1"/>
  <c r="M184" i="4"/>
  <c r="J186" i="4"/>
  <c r="L186" i="4" s="1"/>
  <c r="K185" i="4"/>
  <c r="L185" i="4"/>
  <c r="AC182" i="4"/>
  <c r="AB182" i="4"/>
  <c r="C182" i="4"/>
  <c r="F188" i="4"/>
  <c r="H191" i="16"/>
  <c r="I191" i="16"/>
  <c r="G192" i="16"/>
  <c r="G188" i="4"/>
  <c r="I187" i="4"/>
  <c r="H187" i="4"/>
  <c r="L190" i="16" l="1"/>
  <c r="M190" i="16" s="1"/>
  <c r="M189" i="16"/>
  <c r="J191" i="16"/>
  <c r="L191" i="16" s="1"/>
  <c r="S187" i="16"/>
  <c r="Q188" i="16"/>
  <c r="U188" i="16" s="1"/>
  <c r="F194" i="16"/>
  <c r="AC187" i="16"/>
  <c r="Y187" i="16"/>
  <c r="C187" i="16"/>
  <c r="AB187" i="16"/>
  <c r="O189" i="16"/>
  <c r="W189" i="16" s="1"/>
  <c r="A189" i="16" s="1"/>
  <c r="Q184" i="4"/>
  <c r="U184" i="4" s="1"/>
  <c r="Y184" i="4" s="1"/>
  <c r="U183" i="4"/>
  <c r="Y183" i="4" s="1"/>
  <c r="S183" i="4"/>
  <c r="K186" i="4"/>
  <c r="M186" i="4" s="1"/>
  <c r="J187" i="4"/>
  <c r="K187" i="4" s="1"/>
  <c r="M185" i="4"/>
  <c r="N185" i="4"/>
  <c r="O185" i="4"/>
  <c r="W185" i="4" s="1"/>
  <c r="F189" i="4"/>
  <c r="I192" i="16"/>
  <c r="H192" i="16"/>
  <c r="G193" i="16"/>
  <c r="H188" i="4"/>
  <c r="G189" i="4"/>
  <c r="I188" i="4"/>
  <c r="N190" i="16" l="1"/>
  <c r="K191" i="16"/>
  <c r="N191" i="16" s="1"/>
  <c r="AB183" i="4"/>
  <c r="J192" i="16"/>
  <c r="K192" i="16" s="1"/>
  <c r="AC188" i="16"/>
  <c r="Y188" i="16"/>
  <c r="C188" i="16"/>
  <c r="AB188" i="16"/>
  <c r="Q185" i="4"/>
  <c r="Q186" i="4" s="1"/>
  <c r="F195" i="16"/>
  <c r="S188" i="16"/>
  <c r="Q189" i="16"/>
  <c r="S184" i="4"/>
  <c r="O190" i="16"/>
  <c r="W190" i="16" s="1"/>
  <c r="A190" i="16" s="1"/>
  <c r="AC183" i="4"/>
  <c r="C183" i="4"/>
  <c r="N186" i="4"/>
  <c r="L187" i="4"/>
  <c r="N187" i="4" s="1"/>
  <c r="O186" i="4"/>
  <c r="W186" i="4" s="1"/>
  <c r="J188" i="4"/>
  <c r="K188" i="4" s="1"/>
  <c r="AC184" i="4"/>
  <c r="AB184" i="4"/>
  <c r="C184" i="4"/>
  <c r="F190" i="4"/>
  <c r="I193" i="16"/>
  <c r="G194" i="16"/>
  <c r="H193" i="16"/>
  <c r="H189" i="4"/>
  <c r="G190" i="4"/>
  <c r="I189" i="4"/>
  <c r="M191" i="16" l="1"/>
  <c r="L192" i="16"/>
  <c r="N192" i="16" s="1"/>
  <c r="S185" i="4"/>
  <c r="U185" i="4"/>
  <c r="Y185" i="4" s="1"/>
  <c r="J193" i="16"/>
  <c r="L193" i="16" s="1"/>
  <c r="S189" i="16"/>
  <c r="Q190" i="16"/>
  <c r="F196" i="16"/>
  <c r="O191" i="16"/>
  <c r="W191" i="16" s="1"/>
  <c r="A191" i="16" s="1"/>
  <c r="U189" i="16"/>
  <c r="U186" i="4"/>
  <c r="M187" i="4"/>
  <c r="O187" i="4" s="1"/>
  <c r="O188" i="4" s="1"/>
  <c r="L188" i="4"/>
  <c r="M188" i="4" s="1"/>
  <c r="J189" i="4"/>
  <c r="L189" i="4" s="1"/>
  <c r="F191" i="4"/>
  <c r="S186" i="4"/>
  <c r="G195" i="16"/>
  <c r="I194" i="16"/>
  <c r="H194" i="16"/>
  <c r="I190" i="4"/>
  <c r="H190" i="4"/>
  <c r="G191" i="4"/>
  <c r="C185" i="4" l="1"/>
  <c r="M192" i="16"/>
  <c r="K193" i="16"/>
  <c r="M193" i="16" s="1"/>
  <c r="AB185" i="4"/>
  <c r="AC185" i="4"/>
  <c r="Y186" i="4"/>
  <c r="J194" i="16"/>
  <c r="L194" i="16" s="1"/>
  <c r="S190" i="16"/>
  <c r="Q191" i="16"/>
  <c r="AC189" i="16"/>
  <c r="Y189" i="16"/>
  <c r="C189" i="16"/>
  <c r="AB189" i="16"/>
  <c r="U190" i="16"/>
  <c r="O192" i="16"/>
  <c r="W192" i="16" s="1"/>
  <c r="A192" i="16" s="1"/>
  <c r="F197" i="16"/>
  <c r="Q187" i="4"/>
  <c r="N188" i="4"/>
  <c r="W187" i="4"/>
  <c r="K189" i="4"/>
  <c r="N189" i="4" s="1"/>
  <c r="J190" i="4"/>
  <c r="K190" i="4" s="1"/>
  <c r="AC186" i="4"/>
  <c r="AB186" i="4"/>
  <c r="C186" i="4"/>
  <c r="W188" i="4"/>
  <c r="F192" i="4"/>
  <c r="H195" i="16"/>
  <c r="G196" i="16"/>
  <c r="I195" i="16"/>
  <c r="H191" i="4"/>
  <c r="I191" i="4"/>
  <c r="G192" i="4"/>
  <c r="K194" i="16" l="1"/>
  <c r="N194" i="16" s="1"/>
  <c r="N193" i="16"/>
  <c r="O193" i="16" s="1"/>
  <c r="J195" i="16"/>
  <c r="K195" i="16" s="1"/>
  <c r="S191" i="16"/>
  <c r="Q192" i="16"/>
  <c r="AC190" i="16"/>
  <c r="Y190" i="16"/>
  <c r="C190" i="16"/>
  <c r="AB190" i="16"/>
  <c r="F198" i="16"/>
  <c r="U191" i="16"/>
  <c r="S187" i="4"/>
  <c r="U187" i="4"/>
  <c r="Y187" i="4" s="1"/>
  <c r="Q188" i="4"/>
  <c r="L190" i="4"/>
  <c r="M190" i="4" s="1"/>
  <c r="M189" i="4"/>
  <c r="O189" i="4" s="1"/>
  <c r="W189" i="4" s="1"/>
  <c r="J191" i="4"/>
  <c r="K191" i="4" s="1"/>
  <c r="F193" i="4"/>
  <c r="I196" i="16"/>
  <c r="G197" i="16"/>
  <c r="H196" i="16"/>
  <c r="G193" i="4"/>
  <c r="H192" i="4"/>
  <c r="I192" i="4"/>
  <c r="L195" i="16" l="1"/>
  <c r="M195" i="16" s="1"/>
  <c r="M194" i="16"/>
  <c r="O194" i="16" s="1"/>
  <c r="W194" i="16" s="1"/>
  <c r="A194" i="16" s="1"/>
  <c r="J196" i="16"/>
  <c r="K196" i="16" s="1"/>
  <c r="AC191" i="16"/>
  <c r="Y191" i="16"/>
  <c r="C191" i="16"/>
  <c r="AB191" i="16"/>
  <c r="S192" i="16"/>
  <c r="Q193" i="16"/>
  <c r="C187" i="4"/>
  <c r="F199" i="16"/>
  <c r="U192" i="16"/>
  <c r="W193" i="16"/>
  <c r="A193" i="16" s="1"/>
  <c r="S188" i="4"/>
  <c r="U188" i="4"/>
  <c r="Y188" i="4" s="1"/>
  <c r="AB187" i="4"/>
  <c r="AC187" i="4"/>
  <c r="Q189" i="4"/>
  <c r="U189" i="4" s="1"/>
  <c r="Y189" i="4" s="1"/>
  <c r="O190" i="4"/>
  <c r="O191" i="4" s="1"/>
  <c r="N190" i="4"/>
  <c r="L191" i="4"/>
  <c r="N191" i="4" s="1"/>
  <c r="J192" i="4"/>
  <c r="K192" i="4" s="1"/>
  <c r="F194" i="4"/>
  <c r="H197" i="16"/>
  <c r="G198" i="16"/>
  <c r="I197" i="16"/>
  <c r="H193" i="4"/>
  <c r="G194" i="4"/>
  <c r="I193" i="4"/>
  <c r="N195" i="16" l="1"/>
  <c r="L196" i="16"/>
  <c r="N196" i="16" s="1"/>
  <c r="J197" i="16"/>
  <c r="L197" i="16" s="1"/>
  <c r="F200" i="16"/>
  <c r="S193" i="16"/>
  <c r="Q194" i="16"/>
  <c r="U194" i="16" s="1"/>
  <c r="O195" i="16"/>
  <c r="U193" i="16"/>
  <c r="AC192" i="16"/>
  <c r="Y192" i="16"/>
  <c r="C192" i="16"/>
  <c r="AB192" i="16"/>
  <c r="AB188" i="4"/>
  <c r="S189" i="4"/>
  <c r="C188" i="4"/>
  <c r="AC188" i="4"/>
  <c r="AB189" i="4"/>
  <c r="Q190" i="4"/>
  <c r="W190" i="4"/>
  <c r="M191" i="4"/>
  <c r="L192" i="4"/>
  <c r="M192" i="4" s="1"/>
  <c r="J193" i="4"/>
  <c r="O192" i="4"/>
  <c r="W191" i="4"/>
  <c r="F195" i="4"/>
  <c r="I198" i="16"/>
  <c r="G199" i="16"/>
  <c r="H198" i="16"/>
  <c r="H194" i="4"/>
  <c r="I194" i="4"/>
  <c r="G195" i="4"/>
  <c r="K197" i="16" l="1"/>
  <c r="M197" i="16" s="1"/>
  <c r="M196" i="16"/>
  <c r="J198" i="16"/>
  <c r="L198" i="16" s="1"/>
  <c r="AC193" i="16"/>
  <c r="Y193" i="16"/>
  <c r="C193" i="16"/>
  <c r="AB193" i="16"/>
  <c r="O196" i="16"/>
  <c r="W196" i="16" s="1"/>
  <c r="A196" i="16" s="1"/>
  <c r="AC194" i="16"/>
  <c r="Y194" i="16"/>
  <c r="C194" i="16"/>
  <c r="AB194" i="16"/>
  <c r="W195" i="16"/>
  <c r="A195" i="16" s="1"/>
  <c r="F201" i="16"/>
  <c r="S194" i="16"/>
  <c r="Q195" i="16"/>
  <c r="U195" i="16" s="1"/>
  <c r="S190" i="4"/>
  <c r="U190" i="4"/>
  <c r="Y190" i="4" s="1"/>
  <c r="AC189" i="4"/>
  <c r="C189" i="4"/>
  <c r="Q191" i="4"/>
  <c r="U191" i="4" s="1"/>
  <c r="Y191" i="4" s="1"/>
  <c r="N192" i="4"/>
  <c r="J194" i="4"/>
  <c r="K194" i="4" s="1"/>
  <c r="K193" i="4"/>
  <c r="L193" i="4"/>
  <c r="W192" i="4"/>
  <c r="F196" i="4"/>
  <c r="H199" i="16"/>
  <c r="I199" i="16"/>
  <c r="G200" i="16"/>
  <c r="G196" i="4"/>
  <c r="H195" i="4"/>
  <c r="I195" i="4"/>
  <c r="K198" i="16" l="1"/>
  <c r="N198" i="16" s="1"/>
  <c r="N197" i="16"/>
  <c r="J199" i="16"/>
  <c r="K199" i="16" s="1"/>
  <c r="AC195" i="16"/>
  <c r="Y195" i="16"/>
  <c r="C195" i="16"/>
  <c r="AB195" i="16"/>
  <c r="F202" i="16"/>
  <c r="S195" i="16"/>
  <c r="Q196" i="16"/>
  <c r="O197" i="16"/>
  <c r="W197" i="16" s="1"/>
  <c r="A197" i="16" s="1"/>
  <c r="AB190" i="4"/>
  <c r="Q192" i="4"/>
  <c r="S192" i="4" s="1"/>
  <c r="AC190" i="4"/>
  <c r="C190" i="4"/>
  <c r="S191" i="4"/>
  <c r="AC191" i="4"/>
  <c r="L194" i="4"/>
  <c r="N194" i="4" s="1"/>
  <c r="J195" i="4"/>
  <c r="M193" i="4"/>
  <c r="N193" i="4"/>
  <c r="F197" i="4"/>
  <c r="I200" i="16"/>
  <c r="G201" i="16"/>
  <c r="H200" i="16"/>
  <c r="G197" i="4"/>
  <c r="H196" i="4"/>
  <c r="I196" i="4"/>
  <c r="M198" i="16" l="1"/>
  <c r="L199" i="16"/>
  <c r="M199" i="16" s="1"/>
  <c r="J200" i="16"/>
  <c r="K200" i="16" s="1"/>
  <c r="F203" i="16"/>
  <c r="S196" i="16"/>
  <c r="Q197" i="16"/>
  <c r="O198" i="16"/>
  <c r="W198" i="16" s="1"/>
  <c r="A198" i="16" s="1"/>
  <c r="U196" i="16"/>
  <c r="U192" i="4"/>
  <c r="Y192" i="4" s="1"/>
  <c r="C191" i="4"/>
  <c r="AB191" i="4"/>
  <c r="M194" i="4"/>
  <c r="O193" i="4"/>
  <c r="W193" i="4" s="1"/>
  <c r="J196" i="4"/>
  <c r="K196" i="4" s="1"/>
  <c r="K195" i="4"/>
  <c r="L195" i="4"/>
  <c r="Q193" i="4"/>
  <c r="F198" i="4"/>
  <c r="G202" i="16"/>
  <c r="I201" i="16"/>
  <c r="H201" i="16"/>
  <c r="I197" i="4"/>
  <c r="H197" i="4"/>
  <c r="G198" i="4"/>
  <c r="L200" i="16" l="1"/>
  <c r="N200" i="16" s="1"/>
  <c r="N199" i="16"/>
  <c r="C192" i="4"/>
  <c r="AB192" i="4"/>
  <c r="AC192" i="4"/>
  <c r="J201" i="16"/>
  <c r="K201" i="16" s="1"/>
  <c r="S197" i="16"/>
  <c r="Q198" i="16"/>
  <c r="U198" i="16" s="1"/>
  <c r="AC196" i="16"/>
  <c r="Y196" i="16"/>
  <c r="C196" i="16"/>
  <c r="AB196" i="16"/>
  <c r="F204" i="16"/>
  <c r="O199" i="16"/>
  <c r="W199" i="16" s="1"/>
  <c r="A199" i="16" s="1"/>
  <c r="U197" i="16"/>
  <c r="S193" i="4"/>
  <c r="U193" i="4"/>
  <c r="Y193" i="4" s="1"/>
  <c r="L196" i="4"/>
  <c r="N196" i="4" s="1"/>
  <c r="O194" i="4"/>
  <c r="W194" i="4" s="1"/>
  <c r="J197" i="4"/>
  <c r="L197" i="4" s="1"/>
  <c r="N195" i="4"/>
  <c r="M195" i="4"/>
  <c r="Q194" i="4"/>
  <c r="U194" i="4" s="1"/>
  <c r="Y194" i="4" s="1"/>
  <c r="F199" i="4"/>
  <c r="H202" i="16"/>
  <c r="G203" i="16"/>
  <c r="I202" i="16"/>
  <c r="H198" i="4"/>
  <c r="G199" i="4"/>
  <c r="I198" i="4"/>
  <c r="M200" i="16" l="1"/>
  <c r="L201" i="16"/>
  <c r="M201" i="16" s="1"/>
  <c r="J202" i="16"/>
  <c r="L202" i="16" s="1"/>
  <c r="AC198" i="16"/>
  <c r="Y198" i="16"/>
  <c r="C198" i="16"/>
  <c r="AB198" i="16"/>
  <c r="F205" i="16"/>
  <c r="AC197" i="16"/>
  <c r="Y197" i="16"/>
  <c r="C197" i="16"/>
  <c r="AB197" i="16"/>
  <c r="S198" i="16"/>
  <c r="Q199" i="16"/>
  <c r="O200" i="16"/>
  <c r="W200" i="16" s="1"/>
  <c r="A200" i="16" s="1"/>
  <c r="AC193" i="4"/>
  <c r="M196" i="4"/>
  <c r="O195" i="4"/>
  <c r="W195" i="4" s="1"/>
  <c r="C193" i="4"/>
  <c r="AB193" i="4"/>
  <c r="Q195" i="4"/>
  <c r="S194" i="4"/>
  <c r="AC194" i="4"/>
  <c r="K197" i="4"/>
  <c r="N197" i="4" s="1"/>
  <c r="J198" i="4"/>
  <c r="L198" i="4" s="1"/>
  <c r="F200" i="4"/>
  <c r="I203" i="16"/>
  <c r="H203" i="16"/>
  <c r="G204" i="16"/>
  <c r="G200" i="4"/>
  <c r="H199" i="4"/>
  <c r="I199" i="4"/>
  <c r="N201" i="16" l="1"/>
  <c r="K202" i="16"/>
  <c r="N202" i="16" s="1"/>
  <c r="J203" i="16"/>
  <c r="K203" i="16" s="1"/>
  <c r="F206" i="16"/>
  <c r="S199" i="16"/>
  <c r="Q200" i="16"/>
  <c r="U200" i="16" s="1"/>
  <c r="O201" i="16"/>
  <c r="W201" i="16" s="1"/>
  <c r="A201" i="16" s="1"/>
  <c r="U199" i="16"/>
  <c r="U195" i="4"/>
  <c r="Y195" i="4" s="1"/>
  <c r="O196" i="4"/>
  <c r="W196" i="4" s="1"/>
  <c r="Q196" i="4"/>
  <c r="S195" i="4"/>
  <c r="C194" i="4"/>
  <c r="M197" i="4"/>
  <c r="AB194" i="4"/>
  <c r="K198" i="4"/>
  <c r="N198" i="4" s="1"/>
  <c r="J199" i="4"/>
  <c r="K199" i="4" s="1"/>
  <c r="F201" i="4"/>
  <c r="I204" i="16"/>
  <c r="H204" i="16"/>
  <c r="G205" i="16"/>
  <c r="G201" i="4"/>
  <c r="I200" i="4"/>
  <c r="H200" i="4"/>
  <c r="M202" i="16" l="1"/>
  <c r="L203" i="16"/>
  <c r="M203" i="16" s="1"/>
  <c r="C195" i="4"/>
  <c r="AB195" i="4"/>
  <c r="AC195" i="4"/>
  <c r="J204" i="16"/>
  <c r="L204" i="16" s="1"/>
  <c r="AC200" i="16"/>
  <c r="Y200" i="16"/>
  <c r="C200" i="16"/>
  <c r="AB200" i="16"/>
  <c r="AC199" i="16"/>
  <c r="Y199" i="16"/>
  <c r="AB199" i="16"/>
  <c r="C199" i="16"/>
  <c r="F207" i="16"/>
  <c r="O202" i="16"/>
  <c r="S200" i="16"/>
  <c r="Q201" i="16"/>
  <c r="U201" i="16" s="1"/>
  <c r="S196" i="4"/>
  <c r="U196" i="4"/>
  <c r="Y196" i="4" s="1"/>
  <c r="O197" i="4"/>
  <c r="W197" i="4" s="1"/>
  <c r="Q197" i="4"/>
  <c r="M198" i="4"/>
  <c r="L199" i="4"/>
  <c r="N199" i="4" s="1"/>
  <c r="J200" i="4"/>
  <c r="K200" i="4" s="1"/>
  <c r="F202" i="4"/>
  <c r="I205" i="16"/>
  <c r="H205" i="16"/>
  <c r="G206" i="16"/>
  <c r="I201" i="4"/>
  <c r="G202" i="4"/>
  <c r="H201" i="4"/>
  <c r="N203" i="16" l="1"/>
  <c r="K204" i="16"/>
  <c r="N204" i="16" s="1"/>
  <c r="AB196" i="4"/>
  <c r="J205" i="16"/>
  <c r="K205" i="16" s="1"/>
  <c r="F208" i="16"/>
  <c r="AC201" i="16"/>
  <c r="Y201" i="16"/>
  <c r="C201" i="16"/>
  <c r="AB201" i="16"/>
  <c r="O203" i="16"/>
  <c r="S201" i="16"/>
  <c r="Q202" i="16"/>
  <c r="U202" i="16" s="1"/>
  <c r="W202" i="16"/>
  <c r="A202" i="16" s="1"/>
  <c r="U197" i="4"/>
  <c r="AC197" i="4" s="1"/>
  <c r="AC196" i="4"/>
  <c r="O198" i="4"/>
  <c r="O199" i="4" s="1"/>
  <c r="W199" i="4" s="1"/>
  <c r="Q198" i="4"/>
  <c r="C196" i="4"/>
  <c r="S197" i="4"/>
  <c r="L200" i="4"/>
  <c r="M200" i="4" s="1"/>
  <c r="M199" i="4"/>
  <c r="J201" i="4"/>
  <c r="L201" i="4" s="1"/>
  <c r="F203" i="4"/>
  <c r="I206" i="16"/>
  <c r="H206" i="16"/>
  <c r="G207" i="16"/>
  <c r="G203" i="4"/>
  <c r="I202" i="4"/>
  <c r="H202" i="4"/>
  <c r="M204" i="16" l="1"/>
  <c r="AB197" i="4"/>
  <c r="L205" i="16"/>
  <c r="M205" i="16" s="1"/>
  <c r="J206" i="16"/>
  <c r="L206" i="16" s="1"/>
  <c r="AC202" i="16"/>
  <c r="Y202" i="16"/>
  <c r="C202" i="16"/>
  <c r="AB202" i="16"/>
  <c r="O204" i="16"/>
  <c r="W204" i="16" s="1"/>
  <c r="F209" i="16"/>
  <c r="S202" i="16"/>
  <c r="Q203" i="16"/>
  <c r="U203" i="16" s="1"/>
  <c r="W203" i="16"/>
  <c r="A203" i="16" s="1"/>
  <c r="C197" i="4"/>
  <c r="Y197" i="4"/>
  <c r="U198" i="4"/>
  <c r="AB198" i="4" s="1"/>
  <c r="O200" i="4"/>
  <c r="W200" i="4" s="1"/>
  <c r="W198" i="4"/>
  <c r="Q199" i="4"/>
  <c r="S198" i="4"/>
  <c r="N200" i="4"/>
  <c r="K201" i="4"/>
  <c r="M201" i="4" s="1"/>
  <c r="J202" i="4"/>
  <c r="F204" i="4"/>
  <c r="I207" i="16"/>
  <c r="G208" i="16"/>
  <c r="H207" i="16"/>
  <c r="H203" i="4"/>
  <c r="G204" i="4"/>
  <c r="I203" i="4"/>
  <c r="K206" i="16" l="1"/>
  <c r="M206" i="16" s="1"/>
  <c r="N205" i="16"/>
  <c r="O205" i="16" s="1"/>
  <c r="W205" i="16" s="1"/>
  <c r="A205" i="16" s="1"/>
  <c r="A204" i="16"/>
  <c r="J207" i="16"/>
  <c r="L207" i="16" s="1"/>
  <c r="AC203" i="16"/>
  <c r="Y203" i="16"/>
  <c r="C203" i="16"/>
  <c r="AB203" i="16"/>
  <c r="F210" i="16"/>
  <c r="S203" i="16"/>
  <c r="Q204" i="16"/>
  <c r="C198" i="4"/>
  <c r="AC198" i="4"/>
  <c r="Y198" i="4"/>
  <c r="S199" i="4"/>
  <c r="U199" i="4"/>
  <c r="O201" i="4"/>
  <c r="W201" i="4" s="1"/>
  <c r="Q200" i="4"/>
  <c r="N201" i="4"/>
  <c r="J203" i="4"/>
  <c r="L203" i="4" s="1"/>
  <c r="K202" i="4"/>
  <c r="L202" i="4"/>
  <c r="F205" i="4"/>
  <c r="H208" i="16"/>
  <c r="I208" i="16"/>
  <c r="G209" i="16"/>
  <c r="H204" i="4"/>
  <c r="G205" i="4"/>
  <c r="I204" i="4"/>
  <c r="N206" i="16" l="1"/>
  <c r="K207" i="16"/>
  <c r="M207" i="16" s="1"/>
  <c r="J208" i="16"/>
  <c r="K208" i="16" s="1"/>
  <c r="S204" i="16"/>
  <c r="Q205" i="16"/>
  <c r="U205" i="16" s="1"/>
  <c r="O206" i="16"/>
  <c r="U204" i="16"/>
  <c r="F211" i="16"/>
  <c r="AC199" i="4"/>
  <c r="Y199" i="4"/>
  <c r="U200" i="4"/>
  <c r="Y200" i="4" s="1"/>
  <c r="Q201" i="4"/>
  <c r="S200" i="4"/>
  <c r="C199" i="4"/>
  <c r="AB199" i="4"/>
  <c r="K203" i="4"/>
  <c r="N203" i="4" s="1"/>
  <c r="J204" i="4"/>
  <c r="L204" i="4" s="1"/>
  <c r="N202" i="4"/>
  <c r="M202" i="4"/>
  <c r="O202" i="4"/>
  <c r="F206" i="4"/>
  <c r="I209" i="16"/>
  <c r="G210" i="16"/>
  <c r="H209" i="16"/>
  <c r="H205" i="4"/>
  <c r="G206" i="4"/>
  <c r="I205" i="4"/>
  <c r="N207" i="16" l="1"/>
  <c r="L208" i="16"/>
  <c r="M208" i="16" s="1"/>
  <c r="J209" i="16"/>
  <c r="L209" i="16" s="1"/>
  <c r="AC205" i="16"/>
  <c r="Y205" i="16"/>
  <c r="C205" i="16"/>
  <c r="AB205" i="16"/>
  <c r="O207" i="16"/>
  <c r="W207" i="16" s="1"/>
  <c r="W206" i="16"/>
  <c r="A206" i="16" s="1"/>
  <c r="F212" i="16"/>
  <c r="S205" i="16"/>
  <c r="Q206" i="16"/>
  <c r="AC204" i="16"/>
  <c r="Y204" i="16"/>
  <c r="C204" i="16"/>
  <c r="AB204" i="16"/>
  <c r="C200" i="4"/>
  <c r="AB200" i="4"/>
  <c r="AC200" i="4"/>
  <c r="Q202" i="4"/>
  <c r="U202" i="4" s="1"/>
  <c r="Y202" i="4" s="1"/>
  <c r="U201" i="4"/>
  <c r="S201" i="4"/>
  <c r="M203" i="4"/>
  <c r="O203" i="4"/>
  <c r="W203" i="4" s="1"/>
  <c r="K204" i="4"/>
  <c r="M204" i="4" s="1"/>
  <c r="W202" i="4"/>
  <c r="J205" i="4"/>
  <c r="K205" i="4" s="1"/>
  <c r="F207" i="4"/>
  <c r="H210" i="16"/>
  <c r="G211" i="16"/>
  <c r="I210" i="16"/>
  <c r="G207" i="4"/>
  <c r="H206" i="4"/>
  <c r="I206" i="4"/>
  <c r="K209" i="16" l="1"/>
  <c r="N209" i="16" s="1"/>
  <c r="N208" i="16"/>
  <c r="O208" i="16" s="1"/>
  <c r="J210" i="16"/>
  <c r="L210" i="16" s="1"/>
  <c r="S206" i="16"/>
  <c r="Q207" i="16"/>
  <c r="U206" i="16"/>
  <c r="F213" i="16"/>
  <c r="A207" i="16"/>
  <c r="S202" i="4"/>
  <c r="AB201" i="4"/>
  <c r="Y201" i="4"/>
  <c r="Q203" i="4"/>
  <c r="U203" i="4" s="1"/>
  <c r="AB203" i="4" s="1"/>
  <c r="AC201" i="4"/>
  <c r="C201" i="4"/>
  <c r="N204" i="4"/>
  <c r="O204" i="4" s="1"/>
  <c r="W204" i="4" s="1"/>
  <c r="L205" i="4"/>
  <c r="N205" i="4" s="1"/>
  <c r="J206" i="4"/>
  <c r="K206" i="4" s="1"/>
  <c r="AC202" i="4"/>
  <c r="AB202" i="4"/>
  <c r="C202" i="4"/>
  <c r="F208" i="4"/>
  <c r="I211" i="16"/>
  <c r="H211" i="16"/>
  <c r="G212" i="16"/>
  <c r="I207" i="4"/>
  <c r="G208" i="4"/>
  <c r="H207" i="4"/>
  <c r="M209" i="16" l="1"/>
  <c r="O209" i="16" s="1"/>
  <c r="W209" i="16" s="1"/>
  <c r="K210" i="16"/>
  <c r="N210" i="16" s="1"/>
  <c r="J211" i="16"/>
  <c r="L211" i="16" s="1"/>
  <c r="F214" i="16"/>
  <c r="S207" i="16"/>
  <c r="Q208" i="16"/>
  <c r="AC206" i="16"/>
  <c r="Y206" i="16"/>
  <c r="C206" i="16"/>
  <c r="AB206" i="16"/>
  <c r="U207" i="16"/>
  <c r="W208" i="16"/>
  <c r="A208" i="16" s="1"/>
  <c r="S203" i="4"/>
  <c r="Q204" i="4"/>
  <c r="S204" i="4" s="1"/>
  <c r="C203" i="4"/>
  <c r="Y203" i="4"/>
  <c r="AC203" i="4"/>
  <c r="L206" i="4"/>
  <c r="N206" i="4" s="1"/>
  <c r="M205" i="4"/>
  <c r="O205" i="4" s="1"/>
  <c r="W205" i="4" s="1"/>
  <c r="J207" i="4"/>
  <c r="L207" i="4" s="1"/>
  <c r="F209" i="4"/>
  <c r="I212" i="16"/>
  <c r="G213" i="16"/>
  <c r="H212" i="16"/>
  <c r="H208" i="4"/>
  <c r="G209" i="4"/>
  <c r="I208" i="4"/>
  <c r="M210" i="16" l="1"/>
  <c r="K211" i="16"/>
  <c r="N211" i="16" s="1"/>
  <c r="A209" i="16"/>
  <c r="U204" i="4"/>
  <c r="Y204" i="4" s="1"/>
  <c r="J212" i="16"/>
  <c r="K212" i="16" s="1"/>
  <c r="F215" i="16"/>
  <c r="S208" i="16"/>
  <c r="Q209" i="16"/>
  <c r="AC207" i="16"/>
  <c r="Y207" i="16"/>
  <c r="C207" i="16"/>
  <c r="AB207" i="16"/>
  <c r="O210" i="16"/>
  <c r="U208" i="16"/>
  <c r="Q205" i="4"/>
  <c r="M206" i="4"/>
  <c r="K207" i="4"/>
  <c r="M207" i="4" s="1"/>
  <c r="J208" i="4"/>
  <c r="K208" i="4" s="1"/>
  <c r="F210" i="4"/>
  <c r="H213" i="16"/>
  <c r="G214" i="16"/>
  <c r="I213" i="16"/>
  <c r="I209" i="4"/>
  <c r="G210" i="4"/>
  <c r="H209" i="4"/>
  <c r="L212" i="16" l="1"/>
  <c r="M212" i="16" s="1"/>
  <c r="M211" i="16"/>
  <c r="C204" i="4"/>
  <c r="AC204" i="4"/>
  <c r="AB204" i="4"/>
  <c r="J213" i="16"/>
  <c r="L213" i="16" s="1"/>
  <c r="O211" i="16"/>
  <c r="W211" i="16" s="1"/>
  <c r="A211" i="16" s="1"/>
  <c r="W210" i="16"/>
  <c r="A210" i="16" s="1"/>
  <c r="F216" i="16"/>
  <c r="S209" i="16"/>
  <c r="Q210" i="16"/>
  <c r="U210" i="16" s="1"/>
  <c r="AC208" i="16"/>
  <c r="Y208" i="16"/>
  <c r="C208" i="16"/>
  <c r="AB208" i="16"/>
  <c r="U209" i="16"/>
  <c r="U205" i="4"/>
  <c r="Y205" i="4" s="1"/>
  <c r="S205" i="4"/>
  <c r="Q206" i="4"/>
  <c r="O206" i="4"/>
  <c r="W206" i="4" s="1"/>
  <c r="N207" i="4"/>
  <c r="L208" i="4"/>
  <c r="M208" i="4" s="1"/>
  <c r="J209" i="4"/>
  <c r="K209" i="4" s="1"/>
  <c r="F211" i="4"/>
  <c r="H214" i="16"/>
  <c r="G215" i="16"/>
  <c r="I214" i="16"/>
  <c r="I210" i="4"/>
  <c r="H210" i="4"/>
  <c r="G211" i="4"/>
  <c r="N212" i="16" l="1"/>
  <c r="K213" i="16"/>
  <c r="N213" i="16" s="1"/>
  <c r="AC205" i="4"/>
  <c r="AB205" i="4"/>
  <c r="J214" i="16"/>
  <c r="K214" i="16" s="1"/>
  <c r="AC210" i="16"/>
  <c r="Y210" i="16"/>
  <c r="C210" i="16"/>
  <c r="AB210" i="16"/>
  <c r="C205" i="4"/>
  <c r="AC209" i="16"/>
  <c r="Y209" i="16"/>
  <c r="C209" i="16"/>
  <c r="AB209" i="16"/>
  <c r="F217" i="16"/>
  <c r="O212" i="16"/>
  <c r="W212" i="16" s="1"/>
  <c r="A212" i="16" s="1"/>
  <c r="S210" i="16"/>
  <c r="Q211" i="16"/>
  <c r="U206" i="4"/>
  <c r="C206" i="4" s="1"/>
  <c r="S206" i="4"/>
  <c r="Q207" i="4"/>
  <c r="O207" i="4"/>
  <c r="W207" i="4" s="1"/>
  <c r="N208" i="4"/>
  <c r="L209" i="4"/>
  <c r="N209" i="4" s="1"/>
  <c r="J210" i="4"/>
  <c r="K210" i="4" s="1"/>
  <c r="F212" i="4"/>
  <c r="H215" i="16"/>
  <c r="G216" i="16"/>
  <c r="I215" i="16"/>
  <c r="G212" i="4"/>
  <c r="I211" i="4"/>
  <c r="H211" i="4"/>
  <c r="L214" i="16" l="1"/>
  <c r="N214" i="16" s="1"/>
  <c r="M213" i="16"/>
  <c r="AB206" i="4"/>
  <c r="J215" i="16"/>
  <c r="L215" i="16" s="1"/>
  <c r="S211" i="16"/>
  <c r="Q212" i="16"/>
  <c r="F218" i="16"/>
  <c r="U211" i="16"/>
  <c r="O213" i="16"/>
  <c r="AC206" i="4"/>
  <c r="Y206" i="4"/>
  <c r="U207" i="4"/>
  <c r="Y207" i="4" s="1"/>
  <c r="Q208" i="4"/>
  <c r="S207" i="4"/>
  <c r="O208" i="4"/>
  <c r="W208" i="4" s="1"/>
  <c r="M209" i="4"/>
  <c r="J211" i="4"/>
  <c r="L211" i="4" s="1"/>
  <c r="L210" i="4"/>
  <c r="M210" i="4" s="1"/>
  <c r="F213" i="4"/>
  <c r="G217" i="16"/>
  <c r="H216" i="16"/>
  <c r="I216" i="16"/>
  <c r="G213" i="4"/>
  <c r="H212" i="4"/>
  <c r="I212" i="4"/>
  <c r="K215" i="16" l="1"/>
  <c r="M215" i="16" s="1"/>
  <c r="M214" i="16"/>
  <c r="AC207" i="4"/>
  <c r="C207" i="4"/>
  <c r="AB207" i="4"/>
  <c r="J216" i="16"/>
  <c r="L216" i="16" s="1"/>
  <c r="AC211" i="16"/>
  <c r="Y211" i="16"/>
  <c r="C211" i="16"/>
  <c r="AB211" i="16"/>
  <c r="S212" i="16"/>
  <c r="Q213" i="16"/>
  <c r="O214" i="16"/>
  <c r="U212" i="16"/>
  <c r="W213" i="16"/>
  <c r="A213" i="16" s="1"/>
  <c r="F219" i="16"/>
  <c r="S208" i="4"/>
  <c r="U208" i="4"/>
  <c r="Y208" i="4" s="1"/>
  <c r="Q209" i="4"/>
  <c r="O209" i="4"/>
  <c r="W209" i="4" s="1"/>
  <c r="K211" i="4"/>
  <c r="N211" i="4" s="1"/>
  <c r="J212" i="4"/>
  <c r="L212" i="4" s="1"/>
  <c r="N210" i="4"/>
  <c r="F214" i="4"/>
  <c r="I217" i="16"/>
  <c r="G218" i="16"/>
  <c r="H217" i="16"/>
  <c r="I213" i="4"/>
  <c r="G214" i="4"/>
  <c r="H213" i="4"/>
  <c r="N215" i="16" l="1"/>
  <c r="K216" i="16"/>
  <c r="M216" i="16" s="1"/>
  <c r="J217" i="16"/>
  <c r="K217" i="16" s="1"/>
  <c r="O215" i="16"/>
  <c r="W215" i="16" s="1"/>
  <c r="A215" i="16" s="1"/>
  <c r="S213" i="16"/>
  <c r="Q214" i="16"/>
  <c r="W214" i="16"/>
  <c r="A214" i="16" s="1"/>
  <c r="U213" i="16"/>
  <c r="F220" i="16"/>
  <c r="AC212" i="16"/>
  <c r="Y212" i="16"/>
  <c r="C212" i="16"/>
  <c r="AB212" i="16"/>
  <c r="S209" i="4"/>
  <c r="U209" i="4"/>
  <c r="Y209" i="4" s="1"/>
  <c r="Q210" i="4"/>
  <c r="AC208" i="4"/>
  <c r="C208" i="4"/>
  <c r="AB208" i="4"/>
  <c r="O210" i="4"/>
  <c r="W210" i="4" s="1"/>
  <c r="K212" i="4"/>
  <c r="M212" i="4" s="1"/>
  <c r="M211" i="4"/>
  <c r="J213" i="4"/>
  <c r="L213" i="4" s="1"/>
  <c r="F215" i="4"/>
  <c r="H218" i="16"/>
  <c r="I218" i="16"/>
  <c r="G219" i="16"/>
  <c r="H214" i="4"/>
  <c r="I214" i="4"/>
  <c r="G215" i="4"/>
  <c r="N216" i="16" l="1"/>
  <c r="L217" i="16"/>
  <c r="N217" i="16" s="1"/>
  <c r="C209" i="4"/>
  <c r="J218" i="16"/>
  <c r="L218" i="16" s="1"/>
  <c r="S214" i="16"/>
  <c r="Q215" i="16"/>
  <c r="F221" i="16"/>
  <c r="U214" i="16"/>
  <c r="AB213" i="16"/>
  <c r="Y213" i="16"/>
  <c r="C213" i="16"/>
  <c r="AC213" i="16"/>
  <c r="O216" i="16"/>
  <c r="U210" i="4"/>
  <c r="Y210" i="4" s="1"/>
  <c r="S210" i="4"/>
  <c r="AB209" i="4"/>
  <c r="AC209" i="4"/>
  <c r="Q211" i="4"/>
  <c r="O211" i="4"/>
  <c r="W211" i="4" s="1"/>
  <c r="N212" i="4"/>
  <c r="K213" i="4"/>
  <c r="M213" i="4" s="1"/>
  <c r="J214" i="4"/>
  <c r="F216" i="4"/>
  <c r="I219" i="16"/>
  <c r="G220" i="16"/>
  <c r="H219" i="16"/>
  <c r="H215" i="4"/>
  <c r="G216" i="4"/>
  <c r="I215" i="4"/>
  <c r="K218" i="16" l="1"/>
  <c r="M218" i="16" s="1"/>
  <c r="M217" i="16"/>
  <c r="O217" i="16" s="1"/>
  <c r="AB210" i="4"/>
  <c r="C210" i="4"/>
  <c r="AC210" i="4"/>
  <c r="J219" i="16"/>
  <c r="L219" i="16" s="1"/>
  <c r="S215" i="16"/>
  <c r="Q216" i="16"/>
  <c r="F222" i="16"/>
  <c r="AB214" i="16"/>
  <c r="Y214" i="16"/>
  <c r="AC214" i="16"/>
  <c r="C214" i="16"/>
  <c r="U215" i="16"/>
  <c r="W216" i="16"/>
  <c r="A216" i="16" s="1"/>
  <c r="U211" i="4"/>
  <c r="AC211" i="4" s="1"/>
  <c r="S211" i="4"/>
  <c r="Q212" i="4"/>
  <c r="U212" i="4" s="1"/>
  <c r="Y212" i="4" s="1"/>
  <c r="O212" i="4"/>
  <c r="W212" i="4" s="1"/>
  <c r="N213" i="4"/>
  <c r="J215" i="4"/>
  <c r="K214" i="4"/>
  <c r="L214" i="4"/>
  <c r="F217" i="4"/>
  <c r="G221" i="16"/>
  <c r="I220" i="16"/>
  <c r="H220" i="16"/>
  <c r="H216" i="4"/>
  <c r="G217" i="4"/>
  <c r="I216" i="4"/>
  <c r="N218" i="16" l="1"/>
  <c r="C211" i="4"/>
  <c r="K219" i="16"/>
  <c r="N219" i="16" s="1"/>
  <c r="J220" i="16"/>
  <c r="K220" i="16" s="1"/>
  <c r="AB215" i="16"/>
  <c r="AC215" i="16"/>
  <c r="C215" i="16"/>
  <c r="Y215" i="16"/>
  <c r="S216" i="16"/>
  <c r="Q217" i="16"/>
  <c r="F223" i="16"/>
  <c r="O218" i="16"/>
  <c r="W218" i="16" s="1"/>
  <c r="A218" i="16" s="1"/>
  <c r="U216" i="16"/>
  <c r="W217" i="16"/>
  <c r="A217" i="16" s="1"/>
  <c r="AB211" i="4"/>
  <c r="Y211" i="4"/>
  <c r="Q213" i="4"/>
  <c r="U213" i="4" s="1"/>
  <c r="Y213" i="4" s="1"/>
  <c r="AC212" i="4"/>
  <c r="S212" i="4"/>
  <c r="O213" i="4"/>
  <c r="W213" i="4" s="1"/>
  <c r="J216" i="4"/>
  <c r="L216" i="4" s="1"/>
  <c r="M214" i="4"/>
  <c r="N214" i="4"/>
  <c r="K215" i="4"/>
  <c r="L215" i="4"/>
  <c r="F218" i="4"/>
  <c r="G222" i="16"/>
  <c r="I221" i="16"/>
  <c r="H221" i="16"/>
  <c r="I217" i="4"/>
  <c r="G218" i="4"/>
  <c r="H217" i="4"/>
  <c r="L220" i="16" l="1"/>
  <c r="M220" i="16" s="1"/>
  <c r="M219" i="16"/>
  <c r="J221" i="16"/>
  <c r="L221" i="16" s="1"/>
  <c r="F224" i="16"/>
  <c r="AB216" i="16"/>
  <c r="AC216" i="16"/>
  <c r="C216" i="16"/>
  <c r="Y216" i="16"/>
  <c r="S217" i="16"/>
  <c r="Q218" i="16"/>
  <c r="U218" i="16" s="1"/>
  <c r="O219" i="16"/>
  <c r="W219" i="16" s="1"/>
  <c r="A219" i="16" s="1"/>
  <c r="U217" i="16"/>
  <c r="S213" i="4"/>
  <c r="Q214" i="4"/>
  <c r="U214" i="4" s="1"/>
  <c r="Y214" i="4" s="1"/>
  <c r="AB212" i="4"/>
  <c r="C212" i="4"/>
  <c r="O214" i="4"/>
  <c r="W214" i="4" s="1"/>
  <c r="K216" i="4"/>
  <c r="M216" i="4" s="1"/>
  <c r="J217" i="4"/>
  <c r="L217" i="4" s="1"/>
  <c r="M215" i="4"/>
  <c r="N215" i="4"/>
  <c r="AB213" i="4"/>
  <c r="AC213" i="4"/>
  <c r="C213" i="4"/>
  <c r="F219" i="4"/>
  <c r="H222" i="16"/>
  <c r="G223" i="16"/>
  <c r="I222" i="16"/>
  <c r="H218" i="4"/>
  <c r="I218" i="4"/>
  <c r="G219" i="4"/>
  <c r="N220" i="16" l="1"/>
  <c r="K221" i="16"/>
  <c r="M221" i="16" s="1"/>
  <c r="S214" i="4"/>
  <c r="J222" i="16"/>
  <c r="L222" i="16" s="1"/>
  <c r="Y218" i="16"/>
  <c r="AB218" i="16"/>
  <c r="AC218" i="16"/>
  <c r="C218" i="16"/>
  <c r="F225" i="16"/>
  <c r="AB217" i="16"/>
  <c r="Y217" i="16"/>
  <c r="C217" i="16"/>
  <c r="AC217" i="16"/>
  <c r="O220" i="16"/>
  <c r="S218" i="16"/>
  <c r="Q219" i="16"/>
  <c r="U219" i="16" s="1"/>
  <c r="Q215" i="4"/>
  <c r="U215" i="4" s="1"/>
  <c r="Y215" i="4" s="1"/>
  <c r="N216" i="4"/>
  <c r="O215" i="4"/>
  <c r="W215" i="4" s="1"/>
  <c r="K217" i="4"/>
  <c r="M217" i="4" s="1"/>
  <c r="J218" i="4"/>
  <c r="K218" i="4" s="1"/>
  <c r="AB214" i="4"/>
  <c r="AC214" i="4"/>
  <c r="C214" i="4"/>
  <c r="F220" i="4"/>
  <c r="I223" i="16"/>
  <c r="G224" i="16"/>
  <c r="H223" i="16"/>
  <c r="H219" i="4"/>
  <c r="G220" i="4"/>
  <c r="I219" i="4"/>
  <c r="Q216" i="4" l="1"/>
  <c r="U216" i="4" s="1"/>
  <c r="Y216" i="4" s="1"/>
  <c r="N221" i="16"/>
  <c r="K222" i="16"/>
  <c r="N222" i="16" s="1"/>
  <c r="J223" i="16"/>
  <c r="K223" i="16" s="1"/>
  <c r="F226" i="16"/>
  <c r="AC219" i="16"/>
  <c r="Y219" i="16"/>
  <c r="C219" i="16"/>
  <c r="AB219" i="16"/>
  <c r="O221" i="16"/>
  <c r="S215" i="4"/>
  <c r="S219" i="16"/>
  <c r="Q220" i="16"/>
  <c r="U220" i="16" s="1"/>
  <c r="W220" i="16"/>
  <c r="A220" i="16" s="1"/>
  <c r="O216" i="4"/>
  <c r="W216" i="4" s="1"/>
  <c r="L218" i="4"/>
  <c r="N218" i="4" s="1"/>
  <c r="N217" i="4"/>
  <c r="J219" i="4"/>
  <c r="L219" i="4" s="1"/>
  <c r="AB215" i="4"/>
  <c r="AC215" i="4"/>
  <c r="C215" i="4"/>
  <c r="F221" i="4"/>
  <c r="I224" i="16"/>
  <c r="H224" i="16"/>
  <c r="G225" i="16"/>
  <c r="G221" i="4"/>
  <c r="H220" i="4"/>
  <c r="I220" i="4"/>
  <c r="Q217" i="4" l="1"/>
  <c r="U217" i="4" s="1"/>
  <c r="Y217" i="4" s="1"/>
  <c r="S216" i="4"/>
  <c r="M222" i="16"/>
  <c r="L223" i="16"/>
  <c r="N223" i="16" s="1"/>
  <c r="J224" i="16"/>
  <c r="K224" i="16" s="1"/>
  <c r="C220" i="16"/>
  <c r="Y220" i="16"/>
  <c r="AC220" i="16"/>
  <c r="AB220" i="16"/>
  <c r="F227" i="16"/>
  <c r="S220" i="16"/>
  <c r="Q221" i="16"/>
  <c r="O222" i="16"/>
  <c r="W222" i="16" s="1"/>
  <c r="A222" i="16" s="1"/>
  <c r="W221" i="16"/>
  <c r="A221" i="16" s="1"/>
  <c r="O217" i="4"/>
  <c r="O218" i="4" s="1"/>
  <c r="M218" i="4"/>
  <c r="K219" i="4"/>
  <c r="M219" i="4" s="1"/>
  <c r="J220" i="4"/>
  <c r="K220" i="4" s="1"/>
  <c r="AB216" i="4"/>
  <c r="AC216" i="4"/>
  <c r="C216" i="4"/>
  <c r="F222" i="4"/>
  <c r="I225" i="16"/>
  <c r="G226" i="16"/>
  <c r="H225" i="16"/>
  <c r="G222" i="4"/>
  <c r="H221" i="4"/>
  <c r="I221" i="4"/>
  <c r="Q218" i="4" l="1"/>
  <c r="U218" i="4" s="1"/>
  <c r="Y218" i="4" s="1"/>
  <c r="S217" i="4"/>
  <c r="L224" i="16"/>
  <c r="M224" i="16" s="1"/>
  <c r="M223" i="16"/>
  <c r="J225" i="16"/>
  <c r="K225" i="16" s="1"/>
  <c r="S221" i="16"/>
  <c r="Q222" i="16"/>
  <c r="F228" i="16"/>
  <c r="O223" i="16"/>
  <c r="W223" i="16" s="1"/>
  <c r="A223" i="16" s="1"/>
  <c r="U221" i="16"/>
  <c r="W217" i="4"/>
  <c r="W218" i="4"/>
  <c r="O219" i="4"/>
  <c r="O220" i="4" s="1"/>
  <c r="L220" i="4"/>
  <c r="N220" i="4" s="1"/>
  <c r="N219" i="4"/>
  <c r="J221" i="4"/>
  <c r="L221" i="4" s="1"/>
  <c r="AB217" i="4"/>
  <c r="AC217" i="4"/>
  <c r="C217" i="4"/>
  <c r="F223" i="4"/>
  <c r="G227" i="16"/>
  <c r="I226" i="16"/>
  <c r="H226" i="16"/>
  <c r="I222" i="4"/>
  <c r="H222" i="4"/>
  <c r="G223" i="4"/>
  <c r="S218" i="4" l="1"/>
  <c r="Q219" i="4"/>
  <c r="U219" i="4" s="1"/>
  <c r="Y219" i="4" s="1"/>
  <c r="L225" i="16"/>
  <c r="M225" i="16" s="1"/>
  <c r="N224" i="16"/>
  <c r="O224" i="16" s="1"/>
  <c r="W224" i="16" s="1"/>
  <c r="A224" i="16" s="1"/>
  <c r="J226" i="16"/>
  <c r="L226" i="16" s="1"/>
  <c r="F229" i="16"/>
  <c r="AC221" i="16"/>
  <c r="Y221" i="16"/>
  <c r="C221" i="16"/>
  <c r="AB221" i="16"/>
  <c r="S222" i="16"/>
  <c r="Q223" i="16"/>
  <c r="U223" i="16" s="1"/>
  <c r="U222" i="16"/>
  <c r="W219" i="4"/>
  <c r="M220" i="4"/>
  <c r="K221" i="4"/>
  <c r="M221" i="4" s="1"/>
  <c r="J222" i="4"/>
  <c r="K222" i="4" s="1"/>
  <c r="AB218" i="4"/>
  <c r="AC218" i="4"/>
  <c r="C218" i="4"/>
  <c r="W220" i="4"/>
  <c r="F224" i="4"/>
  <c r="H227" i="16"/>
  <c r="I227" i="16"/>
  <c r="G228" i="16"/>
  <c r="H223" i="4"/>
  <c r="G224" i="4"/>
  <c r="I223" i="4"/>
  <c r="S219" i="4" l="1"/>
  <c r="Q220" i="4"/>
  <c r="U220" i="4" s="1"/>
  <c r="Y220" i="4" s="1"/>
  <c r="N225" i="16"/>
  <c r="O225" i="16" s="1"/>
  <c r="W225" i="16" s="1"/>
  <c r="A225" i="16" s="1"/>
  <c r="K226" i="16"/>
  <c r="M226" i="16" s="1"/>
  <c r="J227" i="16"/>
  <c r="K227" i="16" s="1"/>
  <c r="AC223" i="16"/>
  <c r="Y223" i="16"/>
  <c r="C223" i="16"/>
  <c r="AB223" i="16"/>
  <c r="AB222" i="16"/>
  <c r="C222" i="16"/>
  <c r="Y222" i="16"/>
  <c r="AC222" i="16"/>
  <c r="S223" i="16"/>
  <c r="Q224" i="16"/>
  <c r="F230" i="16"/>
  <c r="N221" i="4"/>
  <c r="L222" i="4"/>
  <c r="N222" i="4" s="1"/>
  <c r="O221" i="4"/>
  <c r="O222" i="4" s="1"/>
  <c r="J223" i="4"/>
  <c r="K223" i="4" s="1"/>
  <c r="AB219" i="4"/>
  <c r="AC219" i="4"/>
  <c r="C219" i="4"/>
  <c r="F225" i="4"/>
  <c r="I228" i="16"/>
  <c r="G229" i="16"/>
  <c r="H228" i="16"/>
  <c r="H224" i="4"/>
  <c r="G225" i="4"/>
  <c r="I224" i="4"/>
  <c r="Q221" i="4" l="1"/>
  <c r="S220" i="4"/>
  <c r="N226" i="16"/>
  <c r="O226" i="16" s="1"/>
  <c r="L227" i="16"/>
  <c r="N227" i="16" s="1"/>
  <c r="J228" i="16"/>
  <c r="K228" i="16" s="1"/>
  <c r="S224" i="16"/>
  <c r="Q225" i="16"/>
  <c r="U224" i="16"/>
  <c r="F231" i="16"/>
  <c r="U221" i="4"/>
  <c r="Y221" i="4" s="1"/>
  <c r="W221" i="4"/>
  <c r="M222" i="4"/>
  <c r="L223" i="4"/>
  <c r="M223" i="4" s="1"/>
  <c r="J224" i="4"/>
  <c r="K224" i="4" s="1"/>
  <c r="AB220" i="4"/>
  <c r="AC220" i="4"/>
  <c r="C220" i="4"/>
  <c r="W222" i="4"/>
  <c r="O223" i="4"/>
  <c r="F226" i="4"/>
  <c r="S221" i="4"/>
  <c r="Q222" i="4"/>
  <c r="G230" i="16"/>
  <c r="I229" i="16"/>
  <c r="H229" i="16"/>
  <c r="H225" i="4"/>
  <c r="I225" i="4"/>
  <c r="G226" i="4"/>
  <c r="M227" i="16" l="1"/>
  <c r="O227" i="16" s="1"/>
  <c r="W227" i="16" s="1"/>
  <c r="A227" i="16" s="1"/>
  <c r="L228" i="16"/>
  <c r="M228" i="16" s="1"/>
  <c r="J229" i="16"/>
  <c r="K229" i="16" s="1"/>
  <c r="F232" i="16"/>
  <c r="S225" i="16"/>
  <c r="Q226" i="16"/>
  <c r="U225" i="16"/>
  <c r="W226" i="16"/>
  <c r="A226" i="16" s="1"/>
  <c r="AC224" i="16"/>
  <c r="AB224" i="16"/>
  <c r="C224" i="16"/>
  <c r="Y224" i="16"/>
  <c r="U222" i="4"/>
  <c r="Y222" i="4" s="1"/>
  <c r="N223" i="4"/>
  <c r="L224" i="4"/>
  <c r="N224" i="4" s="1"/>
  <c r="J225" i="4"/>
  <c r="K225" i="4" s="1"/>
  <c r="AB221" i="4"/>
  <c r="AC221" i="4"/>
  <c r="C221" i="4"/>
  <c r="W223" i="4"/>
  <c r="S222" i="4"/>
  <c r="Q223" i="4"/>
  <c r="F227" i="4"/>
  <c r="H230" i="16"/>
  <c r="G231" i="16"/>
  <c r="I230" i="16"/>
  <c r="I226" i="4"/>
  <c r="G227" i="4"/>
  <c r="H226" i="4"/>
  <c r="L229" i="16" l="1"/>
  <c r="N229" i="16" s="1"/>
  <c r="N228" i="16"/>
  <c r="O228" i="16" s="1"/>
  <c r="W228" i="16" s="1"/>
  <c r="A228" i="16" s="1"/>
  <c r="J230" i="16"/>
  <c r="L230" i="16" s="1"/>
  <c r="S226" i="16"/>
  <c r="Q227" i="16"/>
  <c r="AC225" i="16"/>
  <c r="Y225" i="16"/>
  <c r="C225" i="16"/>
  <c r="AB225" i="16"/>
  <c r="U226" i="16"/>
  <c r="F233" i="16"/>
  <c r="U223" i="4"/>
  <c r="Y223" i="4" s="1"/>
  <c r="L225" i="4"/>
  <c r="N225" i="4" s="1"/>
  <c r="M224" i="4"/>
  <c r="O224" i="4" s="1"/>
  <c r="W224" i="4" s="1"/>
  <c r="J226" i="4"/>
  <c r="K226" i="4" s="1"/>
  <c r="AB222" i="4"/>
  <c r="AC222" i="4"/>
  <c r="C222" i="4"/>
  <c r="F228" i="4"/>
  <c r="S223" i="4"/>
  <c r="I231" i="16"/>
  <c r="H231" i="16"/>
  <c r="G232" i="16"/>
  <c r="G228" i="4"/>
  <c r="H227" i="4"/>
  <c r="I227" i="4"/>
  <c r="M229" i="16" l="1"/>
  <c r="O229" i="16" s="1"/>
  <c r="K230" i="16"/>
  <c r="M230" i="16" s="1"/>
  <c r="J231" i="16"/>
  <c r="K231" i="16" s="1"/>
  <c r="S227" i="16"/>
  <c r="Q228" i="16"/>
  <c r="U227" i="16"/>
  <c r="F234" i="16"/>
  <c r="Y226" i="16"/>
  <c r="AC226" i="16"/>
  <c r="AB226" i="16"/>
  <c r="C226" i="16"/>
  <c r="Q224" i="4"/>
  <c r="M225" i="4"/>
  <c r="O225" i="4" s="1"/>
  <c r="W225" i="4" s="1"/>
  <c r="L226" i="4"/>
  <c r="N226" i="4" s="1"/>
  <c r="J227" i="4"/>
  <c r="L227" i="4" s="1"/>
  <c r="AB223" i="4"/>
  <c r="AC223" i="4"/>
  <c r="C223" i="4"/>
  <c r="F229" i="4"/>
  <c r="H232" i="16"/>
  <c r="I232" i="16"/>
  <c r="G233" i="16"/>
  <c r="G229" i="4"/>
  <c r="H228" i="4"/>
  <c r="I228" i="4"/>
  <c r="L231" i="16" l="1"/>
  <c r="N231" i="16" s="1"/>
  <c r="N230" i="16"/>
  <c r="J232" i="16"/>
  <c r="L232" i="16" s="1"/>
  <c r="F235" i="16"/>
  <c r="S228" i="16"/>
  <c r="Q229" i="16"/>
  <c r="U229" i="16" s="1"/>
  <c r="AC227" i="16"/>
  <c r="Y227" i="16"/>
  <c r="C227" i="16"/>
  <c r="AB227" i="16"/>
  <c r="O230" i="16"/>
  <c r="W230" i="16" s="1"/>
  <c r="A230" i="16" s="1"/>
  <c r="U228" i="16"/>
  <c r="W229" i="16"/>
  <c r="A229" i="16" s="1"/>
  <c r="S224" i="4"/>
  <c r="U224" i="4"/>
  <c r="Y224" i="4" s="1"/>
  <c r="Q225" i="4"/>
  <c r="M226" i="4"/>
  <c r="O226" i="4" s="1"/>
  <c r="W226" i="4" s="1"/>
  <c r="J228" i="4"/>
  <c r="L228" i="4" s="1"/>
  <c r="K227" i="4"/>
  <c r="N227" i="4" s="1"/>
  <c r="F230" i="4"/>
  <c r="I233" i="16"/>
  <c r="G234" i="16"/>
  <c r="H233" i="16"/>
  <c r="G230" i="4"/>
  <c r="H229" i="4"/>
  <c r="I229" i="4"/>
  <c r="M231" i="16" l="1"/>
  <c r="K232" i="16"/>
  <c r="N232" i="16" s="1"/>
  <c r="J233" i="16"/>
  <c r="K233" i="16" s="1"/>
  <c r="AC229" i="16"/>
  <c r="Y229" i="16"/>
  <c r="C229" i="16"/>
  <c r="AB229" i="16"/>
  <c r="C228" i="16"/>
  <c r="Y228" i="16"/>
  <c r="AC228" i="16"/>
  <c r="AB228" i="16"/>
  <c r="F236" i="16"/>
  <c r="AC224" i="4"/>
  <c r="O231" i="16"/>
  <c r="S229" i="16"/>
  <c r="Q230" i="16"/>
  <c r="U225" i="4"/>
  <c r="Y225" i="4" s="1"/>
  <c r="S225" i="4"/>
  <c r="AB224" i="4"/>
  <c r="C224" i="4"/>
  <c r="K228" i="4"/>
  <c r="M228" i="4" s="1"/>
  <c r="Q226" i="4"/>
  <c r="M227" i="4"/>
  <c r="O227" i="4" s="1"/>
  <c r="W227" i="4" s="1"/>
  <c r="J229" i="4"/>
  <c r="F231" i="4"/>
  <c r="G235" i="16"/>
  <c r="I234" i="16"/>
  <c r="H234" i="16"/>
  <c r="I230" i="4"/>
  <c r="G231" i="4"/>
  <c r="H230" i="4"/>
  <c r="M232" i="16" l="1"/>
  <c r="L233" i="16"/>
  <c r="N233" i="16" s="1"/>
  <c r="AC225" i="4"/>
  <c r="AB225" i="4"/>
  <c r="C225" i="4"/>
  <c r="J234" i="16"/>
  <c r="K234" i="16" s="1"/>
  <c r="O232" i="16"/>
  <c r="W232" i="16" s="1"/>
  <c r="A232" i="16" s="1"/>
  <c r="S230" i="16"/>
  <c r="Q231" i="16"/>
  <c r="W231" i="16"/>
  <c r="A231" i="16" s="1"/>
  <c r="F237" i="16"/>
  <c r="U230" i="16"/>
  <c r="S226" i="4"/>
  <c r="U226" i="4"/>
  <c r="Y226" i="4" s="1"/>
  <c r="N228" i="4"/>
  <c r="O228" i="4" s="1"/>
  <c r="W228" i="4" s="1"/>
  <c r="Q227" i="4"/>
  <c r="U227" i="4" s="1"/>
  <c r="Y227" i="4" s="1"/>
  <c r="J230" i="4"/>
  <c r="K230" i="4" s="1"/>
  <c r="K229" i="4"/>
  <c r="L229" i="4"/>
  <c r="F232" i="4"/>
  <c r="G236" i="16"/>
  <c r="H235" i="16"/>
  <c r="I235" i="16"/>
  <c r="G232" i="4"/>
  <c r="H231" i="4"/>
  <c r="I231" i="4"/>
  <c r="M233" i="16" l="1"/>
  <c r="L234" i="16"/>
  <c r="M234" i="16" s="1"/>
  <c r="AB226" i="4"/>
  <c r="J235" i="16"/>
  <c r="K235" i="16" s="1"/>
  <c r="S231" i="16"/>
  <c r="Q232" i="16"/>
  <c r="AB230" i="16"/>
  <c r="C230" i="16"/>
  <c r="Y230" i="16"/>
  <c r="AC230" i="16"/>
  <c r="F238" i="16"/>
  <c r="U231" i="16"/>
  <c r="O233" i="16"/>
  <c r="C226" i="4"/>
  <c r="L230" i="4"/>
  <c r="N230" i="4" s="1"/>
  <c r="AC226" i="4"/>
  <c r="Q228" i="4"/>
  <c r="S227" i="4"/>
  <c r="J231" i="4"/>
  <c r="K231" i="4" s="1"/>
  <c r="M229" i="4"/>
  <c r="N229" i="4"/>
  <c r="AB227" i="4"/>
  <c r="AC227" i="4"/>
  <c r="C227" i="4"/>
  <c r="F233" i="4"/>
  <c r="I236" i="16"/>
  <c r="G237" i="16"/>
  <c r="H236" i="16"/>
  <c r="G233" i="4"/>
  <c r="H232" i="4"/>
  <c r="I232" i="4"/>
  <c r="N234" i="16" l="1"/>
  <c r="L235" i="16"/>
  <c r="N235" i="16" s="1"/>
  <c r="J236" i="16"/>
  <c r="L236" i="16" s="1"/>
  <c r="AC231" i="16"/>
  <c r="Y231" i="16"/>
  <c r="C231" i="16"/>
  <c r="AB231" i="16"/>
  <c r="F239" i="16"/>
  <c r="S232" i="16"/>
  <c r="Q233" i="16"/>
  <c r="U233" i="16" s="1"/>
  <c r="U232" i="16"/>
  <c r="O234" i="16"/>
  <c r="W233" i="16"/>
  <c r="A233" i="16" s="1"/>
  <c r="U228" i="4"/>
  <c r="Y228" i="4" s="1"/>
  <c r="L231" i="4"/>
  <c r="M231" i="4" s="1"/>
  <c r="M230" i="4"/>
  <c r="S228" i="4"/>
  <c r="Q229" i="4"/>
  <c r="O229" i="4"/>
  <c r="W229" i="4" s="1"/>
  <c r="J232" i="4"/>
  <c r="L232" i="4" s="1"/>
  <c r="F234" i="4"/>
  <c r="H237" i="16"/>
  <c r="G238" i="16"/>
  <c r="I237" i="16"/>
  <c r="G234" i="4"/>
  <c r="I233" i="4"/>
  <c r="H233" i="4"/>
  <c r="K236" i="16" l="1"/>
  <c r="N236" i="16" s="1"/>
  <c r="M235" i="16"/>
  <c r="C228" i="4"/>
  <c r="AC228" i="4"/>
  <c r="J237" i="16"/>
  <c r="K237" i="16" s="1"/>
  <c r="AB233" i="16"/>
  <c r="Y233" i="16"/>
  <c r="C233" i="16"/>
  <c r="AC233" i="16"/>
  <c r="O235" i="16"/>
  <c r="W235" i="16" s="1"/>
  <c r="A235" i="16" s="1"/>
  <c r="AC232" i="16"/>
  <c r="AB232" i="16"/>
  <c r="C232" i="16"/>
  <c r="Y232" i="16"/>
  <c r="AB228" i="4"/>
  <c r="W234" i="16"/>
  <c r="A234" i="16" s="1"/>
  <c r="S233" i="16"/>
  <c r="Q234" i="16"/>
  <c r="U234" i="16" s="1"/>
  <c r="F240" i="16"/>
  <c r="U229" i="4"/>
  <c r="Y229" i="4" s="1"/>
  <c r="N231" i="4"/>
  <c r="Q230" i="4"/>
  <c r="S229" i="4"/>
  <c r="K232" i="4"/>
  <c r="N232" i="4" s="1"/>
  <c r="O230" i="4"/>
  <c r="O231" i="4" s="1"/>
  <c r="J233" i="4"/>
  <c r="L233" i="4" s="1"/>
  <c r="F235" i="4"/>
  <c r="G239" i="16"/>
  <c r="I238" i="16"/>
  <c r="H238" i="16"/>
  <c r="I234" i="4"/>
  <c r="G235" i="4"/>
  <c r="H234" i="4"/>
  <c r="M236" i="16" l="1"/>
  <c r="L237" i="16"/>
  <c r="M237" i="16" s="1"/>
  <c r="J238" i="16"/>
  <c r="L238" i="16" s="1"/>
  <c r="AC234" i="16"/>
  <c r="Y234" i="16"/>
  <c r="C234" i="16"/>
  <c r="AB234" i="16"/>
  <c r="F241" i="16"/>
  <c r="S234" i="16"/>
  <c r="Q235" i="16"/>
  <c r="U235" i="16" s="1"/>
  <c r="C229" i="4"/>
  <c r="O236" i="16"/>
  <c r="S230" i="4"/>
  <c r="U230" i="4"/>
  <c r="Y230" i="4" s="1"/>
  <c r="Q231" i="4"/>
  <c r="K233" i="4"/>
  <c r="N233" i="4" s="1"/>
  <c r="AB229" i="4"/>
  <c r="O232" i="4"/>
  <c r="W230" i="4"/>
  <c r="M232" i="4"/>
  <c r="AC229" i="4"/>
  <c r="W231" i="4"/>
  <c r="J234" i="4"/>
  <c r="K234" i="4" s="1"/>
  <c r="F236" i="4"/>
  <c r="G240" i="16"/>
  <c r="I239" i="16"/>
  <c r="H239" i="16"/>
  <c r="G236" i="4"/>
  <c r="I235" i="4"/>
  <c r="H235" i="4"/>
  <c r="N237" i="16" l="1"/>
  <c r="K238" i="16"/>
  <c r="N238" i="16" s="1"/>
  <c r="J239" i="16"/>
  <c r="K239" i="16" s="1"/>
  <c r="O237" i="16"/>
  <c r="W237" i="16" s="1"/>
  <c r="A237" i="16" s="1"/>
  <c r="AB235" i="16"/>
  <c r="AC235" i="16"/>
  <c r="C235" i="16"/>
  <c r="Y235" i="16"/>
  <c r="W236" i="16"/>
  <c r="A236" i="16" s="1"/>
  <c r="S235" i="16"/>
  <c r="Q236" i="16"/>
  <c r="U236" i="16" s="1"/>
  <c r="F242" i="16"/>
  <c r="U231" i="4"/>
  <c r="Y231" i="4" s="1"/>
  <c r="C230" i="4"/>
  <c r="S231" i="4"/>
  <c r="AC230" i="4"/>
  <c r="AB230" i="4"/>
  <c r="Q232" i="4"/>
  <c r="O233" i="4"/>
  <c r="W233" i="4" s="1"/>
  <c r="W232" i="4"/>
  <c r="M233" i="4"/>
  <c r="L234" i="4"/>
  <c r="N234" i="4" s="1"/>
  <c r="J235" i="4"/>
  <c r="L235" i="4" s="1"/>
  <c r="F237" i="4"/>
  <c r="H240" i="16"/>
  <c r="I240" i="16"/>
  <c r="G241" i="16"/>
  <c r="I236" i="4"/>
  <c r="H236" i="4"/>
  <c r="G237" i="4"/>
  <c r="M238" i="16" l="1"/>
  <c r="L239" i="16"/>
  <c r="N239" i="16" s="1"/>
  <c r="AC231" i="4"/>
  <c r="J240" i="16"/>
  <c r="K240" i="16" s="1"/>
  <c r="AC236" i="16"/>
  <c r="Y236" i="16"/>
  <c r="C236" i="16"/>
  <c r="AB236" i="16"/>
  <c r="F243" i="16"/>
  <c r="S236" i="16"/>
  <c r="Q237" i="16"/>
  <c r="O238" i="16"/>
  <c r="W238" i="16" s="1"/>
  <c r="A238" i="16" s="1"/>
  <c r="AB231" i="4"/>
  <c r="C231" i="4"/>
  <c r="S232" i="4"/>
  <c r="U232" i="4"/>
  <c r="Y232" i="4" s="1"/>
  <c r="Q233" i="4"/>
  <c r="M234" i="4"/>
  <c r="O234" i="4" s="1"/>
  <c r="W234" i="4" s="1"/>
  <c r="K235" i="4"/>
  <c r="M235" i="4" s="1"/>
  <c r="J236" i="4"/>
  <c r="L236" i="4" s="1"/>
  <c r="F238" i="4"/>
  <c r="I241" i="16"/>
  <c r="G242" i="16"/>
  <c r="H241" i="16"/>
  <c r="H237" i="4"/>
  <c r="I237" i="4"/>
  <c r="G238" i="4"/>
  <c r="M239" i="16" l="1"/>
  <c r="L240" i="16"/>
  <c r="M240" i="16" s="1"/>
  <c r="J241" i="16"/>
  <c r="K241" i="16" s="1"/>
  <c r="F244" i="16"/>
  <c r="S237" i="16"/>
  <c r="Q238" i="16"/>
  <c r="U237" i="16"/>
  <c r="O239" i="16"/>
  <c r="AB232" i="4"/>
  <c r="U233" i="4"/>
  <c r="Y233" i="4" s="1"/>
  <c r="C232" i="4"/>
  <c r="AC232" i="4"/>
  <c r="S233" i="4"/>
  <c r="K236" i="4"/>
  <c r="N236" i="4" s="1"/>
  <c r="Q234" i="4"/>
  <c r="N235" i="4"/>
  <c r="O235" i="4"/>
  <c r="W235" i="4" s="1"/>
  <c r="J237" i="4"/>
  <c r="K237" i="4" s="1"/>
  <c r="F239" i="4"/>
  <c r="I242" i="16"/>
  <c r="H242" i="16"/>
  <c r="G243" i="16"/>
  <c r="I238" i="4"/>
  <c r="H238" i="4"/>
  <c r="G239" i="4"/>
  <c r="L241" i="16" l="1"/>
  <c r="N241" i="16" s="1"/>
  <c r="N240" i="16"/>
  <c r="AC233" i="4"/>
  <c r="AB233" i="4"/>
  <c r="J242" i="16"/>
  <c r="K242" i="16" s="1"/>
  <c r="AC237" i="16"/>
  <c r="AB237" i="16"/>
  <c r="Y237" i="16"/>
  <c r="C237" i="16"/>
  <c r="S238" i="16"/>
  <c r="Q239" i="16"/>
  <c r="U239" i="16" s="1"/>
  <c r="O240" i="16"/>
  <c r="C233" i="4"/>
  <c r="W239" i="16"/>
  <c r="A239" i="16" s="1"/>
  <c r="U238" i="16"/>
  <c r="F245" i="16"/>
  <c r="U234" i="4"/>
  <c r="Y234" i="4" s="1"/>
  <c r="M236" i="4"/>
  <c r="Q235" i="4"/>
  <c r="L237" i="4"/>
  <c r="N237" i="4" s="1"/>
  <c r="S234" i="4"/>
  <c r="O236" i="4"/>
  <c r="W236" i="4" s="1"/>
  <c r="J238" i="4"/>
  <c r="L238" i="4" s="1"/>
  <c r="F240" i="4"/>
  <c r="S2" i="5"/>
  <c r="I243" i="16"/>
  <c r="G244" i="16"/>
  <c r="H243" i="16"/>
  <c r="H239" i="4"/>
  <c r="I239" i="4"/>
  <c r="G240" i="4"/>
  <c r="M241" i="16" l="1"/>
  <c r="L242" i="16"/>
  <c r="M242" i="16" s="1"/>
  <c r="AC234" i="4"/>
  <c r="AB234" i="4"/>
  <c r="C234" i="4"/>
  <c r="J243" i="16"/>
  <c r="K243" i="16" s="1"/>
  <c r="O241" i="16"/>
  <c r="Y239" i="16"/>
  <c r="AC239" i="16"/>
  <c r="C239" i="16"/>
  <c r="AB239" i="16"/>
  <c r="F246" i="16"/>
  <c r="AC238" i="16"/>
  <c r="Y238" i="16"/>
  <c r="C238" i="16"/>
  <c r="AB238" i="16"/>
  <c r="W240" i="16"/>
  <c r="A240" i="16" s="1"/>
  <c r="S239" i="16"/>
  <c r="Q240" i="16"/>
  <c r="U235" i="4"/>
  <c r="Y235" i="4" s="1"/>
  <c r="Q236" i="4"/>
  <c r="S235" i="4"/>
  <c r="M237" i="4"/>
  <c r="K238" i="4"/>
  <c r="N238" i="4" s="1"/>
  <c r="O237" i="4"/>
  <c r="J239" i="4"/>
  <c r="K239" i="4" s="1"/>
  <c r="F241" i="4"/>
  <c r="H244" i="16"/>
  <c r="G245" i="16"/>
  <c r="I244" i="16"/>
  <c r="G241" i="4"/>
  <c r="I240" i="4"/>
  <c r="H240" i="4"/>
  <c r="L243" i="16" l="1"/>
  <c r="M243" i="16" s="1"/>
  <c r="N242" i="16"/>
  <c r="C235" i="4"/>
  <c r="AC235" i="4"/>
  <c r="AB235" i="4"/>
  <c r="J244" i="16"/>
  <c r="K244" i="16" s="1"/>
  <c r="S240" i="16"/>
  <c r="Q241" i="16"/>
  <c r="U241" i="16" s="1"/>
  <c r="F247" i="16"/>
  <c r="O242" i="16"/>
  <c r="W242" i="16" s="1"/>
  <c r="A242" i="16" s="1"/>
  <c r="U240" i="16"/>
  <c r="W241" i="16"/>
  <c r="A241" i="16" s="1"/>
  <c r="U236" i="4"/>
  <c r="AC236" i="4" s="1"/>
  <c r="Q237" i="4"/>
  <c r="L239" i="4"/>
  <c r="N239" i="4" s="1"/>
  <c r="O238" i="4"/>
  <c r="W238" i="4" s="1"/>
  <c r="M238" i="4"/>
  <c r="S236" i="4"/>
  <c r="W237" i="4"/>
  <c r="J240" i="4"/>
  <c r="F242" i="4"/>
  <c r="I245" i="16"/>
  <c r="G246" i="16"/>
  <c r="H245" i="16"/>
  <c r="I241" i="4"/>
  <c r="H241" i="4"/>
  <c r="G242" i="4"/>
  <c r="N243" i="16" l="1"/>
  <c r="L244" i="16"/>
  <c r="M244" i="16" s="1"/>
  <c r="C236" i="4"/>
  <c r="J245" i="16"/>
  <c r="K245" i="16" s="1"/>
  <c r="C241" i="16"/>
  <c r="Y241" i="16"/>
  <c r="AB241" i="16"/>
  <c r="AC241" i="16"/>
  <c r="F248" i="16"/>
  <c r="S241" i="16"/>
  <c r="Q242" i="16"/>
  <c r="AC240" i="16"/>
  <c r="Y240" i="16"/>
  <c r="C240" i="16"/>
  <c r="AB240" i="16"/>
  <c r="O243" i="16"/>
  <c r="W243" i="16" s="1"/>
  <c r="A243" i="16" s="1"/>
  <c r="AB236" i="4"/>
  <c r="Y236" i="4"/>
  <c r="Q238" i="4"/>
  <c r="U238" i="4" s="1"/>
  <c r="Y238" i="4" s="1"/>
  <c r="U237" i="4"/>
  <c r="Y237" i="4" s="1"/>
  <c r="M239" i="4"/>
  <c r="S237" i="4"/>
  <c r="O239" i="4"/>
  <c r="W239" i="4" s="1"/>
  <c r="J241" i="4"/>
  <c r="L241" i="4" s="1"/>
  <c r="K240" i="4"/>
  <c r="L240" i="4"/>
  <c r="F243" i="4"/>
  <c r="H246" i="16"/>
  <c r="G247" i="16"/>
  <c r="I246" i="16"/>
  <c r="G243" i="4"/>
  <c r="H242" i="4"/>
  <c r="I242" i="4"/>
  <c r="N244" i="16" l="1"/>
  <c r="O244" i="16" s="1"/>
  <c r="W244" i="16" s="1"/>
  <c r="A244" i="16" s="1"/>
  <c r="L245" i="16"/>
  <c r="M245" i="16" s="1"/>
  <c r="J246" i="16"/>
  <c r="K246" i="16" s="1"/>
  <c r="S242" i="16"/>
  <c r="Q243" i="16"/>
  <c r="F249" i="16"/>
  <c r="U242" i="16"/>
  <c r="S238" i="4"/>
  <c r="Q239" i="4"/>
  <c r="U239" i="4" s="1"/>
  <c r="Y239" i="4" s="1"/>
  <c r="C237" i="4"/>
  <c r="AC237" i="4"/>
  <c r="AB237" i="4"/>
  <c r="O240" i="4"/>
  <c r="W240" i="4" s="1"/>
  <c r="K241" i="4"/>
  <c r="M241" i="4" s="1"/>
  <c r="J242" i="4"/>
  <c r="L242" i="4" s="1"/>
  <c r="M240" i="4"/>
  <c r="N240" i="4"/>
  <c r="AB238" i="4"/>
  <c r="AC238" i="4"/>
  <c r="C238" i="4"/>
  <c r="F244" i="4"/>
  <c r="G248" i="16"/>
  <c r="I247" i="16"/>
  <c r="H247" i="16"/>
  <c r="G244" i="4"/>
  <c r="H243" i="4"/>
  <c r="I243" i="4"/>
  <c r="L246" i="16" l="1"/>
  <c r="N246" i="16" s="1"/>
  <c r="N245" i="16"/>
  <c r="O245" i="16" s="1"/>
  <c r="W245" i="16" s="1"/>
  <c r="A245" i="16" s="1"/>
  <c r="S239" i="4"/>
  <c r="Q240" i="4"/>
  <c r="Q241" i="4" s="1"/>
  <c r="J247" i="16"/>
  <c r="L247" i="16" s="1"/>
  <c r="S243" i="16"/>
  <c r="Q244" i="16"/>
  <c r="AC242" i="16"/>
  <c r="Y242" i="16"/>
  <c r="AB242" i="16"/>
  <c r="C242" i="16"/>
  <c r="U243" i="16"/>
  <c r="F250" i="16"/>
  <c r="N241" i="4"/>
  <c r="O241" i="4"/>
  <c r="W241" i="4" s="1"/>
  <c r="K242" i="4"/>
  <c r="M242" i="4" s="1"/>
  <c r="J243" i="4"/>
  <c r="L243" i="4" s="1"/>
  <c r="AB239" i="4"/>
  <c r="AC239" i="4"/>
  <c r="C239" i="4"/>
  <c r="F245" i="4"/>
  <c r="H248" i="16"/>
  <c r="I248" i="16"/>
  <c r="G249" i="16"/>
  <c r="H244" i="4"/>
  <c r="G245" i="4"/>
  <c r="I244" i="4"/>
  <c r="M246" i="16" l="1"/>
  <c r="K247" i="16"/>
  <c r="N247" i="16" s="1"/>
  <c r="S240" i="4"/>
  <c r="U240" i="4"/>
  <c r="Y240" i="4" s="1"/>
  <c r="J248" i="16"/>
  <c r="L248" i="16" s="1"/>
  <c r="S244" i="16"/>
  <c r="Q245" i="16"/>
  <c r="U244" i="16"/>
  <c r="F251" i="16"/>
  <c r="O246" i="16"/>
  <c r="AC243" i="16"/>
  <c r="Y243" i="16"/>
  <c r="C243" i="16"/>
  <c r="AB243" i="16"/>
  <c r="U241" i="4"/>
  <c r="Y241" i="4" s="1"/>
  <c r="O242" i="4"/>
  <c r="W242" i="4" s="1"/>
  <c r="K243" i="4"/>
  <c r="M243" i="4" s="1"/>
  <c r="N242" i="4"/>
  <c r="J244" i="4"/>
  <c r="L244" i="4" s="1"/>
  <c r="S241" i="4"/>
  <c r="Q242" i="4"/>
  <c r="F246" i="4"/>
  <c r="I249" i="16"/>
  <c r="H249" i="16"/>
  <c r="G250" i="16"/>
  <c r="I245" i="4"/>
  <c r="H245" i="4"/>
  <c r="G246" i="4"/>
  <c r="K248" i="16" l="1"/>
  <c r="M248" i="16" s="1"/>
  <c r="M247" i="16"/>
  <c r="AC240" i="4"/>
  <c r="C240" i="4"/>
  <c r="AB240" i="4"/>
  <c r="J249" i="16"/>
  <c r="K249" i="16" s="1"/>
  <c r="AC244" i="16"/>
  <c r="Y244" i="16"/>
  <c r="C244" i="16"/>
  <c r="AB244" i="16"/>
  <c r="S245" i="16"/>
  <c r="Q246" i="16"/>
  <c r="U246" i="16" s="1"/>
  <c r="O247" i="16"/>
  <c r="U245" i="16"/>
  <c r="W246" i="16"/>
  <c r="A246" i="16" s="1"/>
  <c r="U242" i="4"/>
  <c r="Y242" i="4" s="1"/>
  <c r="O243" i="4"/>
  <c r="W243" i="4" s="1"/>
  <c r="N243" i="4"/>
  <c r="K244" i="4"/>
  <c r="N244" i="4" s="1"/>
  <c r="J245" i="4"/>
  <c r="K245" i="4" s="1"/>
  <c r="AB241" i="4"/>
  <c r="AC241" i="4"/>
  <c r="C241" i="4"/>
  <c r="F247" i="4"/>
  <c r="S242" i="4"/>
  <c r="Q243" i="4"/>
  <c r="I250" i="16"/>
  <c r="G251" i="16"/>
  <c r="H250" i="16"/>
  <c r="G247" i="4"/>
  <c r="I246" i="4"/>
  <c r="H246" i="4"/>
  <c r="L249" i="16" l="1"/>
  <c r="N249" i="16" s="1"/>
  <c r="N248" i="16"/>
  <c r="J250" i="16"/>
  <c r="L250" i="16" s="1"/>
  <c r="O248" i="16"/>
  <c r="W247" i="16"/>
  <c r="A247" i="16" s="1"/>
  <c r="AC246" i="16"/>
  <c r="Y246" i="16"/>
  <c r="C246" i="16"/>
  <c r="AB246" i="16"/>
  <c r="S246" i="16"/>
  <c r="Q247" i="16"/>
  <c r="AC245" i="16"/>
  <c r="Y245" i="16"/>
  <c r="C245" i="16"/>
  <c r="AB245" i="16"/>
  <c r="U243" i="4"/>
  <c r="Y243" i="4" s="1"/>
  <c r="M244" i="4"/>
  <c r="O244" i="4" s="1"/>
  <c r="W244" i="4" s="1"/>
  <c r="L245" i="4"/>
  <c r="M245" i="4" s="1"/>
  <c r="J246" i="4"/>
  <c r="L246" i="4" s="1"/>
  <c r="AB242" i="4"/>
  <c r="AC242" i="4"/>
  <c r="C242" i="4"/>
  <c r="F248" i="4"/>
  <c r="S243" i="4"/>
  <c r="H251" i="16"/>
  <c r="I251" i="16"/>
  <c r="I247" i="4"/>
  <c r="H247" i="4"/>
  <c r="G248" i="4"/>
  <c r="M249" i="16" l="1"/>
  <c r="O249" i="16" s="1"/>
  <c r="K250" i="16"/>
  <c r="M250" i="16" s="1"/>
  <c r="J251" i="16"/>
  <c r="L251" i="16" s="1"/>
  <c r="S247" i="16"/>
  <c r="Q248" i="16"/>
  <c r="U248" i="16" s="1"/>
  <c r="W248" i="16"/>
  <c r="A248" i="16" s="1"/>
  <c r="AC243" i="4"/>
  <c r="AB243" i="4"/>
  <c r="C243" i="4"/>
  <c r="U247" i="16"/>
  <c r="Q244" i="4"/>
  <c r="K246" i="4"/>
  <c r="N246" i="4" s="1"/>
  <c r="N245" i="4"/>
  <c r="O245" i="4" s="1"/>
  <c r="W245" i="4" s="1"/>
  <c r="J247" i="4"/>
  <c r="K247" i="4" s="1"/>
  <c r="F249" i="4"/>
  <c r="G249" i="4"/>
  <c r="I248" i="4"/>
  <c r="H248" i="4"/>
  <c r="N250" i="16" l="1"/>
  <c r="O250" i="16" s="1"/>
  <c r="K251" i="16"/>
  <c r="M251" i="16" s="1"/>
  <c r="AC248" i="16"/>
  <c r="Y248" i="16"/>
  <c r="C248" i="16"/>
  <c r="AB248" i="16"/>
  <c r="S248" i="16"/>
  <c r="Q249" i="16"/>
  <c r="U249" i="16" s="1"/>
  <c r="AC247" i="16"/>
  <c r="Y247" i="16"/>
  <c r="C247" i="16"/>
  <c r="AB247" i="16"/>
  <c r="W249" i="16"/>
  <c r="A249" i="16" s="1"/>
  <c r="S244" i="4"/>
  <c r="U244" i="4"/>
  <c r="Y244" i="4" s="1"/>
  <c r="Q245" i="4"/>
  <c r="L247" i="4"/>
  <c r="N247" i="4" s="1"/>
  <c r="M246" i="4"/>
  <c r="J248" i="4"/>
  <c r="L248" i="4" s="1"/>
  <c r="O246" i="4"/>
  <c r="O247" i="4" s="1"/>
  <c r="F250" i="4"/>
  <c r="I249" i="4"/>
  <c r="H249" i="4"/>
  <c r="G250" i="4"/>
  <c r="N251" i="16" l="1"/>
  <c r="O251" i="16" s="1"/>
  <c r="W251" i="16" s="1"/>
  <c r="A251" i="16" s="1"/>
  <c r="AC249" i="16"/>
  <c r="Y249" i="16"/>
  <c r="C249" i="16"/>
  <c r="AB249" i="16"/>
  <c r="S249" i="16"/>
  <c r="Q250" i="16"/>
  <c r="U250" i="16" s="1"/>
  <c r="W250" i="16"/>
  <c r="A250" i="16" s="1"/>
  <c r="AB244" i="4"/>
  <c r="S245" i="4"/>
  <c r="U245" i="4"/>
  <c r="Y245" i="4" s="1"/>
  <c r="Q246" i="4"/>
  <c r="M247" i="4"/>
  <c r="AC244" i="4"/>
  <c r="C244" i="4"/>
  <c r="J249" i="4"/>
  <c r="L249" i="4" s="1"/>
  <c r="K248" i="4"/>
  <c r="M248" i="4" s="1"/>
  <c r="W246" i="4"/>
  <c r="W247" i="4"/>
  <c r="F251" i="4"/>
  <c r="I250" i="4"/>
  <c r="G251" i="4"/>
  <c r="H250" i="4"/>
  <c r="AC250" i="16" l="1"/>
  <c r="Y250" i="16"/>
  <c r="C250" i="16"/>
  <c r="AB250" i="16"/>
  <c r="S250" i="16"/>
  <c r="Q251" i="16"/>
  <c r="S251" i="16" s="1"/>
  <c r="AC245" i="4"/>
  <c r="U246" i="4"/>
  <c r="Y246" i="4" s="1"/>
  <c r="AB245" i="4"/>
  <c r="S246" i="4"/>
  <c r="Q247" i="4"/>
  <c r="C245" i="4"/>
  <c r="O248" i="4"/>
  <c r="W248" i="4" s="1"/>
  <c r="K249" i="4"/>
  <c r="M249" i="4" s="1"/>
  <c r="N248" i="4"/>
  <c r="J250" i="4"/>
  <c r="L250" i="4" s="1"/>
  <c r="H251" i="4"/>
  <c r="I251" i="4"/>
  <c r="C246" i="4" l="1"/>
  <c r="AC246" i="4"/>
  <c r="AB246" i="4"/>
  <c r="U251" i="16"/>
  <c r="S247" i="4"/>
  <c r="U247" i="4"/>
  <c r="Q248" i="4"/>
  <c r="U248" i="4" s="1"/>
  <c r="N249" i="4"/>
  <c r="O249" i="4" s="1"/>
  <c r="W249" i="4" s="1"/>
  <c r="K250" i="4"/>
  <c r="M250" i="4" s="1"/>
  <c r="J251" i="4"/>
  <c r="K251" i="4" s="1"/>
  <c r="Y248" i="4" l="1"/>
  <c r="AC251" i="16"/>
  <c r="Y251" i="16"/>
  <c r="C251" i="16"/>
  <c r="AB251" i="16"/>
  <c r="U253" i="16"/>
  <c r="AB247" i="4"/>
  <c r="Y247" i="4"/>
  <c r="C247" i="4"/>
  <c r="AC247" i="4"/>
  <c r="Q249" i="4"/>
  <c r="S248" i="4"/>
  <c r="L251" i="4"/>
  <c r="M251" i="4" s="1"/>
  <c r="N250" i="4"/>
  <c r="O250" i="4" s="1"/>
  <c r="W250" i="4" s="1"/>
  <c r="AB248" i="4"/>
  <c r="AC248" i="4"/>
  <c r="C248" i="4"/>
  <c r="S249" i="4" l="1"/>
  <c r="U249" i="4"/>
  <c r="Y249" i="4" s="1"/>
  <c r="Q250" i="4"/>
  <c r="U250" i="4" s="1"/>
  <c r="Y250" i="4" s="1"/>
  <c r="N251" i="4"/>
  <c r="O251" i="4" s="1"/>
  <c r="W251" i="4" s="1"/>
  <c r="C249" i="4" l="1"/>
  <c r="AB249" i="4"/>
  <c r="AC249" i="4"/>
  <c r="Q251" i="4"/>
  <c r="S251" i="4" s="1"/>
  <c r="S250" i="4"/>
  <c r="AB250" i="4"/>
  <c r="AC250" i="4"/>
  <c r="C250" i="4"/>
  <c r="U251" i="4" l="1"/>
  <c r="Y251" i="4" s="1"/>
  <c r="AB251" i="4" l="1"/>
  <c r="U253" i="4"/>
  <c r="C251" i="4"/>
  <c r="AC251" i="4"/>
  <c r="A16" i="4"/>
  <c r="A17" i="4"/>
  <c r="A18" i="4"/>
  <c r="A21" i="4"/>
  <c r="A24" i="4"/>
  <c r="A25" i="4"/>
  <c r="A28" i="4"/>
  <c r="A29" i="4"/>
  <c r="A30" i="4"/>
  <c r="A33" i="4"/>
  <c r="A34" i="4"/>
  <c r="A35" i="4"/>
  <c r="A36" i="4"/>
  <c r="A37" i="4"/>
  <c r="A38" i="4"/>
  <c r="A40" i="4"/>
  <c r="A41" i="4"/>
  <c r="A44" i="4"/>
  <c r="A46" i="4"/>
  <c r="A47" i="4"/>
  <c r="A48" i="4"/>
  <c r="A51" i="4"/>
  <c r="A52" i="4"/>
  <c r="A53" i="4"/>
  <c r="A54" i="4"/>
  <c r="A55" i="4"/>
  <c r="A56" i="4"/>
  <c r="A58" i="4"/>
  <c r="A60" i="4"/>
  <c r="A61" i="4"/>
  <c r="A62" i="4"/>
  <c r="A63" i="4"/>
  <c r="A64" i="4"/>
  <c r="A66" i="4"/>
  <c r="A67" i="4"/>
  <c r="A69" i="4"/>
  <c r="A70" i="4"/>
  <c r="A71" i="4"/>
  <c r="A72" i="4"/>
  <c r="A73" i="4"/>
  <c r="A74" i="4"/>
  <c r="A75" i="4"/>
  <c r="A76" i="4"/>
  <c r="A78" i="4"/>
  <c r="A79" i="4"/>
  <c r="A80" i="4"/>
  <c r="A82" i="4"/>
  <c r="A83" i="4"/>
  <c r="A84" i="4"/>
  <c r="A85" i="4"/>
  <c r="A86" i="4"/>
  <c r="A88" i="4"/>
  <c r="A89" i="4"/>
  <c r="A90" i="4"/>
  <c r="A91" i="4"/>
  <c r="A92" i="4"/>
  <c r="A93" i="4"/>
  <c r="A94" i="4"/>
  <c r="A95" i="4"/>
  <c r="A96" i="4"/>
  <c r="A97" i="4"/>
  <c r="A99" i="4"/>
  <c r="A100" i="4"/>
  <c r="A101" i="4"/>
  <c r="A102" i="4"/>
  <c r="A103" i="4"/>
  <c r="A105" i="4"/>
  <c r="A106" i="4"/>
  <c r="A108" i="4"/>
  <c r="A109" i="4"/>
  <c r="A110" i="4"/>
  <c r="A111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7" i="4"/>
  <c r="A148" i="4"/>
  <c r="A149" i="4"/>
  <c r="A150" i="4"/>
  <c r="A151" i="4"/>
  <c r="A152" i="4"/>
  <c r="A155" i="4"/>
  <c r="A157" i="4"/>
  <c r="A158" i="4"/>
  <c r="A159" i="4"/>
  <c r="A160" i="4"/>
  <c r="A161" i="4"/>
  <c r="A162" i="4"/>
  <c r="A163" i="4"/>
  <c r="A165" i="4"/>
  <c r="A166" i="4"/>
  <c r="A167" i="4"/>
  <c r="A168" i="4"/>
  <c r="A169" i="4"/>
  <c r="A171" i="4"/>
  <c r="A173" i="4"/>
  <c r="A174" i="4"/>
  <c r="A175" i="4"/>
  <c r="A176" i="4"/>
  <c r="A177" i="4"/>
  <c r="A178" i="4"/>
  <c r="A179" i="4"/>
  <c r="A181" i="4"/>
  <c r="A183" i="4"/>
  <c r="A184" i="4"/>
  <c r="A185" i="4"/>
  <c r="A188" i="4"/>
  <c r="A189" i="4"/>
  <c r="A190" i="4"/>
  <c r="A191" i="4"/>
  <c r="A193" i="4"/>
  <c r="A194" i="4"/>
  <c r="A196" i="4"/>
  <c r="A197" i="4"/>
  <c r="A198" i="4"/>
  <c r="A199" i="4"/>
  <c r="A200" i="4"/>
  <c r="A201" i="4"/>
  <c r="A202" i="4"/>
  <c r="A203" i="4"/>
  <c r="A205" i="4"/>
  <c r="A206" i="4"/>
  <c r="A207" i="4"/>
  <c r="A208" i="4"/>
  <c r="A210" i="4"/>
  <c r="A211" i="4"/>
  <c r="A212" i="4"/>
  <c r="A213" i="4"/>
  <c r="A214" i="4"/>
  <c r="A215" i="4"/>
  <c r="A217" i="4"/>
  <c r="A218" i="4"/>
  <c r="A219" i="4"/>
  <c r="A220" i="4"/>
  <c r="A222" i="4"/>
  <c r="A226" i="4"/>
  <c r="A227" i="4"/>
  <c r="A228" i="4"/>
  <c r="A230" i="4"/>
  <c r="A231" i="4"/>
  <c r="A232" i="4"/>
  <c r="A235" i="4"/>
  <c r="A236" i="4"/>
  <c r="A237" i="4"/>
  <c r="A238" i="4"/>
  <c r="A239" i="4"/>
  <c r="A240" i="4"/>
  <c r="A241" i="4"/>
  <c r="A242" i="4"/>
  <c r="A244" i="4"/>
  <c r="A245" i="4"/>
  <c r="A246" i="4"/>
  <c r="A247" i="4"/>
  <c r="A249" i="4"/>
  <c r="A13" i="4"/>
  <c r="A14" i="4"/>
  <c r="A15" i="4"/>
  <c r="A19" i="4"/>
  <c r="A20" i="4"/>
  <c r="A22" i="4"/>
  <c r="A23" i="4"/>
  <c r="A26" i="4"/>
  <c r="A27" i="4"/>
  <c r="A31" i="4"/>
  <c r="A32" i="4"/>
  <c r="A39" i="4"/>
  <c r="A42" i="4"/>
  <c r="A43" i="4"/>
  <c r="A45" i="4"/>
  <c r="A49" i="4"/>
  <c r="A50" i="4"/>
  <c r="A57" i="4"/>
  <c r="A59" i="4"/>
  <c r="A65" i="4"/>
  <c r="A68" i="4"/>
  <c r="A77" i="4"/>
  <c r="A81" i="4"/>
  <c r="A87" i="4"/>
  <c r="A98" i="4"/>
  <c r="A104" i="4"/>
  <c r="A107" i="4"/>
  <c r="A112" i="4"/>
  <c r="A118" i="4"/>
  <c r="A130" i="4"/>
  <c r="A131" i="4"/>
  <c r="A144" i="4"/>
  <c r="A146" i="4"/>
  <c r="A153" i="4"/>
  <c r="A154" i="4"/>
  <c r="A156" i="4"/>
  <c r="A164" i="4"/>
  <c r="A170" i="4"/>
  <c r="A172" i="4"/>
  <c r="A180" i="4"/>
  <c r="A182" i="4"/>
  <c r="A186" i="4"/>
  <c r="A187" i="4"/>
  <c r="A192" i="4"/>
  <c r="A195" i="4"/>
  <c r="A204" i="4"/>
  <c r="A209" i="4"/>
  <c r="A216" i="4"/>
  <c r="A221" i="4"/>
  <c r="A223" i="4"/>
  <c r="A224" i="4"/>
  <c r="A225" i="4"/>
  <c r="A229" i="4"/>
  <c r="A233" i="4"/>
  <c r="A234" i="4"/>
  <c r="A243" i="4"/>
  <c r="A248" i="4"/>
  <c r="A250" i="4"/>
  <c r="A251" i="4"/>
  <c r="D3" i="13"/>
  <c r="E3" i="13"/>
  <c r="D4" i="13"/>
  <c r="E4" i="13" l="1"/>
  <c r="D5" i="13"/>
  <c r="E5" i="13" l="1"/>
  <c r="D6" i="13"/>
  <c r="E6" i="13" l="1"/>
  <c r="D7" i="13"/>
  <c r="E7" i="13" l="1"/>
  <c r="D8" i="13"/>
  <c r="E8" i="13" l="1"/>
  <c r="D9" i="13"/>
  <c r="E9" i="13" l="1"/>
  <c r="D10" i="13"/>
  <c r="E10" i="13" l="1"/>
  <c r="D11" i="13"/>
  <c r="E11" i="13" l="1"/>
  <c r="D12" i="13"/>
  <c r="E12" i="13" l="1"/>
  <c r="D13" i="13"/>
  <c r="E13" i="13" l="1"/>
  <c r="D14" i="13"/>
  <c r="E14" i="13" l="1"/>
  <c r="D15" i="13"/>
  <c r="E15" i="13" l="1"/>
  <c r="D16" i="13"/>
  <c r="E16" i="13" l="1"/>
  <c r="D17" i="13"/>
  <c r="E17" i="13" l="1"/>
  <c r="D18" i="13"/>
  <c r="E18" i="13" l="1"/>
  <c r="D19" i="13"/>
  <c r="E19" i="13" l="1"/>
  <c r="D20" i="13"/>
  <c r="E20" i="13" l="1"/>
  <c r="D21" i="13"/>
  <c r="E21" i="13" l="1"/>
  <c r="D22" i="13"/>
  <c r="E22" i="13" l="1"/>
  <c r="D23" i="13"/>
  <c r="E23" i="13" l="1"/>
  <c r="D24" i="13"/>
  <c r="E24" i="13" l="1"/>
  <c r="D25" i="13"/>
  <c r="E25" i="13" l="1"/>
  <c r="D26" i="13"/>
  <c r="E26" i="13" l="1"/>
  <c r="D27" i="13"/>
  <c r="E27" i="13" l="1"/>
  <c r="D28" i="13"/>
  <c r="E28" i="13" l="1"/>
  <c r="D29" i="13"/>
  <c r="E29" i="13" l="1"/>
  <c r="D30" i="13"/>
  <c r="E30" i="13" l="1"/>
  <c r="D31" i="13"/>
  <c r="E31" i="13" l="1"/>
  <c r="D32" i="13"/>
  <c r="E32" i="13" l="1"/>
  <c r="D33" i="13"/>
  <c r="E33" i="13" l="1"/>
  <c r="D34" i="13"/>
  <c r="E34" i="13" l="1"/>
  <c r="D35" i="13"/>
  <c r="E35" i="13" l="1"/>
  <c r="D36" i="13"/>
  <c r="E36" i="13" l="1"/>
  <c r="D37" i="13"/>
  <c r="E37" i="13" l="1"/>
  <c r="D38" i="13"/>
  <c r="E38" i="13" l="1"/>
  <c r="D39" i="13"/>
  <c r="E39" i="13" l="1"/>
  <c r="D40" i="13"/>
  <c r="E40" i="13" l="1"/>
  <c r="D41" i="13"/>
  <c r="E41" i="13" l="1"/>
  <c r="D42" i="13"/>
  <c r="E42" i="13" l="1"/>
  <c r="D43" i="13"/>
  <c r="E43" i="13" l="1"/>
  <c r="D44" i="13"/>
  <c r="E44" i="13" l="1"/>
  <c r="D45" i="13"/>
  <c r="E45" i="13" l="1"/>
  <c r="D46" i="13"/>
  <c r="E46" i="13" l="1"/>
  <c r="D47" i="13"/>
  <c r="E47" i="13" l="1"/>
  <c r="D48" i="13"/>
  <c r="E48" i="13" l="1"/>
  <c r="D49" i="13"/>
  <c r="E49" i="13" l="1"/>
  <c r="D50" i="13"/>
  <c r="E50" i="13" l="1"/>
  <c r="D51" i="13"/>
  <c r="E51" i="13" l="1"/>
  <c r="D52" i="13"/>
  <c r="E52" i="13" l="1"/>
  <c r="D53" i="13"/>
  <c r="E53" i="13" l="1"/>
  <c r="D54" i="13"/>
  <c r="E54" i="13" l="1"/>
  <c r="D55" i="13"/>
  <c r="E55" i="13" l="1"/>
  <c r="D56" i="13"/>
  <c r="E56" i="13" l="1"/>
  <c r="D57" i="13"/>
  <c r="E57" i="13" l="1"/>
  <c r="D58" i="13"/>
  <c r="E58" i="13" l="1"/>
  <c r="D59" i="13"/>
  <c r="E59" i="13" l="1"/>
  <c r="D60" i="13"/>
  <c r="E60" i="13" l="1"/>
  <c r="D61" i="13"/>
  <c r="E61" i="13" l="1"/>
  <c r="D62" i="13"/>
  <c r="E62" i="13" l="1"/>
  <c r="D63" i="13"/>
  <c r="E63" i="13" l="1"/>
  <c r="D64" i="13"/>
  <c r="E64" i="13" l="1"/>
  <c r="D65" i="13"/>
  <c r="E65" i="13" l="1"/>
  <c r="D66" i="13"/>
  <c r="E66" i="13" l="1"/>
  <c r="D67" i="13"/>
  <c r="E67" i="13" l="1"/>
  <c r="D68" i="13"/>
  <c r="E68" i="13" l="1"/>
  <c r="D69" i="13"/>
  <c r="E69" i="13" l="1"/>
  <c r="D70" i="13"/>
  <c r="E70" i="13" l="1"/>
  <c r="D71" i="13"/>
  <c r="E71" i="13" l="1"/>
  <c r="D72" i="13"/>
  <c r="E72" i="13" l="1"/>
  <c r="D73" i="13"/>
  <c r="E73" i="13" l="1"/>
  <c r="D74" i="13"/>
  <c r="E74" i="13" l="1"/>
  <c r="D75" i="13"/>
  <c r="E75" i="13" l="1"/>
  <c r="D76" i="13"/>
  <c r="E76" i="13" l="1"/>
  <c r="D77" i="13"/>
  <c r="E77" i="13" l="1"/>
  <c r="D78" i="13"/>
  <c r="E78" i="13" l="1"/>
  <c r="D79" i="13"/>
  <c r="E79" i="13" l="1"/>
  <c r="D80" i="13"/>
  <c r="E80" i="13" l="1"/>
  <c r="D81" i="13"/>
  <c r="E81" i="13" l="1"/>
  <c r="D82" i="13"/>
  <c r="E82" i="13" l="1"/>
  <c r="D83" i="13"/>
  <c r="E83" i="13" l="1"/>
  <c r="D84" i="13"/>
  <c r="E84" i="13" l="1"/>
  <c r="D85" i="13"/>
  <c r="E85" i="13" l="1"/>
  <c r="D86" i="13"/>
  <c r="E86" i="13" l="1"/>
  <c r="D87" i="13"/>
  <c r="E87" i="13" l="1"/>
  <c r="D88" i="13"/>
  <c r="E88" i="13" l="1"/>
  <c r="D89" i="13"/>
  <c r="E89" i="13" l="1"/>
  <c r="D90" i="13"/>
  <c r="E90" i="13" l="1"/>
  <c r="D91" i="13"/>
  <c r="E91" i="13" l="1"/>
  <c r="D92" i="13"/>
  <c r="E92" i="13" l="1"/>
  <c r="D93" i="13"/>
  <c r="E93" i="13" l="1"/>
  <c r="D94" i="13"/>
  <c r="E94" i="13" l="1"/>
  <c r="D95" i="13"/>
  <c r="E95" i="13" l="1"/>
  <c r="D96" i="13"/>
  <c r="E96" i="13" l="1"/>
  <c r="D97" i="13"/>
  <c r="E97" i="13" l="1"/>
  <c r="D98" i="13"/>
  <c r="E98" i="13" l="1"/>
  <c r="D99" i="13"/>
  <c r="E99" i="13" l="1"/>
  <c r="D100" i="13"/>
  <c r="E100" i="13" l="1"/>
  <c r="D101" i="13"/>
  <c r="E101" i="13" l="1"/>
  <c r="D102" i="13"/>
  <c r="E102" i="13" l="1"/>
  <c r="D103" i="13"/>
  <c r="E103" i="13" l="1"/>
  <c r="D104" i="13"/>
  <c r="E104" i="13" l="1"/>
  <c r="D105" i="13"/>
  <c r="E105" i="13" l="1"/>
  <c r="D106" i="13"/>
  <c r="E106" i="13" l="1"/>
  <c r="D107" i="13"/>
  <c r="E107" i="13" l="1"/>
  <c r="D108" i="13"/>
  <c r="E108" i="13" l="1"/>
  <c r="D109" i="13"/>
  <c r="E109" i="13" l="1"/>
  <c r="D110" i="13"/>
  <c r="E110" i="13" l="1"/>
  <c r="D111" i="13"/>
  <c r="E111" i="13" l="1"/>
  <c r="D112" i="13"/>
  <c r="E112" i="13" l="1"/>
  <c r="D113" i="13"/>
  <c r="E113" i="13" l="1"/>
  <c r="D114" i="13"/>
  <c r="E114" i="13" l="1"/>
  <c r="D115" i="13"/>
  <c r="E115" i="13" l="1"/>
  <c r="D116" i="13"/>
  <c r="E116" i="13" l="1"/>
  <c r="D117" i="13"/>
  <c r="E117" i="13" l="1"/>
  <c r="D118" i="13"/>
  <c r="E118" i="13" l="1"/>
  <c r="D119" i="13"/>
  <c r="E119" i="13" l="1"/>
  <c r="D120" i="13"/>
  <c r="E120" i="13" l="1"/>
  <c r="D121" i="13"/>
  <c r="E121" i="13" l="1"/>
  <c r="D122" i="13"/>
  <c r="E122" i="13" l="1"/>
  <c r="D123" i="13"/>
  <c r="E123" i="13" l="1"/>
  <c r="D124" i="13"/>
  <c r="E124" i="13" l="1"/>
  <c r="D125" i="13"/>
  <c r="E125" i="13" l="1"/>
  <c r="D126" i="13"/>
  <c r="E126" i="13" l="1"/>
  <c r="D127" i="13"/>
  <c r="E127" i="13" l="1"/>
  <c r="D128" i="13"/>
  <c r="E128" i="13" l="1"/>
  <c r="D129" i="13"/>
  <c r="E129" i="13" l="1"/>
  <c r="D130" i="13"/>
  <c r="E130" i="13" l="1"/>
  <c r="D131" i="13"/>
  <c r="E131" i="13" l="1"/>
  <c r="D132" i="13"/>
  <c r="E132" i="13" l="1"/>
  <c r="D133" i="13"/>
  <c r="E133" i="13" l="1"/>
  <c r="D134" i="13"/>
  <c r="E134" i="13" l="1"/>
  <c r="D135" i="13"/>
  <c r="E135" i="13" l="1"/>
  <c r="D136" i="13"/>
  <c r="E136" i="13" l="1"/>
  <c r="D137" i="13"/>
  <c r="E137" i="13" l="1"/>
  <c r="D138" i="13"/>
  <c r="E138" i="13" l="1"/>
  <c r="D139" i="13"/>
  <c r="E139" i="13" l="1"/>
  <c r="D140" i="13"/>
  <c r="E140" i="13" l="1"/>
  <c r="D141" i="13"/>
  <c r="E141" i="13" l="1"/>
  <c r="D142" i="13"/>
  <c r="E142" i="13" l="1"/>
  <c r="D143" i="13"/>
  <c r="E143" i="13" l="1"/>
  <c r="D144" i="13"/>
  <c r="E144" i="13" l="1"/>
  <c r="D145" i="13"/>
  <c r="E145" i="13" l="1"/>
  <c r="D146" i="13"/>
  <c r="E146" i="13" l="1"/>
  <c r="D147" i="13"/>
  <c r="E147" i="13" l="1"/>
  <c r="D148" i="13"/>
  <c r="E148" i="13" l="1"/>
  <c r="D149" i="13"/>
  <c r="E149" i="13" l="1"/>
  <c r="D150" i="13"/>
  <c r="E150" i="13" l="1"/>
  <c r="D151" i="13"/>
  <c r="E151" i="13" l="1"/>
  <c r="D152" i="13"/>
  <c r="E152" i="13" l="1"/>
  <c r="D153" i="13"/>
  <c r="E153" i="13" l="1"/>
  <c r="D154" i="13"/>
  <c r="E154" i="13" l="1"/>
  <c r="D155" i="13"/>
  <c r="E155" i="13" l="1"/>
  <c r="D156" i="13"/>
  <c r="E156" i="13" l="1"/>
  <c r="D157" i="13"/>
  <c r="E157" i="13" l="1"/>
  <c r="D158" i="13"/>
  <c r="E158" i="13" l="1"/>
  <c r="D159" i="13"/>
  <c r="E159" i="13" l="1"/>
  <c r="D160" i="13"/>
  <c r="E160" i="13" l="1"/>
  <c r="D161" i="13"/>
  <c r="E161" i="13" l="1"/>
  <c r="D162" i="13"/>
  <c r="E162" i="13" l="1"/>
  <c r="D163" i="13"/>
  <c r="E163" i="13" l="1"/>
  <c r="D164" i="13"/>
  <c r="E164" i="13" l="1"/>
  <c r="D165" i="13"/>
  <c r="E165" i="13" l="1"/>
  <c r="D166" i="13"/>
  <c r="E166" i="13" l="1"/>
  <c r="D167" i="13"/>
  <c r="E167" i="13" l="1"/>
  <c r="D168" i="13"/>
  <c r="E168" i="13" l="1"/>
  <c r="D169" i="13"/>
  <c r="E169" i="13" l="1"/>
  <c r="D170" i="13"/>
  <c r="E170" i="13" l="1"/>
  <c r="D171" i="13"/>
  <c r="E171" i="13" l="1"/>
  <c r="D172" i="13"/>
  <c r="E172" i="13" l="1"/>
  <c r="D173" i="13"/>
  <c r="E173" i="13" l="1"/>
  <c r="D174" i="13"/>
  <c r="E174" i="13" l="1"/>
  <c r="D175" i="13"/>
  <c r="E175" i="13" l="1"/>
  <c r="D176" i="13"/>
  <c r="E176" i="13" l="1"/>
  <c r="D177" i="13"/>
  <c r="E177" i="13" l="1"/>
  <c r="D178" i="13"/>
  <c r="E178" i="13" l="1"/>
  <c r="D179" i="13"/>
  <c r="E179" i="13" l="1"/>
  <c r="D180" i="13"/>
  <c r="E180" i="13" l="1"/>
  <c r="D181" i="13"/>
  <c r="E181" i="13" l="1"/>
  <c r="D182" i="13"/>
  <c r="E182" i="13" l="1"/>
  <c r="D183" i="13"/>
  <c r="E183" i="13" l="1"/>
  <c r="D184" i="13"/>
  <c r="E184" i="13" l="1"/>
  <c r="D185" i="13"/>
  <c r="E185" i="13" l="1"/>
  <c r="D186" i="13"/>
  <c r="E186" i="13" l="1"/>
  <c r="D187" i="13"/>
  <c r="E187" i="13" l="1"/>
  <c r="D188" i="13"/>
  <c r="E188" i="13" l="1"/>
  <c r="D189" i="13"/>
  <c r="E189" i="13" l="1"/>
  <c r="D190" i="13"/>
  <c r="E190" i="13" l="1"/>
  <c r="D191" i="13"/>
  <c r="E191" i="13" l="1"/>
  <c r="D192" i="13"/>
  <c r="E192" i="13" l="1"/>
  <c r="D193" i="13"/>
  <c r="E193" i="13" l="1"/>
  <c r="D194" i="13"/>
  <c r="E194" i="13" l="1"/>
  <c r="D195" i="13"/>
  <c r="E195" i="13" l="1"/>
  <c r="D196" i="13"/>
  <c r="E196" i="13" l="1"/>
  <c r="D197" i="13"/>
  <c r="E197" i="13" l="1"/>
  <c r="D198" i="13"/>
  <c r="E198" i="13" l="1"/>
  <c r="D199" i="13"/>
  <c r="E199" i="13" l="1"/>
  <c r="D200" i="13"/>
  <c r="E200" i="13" l="1"/>
  <c r="D201" i="13"/>
  <c r="E201" i="13" l="1"/>
  <c r="D202" i="13"/>
  <c r="E202" i="13" l="1"/>
  <c r="D203" i="13"/>
  <c r="E203" i="13" l="1"/>
  <c r="D204" i="13"/>
  <c r="E204" i="13" l="1"/>
  <c r="D205" i="13"/>
  <c r="E205" i="13" l="1"/>
  <c r="D206" i="13"/>
  <c r="E206" i="13" l="1"/>
  <c r="D207" i="13"/>
  <c r="E207" i="13" l="1"/>
  <c r="D208" i="13"/>
  <c r="E208" i="13" l="1"/>
  <c r="D209" i="13"/>
  <c r="E209" i="13" l="1"/>
  <c r="D210" i="13"/>
  <c r="E210" i="13" l="1"/>
  <c r="D211" i="13"/>
  <c r="E211" i="13" l="1"/>
  <c r="D212" i="13"/>
  <c r="E212" i="13" l="1"/>
  <c r="D213" i="13"/>
  <c r="E213" i="13" l="1"/>
  <c r="D214" i="13"/>
  <c r="E214" i="13" l="1"/>
  <c r="D215" i="13"/>
  <c r="E215" i="13" l="1"/>
  <c r="D216" i="13"/>
  <c r="E216" i="13" l="1"/>
  <c r="D217" i="13"/>
  <c r="E217" i="13" l="1"/>
  <c r="D218" i="13"/>
  <c r="E218" i="13" l="1"/>
  <c r="D219" i="13"/>
  <c r="E219" i="13" l="1"/>
  <c r="D220" i="13"/>
  <c r="E220" i="13" l="1"/>
  <c r="D221" i="13"/>
  <c r="E221" i="13" l="1"/>
  <c r="D222" i="13"/>
  <c r="E222" i="13" l="1"/>
  <c r="D223" i="13"/>
  <c r="E223" i="13" l="1"/>
  <c r="D224" i="13"/>
  <c r="E224" i="13" l="1"/>
  <c r="D225" i="13"/>
  <c r="E225" i="13" l="1"/>
  <c r="D226" i="13"/>
  <c r="E226" i="13" l="1"/>
  <c r="D227" i="13"/>
  <c r="E227" i="13" l="1"/>
  <c r="D228" i="13"/>
  <c r="E228" i="13" l="1"/>
  <c r="D229" i="13"/>
  <c r="E229" i="13" l="1"/>
  <c r="D230" i="13"/>
  <c r="E230" i="13" l="1"/>
  <c r="D231" i="13"/>
  <c r="E231" i="13" l="1"/>
  <c r="D232" i="13"/>
  <c r="E232" i="13" l="1"/>
  <c r="D233" i="13"/>
  <c r="E233" i="13" l="1"/>
  <c r="D234" i="13"/>
  <c r="E234" i="13" l="1"/>
  <c r="D235" i="13"/>
  <c r="E235" i="13" l="1"/>
  <c r="D236" i="13"/>
  <c r="E236" i="13" l="1"/>
  <c r="D237" i="13"/>
  <c r="E237" i="13" l="1"/>
  <c r="D238" i="13"/>
  <c r="E238" i="13" l="1"/>
  <c r="D239" i="13"/>
  <c r="E239" i="13" l="1"/>
  <c r="D240" i="13"/>
  <c r="E240" i="13" l="1"/>
  <c r="D241" i="13"/>
  <c r="E241" i="13" l="1"/>
  <c r="D242" i="13"/>
  <c r="E242" i="13" l="1"/>
  <c r="D243" i="13"/>
  <c r="E243" i="13" l="1"/>
  <c r="D244" i="13"/>
  <c r="E244" i="13" l="1"/>
  <c r="D245" i="13"/>
  <c r="E245" i="13" l="1"/>
  <c r="D246" i="13"/>
  <c r="E246" i="13" l="1"/>
  <c r="D247" i="13"/>
  <c r="E247" i="13" l="1"/>
  <c r="D248" i="13"/>
  <c r="E248" i="13" l="1"/>
  <c r="D249" i="13"/>
  <c r="E249" i="13" l="1"/>
  <c r="D250" i="13"/>
  <c r="E250" i="13" l="1"/>
  <c r="D251" i="13"/>
  <c r="E251" i="13" l="1"/>
  <c r="K3" i="13" s="1"/>
  <c r="B12" i="4"/>
  <c r="P12" i="4"/>
  <c r="R12" i="4"/>
  <c r="T12" i="4"/>
  <c r="X12" i="4"/>
  <c r="Z12" i="4"/>
  <c r="AA12" i="4"/>
  <c r="AD12" i="4"/>
  <c r="AE12" i="4"/>
  <c r="AF12" i="4"/>
  <c r="AG12" i="4"/>
  <c r="AH12" i="4"/>
  <c r="AI12" i="4"/>
  <c r="AJ12" i="4"/>
  <c r="B13" i="4"/>
  <c r="P13" i="4"/>
  <c r="R13" i="4"/>
  <c r="T13" i="4"/>
  <c r="V13" i="4"/>
  <c r="X13" i="4"/>
  <c r="Z13" i="4"/>
  <c r="AA13" i="4"/>
  <c r="AD13" i="4"/>
  <c r="AE13" i="4"/>
  <c r="AF13" i="4"/>
  <c r="AG13" i="4"/>
  <c r="AH13" i="4"/>
  <c r="AI13" i="4"/>
  <c r="AJ13" i="4"/>
  <c r="B14" i="4"/>
  <c r="P14" i="4"/>
  <c r="R14" i="4"/>
  <c r="T14" i="4"/>
  <c r="V14" i="4"/>
  <c r="X14" i="4"/>
  <c r="Z14" i="4"/>
  <c r="AA14" i="4"/>
  <c r="AD14" i="4"/>
  <c r="AE14" i="4"/>
  <c r="AF14" i="4"/>
  <c r="AG14" i="4"/>
  <c r="AH14" i="4"/>
  <c r="AI14" i="4"/>
  <c r="AJ14" i="4"/>
  <c r="B15" i="4"/>
  <c r="P15" i="4"/>
  <c r="R15" i="4"/>
  <c r="T15" i="4"/>
  <c r="V15" i="4"/>
  <c r="X15" i="4"/>
  <c r="Z15" i="4"/>
  <c r="AA15" i="4"/>
  <c r="AD15" i="4"/>
  <c r="AE15" i="4"/>
  <c r="AF15" i="4"/>
  <c r="AG15" i="4"/>
  <c r="AH15" i="4"/>
  <c r="AI15" i="4"/>
  <c r="AJ15" i="4"/>
  <c r="B16" i="4"/>
  <c r="P16" i="4"/>
  <c r="R16" i="4"/>
  <c r="T16" i="4"/>
  <c r="V16" i="4"/>
  <c r="X16" i="4"/>
  <c r="Z16" i="4"/>
  <c r="AA16" i="4"/>
  <c r="AD16" i="4"/>
  <c r="AE16" i="4"/>
  <c r="AF16" i="4"/>
  <c r="AG16" i="4"/>
  <c r="AH16" i="4"/>
  <c r="AI16" i="4"/>
  <c r="AJ16" i="4"/>
  <c r="B17" i="4"/>
  <c r="P17" i="4"/>
  <c r="R17" i="4"/>
  <c r="T17" i="4"/>
  <c r="V17" i="4"/>
  <c r="X17" i="4"/>
  <c r="Z17" i="4"/>
  <c r="AA17" i="4"/>
  <c r="AD17" i="4"/>
  <c r="AE17" i="4"/>
  <c r="AF17" i="4"/>
  <c r="AG17" i="4"/>
  <c r="AH17" i="4"/>
  <c r="AI17" i="4"/>
  <c r="AJ17" i="4"/>
  <c r="B18" i="4"/>
  <c r="P18" i="4"/>
  <c r="R18" i="4"/>
  <c r="T18" i="4"/>
  <c r="V18" i="4"/>
  <c r="X18" i="4"/>
  <c r="Z18" i="4"/>
  <c r="AA18" i="4"/>
  <c r="AD18" i="4"/>
  <c r="AE18" i="4"/>
  <c r="AF18" i="4"/>
  <c r="AG18" i="4"/>
  <c r="AH18" i="4"/>
  <c r="AI18" i="4"/>
  <c r="AJ18" i="4"/>
  <c r="B19" i="4"/>
  <c r="P19" i="4"/>
  <c r="R19" i="4"/>
  <c r="T19" i="4"/>
  <c r="V19" i="4"/>
  <c r="X19" i="4"/>
  <c r="Z19" i="4"/>
  <c r="AA19" i="4"/>
  <c r="AD19" i="4"/>
  <c r="AE19" i="4"/>
  <c r="AF19" i="4"/>
  <c r="AG19" i="4"/>
  <c r="AH19" i="4"/>
  <c r="AI19" i="4"/>
  <c r="AJ19" i="4"/>
  <c r="B20" i="4"/>
  <c r="P20" i="4"/>
  <c r="R20" i="4"/>
  <c r="T20" i="4"/>
  <c r="V20" i="4"/>
  <c r="X20" i="4"/>
  <c r="Z20" i="4"/>
  <c r="AA20" i="4"/>
  <c r="AD20" i="4"/>
  <c r="AE20" i="4"/>
  <c r="AF20" i="4"/>
  <c r="AG20" i="4"/>
  <c r="AH20" i="4"/>
  <c r="AI20" i="4"/>
  <c r="AJ20" i="4"/>
  <c r="B21" i="4"/>
  <c r="P21" i="4"/>
  <c r="R21" i="4"/>
  <c r="T21" i="4"/>
  <c r="V21" i="4"/>
  <c r="X21" i="4"/>
  <c r="Z21" i="4"/>
  <c r="AA21" i="4"/>
  <c r="AD21" i="4"/>
  <c r="AE21" i="4"/>
  <c r="AF21" i="4"/>
  <c r="AG21" i="4"/>
  <c r="AH21" i="4"/>
  <c r="AI21" i="4"/>
  <c r="AJ21" i="4"/>
  <c r="B22" i="4"/>
  <c r="P22" i="4"/>
  <c r="R22" i="4"/>
  <c r="T22" i="4"/>
  <c r="V22" i="4"/>
  <c r="X22" i="4"/>
  <c r="Z22" i="4"/>
  <c r="AA22" i="4"/>
  <c r="AD22" i="4"/>
  <c r="AE22" i="4"/>
  <c r="AF22" i="4"/>
  <c r="AG22" i="4"/>
  <c r="AH22" i="4"/>
  <c r="AI22" i="4"/>
  <c r="AJ22" i="4"/>
  <c r="B23" i="4"/>
  <c r="P23" i="4"/>
  <c r="R23" i="4"/>
  <c r="T23" i="4"/>
  <c r="V23" i="4"/>
  <c r="X23" i="4"/>
  <c r="Z23" i="4"/>
  <c r="AA23" i="4"/>
  <c r="AD23" i="4"/>
  <c r="AE23" i="4"/>
  <c r="AF23" i="4"/>
  <c r="AG23" i="4"/>
  <c r="AH23" i="4"/>
  <c r="AI23" i="4"/>
  <c r="AJ23" i="4"/>
  <c r="B24" i="4"/>
  <c r="P24" i="4"/>
  <c r="R24" i="4"/>
  <c r="T24" i="4"/>
  <c r="V24" i="4"/>
  <c r="X24" i="4"/>
  <c r="Z24" i="4"/>
  <c r="AA24" i="4"/>
  <c r="AD24" i="4"/>
  <c r="AE24" i="4"/>
  <c r="AF24" i="4"/>
  <c r="AG24" i="4"/>
  <c r="AH24" i="4"/>
  <c r="AI24" i="4"/>
  <c r="AJ24" i="4"/>
  <c r="B25" i="4"/>
  <c r="P25" i="4"/>
  <c r="R25" i="4"/>
  <c r="T25" i="4"/>
  <c r="V25" i="4"/>
  <c r="X25" i="4"/>
  <c r="Z25" i="4"/>
  <c r="AA25" i="4"/>
  <c r="AD25" i="4"/>
  <c r="AE25" i="4"/>
  <c r="AF25" i="4"/>
  <c r="AG25" i="4"/>
  <c r="AH25" i="4"/>
  <c r="AI25" i="4"/>
  <c r="AJ25" i="4"/>
  <c r="B26" i="4"/>
  <c r="P26" i="4"/>
  <c r="R26" i="4"/>
  <c r="T26" i="4"/>
  <c r="V26" i="4"/>
  <c r="X26" i="4"/>
  <c r="Z26" i="4"/>
  <c r="AA26" i="4"/>
  <c r="AD26" i="4"/>
  <c r="AE26" i="4"/>
  <c r="AF26" i="4"/>
  <c r="AG26" i="4"/>
  <c r="AH26" i="4"/>
  <c r="AI26" i="4"/>
  <c r="AJ26" i="4"/>
  <c r="B27" i="4"/>
  <c r="P27" i="4"/>
  <c r="R27" i="4"/>
  <c r="T27" i="4"/>
  <c r="V27" i="4"/>
  <c r="X27" i="4"/>
  <c r="Z27" i="4"/>
  <c r="AA27" i="4"/>
  <c r="AD27" i="4"/>
  <c r="AE27" i="4"/>
  <c r="AF27" i="4"/>
  <c r="AG27" i="4"/>
  <c r="AH27" i="4"/>
  <c r="AI27" i="4"/>
  <c r="AJ27" i="4"/>
  <c r="B28" i="4"/>
  <c r="P28" i="4"/>
  <c r="R28" i="4"/>
  <c r="T28" i="4"/>
  <c r="V28" i="4"/>
  <c r="X28" i="4"/>
  <c r="Z28" i="4"/>
  <c r="AA28" i="4"/>
  <c r="AD28" i="4"/>
  <c r="AE28" i="4"/>
  <c r="AF28" i="4"/>
  <c r="AG28" i="4"/>
  <c r="AH28" i="4"/>
  <c r="AI28" i="4"/>
  <c r="AJ28" i="4"/>
  <c r="B29" i="4"/>
  <c r="P29" i="4"/>
  <c r="R29" i="4"/>
  <c r="T29" i="4"/>
  <c r="V29" i="4"/>
  <c r="X29" i="4"/>
  <c r="Z29" i="4"/>
  <c r="AA29" i="4"/>
  <c r="AD29" i="4"/>
  <c r="AE29" i="4"/>
  <c r="AF29" i="4"/>
  <c r="AG29" i="4"/>
  <c r="AH29" i="4"/>
  <c r="AI29" i="4"/>
  <c r="AJ29" i="4"/>
  <c r="B30" i="4"/>
  <c r="P30" i="4"/>
  <c r="R30" i="4"/>
  <c r="T30" i="4"/>
  <c r="V30" i="4"/>
  <c r="X30" i="4"/>
  <c r="Z30" i="4"/>
  <c r="AA30" i="4"/>
  <c r="AD30" i="4"/>
  <c r="AE30" i="4"/>
  <c r="AF30" i="4"/>
  <c r="AG30" i="4"/>
  <c r="AH30" i="4"/>
  <c r="AI30" i="4"/>
  <c r="AJ30" i="4"/>
  <c r="B31" i="4"/>
  <c r="P31" i="4"/>
  <c r="R31" i="4"/>
  <c r="T31" i="4"/>
  <c r="V31" i="4"/>
  <c r="X31" i="4"/>
  <c r="Z31" i="4"/>
  <c r="AA31" i="4"/>
  <c r="AD31" i="4"/>
  <c r="AE31" i="4"/>
  <c r="AF31" i="4"/>
  <c r="AG31" i="4"/>
  <c r="AH31" i="4"/>
  <c r="AI31" i="4"/>
  <c r="AJ31" i="4"/>
  <c r="B32" i="4"/>
  <c r="P32" i="4"/>
  <c r="R32" i="4"/>
  <c r="T32" i="4"/>
  <c r="V32" i="4"/>
  <c r="X32" i="4"/>
  <c r="Z32" i="4"/>
  <c r="AA32" i="4"/>
  <c r="AD32" i="4"/>
  <c r="AE32" i="4"/>
  <c r="AF32" i="4"/>
  <c r="AG32" i="4"/>
  <c r="AH32" i="4"/>
  <c r="AI32" i="4"/>
  <c r="AJ32" i="4"/>
  <c r="B33" i="4"/>
  <c r="P33" i="4"/>
  <c r="R33" i="4"/>
  <c r="T33" i="4"/>
  <c r="V33" i="4"/>
  <c r="X33" i="4"/>
  <c r="Z33" i="4"/>
  <c r="AA33" i="4"/>
  <c r="AD33" i="4"/>
  <c r="AE33" i="4"/>
  <c r="AF33" i="4"/>
  <c r="AG33" i="4"/>
  <c r="AH33" i="4"/>
  <c r="AI33" i="4"/>
  <c r="AJ33" i="4"/>
  <c r="B34" i="4"/>
  <c r="P34" i="4"/>
  <c r="R34" i="4"/>
  <c r="T34" i="4"/>
  <c r="V34" i="4"/>
  <c r="X34" i="4"/>
  <c r="Z34" i="4"/>
  <c r="AA34" i="4"/>
  <c r="AD34" i="4"/>
  <c r="AE34" i="4"/>
  <c r="AF34" i="4"/>
  <c r="AG34" i="4"/>
  <c r="AH34" i="4"/>
  <c r="AI34" i="4"/>
  <c r="AJ34" i="4"/>
  <c r="B35" i="4"/>
  <c r="P35" i="4"/>
  <c r="R35" i="4"/>
  <c r="T35" i="4"/>
  <c r="V35" i="4"/>
  <c r="X35" i="4"/>
  <c r="Z35" i="4"/>
  <c r="AA35" i="4"/>
  <c r="AD35" i="4"/>
  <c r="AE35" i="4"/>
  <c r="AF35" i="4"/>
  <c r="AG35" i="4"/>
  <c r="AH35" i="4"/>
  <c r="AI35" i="4"/>
  <c r="AJ35" i="4"/>
  <c r="B36" i="4"/>
  <c r="P36" i="4"/>
  <c r="R36" i="4"/>
  <c r="T36" i="4"/>
  <c r="V36" i="4"/>
  <c r="X36" i="4"/>
  <c r="Z36" i="4"/>
  <c r="AA36" i="4"/>
  <c r="AD36" i="4"/>
  <c r="AE36" i="4"/>
  <c r="AF36" i="4"/>
  <c r="AG36" i="4"/>
  <c r="AH36" i="4"/>
  <c r="AI36" i="4"/>
  <c r="AJ36" i="4"/>
  <c r="B37" i="4"/>
  <c r="P37" i="4"/>
  <c r="R37" i="4"/>
  <c r="T37" i="4"/>
  <c r="V37" i="4"/>
  <c r="X37" i="4"/>
  <c r="Z37" i="4"/>
  <c r="AA37" i="4"/>
  <c r="AD37" i="4"/>
  <c r="AE37" i="4"/>
  <c r="AF37" i="4"/>
  <c r="AG37" i="4"/>
  <c r="AH37" i="4"/>
  <c r="AI37" i="4"/>
  <c r="AJ37" i="4"/>
  <c r="B38" i="4"/>
  <c r="P38" i="4"/>
  <c r="R38" i="4"/>
  <c r="T38" i="4"/>
  <c r="V38" i="4"/>
  <c r="X38" i="4"/>
  <c r="Z38" i="4"/>
  <c r="AA38" i="4"/>
  <c r="AD38" i="4"/>
  <c r="AE38" i="4"/>
  <c r="AF38" i="4"/>
  <c r="AG38" i="4"/>
  <c r="AH38" i="4"/>
  <c r="AI38" i="4"/>
  <c r="AJ38" i="4"/>
  <c r="B39" i="4"/>
  <c r="P39" i="4"/>
  <c r="R39" i="4"/>
  <c r="T39" i="4"/>
  <c r="V39" i="4"/>
  <c r="X39" i="4"/>
  <c r="Z39" i="4"/>
  <c r="AA39" i="4"/>
  <c r="AD39" i="4"/>
  <c r="AE39" i="4"/>
  <c r="AF39" i="4"/>
  <c r="AG39" i="4"/>
  <c r="AH39" i="4"/>
  <c r="AI39" i="4"/>
  <c r="AJ39" i="4"/>
  <c r="B40" i="4"/>
  <c r="P40" i="4"/>
  <c r="R40" i="4"/>
  <c r="T40" i="4"/>
  <c r="V40" i="4"/>
  <c r="X40" i="4"/>
  <c r="Z40" i="4"/>
  <c r="AA40" i="4"/>
  <c r="AD40" i="4"/>
  <c r="AE40" i="4"/>
  <c r="AF40" i="4"/>
  <c r="AG40" i="4"/>
  <c r="AH40" i="4"/>
  <c r="AI40" i="4"/>
  <c r="AJ40" i="4"/>
  <c r="B41" i="4"/>
  <c r="P41" i="4"/>
  <c r="R41" i="4"/>
  <c r="T41" i="4"/>
  <c r="V41" i="4"/>
  <c r="X41" i="4"/>
  <c r="Z41" i="4"/>
  <c r="AA41" i="4"/>
  <c r="AD41" i="4"/>
  <c r="AE41" i="4"/>
  <c r="AF41" i="4"/>
  <c r="AG41" i="4"/>
  <c r="AH41" i="4"/>
  <c r="AI41" i="4"/>
  <c r="AJ41" i="4"/>
  <c r="B42" i="4"/>
  <c r="P42" i="4"/>
  <c r="R42" i="4"/>
  <c r="T42" i="4"/>
  <c r="V42" i="4"/>
  <c r="X42" i="4"/>
  <c r="Z42" i="4"/>
  <c r="AA42" i="4"/>
  <c r="AD42" i="4"/>
  <c r="AE42" i="4"/>
  <c r="AF42" i="4"/>
  <c r="AG42" i="4"/>
  <c r="AH42" i="4"/>
  <c r="AI42" i="4"/>
  <c r="AJ42" i="4"/>
  <c r="B43" i="4"/>
  <c r="P43" i="4"/>
  <c r="R43" i="4"/>
  <c r="T43" i="4"/>
  <c r="V43" i="4"/>
  <c r="X43" i="4"/>
  <c r="Z43" i="4"/>
  <c r="AA43" i="4"/>
  <c r="AD43" i="4"/>
  <c r="AE43" i="4"/>
  <c r="AF43" i="4"/>
  <c r="AG43" i="4"/>
  <c r="AH43" i="4"/>
  <c r="AI43" i="4"/>
  <c r="AJ43" i="4"/>
  <c r="B44" i="4"/>
  <c r="P44" i="4"/>
  <c r="R44" i="4"/>
  <c r="T44" i="4"/>
  <c r="V44" i="4"/>
  <c r="X44" i="4"/>
  <c r="Z44" i="4"/>
  <c r="AA44" i="4"/>
  <c r="AD44" i="4"/>
  <c r="AE44" i="4"/>
  <c r="AF44" i="4"/>
  <c r="AG44" i="4"/>
  <c r="AH44" i="4"/>
  <c r="AI44" i="4"/>
  <c r="AJ44" i="4"/>
  <c r="B45" i="4"/>
  <c r="P45" i="4"/>
  <c r="R45" i="4"/>
  <c r="T45" i="4"/>
  <c r="V45" i="4"/>
  <c r="X45" i="4"/>
  <c r="Z45" i="4"/>
  <c r="AA45" i="4"/>
  <c r="AD45" i="4"/>
  <c r="AE45" i="4"/>
  <c r="AF45" i="4"/>
  <c r="AG45" i="4"/>
  <c r="AH45" i="4"/>
  <c r="AI45" i="4"/>
  <c r="AJ45" i="4"/>
  <c r="B46" i="4"/>
  <c r="P46" i="4"/>
  <c r="R46" i="4"/>
  <c r="T46" i="4"/>
  <c r="V46" i="4"/>
  <c r="X46" i="4"/>
  <c r="Z46" i="4"/>
  <c r="AA46" i="4"/>
  <c r="AD46" i="4"/>
  <c r="AE46" i="4"/>
  <c r="AF46" i="4"/>
  <c r="AG46" i="4"/>
  <c r="AH46" i="4"/>
  <c r="AI46" i="4"/>
  <c r="AJ46" i="4"/>
  <c r="B47" i="4"/>
  <c r="P47" i="4"/>
  <c r="R47" i="4"/>
  <c r="T47" i="4"/>
  <c r="V47" i="4"/>
  <c r="X47" i="4"/>
  <c r="Z47" i="4"/>
  <c r="AA47" i="4"/>
  <c r="AD47" i="4"/>
  <c r="AE47" i="4"/>
  <c r="AF47" i="4"/>
  <c r="AG47" i="4"/>
  <c r="AH47" i="4"/>
  <c r="AI47" i="4"/>
  <c r="AJ47" i="4"/>
  <c r="B48" i="4"/>
  <c r="P48" i="4"/>
  <c r="R48" i="4"/>
  <c r="T48" i="4"/>
  <c r="V48" i="4"/>
  <c r="X48" i="4"/>
  <c r="Z48" i="4"/>
  <c r="AA48" i="4"/>
  <c r="AD48" i="4"/>
  <c r="AE48" i="4"/>
  <c r="AF48" i="4"/>
  <c r="AG48" i="4"/>
  <c r="AH48" i="4"/>
  <c r="AI48" i="4"/>
  <c r="AJ48" i="4"/>
  <c r="B49" i="4"/>
  <c r="P49" i="4"/>
  <c r="R49" i="4"/>
  <c r="T49" i="4"/>
  <c r="V49" i="4"/>
  <c r="X49" i="4"/>
  <c r="Z49" i="4"/>
  <c r="AA49" i="4"/>
  <c r="AD49" i="4"/>
  <c r="AE49" i="4"/>
  <c r="AF49" i="4"/>
  <c r="AG49" i="4"/>
  <c r="AH49" i="4"/>
  <c r="AI49" i="4"/>
  <c r="AJ49" i="4"/>
  <c r="B50" i="4"/>
  <c r="P50" i="4"/>
  <c r="R50" i="4"/>
  <c r="T50" i="4"/>
  <c r="V50" i="4"/>
  <c r="X50" i="4"/>
  <c r="Z50" i="4"/>
  <c r="AA50" i="4"/>
  <c r="AD50" i="4"/>
  <c r="AE50" i="4"/>
  <c r="AF50" i="4"/>
  <c r="AG50" i="4"/>
  <c r="AH50" i="4"/>
  <c r="AI50" i="4"/>
  <c r="AJ50" i="4"/>
  <c r="B51" i="4"/>
  <c r="P51" i="4"/>
  <c r="R51" i="4"/>
  <c r="T51" i="4"/>
  <c r="V51" i="4"/>
  <c r="X51" i="4"/>
  <c r="Z51" i="4"/>
  <c r="AA51" i="4"/>
  <c r="AD51" i="4"/>
  <c r="AE51" i="4"/>
  <c r="AF51" i="4"/>
  <c r="AG51" i="4"/>
  <c r="AH51" i="4"/>
  <c r="AI51" i="4"/>
  <c r="AJ51" i="4"/>
  <c r="B52" i="4"/>
  <c r="P52" i="4"/>
  <c r="R52" i="4"/>
  <c r="T52" i="4"/>
  <c r="V52" i="4"/>
  <c r="X52" i="4"/>
  <c r="Z52" i="4"/>
  <c r="AA52" i="4"/>
  <c r="AD52" i="4"/>
  <c r="AE52" i="4"/>
  <c r="AF52" i="4"/>
  <c r="AG52" i="4"/>
  <c r="AH52" i="4"/>
  <c r="AI52" i="4"/>
  <c r="AJ52" i="4"/>
  <c r="B53" i="4"/>
  <c r="P53" i="4"/>
  <c r="R53" i="4"/>
  <c r="T53" i="4"/>
  <c r="V53" i="4"/>
  <c r="X53" i="4"/>
  <c r="Z53" i="4"/>
  <c r="AA53" i="4"/>
  <c r="AD53" i="4"/>
  <c r="AE53" i="4"/>
  <c r="AF53" i="4"/>
  <c r="AG53" i="4"/>
  <c r="AH53" i="4"/>
  <c r="AI53" i="4"/>
  <c r="AJ53" i="4"/>
  <c r="B54" i="4"/>
  <c r="P54" i="4"/>
  <c r="R54" i="4"/>
  <c r="T54" i="4"/>
  <c r="V54" i="4"/>
  <c r="X54" i="4"/>
  <c r="Z54" i="4"/>
  <c r="AA54" i="4"/>
  <c r="AD54" i="4"/>
  <c r="AE54" i="4"/>
  <c r="AF54" i="4"/>
  <c r="AG54" i="4"/>
  <c r="AH54" i="4"/>
  <c r="AI54" i="4"/>
  <c r="AJ54" i="4"/>
  <c r="B55" i="4"/>
  <c r="P55" i="4"/>
  <c r="R55" i="4"/>
  <c r="T55" i="4"/>
  <c r="V55" i="4"/>
  <c r="X55" i="4"/>
  <c r="Z55" i="4"/>
  <c r="AA55" i="4"/>
  <c r="AD55" i="4"/>
  <c r="AE55" i="4"/>
  <c r="AF55" i="4"/>
  <c r="AG55" i="4"/>
  <c r="AH55" i="4"/>
  <c r="AI55" i="4"/>
  <c r="AJ55" i="4"/>
  <c r="B56" i="4"/>
  <c r="P56" i="4"/>
  <c r="R56" i="4"/>
  <c r="T56" i="4"/>
  <c r="V56" i="4"/>
  <c r="X56" i="4"/>
  <c r="Z56" i="4"/>
  <c r="AA56" i="4"/>
  <c r="AD56" i="4"/>
  <c r="AE56" i="4"/>
  <c r="AF56" i="4"/>
  <c r="AG56" i="4"/>
  <c r="AH56" i="4"/>
  <c r="AI56" i="4"/>
  <c r="AJ56" i="4"/>
  <c r="B57" i="4"/>
  <c r="P57" i="4"/>
  <c r="R57" i="4"/>
  <c r="T57" i="4"/>
  <c r="V57" i="4"/>
  <c r="X57" i="4"/>
  <c r="Z57" i="4"/>
  <c r="AA57" i="4"/>
  <c r="AD57" i="4"/>
  <c r="AE57" i="4"/>
  <c r="AF57" i="4"/>
  <c r="AG57" i="4"/>
  <c r="AH57" i="4"/>
  <c r="AI57" i="4"/>
  <c r="AJ57" i="4"/>
  <c r="B58" i="4"/>
  <c r="P58" i="4"/>
  <c r="R58" i="4"/>
  <c r="T58" i="4"/>
  <c r="V58" i="4"/>
  <c r="X58" i="4"/>
  <c r="Z58" i="4"/>
  <c r="AA58" i="4"/>
  <c r="AD58" i="4"/>
  <c r="AE58" i="4"/>
  <c r="AF58" i="4"/>
  <c r="AG58" i="4"/>
  <c r="AH58" i="4"/>
  <c r="AI58" i="4"/>
  <c r="AJ58" i="4"/>
  <c r="B59" i="4"/>
  <c r="P59" i="4"/>
  <c r="R59" i="4"/>
  <c r="T59" i="4"/>
  <c r="V59" i="4"/>
  <c r="X59" i="4"/>
  <c r="Z59" i="4"/>
  <c r="AA59" i="4"/>
  <c r="AD59" i="4"/>
  <c r="AE59" i="4"/>
  <c r="AF59" i="4"/>
  <c r="AG59" i="4"/>
  <c r="AH59" i="4"/>
  <c r="AI59" i="4"/>
  <c r="AJ59" i="4"/>
  <c r="B60" i="4"/>
  <c r="P60" i="4"/>
  <c r="R60" i="4"/>
  <c r="T60" i="4"/>
  <c r="V60" i="4"/>
  <c r="X60" i="4"/>
  <c r="Z60" i="4"/>
  <c r="AA60" i="4"/>
  <c r="AD60" i="4"/>
  <c r="AE60" i="4"/>
  <c r="AF60" i="4"/>
  <c r="AG60" i="4"/>
  <c r="AH60" i="4"/>
  <c r="AI60" i="4"/>
  <c r="AJ60" i="4"/>
  <c r="B61" i="4"/>
  <c r="P61" i="4"/>
  <c r="R61" i="4"/>
  <c r="T61" i="4"/>
  <c r="V61" i="4"/>
  <c r="X61" i="4"/>
  <c r="Z61" i="4"/>
  <c r="AA61" i="4"/>
  <c r="AD61" i="4"/>
  <c r="AE61" i="4"/>
  <c r="AF61" i="4"/>
  <c r="AG61" i="4"/>
  <c r="AH61" i="4"/>
  <c r="AI61" i="4"/>
  <c r="AJ61" i="4"/>
  <c r="B62" i="4"/>
  <c r="P62" i="4"/>
  <c r="R62" i="4"/>
  <c r="T62" i="4"/>
  <c r="V62" i="4"/>
  <c r="X62" i="4"/>
  <c r="Z62" i="4"/>
  <c r="AA62" i="4"/>
  <c r="AD62" i="4"/>
  <c r="AE62" i="4"/>
  <c r="AF62" i="4"/>
  <c r="AG62" i="4"/>
  <c r="AH62" i="4"/>
  <c r="AI62" i="4"/>
  <c r="AJ62" i="4"/>
  <c r="B63" i="4"/>
  <c r="P63" i="4"/>
  <c r="R63" i="4"/>
  <c r="T63" i="4"/>
  <c r="V63" i="4"/>
  <c r="X63" i="4"/>
  <c r="Z63" i="4"/>
  <c r="AA63" i="4"/>
  <c r="AD63" i="4"/>
  <c r="AE63" i="4"/>
  <c r="AF63" i="4"/>
  <c r="AG63" i="4"/>
  <c r="AH63" i="4"/>
  <c r="AI63" i="4"/>
  <c r="AJ63" i="4"/>
  <c r="B64" i="4"/>
  <c r="P64" i="4"/>
  <c r="R64" i="4"/>
  <c r="T64" i="4"/>
  <c r="V64" i="4"/>
  <c r="X64" i="4"/>
  <c r="Z64" i="4"/>
  <c r="AA64" i="4"/>
  <c r="AD64" i="4"/>
  <c r="AE64" i="4"/>
  <c r="AF64" i="4"/>
  <c r="AG64" i="4"/>
  <c r="AH64" i="4"/>
  <c r="AI64" i="4"/>
  <c r="AJ64" i="4"/>
  <c r="B65" i="4"/>
  <c r="P65" i="4"/>
  <c r="R65" i="4"/>
  <c r="T65" i="4"/>
  <c r="V65" i="4"/>
  <c r="X65" i="4"/>
  <c r="Z65" i="4"/>
  <c r="AA65" i="4"/>
  <c r="AD65" i="4"/>
  <c r="AE65" i="4"/>
  <c r="AF65" i="4"/>
  <c r="AG65" i="4"/>
  <c r="AH65" i="4"/>
  <c r="AI65" i="4"/>
  <c r="AJ65" i="4"/>
  <c r="B66" i="4"/>
  <c r="P66" i="4"/>
  <c r="R66" i="4"/>
  <c r="T66" i="4"/>
  <c r="V66" i="4"/>
  <c r="X66" i="4"/>
  <c r="Z66" i="4"/>
  <c r="AA66" i="4"/>
  <c r="AD66" i="4"/>
  <c r="AE66" i="4"/>
  <c r="AF66" i="4"/>
  <c r="AG66" i="4"/>
  <c r="AH66" i="4"/>
  <c r="AI66" i="4"/>
  <c r="AJ66" i="4"/>
  <c r="B67" i="4"/>
  <c r="P67" i="4"/>
  <c r="R67" i="4"/>
  <c r="T67" i="4"/>
  <c r="V67" i="4"/>
  <c r="X67" i="4"/>
  <c r="Z67" i="4"/>
  <c r="AA67" i="4"/>
  <c r="AD67" i="4"/>
  <c r="AE67" i="4"/>
  <c r="AF67" i="4"/>
  <c r="AG67" i="4"/>
  <c r="AH67" i="4"/>
  <c r="AI67" i="4"/>
  <c r="AJ67" i="4"/>
  <c r="B68" i="4"/>
  <c r="P68" i="4"/>
  <c r="R68" i="4"/>
  <c r="T68" i="4"/>
  <c r="V68" i="4"/>
  <c r="X68" i="4"/>
  <c r="Z68" i="4"/>
  <c r="AA68" i="4"/>
  <c r="AD68" i="4"/>
  <c r="AE68" i="4"/>
  <c r="AF68" i="4"/>
  <c r="AG68" i="4"/>
  <c r="AH68" i="4"/>
  <c r="AI68" i="4"/>
  <c r="AJ68" i="4"/>
  <c r="B69" i="4"/>
  <c r="P69" i="4"/>
  <c r="R69" i="4"/>
  <c r="T69" i="4"/>
  <c r="V69" i="4"/>
  <c r="X69" i="4"/>
  <c r="Z69" i="4"/>
  <c r="AA69" i="4"/>
  <c r="AD69" i="4"/>
  <c r="AE69" i="4"/>
  <c r="AF69" i="4"/>
  <c r="AG69" i="4"/>
  <c r="AH69" i="4"/>
  <c r="AI69" i="4"/>
  <c r="AJ69" i="4"/>
  <c r="B70" i="4"/>
  <c r="P70" i="4"/>
  <c r="R70" i="4"/>
  <c r="T70" i="4"/>
  <c r="V70" i="4"/>
  <c r="X70" i="4"/>
  <c r="Z70" i="4"/>
  <c r="AA70" i="4"/>
  <c r="AD70" i="4"/>
  <c r="AE70" i="4"/>
  <c r="AF70" i="4"/>
  <c r="AG70" i="4"/>
  <c r="AH70" i="4"/>
  <c r="AI70" i="4"/>
  <c r="AJ70" i="4"/>
  <c r="B71" i="4"/>
  <c r="P71" i="4"/>
  <c r="R71" i="4"/>
  <c r="T71" i="4"/>
  <c r="V71" i="4"/>
  <c r="X71" i="4"/>
  <c r="Z71" i="4"/>
  <c r="AA71" i="4"/>
  <c r="AD71" i="4"/>
  <c r="AE71" i="4"/>
  <c r="AF71" i="4"/>
  <c r="AG71" i="4"/>
  <c r="AH71" i="4"/>
  <c r="AI71" i="4"/>
  <c r="AJ71" i="4"/>
  <c r="B72" i="4"/>
  <c r="P72" i="4"/>
  <c r="R72" i="4"/>
  <c r="T72" i="4"/>
  <c r="V72" i="4"/>
  <c r="X72" i="4"/>
  <c r="Z72" i="4"/>
  <c r="AA72" i="4"/>
  <c r="AD72" i="4"/>
  <c r="AE72" i="4"/>
  <c r="AF72" i="4"/>
  <c r="AG72" i="4"/>
  <c r="AH72" i="4"/>
  <c r="AI72" i="4"/>
  <c r="AJ72" i="4"/>
  <c r="B73" i="4"/>
  <c r="P73" i="4"/>
  <c r="R73" i="4"/>
  <c r="T73" i="4"/>
  <c r="V73" i="4"/>
  <c r="X73" i="4"/>
  <c r="Z73" i="4"/>
  <c r="AA73" i="4"/>
  <c r="AD73" i="4"/>
  <c r="AE73" i="4"/>
  <c r="AF73" i="4"/>
  <c r="AG73" i="4"/>
  <c r="AH73" i="4"/>
  <c r="AI73" i="4"/>
  <c r="AJ73" i="4"/>
  <c r="B74" i="4"/>
  <c r="P74" i="4"/>
  <c r="R74" i="4"/>
  <c r="T74" i="4"/>
  <c r="V74" i="4"/>
  <c r="X74" i="4"/>
  <c r="Z74" i="4"/>
  <c r="AA74" i="4"/>
  <c r="AD74" i="4"/>
  <c r="AE74" i="4"/>
  <c r="AF74" i="4"/>
  <c r="AG74" i="4"/>
  <c r="AH74" i="4"/>
  <c r="AI74" i="4"/>
  <c r="AJ74" i="4"/>
  <c r="B75" i="4"/>
  <c r="P75" i="4"/>
  <c r="R75" i="4"/>
  <c r="T75" i="4"/>
  <c r="V75" i="4"/>
  <c r="X75" i="4"/>
  <c r="Z75" i="4"/>
  <c r="AA75" i="4"/>
  <c r="AD75" i="4"/>
  <c r="AE75" i="4"/>
  <c r="AF75" i="4"/>
  <c r="AG75" i="4"/>
  <c r="AH75" i="4"/>
  <c r="AI75" i="4"/>
  <c r="AJ75" i="4"/>
  <c r="B76" i="4"/>
  <c r="P76" i="4"/>
  <c r="R76" i="4"/>
  <c r="T76" i="4"/>
  <c r="V76" i="4"/>
  <c r="X76" i="4"/>
  <c r="Z76" i="4"/>
  <c r="AA76" i="4"/>
  <c r="AD76" i="4"/>
  <c r="AE76" i="4"/>
  <c r="AF76" i="4"/>
  <c r="AG76" i="4"/>
  <c r="AH76" i="4"/>
  <c r="AI76" i="4"/>
  <c r="AJ76" i="4"/>
  <c r="B77" i="4"/>
  <c r="P77" i="4"/>
  <c r="R77" i="4"/>
  <c r="T77" i="4"/>
  <c r="V77" i="4"/>
  <c r="X77" i="4"/>
  <c r="Z77" i="4"/>
  <c r="AA77" i="4"/>
  <c r="AD77" i="4"/>
  <c r="AE77" i="4"/>
  <c r="AF77" i="4"/>
  <c r="AG77" i="4"/>
  <c r="AH77" i="4"/>
  <c r="AI77" i="4"/>
  <c r="AJ77" i="4"/>
  <c r="B78" i="4"/>
  <c r="P78" i="4"/>
  <c r="R78" i="4"/>
  <c r="T78" i="4"/>
  <c r="V78" i="4"/>
  <c r="X78" i="4"/>
  <c r="Z78" i="4"/>
  <c r="AA78" i="4"/>
  <c r="AD78" i="4"/>
  <c r="AE78" i="4"/>
  <c r="AF78" i="4"/>
  <c r="AG78" i="4"/>
  <c r="AH78" i="4"/>
  <c r="AI78" i="4"/>
  <c r="AJ78" i="4"/>
  <c r="B79" i="4"/>
  <c r="P79" i="4"/>
  <c r="R79" i="4"/>
  <c r="T79" i="4"/>
  <c r="V79" i="4"/>
  <c r="X79" i="4"/>
  <c r="Z79" i="4"/>
  <c r="AA79" i="4"/>
  <c r="AD79" i="4"/>
  <c r="AE79" i="4"/>
  <c r="AF79" i="4"/>
  <c r="AG79" i="4"/>
  <c r="AH79" i="4"/>
  <c r="AI79" i="4"/>
  <c r="AJ79" i="4"/>
  <c r="B80" i="4"/>
  <c r="P80" i="4"/>
  <c r="R80" i="4"/>
  <c r="T80" i="4"/>
  <c r="V80" i="4"/>
  <c r="X80" i="4"/>
  <c r="Z80" i="4"/>
  <c r="AA80" i="4"/>
  <c r="AD80" i="4"/>
  <c r="AE80" i="4"/>
  <c r="AF80" i="4"/>
  <c r="AG80" i="4"/>
  <c r="AH80" i="4"/>
  <c r="AI80" i="4"/>
  <c r="AJ80" i="4"/>
  <c r="B81" i="4"/>
  <c r="P81" i="4"/>
  <c r="R81" i="4"/>
  <c r="T81" i="4"/>
  <c r="V81" i="4"/>
  <c r="X81" i="4"/>
  <c r="Z81" i="4"/>
  <c r="AA81" i="4"/>
  <c r="AD81" i="4"/>
  <c r="AE81" i="4"/>
  <c r="AF81" i="4"/>
  <c r="AG81" i="4"/>
  <c r="AH81" i="4"/>
  <c r="AI81" i="4"/>
  <c r="AJ81" i="4"/>
  <c r="B82" i="4"/>
  <c r="P82" i="4"/>
  <c r="R82" i="4"/>
  <c r="T82" i="4"/>
  <c r="V82" i="4"/>
  <c r="X82" i="4"/>
  <c r="Z82" i="4"/>
  <c r="AA82" i="4"/>
  <c r="AD82" i="4"/>
  <c r="AE82" i="4"/>
  <c r="AF82" i="4"/>
  <c r="AG82" i="4"/>
  <c r="AH82" i="4"/>
  <c r="AI82" i="4"/>
  <c r="AJ82" i="4"/>
  <c r="B83" i="4"/>
  <c r="P83" i="4"/>
  <c r="R83" i="4"/>
  <c r="T83" i="4"/>
  <c r="V83" i="4"/>
  <c r="X83" i="4"/>
  <c r="Z83" i="4"/>
  <c r="AA83" i="4"/>
  <c r="AD83" i="4"/>
  <c r="AE83" i="4"/>
  <c r="AF83" i="4"/>
  <c r="AG83" i="4"/>
  <c r="AH83" i="4"/>
  <c r="AI83" i="4"/>
  <c r="AJ83" i="4"/>
  <c r="B84" i="4"/>
  <c r="P84" i="4"/>
  <c r="R84" i="4"/>
  <c r="T84" i="4"/>
  <c r="V84" i="4"/>
  <c r="X84" i="4"/>
  <c r="Z84" i="4"/>
  <c r="AA84" i="4"/>
  <c r="AD84" i="4"/>
  <c r="AE84" i="4"/>
  <c r="AF84" i="4"/>
  <c r="AG84" i="4"/>
  <c r="AH84" i="4"/>
  <c r="AI84" i="4"/>
  <c r="AJ84" i="4"/>
  <c r="B85" i="4"/>
  <c r="P85" i="4"/>
  <c r="R85" i="4"/>
  <c r="T85" i="4"/>
  <c r="V85" i="4"/>
  <c r="X85" i="4"/>
  <c r="Z85" i="4"/>
  <c r="AA85" i="4"/>
  <c r="AD85" i="4"/>
  <c r="AE85" i="4"/>
  <c r="AF85" i="4"/>
  <c r="AG85" i="4"/>
  <c r="AH85" i="4"/>
  <c r="AI85" i="4"/>
  <c r="AJ85" i="4"/>
  <c r="B86" i="4"/>
  <c r="P86" i="4"/>
  <c r="R86" i="4"/>
  <c r="T86" i="4"/>
  <c r="V86" i="4"/>
  <c r="X86" i="4"/>
  <c r="Z86" i="4"/>
  <c r="AA86" i="4"/>
  <c r="AD86" i="4"/>
  <c r="AE86" i="4"/>
  <c r="AF86" i="4"/>
  <c r="AG86" i="4"/>
  <c r="AH86" i="4"/>
  <c r="AI86" i="4"/>
  <c r="AJ86" i="4"/>
  <c r="B87" i="4"/>
  <c r="P87" i="4"/>
  <c r="R87" i="4"/>
  <c r="T87" i="4"/>
  <c r="V87" i="4"/>
  <c r="X87" i="4"/>
  <c r="Z87" i="4"/>
  <c r="AA87" i="4"/>
  <c r="AD87" i="4"/>
  <c r="AE87" i="4"/>
  <c r="AF87" i="4"/>
  <c r="AG87" i="4"/>
  <c r="AH87" i="4"/>
  <c r="AI87" i="4"/>
  <c r="AJ87" i="4"/>
  <c r="B88" i="4"/>
  <c r="P88" i="4"/>
  <c r="R88" i="4"/>
  <c r="T88" i="4"/>
  <c r="V88" i="4"/>
  <c r="X88" i="4"/>
  <c r="Z88" i="4"/>
  <c r="AA88" i="4"/>
  <c r="AD88" i="4"/>
  <c r="AE88" i="4"/>
  <c r="AF88" i="4"/>
  <c r="AG88" i="4"/>
  <c r="AH88" i="4"/>
  <c r="AI88" i="4"/>
  <c r="AJ88" i="4"/>
  <c r="B89" i="4"/>
  <c r="P89" i="4"/>
  <c r="R89" i="4"/>
  <c r="T89" i="4"/>
  <c r="V89" i="4"/>
  <c r="X89" i="4"/>
  <c r="Z89" i="4"/>
  <c r="AA89" i="4"/>
  <c r="AD89" i="4"/>
  <c r="AE89" i="4"/>
  <c r="AF89" i="4"/>
  <c r="AG89" i="4"/>
  <c r="AH89" i="4"/>
  <c r="AI89" i="4"/>
  <c r="AJ89" i="4"/>
  <c r="B90" i="4"/>
  <c r="P90" i="4"/>
  <c r="R90" i="4"/>
  <c r="T90" i="4"/>
  <c r="V90" i="4"/>
  <c r="X90" i="4"/>
  <c r="Z90" i="4"/>
  <c r="AA90" i="4"/>
  <c r="AD90" i="4"/>
  <c r="AE90" i="4"/>
  <c r="AF90" i="4"/>
  <c r="AG90" i="4"/>
  <c r="AH90" i="4"/>
  <c r="AI90" i="4"/>
  <c r="AJ90" i="4"/>
  <c r="B91" i="4"/>
  <c r="P91" i="4"/>
  <c r="R91" i="4"/>
  <c r="T91" i="4"/>
  <c r="V91" i="4"/>
  <c r="X91" i="4"/>
  <c r="Z91" i="4"/>
  <c r="AA91" i="4"/>
  <c r="AD91" i="4"/>
  <c r="AE91" i="4"/>
  <c r="AF91" i="4"/>
  <c r="AG91" i="4"/>
  <c r="AH91" i="4"/>
  <c r="AI91" i="4"/>
  <c r="AJ91" i="4"/>
  <c r="B92" i="4"/>
  <c r="P92" i="4"/>
  <c r="R92" i="4"/>
  <c r="T92" i="4"/>
  <c r="V92" i="4"/>
  <c r="X92" i="4"/>
  <c r="Z92" i="4"/>
  <c r="AA92" i="4"/>
  <c r="AD92" i="4"/>
  <c r="AE92" i="4"/>
  <c r="AF92" i="4"/>
  <c r="AG92" i="4"/>
  <c r="AH92" i="4"/>
  <c r="AI92" i="4"/>
  <c r="AJ92" i="4"/>
  <c r="B93" i="4"/>
  <c r="P93" i="4"/>
  <c r="R93" i="4"/>
  <c r="T93" i="4"/>
  <c r="V93" i="4"/>
  <c r="X93" i="4"/>
  <c r="Z93" i="4"/>
  <c r="AA93" i="4"/>
  <c r="AD93" i="4"/>
  <c r="AE93" i="4"/>
  <c r="AF93" i="4"/>
  <c r="AG93" i="4"/>
  <c r="AH93" i="4"/>
  <c r="AI93" i="4"/>
  <c r="AJ93" i="4"/>
  <c r="B94" i="4"/>
  <c r="P94" i="4"/>
  <c r="R94" i="4"/>
  <c r="T94" i="4"/>
  <c r="V94" i="4"/>
  <c r="X94" i="4"/>
  <c r="Z94" i="4"/>
  <c r="AA94" i="4"/>
  <c r="AD94" i="4"/>
  <c r="AE94" i="4"/>
  <c r="AF94" i="4"/>
  <c r="AG94" i="4"/>
  <c r="AH94" i="4"/>
  <c r="AI94" i="4"/>
  <c r="AJ94" i="4"/>
  <c r="B95" i="4"/>
  <c r="P95" i="4"/>
  <c r="R95" i="4"/>
  <c r="T95" i="4"/>
  <c r="V95" i="4"/>
  <c r="X95" i="4"/>
  <c r="Z95" i="4"/>
  <c r="AA95" i="4"/>
  <c r="AD95" i="4"/>
  <c r="AE95" i="4"/>
  <c r="AF95" i="4"/>
  <c r="AG95" i="4"/>
  <c r="AH95" i="4"/>
  <c r="AI95" i="4"/>
  <c r="AJ95" i="4"/>
  <c r="B96" i="4"/>
  <c r="P96" i="4"/>
  <c r="R96" i="4"/>
  <c r="T96" i="4"/>
  <c r="V96" i="4"/>
  <c r="X96" i="4"/>
  <c r="Z96" i="4"/>
  <c r="AA96" i="4"/>
  <c r="AD96" i="4"/>
  <c r="AE96" i="4"/>
  <c r="AF96" i="4"/>
  <c r="AG96" i="4"/>
  <c r="AH96" i="4"/>
  <c r="AI96" i="4"/>
  <c r="AJ96" i="4"/>
  <c r="B97" i="4"/>
  <c r="P97" i="4"/>
  <c r="R97" i="4"/>
  <c r="T97" i="4"/>
  <c r="V97" i="4"/>
  <c r="X97" i="4"/>
  <c r="Z97" i="4"/>
  <c r="AA97" i="4"/>
  <c r="AD97" i="4"/>
  <c r="AE97" i="4"/>
  <c r="AF97" i="4"/>
  <c r="AG97" i="4"/>
  <c r="AH97" i="4"/>
  <c r="AI97" i="4"/>
  <c r="AJ97" i="4"/>
  <c r="B98" i="4"/>
  <c r="P98" i="4"/>
  <c r="R98" i="4"/>
  <c r="T98" i="4"/>
  <c r="V98" i="4"/>
  <c r="X98" i="4"/>
  <c r="Z98" i="4"/>
  <c r="AA98" i="4"/>
  <c r="AD98" i="4"/>
  <c r="AE98" i="4"/>
  <c r="AF98" i="4"/>
  <c r="AG98" i="4"/>
  <c r="AH98" i="4"/>
  <c r="AI98" i="4"/>
  <c r="AJ98" i="4"/>
  <c r="B99" i="4"/>
  <c r="P99" i="4"/>
  <c r="R99" i="4"/>
  <c r="T99" i="4"/>
  <c r="V99" i="4"/>
  <c r="X99" i="4"/>
  <c r="Z99" i="4"/>
  <c r="AA99" i="4"/>
  <c r="AD99" i="4"/>
  <c r="AE99" i="4"/>
  <c r="AF99" i="4"/>
  <c r="AG99" i="4"/>
  <c r="AH99" i="4"/>
  <c r="AI99" i="4"/>
  <c r="AJ99" i="4"/>
  <c r="B100" i="4"/>
  <c r="P100" i="4"/>
  <c r="R100" i="4"/>
  <c r="T100" i="4"/>
  <c r="V100" i="4"/>
  <c r="X100" i="4"/>
  <c r="Z100" i="4"/>
  <c r="AA100" i="4"/>
  <c r="AD100" i="4"/>
  <c r="AE100" i="4"/>
  <c r="AF100" i="4"/>
  <c r="AG100" i="4"/>
  <c r="AH100" i="4"/>
  <c r="AI100" i="4"/>
  <c r="AJ100" i="4"/>
  <c r="B101" i="4"/>
  <c r="P101" i="4"/>
  <c r="R101" i="4"/>
  <c r="T101" i="4"/>
  <c r="V101" i="4"/>
  <c r="X101" i="4"/>
  <c r="Z101" i="4"/>
  <c r="AA101" i="4"/>
  <c r="AD101" i="4"/>
  <c r="AE101" i="4"/>
  <c r="AF101" i="4"/>
  <c r="AG101" i="4"/>
  <c r="AH101" i="4"/>
  <c r="AI101" i="4"/>
  <c r="AJ101" i="4"/>
  <c r="B102" i="4"/>
  <c r="P102" i="4"/>
  <c r="R102" i="4"/>
  <c r="T102" i="4"/>
  <c r="V102" i="4"/>
  <c r="X102" i="4"/>
  <c r="Z102" i="4"/>
  <c r="AA102" i="4"/>
  <c r="AD102" i="4"/>
  <c r="AE102" i="4"/>
  <c r="AF102" i="4"/>
  <c r="AG102" i="4"/>
  <c r="AH102" i="4"/>
  <c r="AI102" i="4"/>
  <c r="AJ102" i="4"/>
  <c r="B103" i="4"/>
  <c r="P103" i="4"/>
  <c r="R103" i="4"/>
  <c r="T103" i="4"/>
  <c r="V103" i="4"/>
  <c r="X103" i="4"/>
  <c r="Z103" i="4"/>
  <c r="AA103" i="4"/>
  <c r="AD103" i="4"/>
  <c r="AE103" i="4"/>
  <c r="AF103" i="4"/>
  <c r="AG103" i="4"/>
  <c r="AH103" i="4"/>
  <c r="AI103" i="4"/>
  <c r="AJ103" i="4"/>
  <c r="B104" i="4"/>
  <c r="P104" i="4"/>
  <c r="R104" i="4"/>
  <c r="T104" i="4"/>
  <c r="V104" i="4"/>
  <c r="X104" i="4"/>
  <c r="Z104" i="4"/>
  <c r="AA104" i="4"/>
  <c r="AD104" i="4"/>
  <c r="AE104" i="4"/>
  <c r="AF104" i="4"/>
  <c r="AG104" i="4"/>
  <c r="AH104" i="4"/>
  <c r="AI104" i="4"/>
  <c r="AJ104" i="4"/>
  <c r="B105" i="4"/>
  <c r="P105" i="4"/>
  <c r="R105" i="4"/>
  <c r="T105" i="4"/>
  <c r="V105" i="4"/>
  <c r="X105" i="4"/>
  <c r="Z105" i="4"/>
  <c r="AA105" i="4"/>
  <c r="AD105" i="4"/>
  <c r="AE105" i="4"/>
  <c r="AF105" i="4"/>
  <c r="AG105" i="4"/>
  <c r="AH105" i="4"/>
  <c r="AI105" i="4"/>
  <c r="AJ105" i="4"/>
  <c r="B106" i="4"/>
  <c r="P106" i="4"/>
  <c r="R106" i="4"/>
  <c r="T106" i="4"/>
  <c r="V106" i="4"/>
  <c r="X106" i="4"/>
  <c r="Z106" i="4"/>
  <c r="AA106" i="4"/>
  <c r="AD106" i="4"/>
  <c r="AE106" i="4"/>
  <c r="AF106" i="4"/>
  <c r="AG106" i="4"/>
  <c r="AH106" i="4"/>
  <c r="AI106" i="4"/>
  <c r="AJ106" i="4"/>
  <c r="B107" i="4"/>
  <c r="P107" i="4"/>
  <c r="R107" i="4"/>
  <c r="T107" i="4"/>
  <c r="V107" i="4"/>
  <c r="X107" i="4"/>
  <c r="Z107" i="4"/>
  <c r="AA107" i="4"/>
  <c r="AD107" i="4"/>
  <c r="AE107" i="4"/>
  <c r="AF107" i="4"/>
  <c r="AG107" i="4"/>
  <c r="AH107" i="4"/>
  <c r="AI107" i="4"/>
  <c r="AJ107" i="4"/>
  <c r="B108" i="4"/>
  <c r="P108" i="4"/>
  <c r="R108" i="4"/>
  <c r="T108" i="4"/>
  <c r="V108" i="4"/>
  <c r="X108" i="4"/>
  <c r="Z108" i="4"/>
  <c r="AA108" i="4"/>
  <c r="AD108" i="4"/>
  <c r="AE108" i="4"/>
  <c r="AF108" i="4"/>
  <c r="AG108" i="4"/>
  <c r="AH108" i="4"/>
  <c r="AI108" i="4"/>
  <c r="AJ108" i="4"/>
  <c r="B109" i="4"/>
  <c r="P109" i="4"/>
  <c r="R109" i="4"/>
  <c r="T109" i="4"/>
  <c r="V109" i="4"/>
  <c r="X109" i="4"/>
  <c r="Z109" i="4"/>
  <c r="AA109" i="4"/>
  <c r="AD109" i="4"/>
  <c r="AE109" i="4"/>
  <c r="AF109" i="4"/>
  <c r="AG109" i="4"/>
  <c r="AH109" i="4"/>
  <c r="AI109" i="4"/>
  <c r="AJ109" i="4"/>
  <c r="B110" i="4"/>
  <c r="P110" i="4"/>
  <c r="R110" i="4"/>
  <c r="T110" i="4"/>
  <c r="V110" i="4"/>
  <c r="X110" i="4"/>
  <c r="Z110" i="4"/>
  <c r="AA110" i="4"/>
  <c r="AD110" i="4"/>
  <c r="AE110" i="4"/>
  <c r="AF110" i="4"/>
  <c r="AG110" i="4"/>
  <c r="AH110" i="4"/>
  <c r="AI110" i="4"/>
  <c r="AJ110" i="4"/>
  <c r="B111" i="4"/>
  <c r="P111" i="4"/>
  <c r="R111" i="4"/>
  <c r="T111" i="4"/>
  <c r="V111" i="4"/>
  <c r="X111" i="4"/>
  <c r="Z111" i="4"/>
  <c r="AA111" i="4"/>
  <c r="AD111" i="4"/>
  <c r="AE111" i="4"/>
  <c r="AF111" i="4"/>
  <c r="AG111" i="4"/>
  <c r="AH111" i="4"/>
  <c r="AI111" i="4"/>
  <c r="AJ111" i="4"/>
  <c r="B112" i="4"/>
  <c r="P112" i="4"/>
  <c r="R112" i="4"/>
  <c r="T112" i="4"/>
  <c r="V112" i="4"/>
  <c r="X112" i="4"/>
  <c r="Z112" i="4"/>
  <c r="AA112" i="4"/>
  <c r="AD112" i="4"/>
  <c r="AE112" i="4"/>
  <c r="AF112" i="4"/>
  <c r="AG112" i="4"/>
  <c r="AH112" i="4"/>
  <c r="AI112" i="4"/>
  <c r="AJ112" i="4"/>
  <c r="B113" i="4"/>
  <c r="P113" i="4"/>
  <c r="R113" i="4"/>
  <c r="T113" i="4"/>
  <c r="V113" i="4"/>
  <c r="X113" i="4"/>
  <c r="Z113" i="4"/>
  <c r="AA113" i="4"/>
  <c r="AD113" i="4"/>
  <c r="AE113" i="4"/>
  <c r="AF113" i="4"/>
  <c r="AG113" i="4"/>
  <c r="AH113" i="4"/>
  <c r="AI113" i="4"/>
  <c r="AJ113" i="4"/>
  <c r="B114" i="4"/>
  <c r="P114" i="4"/>
  <c r="R114" i="4"/>
  <c r="T114" i="4"/>
  <c r="V114" i="4"/>
  <c r="X114" i="4"/>
  <c r="Z114" i="4"/>
  <c r="AA114" i="4"/>
  <c r="AD114" i="4"/>
  <c r="AE114" i="4"/>
  <c r="AF114" i="4"/>
  <c r="AG114" i="4"/>
  <c r="AH114" i="4"/>
  <c r="AI114" i="4"/>
  <c r="AJ114" i="4"/>
  <c r="B115" i="4"/>
  <c r="P115" i="4"/>
  <c r="R115" i="4"/>
  <c r="T115" i="4"/>
  <c r="V115" i="4"/>
  <c r="X115" i="4"/>
  <c r="Z115" i="4"/>
  <c r="AA115" i="4"/>
  <c r="AD115" i="4"/>
  <c r="AE115" i="4"/>
  <c r="AF115" i="4"/>
  <c r="AG115" i="4"/>
  <c r="AH115" i="4"/>
  <c r="AI115" i="4"/>
  <c r="AJ115" i="4"/>
  <c r="B116" i="4"/>
  <c r="P116" i="4"/>
  <c r="R116" i="4"/>
  <c r="T116" i="4"/>
  <c r="V116" i="4"/>
  <c r="X116" i="4"/>
  <c r="Z116" i="4"/>
  <c r="AA116" i="4"/>
  <c r="AD116" i="4"/>
  <c r="AE116" i="4"/>
  <c r="AF116" i="4"/>
  <c r="AG116" i="4"/>
  <c r="AH116" i="4"/>
  <c r="AI116" i="4"/>
  <c r="AJ116" i="4"/>
  <c r="B117" i="4"/>
  <c r="P117" i="4"/>
  <c r="R117" i="4"/>
  <c r="T117" i="4"/>
  <c r="V117" i="4"/>
  <c r="X117" i="4"/>
  <c r="Z117" i="4"/>
  <c r="AA117" i="4"/>
  <c r="AD117" i="4"/>
  <c r="AE117" i="4"/>
  <c r="AF117" i="4"/>
  <c r="AG117" i="4"/>
  <c r="AH117" i="4"/>
  <c r="AI117" i="4"/>
  <c r="AJ117" i="4"/>
  <c r="B118" i="4"/>
  <c r="P118" i="4"/>
  <c r="R118" i="4"/>
  <c r="T118" i="4"/>
  <c r="V118" i="4"/>
  <c r="X118" i="4"/>
  <c r="Z118" i="4"/>
  <c r="AA118" i="4"/>
  <c r="AD118" i="4"/>
  <c r="AE118" i="4"/>
  <c r="AF118" i="4"/>
  <c r="AG118" i="4"/>
  <c r="AH118" i="4"/>
  <c r="AI118" i="4"/>
  <c r="AJ118" i="4"/>
  <c r="B119" i="4"/>
  <c r="P119" i="4"/>
  <c r="R119" i="4"/>
  <c r="T119" i="4"/>
  <c r="V119" i="4"/>
  <c r="X119" i="4"/>
  <c r="Z119" i="4"/>
  <c r="AA119" i="4"/>
  <c r="AD119" i="4"/>
  <c r="AE119" i="4"/>
  <c r="AF119" i="4"/>
  <c r="AG119" i="4"/>
  <c r="AH119" i="4"/>
  <c r="AI119" i="4"/>
  <c r="AJ119" i="4"/>
  <c r="B120" i="4"/>
  <c r="P120" i="4"/>
  <c r="R120" i="4"/>
  <c r="T120" i="4"/>
  <c r="V120" i="4"/>
  <c r="X120" i="4"/>
  <c r="Z120" i="4"/>
  <c r="AA120" i="4"/>
  <c r="AD120" i="4"/>
  <c r="AE120" i="4"/>
  <c r="AF120" i="4"/>
  <c r="AG120" i="4"/>
  <c r="AH120" i="4"/>
  <c r="AI120" i="4"/>
  <c r="AJ120" i="4"/>
  <c r="B121" i="4"/>
  <c r="P121" i="4"/>
  <c r="R121" i="4"/>
  <c r="T121" i="4"/>
  <c r="V121" i="4"/>
  <c r="X121" i="4"/>
  <c r="Z121" i="4"/>
  <c r="AA121" i="4"/>
  <c r="AD121" i="4"/>
  <c r="AE121" i="4"/>
  <c r="AF121" i="4"/>
  <c r="AG121" i="4"/>
  <c r="AH121" i="4"/>
  <c r="AI121" i="4"/>
  <c r="AJ121" i="4"/>
  <c r="B122" i="4"/>
  <c r="P122" i="4"/>
  <c r="R122" i="4"/>
  <c r="T122" i="4"/>
  <c r="V122" i="4"/>
  <c r="X122" i="4"/>
  <c r="Z122" i="4"/>
  <c r="AA122" i="4"/>
  <c r="AD122" i="4"/>
  <c r="AE122" i="4"/>
  <c r="AF122" i="4"/>
  <c r="AG122" i="4"/>
  <c r="AH122" i="4"/>
  <c r="AI122" i="4"/>
  <c r="AJ122" i="4"/>
  <c r="B123" i="4"/>
  <c r="P123" i="4"/>
  <c r="R123" i="4"/>
  <c r="T123" i="4"/>
  <c r="V123" i="4"/>
  <c r="X123" i="4"/>
  <c r="Z123" i="4"/>
  <c r="AA123" i="4"/>
  <c r="AD123" i="4"/>
  <c r="AE123" i="4"/>
  <c r="AF123" i="4"/>
  <c r="AG123" i="4"/>
  <c r="AH123" i="4"/>
  <c r="AI123" i="4"/>
  <c r="AJ123" i="4"/>
  <c r="B124" i="4"/>
  <c r="P124" i="4"/>
  <c r="R124" i="4"/>
  <c r="T124" i="4"/>
  <c r="V124" i="4"/>
  <c r="X124" i="4"/>
  <c r="Z124" i="4"/>
  <c r="AA124" i="4"/>
  <c r="AD124" i="4"/>
  <c r="AE124" i="4"/>
  <c r="AF124" i="4"/>
  <c r="AG124" i="4"/>
  <c r="AH124" i="4"/>
  <c r="AI124" i="4"/>
  <c r="AJ124" i="4"/>
  <c r="B125" i="4"/>
  <c r="P125" i="4"/>
  <c r="R125" i="4"/>
  <c r="T125" i="4"/>
  <c r="V125" i="4"/>
  <c r="X125" i="4"/>
  <c r="Z125" i="4"/>
  <c r="AA125" i="4"/>
  <c r="AD125" i="4"/>
  <c r="AE125" i="4"/>
  <c r="AF125" i="4"/>
  <c r="AG125" i="4"/>
  <c r="AH125" i="4"/>
  <c r="AI125" i="4"/>
  <c r="AJ125" i="4"/>
  <c r="B126" i="4"/>
  <c r="P126" i="4"/>
  <c r="R126" i="4"/>
  <c r="T126" i="4"/>
  <c r="V126" i="4"/>
  <c r="X126" i="4"/>
  <c r="Z126" i="4"/>
  <c r="AA126" i="4"/>
  <c r="AD126" i="4"/>
  <c r="AE126" i="4"/>
  <c r="AF126" i="4"/>
  <c r="AG126" i="4"/>
  <c r="AH126" i="4"/>
  <c r="AI126" i="4"/>
  <c r="AJ126" i="4"/>
  <c r="B127" i="4"/>
  <c r="P127" i="4"/>
  <c r="R127" i="4"/>
  <c r="T127" i="4"/>
  <c r="V127" i="4"/>
  <c r="X127" i="4"/>
  <c r="Z127" i="4"/>
  <c r="AA127" i="4"/>
  <c r="AD127" i="4"/>
  <c r="AE127" i="4"/>
  <c r="AF127" i="4"/>
  <c r="AG127" i="4"/>
  <c r="AH127" i="4"/>
  <c r="AI127" i="4"/>
  <c r="AJ127" i="4"/>
  <c r="B128" i="4"/>
  <c r="P128" i="4"/>
  <c r="R128" i="4"/>
  <c r="T128" i="4"/>
  <c r="V128" i="4"/>
  <c r="X128" i="4"/>
  <c r="Z128" i="4"/>
  <c r="AA128" i="4"/>
  <c r="AD128" i="4"/>
  <c r="AE128" i="4"/>
  <c r="AF128" i="4"/>
  <c r="AG128" i="4"/>
  <c r="AH128" i="4"/>
  <c r="AI128" i="4"/>
  <c r="AJ128" i="4"/>
  <c r="B129" i="4"/>
  <c r="P129" i="4"/>
  <c r="R129" i="4"/>
  <c r="T129" i="4"/>
  <c r="V129" i="4"/>
  <c r="X129" i="4"/>
  <c r="Z129" i="4"/>
  <c r="AA129" i="4"/>
  <c r="AD129" i="4"/>
  <c r="AE129" i="4"/>
  <c r="AF129" i="4"/>
  <c r="AG129" i="4"/>
  <c r="AH129" i="4"/>
  <c r="AI129" i="4"/>
  <c r="AJ129" i="4"/>
  <c r="B130" i="4"/>
  <c r="P130" i="4"/>
  <c r="R130" i="4"/>
  <c r="T130" i="4"/>
  <c r="V130" i="4"/>
  <c r="X130" i="4"/>
  <c r="Z130" i="4"/>
  <c r="AA130" i="4"/>
  <c r="AD130" i="4"/>
  <c r="AE130" i="4"/>
  <c r="AF130" i="4"/>
  <c r="AG130" i="4"/>
  <c r="AH130" i="4"/>
  <c r="AI130" i="4"/>
  <c r="AJ130" i="4"/>
  <c r="B131" i="4"/>
  <c r="P131" i="4"/>
  <c r="R131" i="4"/>
  <c r="T131" i="4"/>
  <c r="V131" i="4"/>
  <c r="X131" i="4"/>
  <c r="Z131" i="4"/>
  <c r="AA131" i="4"/>
  <c r="AD131" i="4"/>
  <c r="AE131" i="4"/>
  <c r="AF131" i="4"/>
  <c r="AG131" i="4"/>
  <c r="AH131" i="4"/>
  <c r="AI131" i="4"/>
  <c r="AJ131" i="4"/>
  <c r="B132" i="4"/>
  <c r="P132" i="4"/>
  <c r="R132" i="4"/>
  <c r="T132" i="4"/>
  <c r="V132" i="4"/>
  <c r="X132" i="4"/>
  <c r="Z132" i="4"/>
  <c r="AA132" i="4"/>
  <c r="AD132" i="4"/>
  <c r="AE132" i="4"/>
  <c r="AF132" i="4"/>
  <c r="AG132" i="4"/>
  <c r="AH132" i="4"/>
  <c r="AI132" i="4"/>
  <c r="AJ132" i="4"/>
  <c r="B133" i="4"/>
  <c r="P133" i="4"/>
  <c r="R133" i="4"/>
  <c r="T133" i="4"/>
  <c r="V133" i="4"/>
  <c r="X133" i="4"/>
  <c r="Z133" i="4"/>
  <c r="AA133" i="4"/>
  <c r="AD133" i="4"/>
  <c r="AE133" i="4"/>
  <c r="AF133" i="4"/>
  <c r="AG133" i="4"/>
  <c r="AH133" i="4"/>
  <c r="AI133" i="4"/>
  <c r="AJ133" i="4"/>
  <c r="B134" i="4"/>
  <c r="P134" i="4"/>
  <c r="R134" i="4"/>
  <c r="T134" i="4"/>
  <c r="V134" i="4"/>
  <c r="X134" i="4"/>
  <c r="Z134" i="4"/>
  <c r="AA134" i="4"/>
  <c r="AD134" i="4"/>
  <c r="AE134" i="4"/>
  <c r="AF134" i="4"/>
  <c r="AG134" i="4"/>
  <c r="AH134" i="4"/>
  <c r="AI134" i="4"/>
  <c r="AJ134" i="4"/>
  <c r="B135" i="4"/>
  <c r="P135" i="4"/>
  <c r="R135" i="4"/>
  <c r="T135" i="4"/>
  <c r="V135" i="4"/>
  <c r="X135" i="4"/>
  <c r="Z135" i="4"/>
  <c r="AA135" i="4"/>
  <c r="AD135" i="4"/>
  <c r="AE135" i="4"/>
  <c r="AF135" i="4"/>
  <c r="AG135" i="4"/>
  <c r="AH135" i="4"/>
  <c r="AI135" i="4"/>
  <c r="AJ135" i="4"/>
  <c r="B136" i="4"/>
  <c r="P136" i="4"/>
  <c r="R136" i="4"/>
  <c r="T136" i="4"/>
  <c r="V136" i="4"/>
  <c r="X136" i="4"/>
  <c r="Z136" i="4"/>
  <c r="AA136" i="4"/>
  <c r="AD136" i="4"/>
  <c r="AE136" i="4"/>
  <c r="AF136" i="4"/>
  <c r="AG136" i="4"/>
  <c r="AH136" i="4"/>
  <c r="AI136" i="4"/>
  <c r="AJ136" i="4"/>
  <c r="B137" i="4"/>
  <c r="P137" i="4"/>
  <c r="R137" i="4"/>
  <c r="T137" i="4"/>
  <c r="V137" i="4"/>
  <c r="X137" i="4"/>
  <c r="Z137" i="4"/>
  <c r="AA137" i="4"/>
  <c r="AD137" i="4"/>
  <c r="AE137" i="4"/>
  <c r="AF137" i="4"/>
  <c r="AG137" i="4"/>
  <c r="AH137" i="4"/>
  <c r="AI137" i="4"/>
  <c r="AJ137" i="4"/>
  <c r="B138" i="4"/>
  <c r="P138" i="4"/>
  <c r="R138" i="4"/>
  <c r="T138" i="4"/>
  <c r="V138" i="4"/>
  <c r="X138" i="4"/>
  <c r="Z138" i="4"/>
  <c r="AA138" i="4"/>
  <c r="AD138" i="4"/>
  <c r="AE138" i="4"/>
  <c r="AF138" i="4"/>
  <c r="AG138" i="4"/>
  <c r="AH138" i="4"/>
  <c r="AI138" i="4"/>
  <c r="AJ138" i="4"/>
  <c r="B139" i="4"/>
  <c r="P139" i="4"/>
  <c r="R139" i="4"/>
  <c r="T139" i="4"/>
  <c r="V139" i="4"/>
  <c r="X139" i="4"/>
  <c r="Z139" i="4"/>
  <c r="AA139" i="4"/>
  <c r="AD139" i="4"/>
  <c r="AE139" i="4"/>
  <c r="AF139" i="4"/>
  <c r="AG139" i="4"/>
  <c r="AH139" i="4"/>
  <c r="AI139" i="4"/>
  <c r="AJ139" i="4"/>
  <c r="B140" i="4"/>
  <c r="P140" i="4"/>
  <c r="R140" i="4"/>
  <c r="T140" i="4"/>
  <c r="V140" i="4"/>
  <c r="X140" i="4"/>
  <c r="Z140" i="4"/>
  <c r="AA140" i="4"/>
  <c r="AD140" i="4"/>
  <c r="AE140" i="4"/>
  <c r="AF140" i="4"/>
  <c r="AG140" i="4"/>
  <c r="AH140" i="4"/>
  <c r="AI140" i="4"/>
  <c r="AJ140" i="4"/>
  <c r="B141" i="4"/>
  <c r="P141" i="4"/>
  <c r="R141" i="4"/>
  <c r="T141" i="4"/>
  <c r="V141" i="4"/>
  <c r="X141" i="4"/>
  <c r="Z141" i="4"/>
  <c r="AA141" i="4"/>
  <c r="AD141" i="4"/>
  <c r="AE141" i="4"/>
  <c r="AF141" i="4"/>
  <c r="AG141" i="4"/>
  <c r="AH141" i="4"/>
  <c r="AI141" i="4"/>
  <c r="AJ141" i="4"/>
  <c r="B142" i="4"/>
  <c r="P142" i="4"/>
  <c r="R142" i="4"/>
  <c r="T142" i="4"/>
  <c r="V142" i="4"/>
  <c r="X142" i="4"/>
  <c r="Z142" i="4"/>
  <c r="AA142" i="4"/>
  <c r="AD142" i="4"/>
  <c r="AE142" i="4"/>
  <c r="AF142" i="4"/>
  <c r="AG142" i="4"/>
  <c r="AH142" i="4"/>
  <c r="AI142" i="4"/>
  <c r="AJ142" i="4"/>
  <c r="B143" i="4"/>
  <c r="P143" i="4"/>
  <c r="R143" i="4"/>
  <c r="T143" i="4"/>
  <c r="V143" i="4"/>
  <c r="X143" i="4"/>
  <c r="Z143" i="4"/>
  <c r="AA143" i="4"/>
  <c r="AD143" i="4"/>
  <c r="AE143" i="4"/>
  <c r="AF143" i="4"/>
  <c r="AG143" i="4"/>
  <c r="AH143" i="4"/>
  <c r="AI143" i="4"/>
  <c r="AJ143" i="4"/>
  <c r="B144" i="4"/>
  <c r="P144" i="4"/>
  <c r="R144" i="4"/>
  <c r="T144" i="4"/>
  <c r="V144" i="4"/>
  <c r="X144" i="4"/>
  <c r="Z144" i="4"/>
  <c r="AA144" i="4"/>
  <c r="AD144" i="4"/>
  <c r="AE144" i="4"/>
  <c r="AF144" i="4"/>
  <c r="AG144" i="4"/>
  <c r="AH144" i="4"/>
  <c r="AI144" i="4"/>
  <c r="AJ144" i="4"/>
  <c r="B145" i="4"/>
  <c r="P145" i="4"/>
  <c r="R145" i="4"/>
  <c r="T145" i="4"/>
  <c r="V145" i="4"/>
  <c r="X145" i="4"/>
  <c r="Z145" i="4"/>
  <c r="AA145" i="4"/>
  <c r="AD145" i="4"/>
  <c r="AE145" i="4"/>
  <c r="AF145" i="4"/>
  <c r="AG145" i="4"/>
  <c r="AH145" i="4"/>
  <c r="AI145" i="4"/>
  <c r="AJ145" i="4"/>
  <c r="B146" i="4"/>
  <c r="P146" i="4"/>
  <c r="R146" i="4"/>
  <c r="T146" i="4"/>
  <c r="V146" i="4"/>
  <c r="X146" i="4"/>
  <c r="Z146" i="4"/>
  <c r="AA146" i="4"/>
  <c r="AD146" i="4"/>
  <c r="AE146" i="4"/>
  <c r="AF146" i="4"/>
  <c r="AG146" i="4"/>
  <c r="AH146" i="4"/>
  <c r="AI146" i="4"/>
  <c r="AJ146" i="4"/>
  <c r="B147" i="4"/>
  <c r="P147" i="4"/>
  <c r="R147" i="4"/>
  <c r="T147" i="4"/>
  <c r="V147" i="4"/>
  <c r="X147" i="4"/>
  <c r="Z147" i="4"/>
  <c r="AA147" i="4"/>
  <c r="AD147" i="4"/>
  <c r="AE147" i="4"/>
  <c r="AF147" i="4"/>
  <c r="AG147" i="4"/>
  <c r="AH147" i="4"/>
  <c r="AI147" i="4"/>
  <c r="AJ147" i="4"/>
  <c r="B148" i="4"/>
  <c r="P148" i="4"/>
  <c r="R148" i="4"/>
  <c r="T148" i="4"/>
  <c r="V148" i="4"/>
  <c r="X148" i="4"/>
  <c r="Z148" i="4"/>
  <c r="AA148" i="4"/>
  <c r="AD148" i="4"/>
  <c r="AE148" i="4"/>
  <c r="AF148" i="4"/>
  <c r="AG148" i="4"/>
  <c r="AH148" i="4"/>
  <c r="AI148" i="4"/>
  <c r="AJ148" i="4"/>
  <c r="B149" i="4"/>
  <c r="P149" i="4"/>
  <c r="R149" i="4"/>
  <c r="T149" i="4"/>
  <c r="V149" i="4"/>
  <c r="X149" i="4"/>
  <c r="Z149" i="4"/>
  <c r="AA149" i="4"/>
  <c r="AD149" i="4"/>
  <c r="AE149" i="4"/>
  <c r="AF149" i="4"/>
  <c r="AG149" i="4"/>
  <c r="AH149" i="4"/>
  <c r="AI149" i="4"/>
  <c r="AJ149" i="4"/>
  <c r="B150" i="4"/>
  <c r="P150" i="4"/>
  <c r="R150" i="4"/>
  <c r="T150" i="4"/>
  <c r="V150" i="4"/>
  <c r="X150" i="4"/>
  <c r="Z150" i="4"/>
  <c r="AA150" i="4"/>
  <c r="AD150" i="4"/>
  <c r="AE150" i="4"/>
  <c r="AF150" i="4"/>
  <c r="AG150" i="4"/>
  <c r="AH150" i="4"/>
  <c r="AI150" i="4"/>
  <c r="AJ150" i="4"/>
  <c r="B151" i="4"/>
  <c r="P151" i="4"/>
  <c r="R151" i="4"/>
  <c r="T151" i="4"/>
  <c r="V151" i="4"/>
  <c r="X151" i="4"/>
  <c r="Z151" i="4"/>
  <c r="AA151" i="4"/>
  <c r="AD151" i="4"/>
  <c r="AE151" i="4"/>
  <c r="AF151" i="4"/>
  <c r="AG151" i="4"/>
  <c r="AH151" i="4"/>
  <c r="AI151" i="4"/>
  <c r="AJ151" i="4"/>
  <c r="B152" i="4"/>
  <c r="P152" i="4"/>
  <c r="R152" i="4"/>
  <c r="T152" i="4"/>
  <c r="V152" i="4"/>
  <c r="X152" i="4"/>
  <c r="Z152" i="4"/>
  <c r="AA152" i="4"/>
  <c r="AD152" i="4"/>
  <c r="AE152" i="4"/>
  <c r="AF152" i="4"/>
  <c r="AG152" i="4"/>
  <c r="AH152" i="4"/>
  <c r="AI152" i="4"/>
  <c r="AJ152" i="4"/>
  <c r="B153" i="4"/>
  <c r="P153" i="4"/>
  <c r="R153" i="4"/>
  <c r="T153" i="4"/>
  <c r="V153" i="4"/>
  <c r="X153" i="4"/>
  <c r="Z153" i="4"/>
  <c r="AA153" i="4"/>
  <c r="AD153" i="4"/>
  <c r="AE153" i="4"/>
  <c r="AF153" i="4"/>
  <c r="AG153" i="4"/>
  <c r="AH153" i="4"/>
  <c r="AI153" i="4"/>
  <c r="AJ153" i="4"/>
  <c r="B154" i="4"/>
  <c r="P154" i="4"/>
  <c r="R154" i="4"/>
  <c r="T154" i="4"/>
  <c r="V154" i="4"/>
  <c r="X154" i="4"/>
  <c r="Z154" i="4"/>
  <c r="AA154" i="4"/>
  <c r="AD154" i="4"/>
  <c r="AE154" i="4"/>
  <c r="AF154" i="4"/>
  <c r="AG154" i="4"/>
  <c r="AH154" i="4"/>
  <c r="AI154" i="4"/>
  <c r="AJ154" i="4"/>
  <c r="B155" i="4"/>
  <c r="P155" i="4"/>
  <c r="R155" i="4"/>
  <c r="T155" i="4"/>
  <c r="V155" i="4"/>
  <c r="X155" i="4"/>
  <c r="Z155" i="4"/>
  <c r="AA155" i="4"/>
  <c r="AD155" i="4"/>
  <c r="AE155" i="4"/>
  <c r="AF155" i="4"/>
  <c r="AG155" i="4"/>
  <c r="AH155" i="4"/>
  <c r="AI155" i="4"/>
  <c r="AJ155" i="4"/>
  <c r="B156" i="4"/>
  <c r="P156" i="4"/>
  <c r="R156" i="4"/>
  <c r="T156" i="4"/>
  <c r="V156" i="4"/>
  <c r="X156" i="4"/>
  <c r="Z156" i="4"/>
  <c r="AA156" i="4"/>
  <c r="AD156" i="4"/>
  <c r="AE156" i="4"/>
  <c r="AF156" i="4"/>
  <c r="AG156" i="4"/>
  <c r="AH156" i="4"/>
  <c r="AI156" i="4"/>
  <c r="AJ156" i="4"/>
  <c r="B157" i="4"/>
  <c r="P157" i="4"/>
  <c r="R157" i="4"/>
  <c r="T157" i="4"/>
  <c r="V157" i="4"/>
  <c r="X157" i="4"/>
  <c r="Z157" i="4"/>
  <c r="AA157" i="4"/>
  <c r="AD157" i="4"/>
  <c r="AE157" i="4"/>
  <c r="AF157" i="4"/>
  <c r="AG157" i="4"/>
  <c r="AH157" i="4"/>
  <c r="AI157" i="4"/>
  <c r="AJ157" i="4"/>
  <c r="B158" i="4"/>
  <c r="P158" i="4"/>
  <c r="R158" i="4"/>
  <c r="T158" i="4"/>
  <c r="V158" i="4"/>
  <c r="X158" i="4"/>
  <c r="Z158" i="4"/>
  <c r="AA158" i="4"/>
  <c r="AD158" i="4"/>
  <c r="AE158" i="4"/>
  <c r="AF158" i="4"/>
  <c r="AG158" i="4"/>
  <c r="AH158" i="4"/>
  <c r="AI158" i="4"/>
  <c r="AJ158" i="4"/>
  <c r="B159" i="4"/>
  <c r="P159" i="4"/>
  <c r="R159" i="4"/>
  <c r="T159" i="4"/>
  <c r="V159" i="4"/>
  <c r="X159" i="4"/>
  <c r="Z159" i="4"/>
  <c r="AA159" i="4"/>
  <c r="AD159" i="4"/>
  <c r="AE159" i="4"/>
  <c r="AF159" i="4"/>
  <c r="AG159" i="4"/>
  <c r="AH159" i="4"/>
  <c r="AI159" i="4"/>
  <c r="AJ159" i="4"/>
  <c r="B160" i="4"/>
  <c r="P160" i="4"/>
  <c r="R160" i="4"/>
  <c r="T160" i="4"/>
  <c r="V160" i="4"/>
  <c r="X160" i="4"/>
  <c r="Z160" i="4"/>
  <c r="AA160" i="4"/>
  <c r="AD160" i="4"/>
  <c r="AE160" i="4"/>
  <c r="AF160" i="4"/>
  <c r="AG160" i="4"/>
  <c r="AH160" i="4"/>
  <c r="AI160" i="4"/>
  <c r="AJ160" i="4"/>
  <c r="B161" i="4"/>
  <c r="P161" i="4"/>
  <c r="R161" i="4"/>
  <c r="T161" i="4"/>
  <c r="V161" i="4"/>
  <c r="X161" i="4"/>
  <c r="Z161" i="4"/>
  <c r="AA161" i="4"/>
  <c r="AD161" i="4"/>
  <c r="AE161" i="4"/>
  <c r="AF161" i="4"/>
  <c r="AG161" i="4"/>
  <c r="AH161" i="4"/>
  <c r="AI161" i="4"/>
  <c r="AJ161" i="4"/>
  <c r="B162" i="4"/>
  <c r="P162" i="4"/>
  <c r="R162" i="4"/>
  <c r="T162" i="4"/>
  <c r="V162" i="4"/>
  <c r="X162" i="4"/>
  <c r="Z162" i="4"/>
  <c r="AA162" i="4"/>
  <c r="AD162" i="4"/>
  <c r="AE162" i="4"/>
  <c r="AF162" i="4"/>
  <c r="AG162" i="4"/>
  <c r="AH162" i="4"/>
  <c r="AI162" i="4"/>
  <c r="AJ162" i="4"/>
  <c r="B163" i="4"/>
  <c r="P163" i="4"/>
  <c r="R163" i="4"/>
  <c r="T163" i="4"/>
  <c r="V163" i="4"/>
  <c r="X163" i="4"/>
  <c r="Z163" i="4"/>
  <c r="AA163" i="4"/>
  <c r="AD163" i="4"/>
  <c r="AE163" i="4"/>
  <c r="AF163" i="4"/>
  <c r="AG163" i="4"/>
  <c r="AH163" i="4"/>
  <c r="AI163" i="4"/>
  <c r="AJ163" i="4"/>
  <c r="B164" i="4"/>
  <c r="P164" i="4"/>
  <c r="R164" i="4"/>
  <c r="T164" i="4"/>
  <c r="V164" i="4"/>
  <c r="X164" i="4"/>
  <c r="Z164" i="4"/>
  <c r="AA164" i="4"/>
  <c r="AD164" i="4"/>
  <c r="AE164" i="4"/>
  <c r="AF164" i="4"/>
  <c r="AG164" i="4"/>
  <c r="AH164" i="4"/>
  <c r="AI164" i="4"/>
  <c r="AJ164" i="4"/>
  <c r="B165" i="4"/>
  <c r="P165" i="4"/>
  <c r="R165" i="4"/>
  <c r="T165" i="4"/>
  <c r="V165" i="4"/>
  <c r="X165" i="4"/>
  <c r="Z165" i="4"/>
  <c r="AA165" i="4"/>
  <c r="AD165" i="4"/>
  <c r="AE165" i="4"/>
  <c r="AF165" i="4"/>
  <c r="AG165" i="4"/>
  <c r="AH165" i="4"/>
  <c r="AI165" i="4"/>
  <c r="AJ165" i="4"/>
  <c r="B166" i="4"/>
  <c r="P166" i="4"/>
  <c r="R166" i="4"/>
  <c r="T166" i="4"/>
  <c r="V166" i="4"/>
  <c r="X166" i="4"/>
  <c r="Z166" i="4"/>
  <c r="AA166" i="4"/>
  <c r="AD166" i="4"/>
  <c r="AE166" i="4"/>
  <c r="AF166" i="4"/>
  <c r="AG166" i="4"/>
  <c r="AH166" i="4"/>
  <c r="AI166" i="4"/>
  <c r="AJ166" i="4"/>
  <c r="B167" i="4"/>
  <c r="P167" i="4"/>
  <c r="R167" i="4"/>
  <c r="T167" i="4"/>
  <c r="V167" i="4"/>
  <c r="X167" i="4"/>
  <c r="Z167" i="4"/>
  <c r="AA167" i="4"/>
  <c r="AD167" i="4"/>
  <c r="AE167" i="4"/>
  <c r="AF167" i="4"/>
  <c r="AG167" i="4"/>
  <c r="AH167" i="4"/>
  <c r="AI167" i="4"/>
  <c r="AJ167" i="4"/>
  <c r="B168" i="4"/>
  <c r="P168" i="4"/>
  <c r="R168" i="4"/>
  <c r="T168" i="4"/>
  <c r="V168" i="4"/>
  <c r="X168" i="4"/>
  <c r="Z168" i="4"/>
  <c r="AA168" i="4"/>
  <c r="AD168" i="4"/>
  <c r="AE168" i="4"/>
  <c r="AF168" i="4"/>
  <c r="AG168" i="4"/>
  <c r="AH168" i="4"/>
  <c r="AI168" i="4"/>
  <c r="AJ168" i="4"/>
  <c r="B169" i="4"/>
  <c r="P169" i="4"/>
  <c r="R169" i="4"/>
  <c r="T169" i="4"/>
  <c r="V169" i="4"/>
  <c r="X169" i="4"/>
  <c r="Z169" i="4"/>
  <c r="AA169" i="4"/>
  <c r="AD169" i="4"/>
  <c r="AE169" i="4"/>
  <c r="AF169" i="4"/>
  <c r="AG169" i="4"/>
  <c r="AH169" i="4"/>
  <c r="AI169" i="4"/>
  <c r="AJ169" i="4"/>
  <c r="B170" i="4"/>
  <c r="P170" i="4"/>
  <c r="R170" i="4"/>
  <c r="T170" i="4"/>
  <c r="V170" i="4"/>
  <c r="X170" i="4"/>
  <c r="Z170" i="4"/>
  <c r="AA170" i="4"/>
  <c r="AD170" i="4"/>
  <c r="AE170" i="4"/>
  <c r="AF170" i="4"/>
  <c r="AG170" i="4"/>
  <c r="AH170" i="4"/>
  <c r="AI170" i="4"/>
  <c r="AJ170" i="4"/>
  <c r="B171" i="4"/>
  <c r="P171" i="4"/>
  <c r="R171" i="4"/>
  <c r="T171" i="4"/>
  <c r="V171" i="4"/>
  <c r="X171" i="4"/>
  <c r="Z171" i="4"/>
  <c r="AA171" i="4"/>
  <c r="AD171" i="4"/>
  <c r="AE171" i="4"/>
  <c r="AF171" i="4"/>
  <c r="AG171" i="4"/>
  <c r="AH171" i="4"/>
  <c r="AI171" i="4"/>
  <c r="AJ171" i="4"/>
  <c r="B172" i="4"/>
  <c r="P172" i="4"/>
  <c r="R172" i="4"/>
  <c r="T172" i="4"/>
  <c r="V172" i="4"/>
  <c r="X172" i="4"/>
  <c r="Z172" i="4"/>
  <c r="AA172" i="4"/>
  <c r="AD172" i="4"/>
  <c r="AE172" i="4"/>
  <c r="AF172" i="4"/>
  <c r="AG172" i="4"/>
  <c r="AH172" i="4"/>
  <c r="AI172" i="4"/>
  <c r="AJ172" i="4"/>
  <c r="B173" i="4"/>
  <c r="P173" i="4"/>
  <c r="R173" i="4"/>
  <c r="T173" i="4"/>
  <c r="V173" i="4"/>
  <c r="X173" i="4"/>
  <c r="Z173" i="4"/>
  <c r="AA173" i="4"/>
  <c r="AD173" i="4"/>
  <c r="AE173" i="4"/>
  <c r="AF173" i="4"/>
  <c r="AG173" i="4"/>
  <c r="AH173" i="4"/>
  <c r="AI173" i="4"/>
  <c r="AJ173" i="4"/>
  <c r="B174" i="4"/>
  <c r="P174" i="4"/>
  <c r="R174" i="4"/>
  <c r="T174" i="4"/>
  <c r="V174" i="4"/>
  <c r="X174" i="4"/>
  <c r="Z174" i="4"/>
  <c r="AA174" i="4"/>
  <c r="AD174" i="4"/>
  <c r="AE174" i="4"/>
  <c r="AF174" i="4"/>
  <c r="AG174" i="4"/>
  <c r="AH174" i="4"/>
  <c r="AI174" i="4"/>
  <c r="AJ174" i="4"/>
  <c r="B175" i="4"/>
  <c r="P175" i="4"/>
  <c r="R175" i="4"/>
  <c r="T175" i="4"/>
  <c r="V175" i="4"/>
  <c r="X175" i="4"/>
  <c r="Z175" i="4"/>
  <c r="AA175" i="4"/>
  <c r="AD175" i="4"/>
  <c r="AE175" i="4"/>
  <c r="AF175" i="4"/>
  <c r="AG175" i="4"/>
  <c r="AH175" i="4"/>
  <c r="AI175" i="4"/>
  <c r="AJ175" i="4"/>
  <c r="B176" i="4"/>
  <c r="P176" i="4"/>
  <c r="R176" i="4"/>
  <c r="T176" i="4"/>
  <c r="V176" i="4"/>
  <c r="X176" i="4"/>
  <c r="Z176" i="4"/>
  <c r="AA176" i="4"/>
  <c r="AD176" i="4"/>
  <c r="AE176" i="4"/>
  <c r="AF176" i="4"/>
  <c r="AG176" i="4"/>
  <c r="AH176" i="4"/>
  <c r="AI176" i="4"/>
  <c r="AJ176" i="4"/>
  <c r="B177" i="4"/>
  <c r="P177" i="4"/>
  <c r="R177" i="4"/>
  <c r="T177" i="4"/>
  <c r="V177" i="4"/>
  <c r="X177" i="4"/>
  <c r="Z177" i="4"/>
  <c r="AA177" i="4"/>
  <c r="AD177" i="4"/>
  <c r="AE177" i="4"/>
  <c r="AF177" i="4"/>
  <c r="AG177" i="4"/>
  <c r="AH177" i="4"/>
  <c r="AI177" i="4"/>
  <c r="AJ177" i="4"/>
  <c r="B178" i="4"/>
  <c r="P178" i="4"/>
  <c r="R178" i="4"/>
  <c r="T178" i="4"/>
  <c r="V178" i="4"/>
  <c r="X178" i="4"/>
  <c r="Z178" i="4"/>
  <c r="AA178" i="4"/>
  <c r="AD178" i="4"/>
  <c r="AE178" i="4"/>
  <c r="AF178" i="4"/>
  <c r="AG178" i="4"/>
  <c r="AH178" i="4"/>
  <c r="AI178" i="4"/>
  <c r="AJ178" i="4"/>
  <c r="B179" i="4"/>
  <c r="P179" i="4"/>
  <c r="R179" i="4"/>
  <c r="T179" i="4"/>
  <c r="V179" i="4"/>
  <c r="X179" i="4"/>
  <c r="Z179" i="4"/>
  <c r="AA179" i="4"/>
  <c r="AD179" i="4"/>
  <c r="AE179" i="4"/>
  <c r="AF179" i="4"/>
  <c r="AG179" i="4"/>
  <c r="AH179" i="4"/>
  <c r="AI179" i="4"/>
  <c r="AJ179" i="4"/>
  <c r="B180" i="4"/>
  <c r="P180" i="4"/>
  <c r="R180" i="4"/>
  <c r="T180" i="4"/>
  <c r="V180" i="4"/>
  <c r="X180" i="4"/>
  <c r="Z180" i="4"/>
  <c r="AA180" i="4"/>
  <c r="AD180" i="4"/>
  <c r="AE180" i="4"/>
  <c r="AF180" i="4"/>
  <c r="AG180" i="4"/>
  <c r="AH180" i="4"/>
  <c r="AI180" i="4"/>
  <c r="AJ180" i="4"/>
  <c r="B181" i="4"/>
  <c r="P181" i="4"/>
  <c r="R181" i="4"/>
  <c r="T181" i="4"/>
  <c r="V181" i="4"/>
  <c r="X181" i="4"/>
  <c r="Z181" i="4"/>
  <c r="AA181" i="4"/>
  <c r="AD181" i="4"/>
  <c r="AE181" i="4"/>
  <c r="AF181" i="4"/>
  <c r="AG181" i="4"/>
  <c r="AH181" i="4"/>
  <c r="AI181" i="4"/>
  <c r="AJ181" i="4"/>
  <c r="B182" i="4"/>
  <c r="P182" i="4"/>
  <c r="R182" i="4"/>
  <c r="T182" i="4"/>
  <c r="V182" i="4"/>
  <c r="X182" i="4"/>
  <c r="Z182" i="4"/>
  <c r="AA182" i="4"/>
  <c r="AD182" i="4"/>
  <c r="AE182" i="4"/>
  <c r="AF182" i="4"/>
  <c r="AG182" i="4"/>
  <c r="AH182" i="4"/>
  <c r="AI182" i="4"/>
  <c r="AJ182" i="4"/>
  <c r="B183" i="4"/>
  <c r="P183" i="4"/>
  <c r="R183" i="4"/>
  <c r="T183" i="4"/>
  <c r="V183" i="4"/>
  <c r="X183" i="4"/>
  <c r="Z183" i="4"/>
  <c r="AA183" i="4"/>
  <c r="AD183" i="4"/>
  <c r="AE183" i="4"/>
  <c r="AF183" i="4"/>
  <c r="AG183" i="4"/>
  <c r="AH183" i="4"/>
  <c r="AI183" i="4"/>
  <c r="AJ183" i="4"/>
  <c r="B184" i="4"/>
  <c r="P184" i="4"/>
  <c r="R184" i="4"/>
  <c r="T184" i="4"/>
  <c r="V184" i="4"/>
  <c r="X184" i="4"/>
  <c r="Z184" i="4"/>
  <c r="AA184" i="4"/>
  <c r="AD184" i="4"/>
  <c r="AE184" i="4"/>
  <c r="AF184" i="4"/>
  <c r="AG184" i="4"/>
  <c r="AH184" i="4"/>
  <c r="AI184" i="4"/>
  <c r="AJ184" i="4"/>
  <c r="B185" i="4"/>
  <c r="P185" i="4"/>
  <c r="R185" i="4"/>
  <c r="T185" i="4"/>
  <c r="V185" i="4"/>
  <c r="X185" i="4"/>
  <c r="Z185" i="4"/>
  <c r="AA185" i="4"/>
  <c r="AD185" i="4"/>
  <c r="AE185" i="4"/>
  <c r="AF185" i="4"/>
  <c r="AG185" i="4"/>
  <c r="AH185" i="4"/>
  <c r="AI185" i="4"/>
  <c r="AJ185" i="4"/>
  <c r="B186" i="4"/>
  <c r="P186" i="4"/>
  <c r="R186" i="4"/>
  <c r="T186" i="4"/>
  <c r="V186" i="4"/>
  <c r="X186" i="4"/>
  <c r="Z186" i="4"/>
  <c r="AA186" i="4"/>
  <c r="AD186" i="4"/>
  <c r="AE186" i="4"/>
  <c r="AF186" i="4"/>
  <c r="AG186" i="4"/>
  <c r="AH186" i="4"/>
  <c r="AI186" i="4"/>
  <c r="AJ186" i="4"/>
  <c r="B187" i="4"/>
  <c r="P187" i="4"/>
  <c r="R187" i="4"/>
  <c r="T187" i="4"/>
  <c r="V187" i="4"/>
  <c r="X187" i="4"/>
  <c r="Z187" i="4"/>
  <c r="AA187" i="4"/>
  <c r="AD187" i="4"/>
  <c r="AE187" i="4"/>
  <c r="AF187" i="4"/>
  <c r="AG187" i="4"/>
  <c r="AH187" i="4"/>
  <c r="AI187" i="4"/>
  <c r="AJ187" i="4"/>
  <c r="B188" i="4"/>
  <c r="P188" i="4"/>
  <c r="R188" i="4"/>
  <c r="T188" i="4"/>
  <c r="V188" i="4"/>
  <c r="X188" i="4"/>
  <c r="Z188" i="4"/>
  <c r="AA188" i="4"/>
  <c r="AD188" i="4"/>
  <c r="AE188" i="4"/>
  <c r="AF188" i="4"/>
  <c r="AG188" i="4"/>
  <c r="AH188" i="4"/>
  <c r="AI188" i="4"/>
  <c r="AJ188" i="4"/>
  <c r="B189" i="4"/>
  <c r="P189" i="4"/>
  <c r="R189" i="4"/>
  <c r="T189" i="4"/>
  <c r="V189" i="4"/>
  <c r="X189" i="4"/>
  <c r="Z189" i="4"/>
  <c r="AA189" i="4"/>
  <c r="AD189" i="4"/>
  <c r="AE189" i="4"/>
  <c r="AF189" i="4"/>
  <c r="AG189" i="4"/>
  <c r="AH189" i="4"/>
  <c r="AI189" i="4"/>
  <c r="AJ189" i="4"/>
  <c r="B190" i="4"/>
  <c r="P190" i="4"/>
  <c r="R190" i="4"/>
  <c r="T190" i="4"/>
  <c r="V190" i="4"/>
  <c r="X190" i="4"/>
  <c r="Z190" i="4"/>
  <c r="AA190" i="4"/>
  <c r="AD190" i="4"/>
  <c r="AE190" i="4"/>
  <c r="AF190" i="4"/>
  <c r="AG190" i="4"/>
  <c r="AH190" i="4"/>
  <c r="AI190" i="4"/>
  <c r="AJ190" i="4"/>
  <c r="B191" i="4"/>
  <c r="P191" i="4"/>
  <c r="R191" i="4"/>
  <c r="T191" i="4"/>
  <c r="V191" i="4"/>
  <c r="X191" i="4"/>
  <c r="Z191" i="4"/>
  <c r="AA191" i="4"/>
  <c r="AD191" i="4"/>
  <c r="AE191" i="4"/>
  <c r="AF191" i="4"/>
  <c r="AG191" i="4"/>
  <c r="AH191" i="4"/>
  <c r="AI191" i="4"/>
  <c r="AJ191" i="4"/>
  <c r="B192" i="4"/>
  <c r="P192" i="4"/>
  <c r="R192" i="4"/>
  <c r="T192" i="4"/>
  <c r="V192" i="4"/>
  <c r="X192" i="4"/>
  <c r="Z192" i="4"/>
  <c r="AA192" i="4"/>
  <c r="AD192" i="4"/>
  <c r="AE192" i="4"/>
  <c r="AF192" i="4"/>
  <c r="AG192" i="4"/>
  <c r="AH192" i="4"/>
  <c r="AI192" i="4"/>
  <c r="AJ192" i="4"/>
  <c r="B193" i="4"/>
  <c r="P193" i="4"/>
  <c r="R193" i="4"/>
  <c r="T193" i="4"/>
  <c r="V193" i="4"/>
  <c r="X193" i="4"/>
  <c r="Z193" i="4"/>
  <c r="AA193" i="4"/>
  <c r="AD193" i="4"/>
  <c r="AE193" i="4"/>
  <c r="AF193" i="4"/>
  <c r="AG193" i="4"/>
  <c r="AH193" i="4"/>
  <c r="AI193" i="4"/>
  <c r="AJ193" i="4"/>
  <c r="B194" i="4"/>
  <c r="P194" i="4"/>
  <c r="R194" i="4"/>
  <c r="T194" i="4"/>
  <c r="V194" i="4"/>
  <c r="X194" i="4"/>
  <c r="Z194" i="4"/>
  <c r="AA194" i="4"/>
  <c r="AD194" i="4"/>
  <c r="AE194" i="4"/>
  <c r="AF194" i="4"/>
  <c r="AG194" i="4"/>
  <c r="AH194" i="4"/>
  <c r="AI194" i="4"/>
  <c r="AJ194" i="4"/>
  <c r="B195" i="4"/>
  <c r="P195" i="4"/>
  <c r="R195" i="4"/>
  <c r="T195" i="4"/>
  <c r="V195" i="4"/>
  <c r="X195" i="4"/>
  <c r="Z195" i="4"/>
  <c r="AA195" i="4"/>
  <c r="AD195" i="4"/>
  <c r="AE195" i="4"/>
  <c r="AF195" i="4"/>
  <c r="AG195" i="4"/>
  <c r="AH195" i="4"/>
  <c r="AI195" i="4"/>
  <c r="AJ195" i="4"/>
  <c r="B196" i="4"/>
  <c r="P196" i="4"/>
  <c r="R196" i="4"/>
  <c r="T196" i="4"/>
  <c r="V196" i="4"/>
  <c r="X196" i="4"/>
  <c r="Z196" i="4"/>
  <c r="AA196" i="4"/>
  <c r="AD196" i="4"/>
  <c r="AE196" i="4"/>
  <c r="AF196" i="4"/>
  <c r="AG196" i="4"/>
  <c r="AH196" i="4"/>
  <c r="AI196" i="4"/>
  <c r="AJ196" i="4"/>
  <c r="B197" i="4"/>
  <c r="P197" i="4"/>
  <c r="R197" i="4"/>
  <c r="T197" i="4"/>
  <c r="V197" i="4"/>
  <c r="X197" i="4"/>
  <c r="Z197" i="4"/>
  <c r="AA197" i="4"/>
  <c r="AD197" i="4"/>
  <c r="AE197" i="4"/>
  <c r="AF197" i="4"/>
  <c r="AG197" i="4"/>
  <c r="AH197" i="4"/>
  <c r="AI197" i="4"/>
  <c r="AJ197" i="4"/>
  <c r="B198" i="4"/>
  <c r="P198" i="4"/>
  <c r="R198" i="4"/>
  <c r="T198" i="4"/>
  <c r="V198" i="4"/>
  <c r="X198" i="4"/>
  <c r="Z198" i="4"/>
  <c r="AA198" i="4"/>
  <c r="AD198" i="4"/>
  <c r="AE198" i="4"/>
  <c r="AF198" i="4"/>
  <c r="AG198" i="4"/>
  <c r="AH198" i="4"/>
  <c r="AI198" i="4"/>
  <c r="AJ198" i="4"/>
  <c r="B199" i="4"/>
  <c r="P199" i="4"/>
  <c r="R199" i="4"/>
  <c r="T199" i="4"/>
  <c r="V199" i="4"/>
  <c r="X199" i="4"/>
  <c r="Z199" i="4"/>
  <c r="AA199" i="4"/>
  <c r="AD199" i="4"/>
  <c r="AE199" i="4"/>
  <c r="AF199" i="4"/>
  <c r="AG199" i="4"/>
  <c r="AH199" i="4"/>
  <c r="AI199" i="4"/>
  <c r="AJ199" i="4"/>
  <c r="B200" i="4"/>
  <c r="P200" i="4"/>
  <c r="R200" i="4"/>
  <c r="T200" i="4"/>
  <c r="V200" i="4"/>
  <c r="X200" i="4"/>
  <c r="Z200" i="4"/>
  <c r="AA200" i="4"/>
  <c r="AD200" i="4"/>
  <c r="AE200" i="4"/>
  <c r="AF200" i="4"/>
  <c r="AG200" i="4"/>
  <c r="AH200" i="4"/>
  <c r="AI200" i="4"/>
  <c r="AJ200" i="4"/>
  <c r="B201" i="4"/>
  <c r="P201" i="4"/>
  <c r="R201" i="4"/>
  <c r="T201" i="4"/>
  <c r="V201" i="4"/>
  <c r="X201" i="4"/>
  <c r="Z201" i="4"/>
  <c r="AA201" i="4"/>
  <c r="AD201" i="4"/>
  <c r="AE201" i="4"/>
  <c r="AF201" i="4"/>
  <c r="AG201" i="4"/>
  <c r="AH201" i="4"/>
  <c r="AI201" i="4"/>
  <c r="AJ201" i="4"/>
  <c r="B202" i="4"/>
  <c r="P202" i="4"/>
  <c r="R202" i="4"/>
  <c r="T202" i="4"/>
  <c r="V202" i="4"/>
  <c r="X202" i="4"/>
  <c r="Z202" i="4"/>
  <c r="AA202" i="4"/>
  <c r="AD202" i="4"/>
  <c r="AE202" i="4"/>
  <c r="AF202" i="4"/>
  <c r="AG202" i="4"/>
  <c r="AH202" i="4"/>
  <c r="AI202" i="4"/>
  <c r="AJ202" i="4"/>
  <c r="B203" i="4"/>
  <c r="P203" i="4"/>
  <c r="R203" i="4"/>
  <c r="T203" i="4"/>
  <c r="V203" i="4"/>
  <c r="X203" i="4"/>
  <c r="Z203" i="4"/>
  <c r="AA203" i="4"/>
  <c r="AD203" i="4"/>
  <c r="AE203" i="4"/>
  <c r="AF203" i="4"/>
  <c r="AG203" i="4"/>
  <c r="AH203" i="4"/>
  <c r="AI203" i="4"/>
  <c r="AJ203" i="4"/>
  <c r="B204" i="4"/>
  <c r="P204" i="4"/>
  <c r="R204" i="4"/>
  <c r="T204" i="4"/>
  <c r="V204" i="4"/>
  <c r="X204" i="4"/>
  <c r="Z204" i="4"/>
  <c r="AA204" i="4"/>
  <c r="AD204" i="4"/>
  <c r="AE204" i="4"/>
  <c r="AF204" i="4"/>
  <c r="AG204" i="4"/>
  <c r="AH204" i="4"/>
  <c r="AI204" i="4"/>
  <c r="AJ204" i="4"/>
  <c r="B205" i="4"/>
  <c r="P205" i="4"/>
  <c r="R205" i="4"/>
  <c r="T205" i="4"/>
  <c r="V205" i="4"/>
  <c r="X205" i="4"/>
  <c r="Z205" i="4"/>
  <c r="AA205" i="4"/>
  <c r="AD205" i="4"/>
  <c r="AE205" i="4"/>
  <c r="AF205" i="4"/>
  <c r="AG205" i="4"/>
  <c r="AH205" i="4"/>
  <c r="AI205" i="4"/>
  <c r="AJ205" i="4"/>
  <c r="B206" i="4"/>
  <c r="P206" i="4"/>
  <c r="R206" i="4"/>
  <c r="T206" i="4"/>
  <c r="V206" i="4"/>
  <c r="X206" i="4"/>
  <c r="Z206" i="4"/>
  <c r="AA206" i="4"/>
  <c r="AD206" i="4"/>
  <c r="AE206" i="4"/>
  <c r="AF206" i="4"/>
  <c r="AG206" i="4"/>
  <c r="AH206" i="4"/>
  <c r="AI206" i="4"/>
  <c r="AJ206" i="4"/>
  <c r="B207" i="4"/>
  <c r="P207" i="4"/>
  <c r="R207" i="4"/>
  <c r="T207" i="4"/>
  <c r="V207" i="4"/>
  <c r="X207" i="4"/>
  <c r="Z207" i="4"/>
  <c r="AA207" i="4"/>
  <c r="AD207" i="4"/>
  <c r="AE207" i="4"/>
  <c r="AF207" i="4"/>
  <c r="AG207" i="4"/>
  <c r="AH207" i="4"/>
  <c r="AI207" i="4"/>
  <c r="AJ207" i="4"/>
  <c r="B208" i="4"/>
  <c r="P208" i="4"/>
  <c r="R208" i="4"/>
  <c r="T208" i="4"/>
  <c r="V208" i="4"/>
  <c r="X208" i="4"/>
  <c r="Z208" i="4"/>
  <c r="AA208" i="4"/>
  <c r="AD208" i="4"/>
  <c r="AE208" i="4"/>
  <c r="AF208" i="4"/>
  <c r="AG208" i="4"/>
  <c r="AH208" i="4"/>
  <c r="AI208" i="4"/>
  <c r="AJ208" i="4"/>
  <c r="B209" i="4"/>
  <c r="P209" i="4"/>
  <c r="R209" i="4"/>
  <c r="T209" i="4"/>
  <c r="V209" i="4"/>
  <c r="X209" i="4"/>
  <c r="Z209" i="4"/>
  <c r="AA209" i="4"/>
  <c r="AD209" i="4"/>
  <c r="AE209" i="4"/>
  <c r="AF209" i="4"/>
  <c r="AG209" i="4"/>
  <c r="AH209" i="4"/>
  <c r="AI209" i="4"/>
  <c r="AJ209" i="4"/>
  <c r="B210" i="4"/>
  <c r="P210" i="4"/>
  <c r="R210" i="4"/>
  <c r="T210" i="4"/>
  <c r="V210" i="4"/>
  <c r="X210" i="4"/>
  <c r="Z210" i="4"/>
  <c r="AA210" i="4"/>
  <c r="AD210" i="4"/>
  <c r="AE210" i="4"/>
  <c r="AF210" i="4"/>
  <c r="AG210" i="4"/>
  <c r="AH210" i="4"/>
  <c r="AI210" i="4"/>
  <c r="AJ210" i="4"/>
  <c r="B211" i="4"/>
  <c r="P211" i="4"/>
  <c r="R211" i="4"/>
  <c r="T211" i="4"/>
  <c r="V211" i="4"/>
  <c r="X211" i="4"/>
  <c r="Z211" i="4"/>
  <c r="AA211" i="4"/>
  <c r="AD211" i="4"/>
  <c r="AE211" i="4"/>
  <c r="AF211" i="4"/>
  <c r="AG211" i="4"/>
  <c r="AH211" i="4"/>
  <c r="AI211" i="4"/>
  <c r="AJ211" i="4"/>
  <c r="B212" i="4"/>
  <c r="P212" i="4"/>
  <c r="R212" i="4"/>
  <c r="T212" i="4"/>
  <c r="V212" i="4"/>
  <c r="X212" i="4"/>
  <c r="Z212" i="4"/>
  <c r="AA212" i="4"/>
  <c r="AD212" i="4"/>
  <c r="AE212" i="4"/>
  <c r="AF212" i="4"/>
  <c r="AG212" i="4"/>
  <c r="AH212" i="4"/>
  <c r="AI212" i="4"/>
  <c r="AJ212" i="4"/>
  <c r="B213" i="4"/>
  <c r="P213" i="4"/>
  <c r="R213" i="4"/>
  <c r="T213" i="4"/>
  <c r="V213" i="4"/>
  <c r="X213" i="4"/>
  <c r="Z213" i="4"/>
  <c r="AA213" i="4"/>
  <c r="AD213" i="4"/>
  <c r="AE213" i="4"/>
  <c r="AF213" i="4"/>
  <c r="AG213" i="4"/>
  <c r="AH213" i="4"/>
  <c r="AI213" i="4"/>
  <c r="AJ213" i="4"/>
  <c r="B214" i="4"/>
  <c r="P214" i="4"/>
  <c r="R214" i="4"/>
  <c r="T214" i="4"/>
  <c r="V214" i="4"/>
  <c r="X214" i="4"/>
  <c r="Z214" i="4"/>
  <c r="AA214" i="4"/>
  <c r="AD214" i="4"/>
  <c r="AE214" i="4"/>
  <c r="AF214" i="4"/>
  <c r="AG214" i="4"/>
  <c r="AH214" i="4"/>
  <c r="AI214" i="4"/>
  <c r="AJ214" i="4"/>
  <c r="B215" i="4"/>
  <c r="P215" i="4"/>
  <c r="R215" i="4"/>
  <c r="T215" i="4"/>
  <c r="V215" i="4"/>
  <c r="X215" i="4"/>
  <c r="Z215" i="4"/>
  <c r="AA215" i="4"/>
  <c r="AD215" i="4"/>
  <c r="AE215" i="4"/>
  <c r="AF215" i="4"/>
  <c r="AG215" i="4"/>
  <c r="AH215" i="4"/>
  <c r="AI215" i="4"/>
  <c r="AJ215" i="4"/>
  <c r="B216" i="4"/>
  <c r="P216" i="4"/>
  <c r="R216" i="4"/>
  <c r="T216" i="4"/>
  <c r="V216" i="4"/>
  <c r="X216" i="4"/>
  <c r="Z216" i="4"/>
  <c r="AA216" i="4"/>
  <c r="AD216" i="4"/>
  <c r="AE216" i="4"/>
  <c r="AF216" i="4"/>
  <c r="AG216" i="4"/>
  <c r="AH216" i="4"/>
  <c r="AI216" i="4"/>
  <c r="AJ216" i="4"/>
  <c r="B217" i="4"/>
  <c r="P217" i="4"/>
  <c r="R217" i="4"/>
  <c r="T217" i="4"/>
  <c r="V217" i="4"/>
  <c r="X217" i="4"/>
  <c r="Z217" i="4"/>
  <c r="AA217" i="4"/>
  <c r="AD217" i="4"/>
  <c r="AE217" i="4"/>
  <c r="AF217" i="4"/>
  <c r="AG217" i="4"/>
  <c r="AH217" i="4"/>
  <c r="AI217" i="4"/>
  <c r="AJ217" i="4"/>
  <c r="B218" i="4"/>
  <c r="P218" i="4"/>
  <c r="R218" i="4"/>
  <c r="T218" i="4"/>
  <c r="V218" i="4"/>
  <c r="X218" i="4"/>
  <c r="Z218" i="4"/>
  <c r="AA218" i="4"/>
  <c r="AD218" i="4"/>
  <c r="AE218" i="4"/>
  <c r="AF218" i="4"/>
  <c r="AG218" i="4"/>
  <c r="AH218" i="4"/>
  <c r="AI218" i="4"/>
  <c r="AJ218" i="4"/>
  <c r="B219" i="4"/>
  <c r="P219" i="4"/>
  <c r="R219" i="4"/>
  <c r="T219" i="4"/>
  <c r="V219" i="4"/>
  <c r="X219" i="4"/>
  <c r="Z219" i="4"/>
  <c r="AA219" i="4"/>
  <c r="AD219" i="4"/>
  <c r="AE219" i="4"/>
  <c r="AF219" i="4"/>
  <c r="AG219" i="4"/>
  <c r="AH219" i="4"/>
  <c r="AI219" i="4"/>
  <c r="AJ219" i="4"/>
  <c r="B220" i="4"/>
  <c r="P220" i="4"/>
  <c r="R220" i="4"/>
  <c r="T220" i="4"/>
  <c r="V220" i="4"/>
  <c r="X220" i="4"/>
  <c r="Z220" i="4"/>
  <c r="AA220" i="4"/>
  <c r="AD220" i="4"/>
  <c r="AE220" i="4"/>
  <c r="AF220" i="4"/>
  <c r="AG220" i="4"/>
  <c r="AH220" i="4"/>
  <c r="AI220" i="4"/>
  <c r="AJ220" i="4"/>
  <c r="B221" i="4"/>
  <c r="P221" i="4"/>
  <c r="R221" i="4"/>
  <c r="T221" i="4"/>
  <c r="V221" i="4"/>
  <c r="X221" i="4"/>
  <c r="Z221" i="4"/>
  <c r="AA221" i="4"/>
  <c r="AD221" i="4"/>
  <c r="AE221" i="4"/>
  <c r="AF221" i="4"/>
  <c r="AG221" i="4"/>
  <c r="AH221" i="4"/>
  <c r="AI221" i="4"/>
  <c r="AJ221" i="4"/>
  <c r="B222" i="4"/>
  <c r="P222" i="4"/>
  <c r="R222" i="4"/>
  <c r="T222" i="4"/>
  <c r="V222" i="4"/>
  <c r="X222" i="4"/>
  <c r="Z222" i="4"/>
  <c r="AA222" i="4"/>
  <c r="AD222" i="4"/>
  <c r="AE222" i="4"/>
  <c r="AF222" i="4"/>
  <c r="AG222" i="4"/>
  <c r="AH222" i="4"/>
  <c r="AI222" i="4"/>
  <c r="AJ222" i="4"/>
  <c r="B223" i="4"/>
  <c r="P223" i="4"/>
  <c r="R223" i="4"/>
  <c r="T223" i="4"/>
  <c r="V223" i="4"/>
  <c r="X223" i="4"/>
  <c r="Z223" i="4"/>
  <c r="AA223" i="4"/>
  <c r="AD223" i="4"/>
  <c r="AE223" i="4"/>
  <c r="AF223" i="4"/>
  <c r="AG223" i="4"/>
  <c r="AH223" i="4"/>
  <c r="AI223" i="4"/>
  <c r="AJ223" i="4"/>
  <c r="B224" i="4"/>
  <c r="P224" i="4"/>
  <c r="R224" i="4"/>
  <c r="T224" i="4"/>
  <c r="V224" i="4"/>
  <c r="X224" i="4"/>
  <c r="Z224" i="4"/>
  <c r="AA224" i="4"/>
  <c r="AD224" i="4"/>
  <c r="AE224" i="4"/>
  <c r="AF224" i="4"/>
  <c r="AG224" i="4"/>
  <c r="AH224" i="4"/>
  <c r="AI224" i="4"/>
  <c r="AJ224" i="4"/>
  <c r="B225" i="4"/>
  <c r="P225" i="4"/>
  <c r="R225" i="4"/>
  <c r="T225" i="4"/>
  <c r="V225" i="4"/>
  <c r="X225" i="4"/>
  <c r="Z225" i="4"/>
  <c r="AA225" i="4"/>
  <c r="AD225" i="4"/>
  <c r="AE225" i="4"/>
  <c r="AF225" i="4"/>
  <c r="AG225" i="4"/>
  <c r="AH225" i="4"/>
  <c r="AI225" i="4"/>
  <c r="AJ225" i="4"/>
  <c r="B226" i="4"/>
  <c r="P226" i="4"/>
  <c r="R226" i="4"/>
  <c r="T226" i="4"/>
  <c r="V226" i="4"/>
  <c r="X226" i="4"/>
  <c r="Z226" i="4"/>
  <c r="AA226" i="4"/>
  <c r="AD226" i="4"/>
  <c r="AE226" i="4"/>
  <c r="AF226" i="4"/>
  <c r="AG226" i="4"/>
  <c r="AH226" i="4"/>
  <c r="AI226" i="4"/>
  <c r="AJ226" i="4"/>
  <c r="B227" i="4"/>
  <c r="P227" i="4"/>
  <c r="R227" i="4"/>
  <c r="T227" i="4"/>
  <c r="V227" i="4"/>
  <c r="X227" i="4"/>
  <c r="Z227" i="4"/>
  <c r="AA227" i="4"/>
  <c r="AD227" i="4"/>
  <c r="AE227" i="4"/>
  <c r="AF227" i="4"/>
  <c r="AG227" i="4"/>
  <c r="AH227" i="4"/>
  <c r="AI227" i="4"/>
  <c r="AJ227" i="4"/>
  <c r="B228" i="4"/>
  <c r="P228" i="4"/>
  <c r="R228" i="4"/>
  <c r="T228" i="4"/>
  <c r="V228" i="4"/>
  <c r="X228" i="4"/>
  <c r="Z228" i="4"/>
  <c r="AA228" i="4"/>
  <c r="AD228" i="4"/>
  <c r="AE228" i="4"/>
  <c r="AF228" i="4"/>
  <c r="AG228" i="4"/>
  <c r="AH228" i="4"/>
  <c r="AI228" i="4"/>
  <c r="AJ228" i="4"/>
  <c r="B229" i="4"/>
  <c r="P229" i="4"/>
  <c r="R229" i="4"/>
  <c r="T229" i="4"/>
  <c r="V229" i="4"/>
  <c r="X229" i="4"/>
  <c r="Z229" i="4"/>
  <c r="AA229" i="4"/>
  <c r="AD229" i="4"/>
  <c r="AE229" i="4"/>
  <c r="AF229" i="4"/>
  <c r="AG229" i="4"/>
  <c r="AH229" i="4"/>
  <c r="AI229" i="4"/>
  <c r="AJ229" i="4"/>
  <c r="B230" i="4"/>
  <c r="P230" i="4"/>
  <c r="R230" i="4"/>
  <c r="T230" i="4"/>
  <c r="V230" i="4"/>
  <c r="X230" i="4"/>
  <c r="Z230" i="4"/>
  <c r="AA230" i="4"/>
  <c r="AD230" i="4"/>
  <c r="AE230" i="4"/>
  <c r="AF230" i="4"/>
  <c r="AG230" i="4"/>
  <c r="AH230" i="4"/>
  <c r="AI230" i="4"/>
  <c r="AJ230" i="4"/>
  <c r="B231" i="4"/>
  <c r="P231" i="4"/>
  <c r="R231" i="4"/>
  <c r="T231" i="4"/>
  <c r="V231" i="4"/>
  <c r="X231" i="4"/>
  <c r="Z231" i="4"/>
  <c r="AA231" i="4"/>
  <c r="AD231" i="4"/>
  <c r="AE231" i="4"/>
  <c r="AF231" i="4"/>
  <c r="AG231" i="4"/>
  <c r="AH231" i="4"/>
  <c r="AI231" i="4"/>
  <c r="AJ231" i="4"/>
  <c r="B232" i="4"/>
  <c r="P232" i="4"/>
  <c r="R232" i="4"/>
  <c r="T232" i="4"/>
  <c r="V232" i="4"/>
  <c r="X232" i="4"/>
  <c r="Z232" i="4"/>
  <c r="AA232" i="4"/>
  <c r="AD232" i="4"/>
  <c r="AE232" i="4"/>
  <c r="AF232" i="4"/>
  <c r="AG232" i="4"/>
  <c r="AH232" i="4"/>
  <c r="AI232" i="4"/>
  <c r="AJ232" i="4"/>
  <c r="B233" i="4"/>
  <c r="P233" i="4"/>
  <c r="R233" i="4"/>
  <c r="T233" i="4"/>
  <c r="V233" i="4"/>
  <c r="X233" i="4"/>
  <c r="Z233" i="4"/>
  <c r="AA233" i="4"/>
  <c r="AD233" i="4"/>
  <c r="AE233" i="4"/>
  <c r="AF233" i="4"/>
  <c r="AG233" i="4"/>
  <c r="AH233" i="4"/>
  <c r="AI233" i="4"/>
  <c r="AJ233" i="4"/>
  <c r="B234" i="4"/>
  <c r="P234" i="4"/>
  <c r="R234" i="4"/>
  <c r="T234" i="4"/>
  <c r="V234" i="4"/>
  <c r="X234" i="4"/>
  <c r="Z234" i="4"/>
  <c r="AA234" i="4"/>
  <c r="AD234" i="4"/>
  <c r="AE234" i="4"/>
  <c r="AF234" i="4"/>
  <c r="AG234" i="4"/>
  <c r="AH234" i="4"/>
  <c r="AI234" i="4"/>
  <c r="AJ234" i="4"/>
  <c r="B235" i="4"/>
  <c r="P235" i="4"/>
  <c r="R235" i="4"/>
  <c r="T235" i="4"/>
  <c r="V235" i="4"/>
  <c r="X235" i="4"/>
  <c r="Z235" i="4"/>
  <c r="AA235" i="4"/>
  <c r="AD235" i="4"/>
  <c r="AE235" i="4"/>
  <c r="AF235" i="4"/>
  <c r="AG235" i="4"/>
  <c r="AH235" i="4"/>
  <c r="AI235" i="4"/>
  <c r="AJ235" i="4"/>
  <c r="B236" i="4"/>
  <c r="P236" i="4"/>
  <c r="R236" i="4"/>
  <c r="T236" i="4"/>
  <c r="V236" i="4"/>
  <c r="X236" i="4"/>
  <c r="Z236" i="4"/>
  <c r="AA236" i="4"/>
  <c r="AD236" i="4"/>
  <c r="AE236" i="4"/>
  <c r="AF236" i="4"/>
  <c r="AG236" i="4"/>
  <c r="AH236" i="4"/>
  <c r="AI236" i="4"/>
  <c r="AJ236" i="4"/>
  <c r="B237" i="4"/>
  <c r="P237" i="4"/>
  <c r="R237" i="4"/>
  <c r="T237" i="4"/>
  <c r="V237" i="4"/>
  <c r="X237" i="4"/>
  <c r="Z237" i="4"/>
  <c r="AA237" i="4"/>
  <c r="AD237" i="4"/>
  <c r="AE237" i="4"/>
  <c r="AF237" i="4"/>
  <c r="AG237" i="4"/>
  <c r="AH237" i="4"/>
  <c r="AI237" i="4"/>
  <c r="AJ237" i="4"/>
  <c r="B238" i="4"/>
  <c r="P238" i="4"/>
  <c r="R238" i="4"/>
  <c r="T238" i="4"/>
  <c r="V238" i="4"/>
  <c r="X238" i="4"/>
  <c r="Z238" i="4"/>
  <c r="AA238" i="4"/>
  <c r="AD238" i="4"/>
  <c r="AE238" i="4"/>
  <c r="AF238" i="4"/>
  <c r="AG238" i="4"/>
  <c r="AH238" i="4"/>
  <c r="AI238" i="4"/>
  <c r="AJ238" i="4"/>
  <c r="B239" i="4"/>
  <c r="P239" i="4"/>
  <c r="R239" i="4"/>
  <c r="T239" i="4"/>
  <c r="V239" i="4"/>
  <c r="X239" i="4"/>
  <c r="Z239" i="4"/>
  <c r="AA239" i="4"/>
  <c r="AD239" i="4"/>
  <c r="AE239" i="4"/>
  <c r="AF239" i="4"/>
  <c r="AG239" i="4"/>
  <c r="AH239" i="4"/>
  <c r="AI239" i="4"/>
  <c r="AJ239" i="4"/>
  <c r="B240" i="4"/>
  <c r="P240" i="4"/>
  <c r="R240" i="4"/>
  <c r="T240" i="4"/>
  <c r="V240" i="4"/>
  <c r="X240" i="4"/>
  <c r="Z240" i="4"/>
  <c r="AA240" i="4"/>
  <c r="AD240" i="4"/>
  <c r="AE240" i="4"/>
  <c r="AF240" i="4"/>
  <c r="AG240" i="4"/>
  <c r="AH240" i="4"/>
  <c r="AI240" i="4"/>
  <c r="AJ240" i="4"/>
  <c r="B241" i="4"/>
  <c r="P241" i="4"/>
  <c r="R241" i="4"/>
  <c r="T241" i="4"/>
  <c r="V241" i="4"/>
  <c r="X241" i="4"/>
  <c r="Z241" i="4"/>
  <c r="AA241" i="4"/>
  <c r="AD241" i="4"/>
  <c r="AE241" i="4"/>
  <c r="AF241" i="4"/>
  <c r="AG241" i="4"/>
  <c r="AH241" i="4"/>
  <c r="AI241" i="4"/>
  <c r="AJ241" i="4"/>
  <c r="B242" i="4"/>
  <c r="P242" i="4"/>
  <c r="R242" i="4"/>
  <c r="T242" i="4"/>
  <c r="V242" i="4"/>
  <c r="X242" i="4"/>
  <c r="Z242" i="4"/>
  <c r="AA242" i="4"/>
  <c r="AD242" i="4"/>
  <c r="AE242" i="4"/>
  <c r="AF242" i="4"/>
  <c r="AG242" i="4"/>
  <c r="AH242" i="4"/>
  <c r="AI242" i="4"/>
  <c r="AJ242" i="4"/>
  <c r="B243" i="4"/>
  <c r="P243" i="4"/>
  <c r="R243" i="4"/>
  <c r="T243" i="4"/>
  <c r="V243" i="4"/>
  <c r="X243" i="4"/>
  <c r="Z243" i="4"/>
  <c r="AA243" i="4"/>
  <c r="AD243" i="4"/>
  <c r="AE243" i="4"/>
  <c r="AF243" i="4"/>
  <c r="AG243" i="4"/>
  <c r="AH243" i="4"/>
  <c r="AI243" i="4"/>
  <c r="AJ243" i="4"/>
  <c r="B244" i="4"/>
  <c r="P244" i="4"/>
  <c r="R244" i="4"/>
  <c r="T244" i="4"/>
  <c r="V244" i="4"/>
  <c r="X244" i="4"/>
  <c r="Z244" i="4"/>
  <c r="AA244" i="4"/>
  <c r="AD244" i="4"/>
  <c r="AE244" i="4"/>
  <c r="AF244" i="4"/>
  <c r="AG244" i="4"/>
  <c r="AH244" i="4"/>
  <c r="AI244" i="4"/>
  <c r="AJ244" i="4"/>
  <c r="B245" i="4"/>
  <c r="P245" i="4"/>
  <c r="R245" i="4"/>
  <c r="T245" i="4"/>
  <c r="V245" i="4"/>
  <c r="X245" i="4"/>
  <c r="Z245" i="4"/>
  <c r="AA245" i="4"/>
  <c r="AD245" i="4"/>
  <c r="AE245" i="4"/>
  <c r="AF245" i="4"/>
  <c r="AG245" i="4"/>
  <c r="AH245" i="4"/>
  <c r="AI245" i="4"/>
  <c r="AJ245" i="4"/>
  <c r="B246" i="4"/>
  <c r="P246" i="4"/>
  <c r="R246" i="4"/>
  <c r="T246" i="4"/>
  <c r="V246" i="4"/>
  <c r="X246" i="4"/>
  <c r="Z246" i="4"/>
  <c r="AA246" i="4"/>
  <c r="AD246" i="4"/>
  <c r="AE246" i="4"/>
  <c r="AF246" i="4"/>
  <c r="AG246" i="4"/>
  <c r="AH246" i="4"/>
  <c r="AI246" i="4"/>
  <c r="AJ246" i="4"/>
  <c r="B247" i="4"/>
  <c r="P247" i="4"/>
  <c r="R247" i="4"/>
  <c r="T247" i="4"/>
  <c r="V247" i="4"/>
  <c r="X247" i="4"/>
  <c r="Z247" i="4"/>
  <c r="AA247" i="4"/>
  <c r="AD247" i="4"/>
  <c r="AE247" i="4"/>
  <c r="AF247" i="4"/>
  <c r="AG247" i="4"/>
  <c r="AH247" i="4"/>
  <c r="AI247" i="4"/>
  <c r="AJ247" i="4"/>
  <c r="B248" i="4"/>
  <c r="P248" i="4"/>
  <c r="R248" i="4"/>
  <c r="T248" i="4"/>
  <c r="V248" i="4"/>
  <c r="X248" i="4"/>
  <c r="Z248" i="4"/>
  <c r="AA248" i="4"/>
  <c r="AD248" i="4"/>
  <c r="AE248" i="4"/>
  <c r="AF248" i="4"/>
  <c r="AG248" i="4"/>
  <c r="AH248" i="4"/>
  <c r="AI248" i="4"/>
  <c r="AJ248" i="4"/>
  <c r="B249" i="4"/>
  <c r="P249" i="4"/>
  <c r="R249" i="4"/>
  <c r="T249" i="4"/>
  <c r="V249" i="4"/>
  <c r="X249" i="4"/>
  <c r="Z249" i="4"/>
  <c r="AA249" i="4"/>
  <c r="AD249" i="4"/>
  <c r="AE249" i="4"/>
  <c r="AF249" i="4"/>
  <c r="AG249" i="4"/>
  <c r="AH249" i="4"/>
  <c r="AI249" i="4"/>
  <c r="AJ249" i="4"/>
  <c r="B250" i="4"/>
  <c r="P250" i="4"/>
  <c r="R250" i="4"/>
  <c r="T250" i="4"/>
  <c r="V250" i="4"/>
  <c r="X250" i="4"/>
  <c r="Z250" i="4"/>
  <c r="AA250" i="4"/>
  <c r="AD250" i="4"/>
  <c r="AE250" i="4"/>
  <c r="AF250" i="4"/>
  <c r="AG250" i="4"/>
  <c r="AH250" i="4"/>
  <c r="AI250" i="4"/>
  <c r="AJ250" i="4"/>
  <c r="B251" i="4"/>
  <c r="P251" i="4"/>
  <c r="R251" i="4"/>
  <c r="T251" i="4"/>
  <c r="V251" i="4"/>
  <c r="X251" i="4"/>
  <c r="Z251" i="4"/>
  <c r="AA251" i="4"/>
  <c r="AD251" i="4"/>
  <c r="AE251" i="4"/>
  <c r="AF251" i="4"/>
  <c r="AG251" i="4"/>
  <c r="AH251" i="4"/>
  <c r="AI251" i="4"/>
  <c r="AJ251" i="4"/>
  <c r="P253" i="4"/>
  <c r="T253" i="4"/>
  <c r="B12" i="16"/>
  <c r="P12" i="16"/>
  <c r="R12" i="16"/>
  <c r="T12" i="16"/>
  <c r="X12" i="16"/>
  <c r="Z12" i="16"/>
  <c r="AA12" i="16"/>
  <c r="AD12" i="16"/>
  <c r="AE12" i="16"/>
  <c r="AF12" i="16"/>
  <c r="AG12" i="16"/>
  <c r="AH12" i="16"/>
  <c r="AI12" i="16"/>
  <c r="AJ12" i="16"/>
  <c r="AK12" i="16"/>
  <c r="B13" i="16"/>
  <c r="P13" i="16"/>
  <c r="R13" i="16"/>
  <c r="T13" i="16"/>
  <c r="V13" i="16"/>
  <c r="X13" i="16"/>
  <c r="Z13" i="16"/>
  <c r="AA13" i="16"/>
  <c r="AD13" i="16"/>
  <c r="AE13" i="16"/>
  <c r="AF13" i="16"/>
  <c r="AG13" i="16"/>
  <c r="AH13" i="16"/>
  <c r="AI13" i="16"/>
  <c r="AJ13" i="16"/>
  <c r="AK13" i="16"/>
  <c r="B14" i="16"/>
  <c r="P14" i="16"/>
  <c r="R14" i="16"/>
  <c r="T14" i="16"/>
  <c r="V14" i="16"/>
  <c r="X14" i="16"/>
  <c r="Z14" i="16"/>
  <c r="AA14" i="16"/>
  <c r="AD14" i="16"/>
  <c r="AE14" i="16"/>
  <c r="AF14" i="16"/>
  <c r="AG14" i="16"/>
  <c r="AH14" i="16"/>
  <c r="AI14" i="16"/>
  <c r="AJ14" i="16"/>
  <c r="AK14" i="16"/>
  <c r="B15" i="16"/>
  <c r="P15" i="16"/>
  <c r="R15" i="16"/>
  <c r="T15" i="16"/>
  <c r="V15" i="16"/>
  <c r="X15" i="16"/>
  <c r="Z15" i="16"/>
  <c r="AA15" i="16"/>
  <c r="AD15" i="16"/>
  <c r="AE15" i="16"/>
  <c r="AF15" i="16"/>
  <c r="AG15" i="16"/>
  <c r="AH15" i="16"/>
  <c r="AI15" i="16"/>
  <c r="AJ15" i="16"/>
  <c r="AK15" i="16"/>
  <c r="B16" i="16"/>
  <c r="P16" i="16"/>
  <c r="R16" i="16"/>
  <c r="T16" i="16"/>
  <c r="V16" i="16"/>
  <c r="X16" i="16"/>
  <c r="Z16" i="16"/>
  <c r="AA16" i="16"/>
  <c r="AD16" i="16"/>
  <c r="AE16" i="16"/>
  <c r="AF16" i="16"/>
  <c r="AG16" i="16"/>
  <c r="AH16" i="16"/>
  <c r="AI16" i="16"/>
  <c r="AJ16" i="16"/>
  <c r="AK16" i="16"/>
  <c r="B17" i="16"/>
  <c r="P17" i="16"/>
  <c r="R17" i="16"/>
  <c r="T17" i="16"/>
  <c r="V17" i="16"/>
  <c r="X17" i="16"/>
  <c r="Z17" i="16"/>
  <c r="AA17" i="16"/>
  <c r="AD17" i="16"/>
  <c r="AE17" i="16"/>
  <c r="AF17" i="16"/>
  <c r="AG17" i="16"/>
  <c r="AH17" i="16"/>
  <c r="AI17" i="16"/>
  <c r="AJ17" i="16"/>
  <c r="AK17" i="16"/>
  <c r="B18" i="16"/>
  <c r="P18" i="16"/>
  <c r="R18" i="16"/>
  <c r="T18" i="16"/>
  <c r="V18" i="16"/>
  <c r="X18" i="16"/>
  <c r="Z18" i="16"/>
  <c r="AA18" i="16"/>
  <c r="AD18" i="16"/>
  <c r="AE18" i="16"/>
  <c r="AF18" i="16"/>
  <c r="AG18" i="16"/>
  <c r="AH18" i="16"/>
  <c r="AI18" i="16"/>
  <c r="AJ18" i="16"/>
  <c r="AK18" i="16"/>
  <c r="B19" i="16"/>
  <c r="P19" i="16"/>
  <c r="R19" i="16"/>
  <c r="T19" i="16"/>
  <c r="V19" i="16"/>
  <c r="X19" i="16"/>
  <c r="Z19" i="16"/>
  <c r="AA19" i="16"/>
  <c r="AD19" i="16"/>
  <c r="AE19" i="16"/>
  <c r="AF19" i="16"/>
  <c r="AG19" i="16"/>
  <c r="AH19" i="16"/>
  <c r="AI19" i="16"/>
  <c r="AJ19" i="16"/>
  <c r="AK19" i="16"/>
  <c r="B20" i="16"/>
  <c r="P20" i="16"/>
  <c r="R20" i="16"/>
  <c r="T20" i="16"/>
  <c r="V20" i="16"/>
  <c r="X20" i="16"/>
  <c r="Z20" i="16"/>
  <c r="AA20" i="16"/>
  <c r="AD20" i="16"/>
  <c r="AE20" i="16"/>
  <c r="AF20" i="16"/>
  <c r="AG20" i="16"/>
  <c r="AH20" i="16"/>
  <c r="AI20" i="16"/>
  <c r="AJ20" i="16"/>
  <c r="AK20" i="16"/>
  <c r="B21" i="16"/>
  <c r="P21" i="16"/>
  <c r="R21" i="16"/>
  <c r="T21" i="16"/>
  <c r="V21" i="16"/>
  <c r="X21" i="16"/>
  <c r="Z21" i="16"/>
  <c r="AA21" i="16"/>
  <c r="AD21" i="16"/>
  <c r="AE21" i="16"/>
  <c r="AF21" i="16"/>
  <c r="AG21" i="16"/>
  <c r="AH21" i="16"/>
  <c r="AI21" i="16"/>
  <c r="AJ21" i="16"/>
  <c r="AK21" i="16"/>
  <c r="B22" i="16"/>
  <c r="P22" i="16"/>
  <c r="R22" i="16"/>
  <c r="T22" i="16"/>
  <c r="V22" i="16"/>
  <c r="X22" i="16"/>
  <c r="Z22" i="16"/>
  <c r="AA22" i="16"/>
  <c r="AD22" i="16"/>
  <c r="AE22" i="16"/>
  <c r="AF22" i="16"/>
  <c r="AG22" i="16"/>
  <c r="AH22" i="16"/>
  <c r="AI22" i="16"/>
  <c r="AJ22" i="16"/>
  <c r="AK22" i="16"/>
  <c r="B23" i="16"/>
  <c r="P23" i="16"/>
  <c r="R23" i="16"/>
  <c r="T23" i="16"/>
  <c r="V23" i="16"/>
  <c r="X23" i="16"/>
  <c r="Z23" i="16"/>
  <c r="AA23" i="16"/>
  <c r="AD23" i="16"/>
  <c r="AE23" i="16"/>
  <c r="AF23" i="16"/>
  <c r="AG23" i="16"/>
  <c r="AH23" i="16"/>
  <c r="AI23" i="16"/>
  <c r="AJ23" i="16"/>
  <c r="AK23" i="16"/>
  <c r="B24" i="16"/>
  <c r="P24" i="16"/>
  <c r="R24" i="16"/>
  <c r="T24" i="16"/>
  <c r="V24" i="16"/>
  <c r="X24" i="16"/>
  <c r="Z24" i="16"/>
  <c r="AA24" i="16"/>
  <c r="AD24" i="16"/>
  <c r="AE24" i="16"/>
  <c r="AF24" i="16"/>
  <c r="AG24" i="16"/>
  <c r="AH24" i="16"/>
  <c r="AI24" i="16"/>
  <c r="AJ24" i="16"/>
  <c r="AK24" i="16"/>
  <c r="B25" i="16"/>
  <c r="P25" i="16"/>
  <c r="R25" i="16"/>
  <c r="T25" i="16"/>
  <c r="V25" i="16"/>
  <c r="X25" i="16"/>
  <c r="Z25" i="16"/>
  <c r="AA25" i="16"/>
  <c r="AD25" i="16"/>
  <c r="AE25" i="16"/>
  <c r="AF25" i="16"/>
  <c r="AG25" i="16"/>
  <c r="AH25" i="16"/>
  <c r="AI25" i="16"/>
  <c r="AJ25" i="16"/>
  <c r="AK25" i="16"/>
  <c r="B26" i="16"/>
  <c r="P26" i="16"/>
  <c r="R26" i="16"/>
  <c r="T26" i="16"/>
  <c r="V26" i="16"/>
  <c r="X26" i="16"/>
  <c r="Z26" i="16"/>
  <c r="AA26" i="16"/>
  <c r="AD26" i="16"/>
  <c r="AE26" i="16"/>
  <c r="AF26" i="16"/>
  <c r="AG26" i="16"/>
  <c r="AH26" i="16"/>
  <c r="AI26" i="16"/>
  <c r="AJ26" i="16"/>
  <c r="AK26" i="16"/>
  <c r="B27" i="16"/>
  <c r="P27" i="16"/>
  <c r="R27" i="16"/>
  <c r="T27" i="16"/>
  <c r="V27" i="16"/>
  <c r="X27" i="16"/>
  <c r="Z27" i="16"/>
  <c r="AA27" i="16"/>
  <c r="AD27" i="16"/>
  <c r="AE27" i="16"/>
  <c r="AF27" i="16"/>
  <c r="AG27" i="16"/>
  <c r="AH27" i="16"/>
  <c r="AI27" i="16"/>
  <c r="AJ27" i="16"/>
  <c r="AK27" i="16"/>
  <c r="B28" i="16"/>
  <c r="P28" i="16"/>
  <c r="R28" i="16"/>
  <c r="T28" i="16"/>
  <c r="V28" i="16"/>
  <c r="X28" i="16"/>
  <c r="Z28" i="16"/>
  <c r="AA28" i="16"/>
  <c r="AD28" i="16"/>
  <c r="AE28" i="16"/>
  <c r="AF28" i="16"/>
  <c r="AG28" i="16"/>
  <c r="AH28" i="16"/>
  <c r="AI28" i="16"/>
  <c r="AJ28" i="16"/>
  <c r="AK28" i="16"/>
  <c r="B29" i="16"/>
  <c r="P29" i="16"/>
  <c r="R29" i="16"/>
  <c r="T29" i="16"/>
  <c r="V29" i="16"/>
  <c r="X29" i="16"/>
  <c r="Z29" i="16"/>
  <c r="AA29" i="16"/>
  <c r="AD29" i="16"/>
  <c r="AE29" i="16"/>
  <c r="AF29" i="16"/>
  <c r="AG29" i="16"/>
  <c r="AH29" i="16"/>
  <c r="AI29" i="16"/>
  <c r="AJ29" i="16"/>
  <c r="AK29" i="16"/>
  <c r="B30" i="16"/>
  <c r="P30" i="16"/>
  <c r="R30" i="16"/>
  <c r="T30" i="16"/>
  <c r="V30" i="16"/>
  <c r="X30" i="16"/>
  <c r="Z30" i="16"/>
  <c r="AA30" i="16"/>
  <c r="AD30" i="16"/>
  <c r="AE30" i="16"/>
  <c r="AF30" i="16"/>
  <c r="AG30" i="16"/>
  <c r="AH30" i="16"/>
  <c r="AI30" i="16"/>
  <c r="AJ30" i="16"/>
  <c r="AK30" i="16"/>
  <c r="B31" i="16"/>
  <c r="P31" i="16"/>
  <c r="R31" i="16"/>
  <c r="T31" i="16"/>
  <c r="V31" i="16"/>
  <c r="X31" i="16"/>
  <c r="Z31" i="16"/>
  <c r="AA31" i="16"/>
  <c r="AD31" i="16"/>
  <c r="AE31" i="16"/>
  <c r="AF31" i="16"/>
  <c r="AG31" i="16"/>
  <c r="AH31" i="16"/>
  <c r="AI31" i="16"/>
  <c r="AJ31" i="16"/>
  <c r="AK31" i="16"/>
  <c r="B32" i="16"/>
  <c r="P32" i="16"/>
  <c r="R32" i="16"/>
  <c r="T32" i="16"/>
  <c r="V32" i="16"/>
  <c r="X32" i="16"/>
  <c r="Z32" i="16"/>
  <c r="AA32" i="16"/>
  <c r="AD32" i="16"/>
  <c r="AE32" i="16"/>
  <c r="AF32" i="16"/>
  <c r="AG32" i="16"/>
  <c r="AH32" i="16"/>
  <c r="AI32" i="16"/>
  <c r="AJ32" i="16"/>
  <c r="AK32" i="16"/>
  <c r="B33" i="16"/>
  <c r="P33" i="16"/>
  <c r="R33" i="16"/>
  <c r="T33" i="16"/>
  <c r="V33" i="16"/>
  <c r="X33" i="16"/>
  <c r="Z33" i="16"/>
  <c r="AA33" i="16"/>
  <c r="AD33" i="16"/>
  <c r="AE33" i="16"/>
  <c r="AF33" i="16"/>
  <c r="AG33" i="16"/>
  <c r="AH33" i="16"/>
  <c r="AI33" i="16"/>
  <c r="AJ33" i="16"/>
  <c r="AK33" i="16"/>
  <c r="B34" i="16"/>
  <c r="P34" i="16"/>
  <c r="R34" i="16"/>
  <c r="T34" i="16"/>
  <c r="V34" i="16"/>
  <c r="X34" i="16"/>
  <c r="Z34" i="16"/>
  <c r="AA34" i="16"/>
  <c r="AD34" i="16"/>
  <c r="AE34" i="16"/>
  <c r="AF34" i="16"/>
  <c r="AG34" i="16"/>
  <c r="AH34" i="16"/>
  <c r="AI34" i="16"/>
  <c r="AJ34" i="16"/>
  <c r="AK34" i="16"/>
  <c r="B35" i="16"/>
  <c r="P35" i="16"/>
  <c r="R35" i="16"/>
  <c r="T35" i="16"/>
  <c r="V35" i="16"/>
  <c r="X35" i="16"/>
  <c r="Z35" i="16"/>
  <c r="AA35" i="16"/>
  <c r="AD35" i="16"/>
  <c r="AE35" i="16"/>
  <c r="AF35" i="16"/>
  <c r="AG35" i="16"/>
  <c r="AH35" i="16"/>
  <c r="AI35" i="16"/>
  <c r="AJ35" i="16"/>
  <c r="AK35" i="16"/>
  <c r="B36" i="16"/>
  <c r="P36" i="16"/>
  <c r="R36" i="16"/>
  <c r="T36" i="16"/>
  <c r="V36" i="16"/>
  <c r="X36" i="16"/>
  <c r="Z36" i="16"/>
  <c r="AA36" i="16"/>
  <c r="AD36" i="16"/>
  <c r="AE36" i="16"/>
  <c r="AF36" i="16"/>
  <c r="AG36" i="16"/>
  <c r="AH36" i="16"/>
  <c r="AI36" i="16"/>
  <c r="AJ36" i="16"/>
  <c r="AK36" i="16"/>
  <c r="B37" i="16"/>
  <c r="P37" i="16"/>
  <c r="R37" i="16"/>
  <c r="T37" i="16"/>
  <c r="V37" i="16"/>
  <c r="X37" i="16"/>
  <c r="Z37" i="16"/>
  <c r="AA37" i="16"/>
  <c r="AD37" i="16"/>
  <c r="AE37" i="16"/>
  <c r="AF37" i="16"/>
  <c r="AG37" i="16"/>
  <c r="AH37" i="16"/>
  <c r="AI37" i="16"/>
  <c r="AJ37" i="16"/>
  <c r="AK37" i="16"/>
  <c r="B38" i="16"/>
  <c r="P38" i="16"/>
  <c r="R38" i="16"/>
  <c r="T38" i="16"/>
  <c r="V38" i="16"/>
  <c r="X38" i="16"/>
  <c r="Z38" i="16"/>
  <c r="AA38" i="16"/>
  <c r="AD38" i="16"/>
  <c r="AE38" i="16"/>
  <c r="AF38" i="16"/>
  <c r="AG38" i="16"/>
  <c r="AH38" i="16"/>
  <c r="AI38" i="16"/>
  <c r="AJ38" i="16"/>
  <c r="AK38" i="16"/>
  <c r="B39" i="16"/>
  <c r="P39" i="16"/>
  <c r="R39" i="16"/>
  <c r="T39" i="16"/>
  <c r="V39" i="16"/>
  <c r="X39" i="16"/>
  <c r="Z39" i="16"/>
  <c r="AA39" i="16"/>
  <c r="AD39" i="16"/>
  <c r="AE39" i="16"/>
  <c r="AF39" i="16"/>
  <c r="AG39" i="16"/>
  <c r="AH39" i="16"/>
  <c r="AI39" i="16"/>
  <c r="AJ39" i="16"/>
  <c r="AK39" i="16"/>
  <c r="B40" i="16"/>
  <c r="P40" i="16"/>
  <c r="R40" i="16"/>
  <c r="T40" i="16"/>
  <c r="V40" i="16"/>
  <c r="X40" i="16"/>
  <c r="Z40" i="16"/>
  <c r="AA40" i="16"/>
  <c r="AD40" i="16"/>
  <c r="AE40" i="16"/>
  <c r="AF40" i="16"/>
  <c r="AG40" i="16"/>
  <c r="AH40" i="16"/>
  <c r="AI40" i="16"/>
  <c r="AJ40" i="16"/>
  <c r="AK40" i="16"/>
  <c r="B41" i="16"/>
  <c r="P41" i="16"/>
  <c r="R41" i="16"/>
  <c r="T41" i="16"/>
  <c r="V41" i="16"/>
  <c r="X41" i="16"/>
  <c r="Z41" i="16"/>
  <c r="AA41" i="16"/>
  <c r="AD41" i="16"/>
  <c r="AE41" i="16"/>
  <c r="AF41" i="16"/>
  <c r="AG41" i="16"/>
  <c r="AH41" i="16"/>
  <c r="AI41" i="16"/>
  <c r="AJ41" i="16"/>
  <c r="AK41" i="16"/>
  <c r="B42" i="16"/>
  <c r="P42" i="16"/>
  <c r="R42" i="16"/>
  <c r="T42" i="16"/>
  <c r="V42" i="16"/>
  <c r="X42" i="16"/>
  <c r="Z42" i="16"/>
  <c r="AA42" i="16"/>
  <c r="AD42" i="16"/>
  <c r="AE42" i="16"/>
  <c r="AF42" i="16"/>
  <c r="AG42" i="16"/>
  <c r="AH42" i="16"/>
  <c r="AI42" i="16"/>
  <c r="AJ42" i="16"/>
  <c r="AK42" i="16"/>
  <c r="B43" i="16"/>
  <c r="P43" i="16"/>
  <c r="R43" i="16"/>
  <c r="T43" i="16"/>
  <c r="V43" i="16"/>
  <c r="X43" i="16"/>
  <c r="Z43" i="16"/>
  <c r="AA43" i="16"/>
  <c r="AD43" i="16"/>
  <c r="AE43" i="16"/>
  <c r="AF43" i="16"/>
  <c r="AG43" i="16"/>
  <c r="AH43" i="16"/>
  <c r="AI43" i="16"/>
  <c r="AJ43" i="16"/>
  <c r="AK43" i="16"/>
  <c r="B44" i="16"/>
  <c r="P44" i="16"/>
  <c r="R44" i="16"/>
  <c r="T44" i="16"/>
  <c r="V44" i="16"/>
  <c r="X44" i="16"/>
  <c r="Z44" i="16"/>
  <c r="AA44" i="16"/>
  <c r="AD44" i="16"/>
  <c r="AE44" i="16"/>
  <c r="AF44" i="16"/>
  <c r="AG44" i="16"/>
  <c r="AH44" i="16"/>
  <c r="AI44" i="16"/>
  <c r="AJ44" i="16"/>
  <c r="AK44" i="16"/>
  <c r="B45" i="16"/>
  <c r="P45" i="16"/>
  <c r="R45" i="16"/>
  <c r="T45" i="16"/>
  <c r="V45" i="16"/>
  <c r="X45" i="16"/>
  <c r="Z45" i="16"/>
  <c r="AA45" i="16"/>
  <c r="AD45" i="16"/>
  <c r="AE45" i="16"/>
  <c r="AF45" i="16"/>
  <c r="AG45" i="16"/>
  <c r="AH45" i="16"/>
  <c r="AI45" i="16"/>
  <c r="AJ45" i="16"/>
  <c r="AK45" i="16"/>
  <c r="B46" i="16"/>
  <c r="P46" i="16"/>
  <c r="R46" i="16"/>
  <c r="T46" i="16"/>
  <c r="V46" i="16"/>
  <c r="X46" i="16"/>
  <c r="Z46" i="16"/>
  <c r="AA46" i="16"/>
  <c r="AD46" i="16"/>
  <c r="AE46" i="16"/>
  <c r="AF46" i="16"/>
  <c r="AG46" i="16"/>
  <c r="AH46" i="16"/>
  <c r="AI46" i="16"/>
  <c r="AJ46" i="16"/>
  <c r="AK46" i="16"/>
  <c r="B47" i="16"/>
  <c r="P47" i="16"/>
  <c r="R47" i="16"/>
  <c r="T47" i="16"/>
  <c r="V47" i="16"/>
  <c r="X47" i="16"/>
  <c r="Z47" i="16"/>
  <c r="AA47" i="16"/>
  <c r="AD47" i="16"/>
  <c r="AE47" i="16"/>
  <c r="AF47" i="16"/>
  <c r="AG47" i="16"/>
  <c r="AH47" i="16"/>
  <c r="AI47" i="16"/>
  <c r="AJ47" i="16"/>
  <c r="AK47" i="16"/>
  <c r="B48" i="16"/>
  <c r="P48" i="16"/>
  <c r="R48" i="16"/>
  <c r="T48" i="16"/>
  <c r="V48" i="16"/>
  <c r="X48" i="16"/>
  <c r="Z48" i="16"/>
  <c r="AA48" i="16"/>
  <c r="AD48" i="16"/>
  <c r="AE48" i="16"/>
  <c r="AF48" i="16"/>
  <c r="AG48" i="16"/>
  <c r="AH48" i="16"/>
  <c r="AI48" i="16"/>
  <c r="AJ48" i="16"/>
  <c r="AK48" i="16"/>
  <c r="B49" i="16"/>
  <c r="P49" i="16"/>
  <c r="R49" i="16"/>
  <c r="T49" i="16"/>
  <c r="V49" i="16"/>
  <c r="X49" i="16"/>
  <c r="Z49" i="16"/>
  <c r="AA49" i="16"/>
  <c r="AD49" i="16"/>
  <c r="AE49" i="16"/>
  <c r="AF49" i="16"/>
  <c r="AG49" i="16"/>
  <c r="AH49" i="16"/>
  <c r="AI49" i="16"/>
  <c r="AJ49" i="16"/>
  <c r="AK49" i="16"/>
  <c r="B50" i="16"/>
  <c r="P50" i="16"/>
  <c r="R50" i="16"/>
  <c r="T50" i="16"/>
  <c r="V50" i="16"/>
  <c r="X50" i="16"/>
  <c r="Z50" i="16"/>
  <c r="AA50" i="16"/>
  <c r="AD50" i="16"/>
  <c r="AE50" i="16"/>
  <c r="AF50" i="16"/>
  <c r="AG50" i="16"/>
  <c r="AH50" i="16"/>
  <c r="AI50" i="16"/>
  <c r="AJ50" i="16"/>
  <c r="AK50" i="16"/>
  <c r="B51" i="16"/>
  <c r="P51" i="16"/>
  <c r="R51" i="16"/>
  <c r="T51" i="16"/>
  <c r="V51" i="16"/>
  <c r="X51" i="16"/>
  <c r="Z51" i="16"/>
  <c r="AA51" i="16"/>
  <c r="AD51" i="16"/>
  <c r="AE51" i="16"/>
  <c r="AF51" i="16"/>
  <c r="AG51" i="16"/>
  <c r="AH51" i="16"/>
  <c r="AI51" i="16"/>
  <c r="AJ51" i="16"/>
  <c r="AK51" i="16"/>
  <c r="B52" i="16"/>
  <c r="P52" i="16"/>
  <c r="R52" i="16"/>
  <c r="T52" i="16"/>
  <c r="V52" i="16"/>
  <c r="X52" i="16"/>
  <c r="Z52" i="16"/>
  <c r="AA52" i="16"/>
  <c r="AD52" i="16"/>
  <c r="AE52" i="16"/>
  <c r="AF52" i="16"/>
  <c r="AG52" i="16"/>
  <c r="AH52" i="16"/>
  <c r="AI52" i="16"/>
  <c r="AJ52" i="16"/>
  <c r="AK52" i="16"/>
  <c r="B53" i="16"/>
  <c r="P53" i="16"/>
  <c r="R53" i="16"/>
  <c r="T53" i="16"/>
  <c r="V53" i="16"/>
  <c r="X53" i="16"/>
  <c r="Z53" i="16"/>
  <c r="AA53" i="16"/>
  <c r="AD53" i="16"/>
  <c r="AE53" i="16"/>
  <c r="AF53" i="16"/>
  <c r="AG53" i="16"/>
  <c r="AH53" i="16"/>
  <c r="AI53" i="16"/>
  <c r="AJ53" i="16"/>
  <c r="AK53" i="16"/>
  <c r="B54" i="16"/>
  <c r="P54" i="16"/>
  <c r="R54" i="16"/>
  <c r="T54" i="16"/>
  <c r="V54" i="16"/>
  <c r="X54" i="16"/>
  <c r="Z54" i="16"/>
  <c r="AA54" i="16"/>
  <c r="AD54" i="16"/>
  <c r="AE54" i="16"/>
  <c r="AF54" i="16"/>
  <c r="AG54" i="16"/>
  <c r="AH54" i="16"/>
  <c r="AI54" i="16"/>
  <c r="AJ54" i="16"/>
  <c r="AK54" i="16"/>
  <c r="B55" i="16"/>
  <c r="P55" i="16"/>
  <c r="R55" i="16"/>
  <c r="T55" i="16"/>
  <c r="V55" i="16"/>
  <c r="X55" i="16"/>
  <c r="Z55" i="16"/>
  <c r="AA55" i="16"/>
  <c r="AD55" i="16"/>
  <c r="AE55" i="16"/>
  <c r="AF55" i="16"/>
  <c r="AG55" i="16"/>
  <c r="AH55" i="16"/>
  <c r="AI55" i="16"/>
  <c r="AJ55" i="16"/>
  <c r="AK55" i="16"/>
  <c r="B56" i="16"/>
  <c r="P56" i="16"/>
  <c r="R56" i="16"/>
  <c r="T56" i="16"/>
  <c r="V56" i="16"/>
  <c r="X56" i="16"/>
  <c r="Z56" i="16"/>
  <c r="AA56" i="16"/>
  <c r="AD56" i="16"/>
  <c r="AE56" i="16"/>
  <c r="AF56" i="16"/>
  <c r="AG56" i="16"/>
  <c r="AH56" i="16"/>
  <c r="AI56" i="16"/>
  <c r="AJ56" i="16"/>
  <c r="AK56" i="16"/>
  <c r="B57" i="16"/>
  <c r="P57" i="16"/>
  <c r="R57" i="16"/>
  <c r="T57" i="16"/>
  <c r="V57" i="16"/>
  <c r="X57" i="16"/>
  <c r="Z57" i="16"/>
  <c r="AA57" i="16"/>
  <c r="AD57" i="16"/>
  <c r="AE57" i="16"/>
  <c r="AF57" i="16"/>
  <c r="AG57" i="16"/>
  <c r="AH57" i="16"/>
  <c r="AI57" i="16"/>
  <c r="AJ57" i="16"/>
  <c r="AK57" i="16"/>
  <c r="B58" i="16"/>
  <c r="P58" i="16"/>
  <c r="R58" i="16"/>
  <c r="T58" i="16"/>
  <c r="V58" i="16"/>
  <c r="X58" i="16"/>
  <c r="Z58" i="16"/>
  <c r="AA58" i="16"/>
  <c r="AD58" i="16"/>
  <c r="AE58" i="16"/>
  <c r="AF58" i="16"/>
  <c r="AG58" i="16"/>
  <c r="AH58" i="16"/>
  <c r="AI58" i="16"/>
  <c r="AJ58" i="16"/>
  <c r="AK58" i="16"/>
  <c r="B59" i="16"/>
  <c r="P59" i="16"/>
  <c r="R59" i="16"/>
  <c r="T59" i="16"/>
  <c r="V59" i="16"/>
  <c r="X59" i="16"/>
  <c r="Z59" i="16"/>
  <c r="AA59" i="16"/>
  <c r="AD59" i="16"/>
  <c r="AE59" i="16"/>
  <c r="AF59" i="16"/>
  <c r="AG59" i="16"/>
  <c r="AH59" i="16"/>
  <c r="AI59" i="16"/>
  <c r="AJ59" i="16"/>
  <c r="AK59" i="16"/>
  <c r="B60" i="16"/>
  <c r="P60" i="16"/>
  <c r="R60" i="16"/>
  <c r="T60" i="16"/>
  <c r="V60" i="16"/>
  <c r="X60" i="16"/>
  <c r="Z60" i="16"/>
  <c r="AA60" i="16"/>
  <c r="AD60" i="16"/>
  <c r="AE60" i="16"/>
  <c r="AF60" i="16"/>
  <c r="AG60" i="16"/>
  <c r="AH60" i="16"/>
  <c r="AI60" i="16"/>
  <c r="AJ60" i="16"/>
  <c r="AK60" i="16"/>
  <c r="B61" i="16"/>
  <c r="P61" i="16"/>
  <c r="R61" i="16"/>
  <c r="T61" i="16"/>
  <c r="V61" i="16"/>
  <c r="X61" i="16"/>
  <c r="Z61" i="16"/>
  <c r="AA61" i="16"/>
  <c r="AD61" i="16"/>
  <c r="AE61" i="16"/>
  <c r="AF61" i="16"/>
  <c r="AG61" i="16"/>
  <c r="AH61" i="16"/>
  <c r="AI61" i="16"/>
  <c r="AJ61" i="16"/>
  <c r="AK61" i="16"/>
  <c r="B62" i="16"/>
  <c r="P62" i="16"/>
  <c r="R62" i="16"/>
  <c r="T62" i="16"/>
  <c r="V62" i="16"/>
  <c r="X62" i="16"/>
  <c r="Z62" i="16"/>
  <c r="AA62" i="16"/>
  <c r="AD62" i="16"/>
  <c r="AE62" i="16"/>
  <c r="AF62" i="16"/>
  <c r="AG62" i="16"/>
  <c r="AH62" i="16"/>
  <c r="AI62" i="16"/>
  <c r="AJ62" i="16"/>
  <c r="AK62" i="16"/>
  <c r="B63" i="16"/>
  <c r="P63" i="16"/>
  <c r="R63" i="16"/>
  <c r="T63" i="16"/>
  <c r="V63" i="16"/>
  <c r="X63" i="16"/>
  <c r="Z63" i="16"/>
  <c r="AA63" i="16"/>
  <c r="AD63" i="16"/>
  <c r="AE63" i="16"/>
  <c r="AF63" i="16"/>
  <c r="AG63" i="16"/>
  <c r="AH63" i="16"/>
  <c r="AI63" i="16"/>
  <c r="AJ63" i="16"/>
  <c r="AK63" i="16"/>
  <c r="B64" i="16"/>
  <c r="P64" i="16"/>
  <c r="R64" i="16"/>
  <c r="T64" i="16"/>
  <c r="V64" i="16"/>
  <c r="X64" i="16"/>
  <c r="Z64" i="16"/>
  <c r="AA64" i="16"/>
  <c r="AD64" i="16"/>
  <c r="AE64" i="16"/>
  <c r="AF64" i="16"/>
  <c r="AG64" i="16"/>
  <c r="AH64" i="16"/>
  <c r="AI64" i="16"/>
  <c r="AJ64" i="16"/>
  <c r="AK64" i="16"/>
  <c r="B65" i="16"/>
  <c r="P65" i="16"/>
  <c r="R65" i="16"/>
  <c r="T65" i="16"/>
  <c r="V65" i="16"/>
  <c r="X65" i="16"/>
  <c r="Z65" i="16"/>
  <c r="AA65" i="16"/>
  <c r="AD65" i="16"/>
  <c r="AE65" i="16"/>
  <c r="AF65" i="16"/>
  <c r="AG65" i="16"/>
  <c r="AH65" i="16"/>
  <c r="AI65" i="16"/>
  <c r="AJ65" i="16"/>
  <c r="AK65" i="16"/>
  <c r="B66" i="16"/>
  <c r="P66" i="16"/>
  <c r="R66" i="16"/>
  <c r="T66" i="16"/>
  <c r="V66" i="16"/>
  <c r="X66" i="16"/>
  <c r="Z66" i="16"/>
  <c r="AA66" i="16"/>
  <c r="AD66" i="16"/>
  <c r="AE66" i="16"/>
  <c r="AF66" i="16"/>
  <c r="AG66" i="16"/>
  <c r="AH66" i="16"/>
  <c r="AI66" i="16"/>
  <c r="AJ66" i="16"/>
  <c r="AK66" i="16"/>
  <c r="B67" i="16"/>
  <c r="P67" i="16"/>
  <c r="R67" i="16"/>
  <c r="T67" i="16"/>
  <c r="V67" i="16"/>
  <c r="X67" i="16"/>
  <c r="Z67" i="16"/>
  <c r="AA67" i="16"/>
  <c r="AD67" i="16"/>
  <c r="AE67" i="16"/>
  <c r="AF67" i="16"/>
  <c r="AG67" i="16"/>
  <c r="AH67" i="16"/>
  <c r="AI67" i="16"/>
  <c r="AJ67" i="16"/>
  <c r="AK67" i="16"/>
  <c r="B68" i="16"/>
  <c r="P68" i="16"/>
  <c r="R68" i="16"/>
  <c r="T68" i="16"/>
  <c r="V68" i="16"/>
  <c r="X68" i="16"/>
  <c r="Z68" i="16"/>
  <c r="AA68" i="16"/>
  <c r="AD68" i="16"/>
  <c r="AE68" i="16"/>
  <c r="AF68" i="16"/>
  <c r="AG68" i="16"/>
  <c r="AH68" i="16"/>
  <c r="AI68" i="16"/>
  <c r="AJ68" i="16"/>
  <c r="AK68" i="16"/>
  <c r="B69" i="16"/>
  <c r="P69" i="16"/>
  <c r="R69" i="16"/>
  <c r="T69" i="16"/>
  <c r="V69" i="16"/>
  <c r="X69" i="16"/>
  <c r="Z69" i="16"/>
  <c r="AA69" i="16"/>
  <c r="AD69" i="16"/>
  <c r="AE69" i="16"/>
  <c r="AF69" i="16"/>
  <c r="AG69" i="16"/>
  <c r="AH69" i="16"/>
  <c r="AI69" i="16"/>
  <c r="AJ69" i="16"/>
  <c r="AK69" i="16"/>
  <c r="B70" i="16"/>
  <c r="P70" i="16"/>
  <c r="R70" i="16"/>
  <c r="T70" i="16"/>
  <c r="V70" i="16"/>
  <c r="X70" i="16"/>
  <c r="Z70" i="16"/>
  <c r="AA70" i="16"/>
  <c r="AD70" i="16"/>
  <c r="AE70" i="16"/>
  <c r="AF70" i="16"/>
  <c r="AG70" i="16"/>
  <c r="AH70" i="16"/>
  <c r="AI70" i="16"/>
  <c r="AJ70" i="16"/>
  <c r="AK70" i="16"/>
  <c r="B71" i="16"/>
  <c r="P71" i="16"/>
  <c r="R71" i="16"/>
  <c r="T71" i="16"/>
  <c r="V71" i="16"/>
  <c r="X71" i="16"/>
  <c r="Z71" i="16"/>
  <c r="AA71" i="16"/>
  <c r="AD71" i="16"/>
  <c r="AE71" i="16"/>
  <c r="AF71" i="16"/>
  <c r="AG71" i="16"/>
  <c r="AH71" i="16"/>
  <c r="AI71" i="16"/>
  <c r="AJ71" i="16"/>
  <c r="AK71" i="16"/>
  <c r="B72" i="16"/>
  <c r="P72" i="16"/>
  <c r="R72" i="16"/>
  <c r="T72" i="16"/>
  <c r="V72" i="16"/>
  <c r="X72" i="16"/>
  <c r="Z72" i="16"/>
  <c r="AA72" i="16"/>
  <c r="AD72" i="16"/>
  <c r="AE72" i="16"/>
  <c r="AF72" i="16"/>
  <c r="AG72" i="16"/>
  <c r="AH72" i="16"/>
  <c r="AI72" i="16"/>
  <c r="AJ72" i="16"/>
  <c r="AK72" i="16"/>
  <c r="B73" i="16"/>
  <c r="P73" i="16"/>
  <c r="R73" i="16"/>
  <c r="T73" i="16"/>
  <c r="V73" i="16"/>
  <c r="X73" i="16"/>
  <c r="Z73" i="16"/>
  <c r="AA73" i="16"/>
  <c r="AD73" i="16"/>
  <c r="AE73" i="16"/>
  <c r="AF73" i="16"/>
  <c r="AG73" i="16"/>
  <c r="AH73" i="16"/>
  <c r="AI73" i="16"/>
  <c r="AJ73" i="16"/>
  <c r="AK73" i="16"/>
  <c r="B74" i="16"/>
  <c r="P74" i="16"/>
  <c r="R74" i="16"/>
  <c r="T74" i="16"/>
  <c r="V74" i="16"/>
  <c r="X74" i="16"/>
  <c r="Z74" i="16"/>
  <c r="AA74" i="16"/>
  <c r="AD74" i="16"/>
  <c r="AE74" i="16"/>
  <c r="AF74" i="16"/>
  <c r="AG74" i="16"/>
  <c r="AH74" i="16"/>
  <c r="AI74" i="16"/>
  <c r="AJ74" i="16"/>
  <c r="AK74" i="16"/>
  <c r="B75" i="16"/>
  <c r="P75" i="16"/>
  <c r="R75" i="16"/>
  <c r="T75" i="16"/>
  <c r="V75" i="16"/>
  <c r="X75" i="16"/>
  <c r="Z75" i="16"/>
  <c r="AA75" i="16"/>
  <c r="AD75" i="16"/>
  <c r="AE75" i="16"/>
  <c r="AF75" i="16"/>
  <c r="AG75" i="16"/>
  <c r="AH75" i="16"/>
  <c r="AI75" i="16"/>
  <c r="AJ75" i="16"/>
  <c r="AK75" i="16"/>
  <c r="B76" i="16"/>
  <c r="P76" i="16"/>
  <c r="R76" i="16"/>
  <c r="T76" i="16"/>
  <c r="V76" i="16"/>
  <c r="X76" i="16"/>
  <c r="Z76" i="16"/>
  <c r="AA76" i="16"/>
  <c r="AD76" i="16"/>
  <c r="AE76" i="16"/>
  <c r="AF76" i="16"/>
  <c r="AG76" i="16"/>
  <c r="AH76" i="16"/>
  <c r="AI76" i="16"/>
  <c r="AJ76" i="16"/>
  <c r="AK76" i="16"/>
  <c r="B77" i="16"/>
  <c r="P77" i="16"/>
  <c r="R77" i="16"/>
  <c r="T77" i="16"/>
  <c r="V77" i="16"/>
  <c r="X77" i="16"/>
  <c r="Z77" i="16"/>
  <c r="AA77" i="16"/>
  <c r="AD77" i="16"/>
  <c r="AE77" i="16"/>
  <c r="AF77" i="16"/>
  <c r="AG77" i="16"/>
  <c r="AH77" i="16"/>
  <c r="AI77" i="16"/>
  <c r="AJ77" i="16"/>
  <c r="AK77" i="16"/>
  <c r="B78" i="16"/>
  <c r="P78" i="16"/>
  <c r="R78" i="16"/>
  <c r="T78" i="16"/>
  <c r="V78" i="16"/>
  <c r="X78" i="16"/>
  <c r="Z78" i="16"/>
  <c r="AA78" i="16"/>
  <c r="AD78" i="16"/>
  <c r="AE78" i="16"/>
  <c r="AF78" i="16"/>
  <c r="AG78" i="16"/>
  <c r="AH78" i="16"/>
  <c r="AI78" i="16"/>
  <c r="AJ78" i="16"/>
  <c r="AK78" i="16"/>
  <c r="B79" i="16"/>
  <c r="P79" i="16"/>
  <c r="R79" i="16"/>
  <c r="T79" i="16"/>
  <c r="V79" i="16"/>
  <c r="X79" i="16"/>
  <c r="Z79" i="16"/>
  <c r="AA79" i="16"/>
  <c r="AD79" i="16"/>
  <c r="AE79" i="16"/>
  <c r="AF79" i="16"/>
  <c r="AG79" i="16"/>
  <c r="AH79" i="16"/>
  <c r="AI79" i="16"/>
  <c r="AJ79" i="16"/>
  <c r="AK79" i="16"/>
  <c r="B80" i="16"/>
  <c r="P80" i="16"/>
  <c r="R80" i="16"/>
  <c r="T80" i="16"/>
  <c r="V80" i="16"/>
  <c r="X80" i="16"/>
  <c r="Z80" i="16"/>
  <c r="AA80" i="16"/>
  <c r="AD80" i="16"/>
  <c r="AE80" i="16"/>
  <c r="AF80" i="16"/>
  <c r="AG80" i="16"/>
  <c r="AH80" i="16"/>
  <c r="AI80" i="16"/>
  <c r="AJ80" i="16"/>
  <c r="AK80" i="16"/>
  <c r="B81" i="16"/>
  <c r="P81" i="16"/>
  <c r="R81" i="16"/>
  <c r="T81" i="16"/>
  <c r="V81" i="16"/>
  <c r="X81" i="16"/>
  <c r="Z81" i="16"/>
  <c r="AA81" i="16"/>
  <c r="AD81" i="16"/>
  <c r="AE81" i="16"/>
  <c r="AF81" i="16"/>
  <c r="AG81" i="16"/>
  <c r="AH81" i="16"/>
  <c r="AI81" i="16"/>
  <c r="AJ81" i="16"/>
  <c r="AK81" i="16"/>
  <c r="B82" i="16"/>
  <c r="P82" i="16"/>
  <c r="R82" i="16"/>
  <c r="T82" i="16"/>
  <c r="V82" i="16"/>
  <c r="X82" i="16"/>
  <c r="Z82" i="16"/>
  <c r="AA82" i="16"/>
  <c r="AD82" i="16"/>
  <c r="AE82" i="16"/>
  <c r="AF82" i="16"/>
  <c r="AG82" i="16"/>
  <c r="AH82" i="16"/>
  <c r="AI82" i="16"/>
  <c r="AJ82" i="16"/>
  <c r="AK82" i="16"/>
  <c r="B83" i="16"/>
  <c r="P83" i="16"/>
  <c r="R83" i="16"/>
  <c r="T83" i="16"/>
  <c r="V83" i="16"/>
  <c r="X83" i="16"/>
  <c r="Z83" i="16"/>
  <c r="AA83" i="16"/>
  <c r="AD83" i="16"/>
  <c r="AE83" i="16"/>
  <c r="AF83" i="16"/>
  <c r="AG83" i="16"/>
  <c r="AH83" i="16"/>
  <c r="AI83" i="16"/>
  <c r="AJ83" i="16"/>
  <c r="AK83" i="16"/>
  <c r="B84" i="16"/>
  <c r="P84" i="16"/>
  <c r="R84" i="16"/>
  <c r="T84" i="16"/>
  <c r="V84" i="16"/>
  <c r="X84" i="16"/>
  <c r="Z84" i="16"/>
  <c r="AA84" i="16"/>
  <c r="AD84" i="16"/>
  <c r="AE84" i="16"/>
  <c r="AF84" i="16"/>
  <c r="AG84" i="16"/>
  <c r="AH84" i="16"/>
  <c r="AI84" i="16"/>
  <c r="AJ84" i="16"/>
  <c r="AK84" i="16"/>
  <c r="B85" i="16"/>
  <c r="P85" i="16"/>
  <c r="R85" i="16"/>
  <c r="T85" i="16"/>
  <c r="V85" i="16"/>
  <c r="X85" i="16"/>
  <c r="Z85" i="16"/>
  <c r="AA85" i="16"/>
  <c r="AD85" i="16"/>
  <c r="AE85" i="16"/>
  <c r="AF85" i="16"/>
  <c r="AG85" i="16"/>
  <c r="AH85" i="16"/>
  <c r="AI85" i="16"/>
  <c r="AJ85" i="16"/>
  <c r="AK85" i="16"/>
  <c r="B86" i="16"/>
  <c r="P86" i="16"/>
  <c r="R86" i="16"/>
  <c r="T86" i="16"/>
  <c r="V86" i="16"/>
  <c r="X86" i="16"/>
  <c r="Z86" i="16"/>
  <c r="AA86" i="16"/>
  <c r="AD86" i="16"/>
  <c r="AE86" i="16"/>
  <c r="AF86" i="16"/>
  <c r="AG86" i="16"/>
  <c r="AH86" i="16"/>
  <c r="AI86" i="16"/>
  <c r="AJ86" i="16"/>
  <c r="AK86" i="16"/>
  <c r="B87" i="16"/>
  <c r="P87" i="16"/>
  <c r="R87" i="16"/>
  <c r="T87" i="16"/>
  <c r="V87" i="16"/>
  <c r="X87" i="16"/>
  <c r="Z87" i="16"/>
  <c r="AA87" i="16"/>
  <c r="AD87" i="16"/>
  <c r="AE87" i="16"/>
  <c r="AF87" i="16"/>
  <c r="AG87" i="16"/>
  <c r="AH87" i="16"/>
  <c r="AI87" i="16"/>
  <c r="AJ87" i="16"/>
  <c r="AK87" i="16"/>
  <c r="B88" i="16"/>
  <c r="P88" i="16"/>
  <c r="R88" i="16"/>
  <c r="T88" i="16"/>
  <c r="V88" i="16"/>
  <c r="X88" i="16"/>
  <c r="Z88" i="16"/>
  <c r="AA88" i="16"/>
  <c r="AD88" i="16"/>
  <c r="AE88" i="16"/>
  <c r="AF88" i="16"/>
  <c r="AG88" i="16"/>
  <c r="AH88" i="16"/>
  <c r="AI88" i="16"/>
  <c r="AJ88" i="16"/>
  <c r="AK88" i="16"/>
  <c r="B89" i="16"/>
  <c r="P89" i="16"/>
  <c r="R89" i="16"/>
  <c r="T89" i="16"/>
  <c r="V89" i="16"/>
  <c r="X89" i="16"/>
  <c r="Z89" i="16"/>
  <c r="AA89" i="16"/>
  <c r="AD89" i="16"/>
  <c r="AE89" i="16"/>
  <c r="AF89" i="16"/>
  <c r="AG89" i="16"/>
  <c r="AH89" i="16"/>
  <c r="AI89" i="16"/>
  <c r="AJ89" i="16"/>
  <c r="AK89" i="16"/>
  <c r="B90" i="16"/>
  <c r="P90" i="16"/>
  <c r="R90" i="16"/>
  <c r="T90" i="16"/>
  <c r="V90" i="16"/>
  <c r="X90" i="16"/>
  <c r="Z90" i="16"/>
  <c r="AA90" i="16"/>
  <c r="AD90" i="16"/>
  <c r="AE90" i="16"/>
  <c r="AF90" i="16"/>
  <c r="AG90" i="16"/>
  <c r="AH90" i="16"/>
  <c r="AI90" i="16"/>
  <c r="AJ90" i="16"/>
  <c r="AK90" i="16"/>
  <c r="B91" i="16"/>
  <c r="P91" i="16"/>
  <c r="R91" i="16"/>
  <c r="T91" i="16"/>
  <c r="V91" i="16"/>
  <c r="X91" i="16"/>
  <c r="Z91" i="16"/>
  <c r="AA91" i="16"/>
  <c r="AD91" i="16"/>
  <c r="AE91" i="16"/>
  <c r="AF91" i="16"/>
  <c r="AG91" i="16"/>
  <c r="AH91" i="16"/>
  <c r="AI91" i="16"/>
  <c r="AJ91" i="16"/>
  <c r="AK91" i="16"/>
  <c r="B92" i="16"/>
  <c r="P92" i="16"/>
  <c r="R92" i="16"/>
  <c r="T92" i="16"/>
  <c r="V92" i="16"/>
  <c r="X92" i="16"/>
  <c r="Z92" i="16"/>
  <c r="AA92" i="16"/>
  <c r="AD92" i="16"/>
  <c r="AE92" i="16"/>
  <c r="AF92" i="16"/>
  <c r="AG92" i="16"/>
  <c r="AH92" i="16"/>
  <c r="AI92" i="16"/>
  <c r="AJ92" i="16"/>
  <c r="AK92" i="16"/>
  <c r="B93" i="16"/>
  <c r="P93" i="16"/>
  <c r="R93" i="16"/>
  <c r="T93" i="16"/>
  <c r="V93" i="16"/>
  <c r="X93" i="16"/>
  <c r="Z93" i="16"/>
  <c r="AA93" i="16"/>
  <c r="AD93" i="16"/>
  <c r="AE93" i="16"/>
  <c r="AF93" i="16"/>
  <c r="AG93" i="16"/>
  <c r="AH93" i="16"/>
  <c r="AI93" i="16"/>
  <c r="AJ93" i="16"/>
  <c r="AK93" i="16"/>
  <c r="B94" i="16"/>
  <c r="P94" i="16"/>
  <c r="R94" i="16"/>
  <c r="T94" i="16"/>
  <c r="V94" i="16"/>
  <c r="X94" i="16"/>
  <c r="Z94" i="16"/>
  <c r="AA94" i="16"/>
  <c r="AD94" i="16"/>
  <c r="AE94" i="16"/>
  <c r="AF94" i="16"/>
  <c r="AG94" i="16"/>
  <c r="AH94" i="16"/>
  <c r="AI94" i="16"/>
  <c r="AJ94" i="16"/>
  <c r="AK94" i="16"/>
  <c r="B95" i="16"/>
  <c r="P95" i="16"/>
  <c r="R95" i="16"/>
  <c r="T95" i="16"/>
  <c r="V95" i="16"/>
  <c r="X95" i="16"/>
  <c r="Z95" i="16"/>
  <c r="AA95" i="16"/>
  <c r="AD95" i="16"/>
  <c r="AE95" i="16"/>
  <c r="AF95" i="16"/>
  <c r="AG95" i="16"/>
  <c r="AH95" i="16"/>
  <c r="AI95" i="16"/>
  <c r="AJ95" i="16"/>
  <c r="AK95" i="16"/>
  <c r="B96" i="16"/>
  <c r="P96" i="16"/>
  <c r="R96" i="16"/>
  <c r="T96" i="16"/>
  <c r="V96" i="16"/>
  <c r="X96" i="16"/>
  <c r="Z96" i="16"/>
  <c r="AA96" i="16"/>
  <c r="AD96" i="16"/>
  <c r="AE96" i="16"/>
  <c r="AF96" i="16"/>
  <c r="AG96" i="16"/>
  <c r="AH96" i="16"/>
  <c r="AI96" i="16"/>
  <c r="AJ96" i="16"/>
  <c r="AK96" i="16"/>
  <c r="B97" i="16"/>
  <c r="P97" i="16"/>
  <c r="R97" i="16"/>
  <c r="T97" i="16"/>
  <c r="V97" i="16"/>
  <c r="X97" i="16"/>
  <c r="Z97" i="16"/>
  <c r="AA97" i="16"/>
  <c r="AD97" i="16"/>
  <c r="AE97" i="16"/>
  <c r="AF97" i="16"/>
  <c r="AG97" i="16"/>
  <c r="AH97" i="16"/>
  <c r="AI97" i="16"/>
  <c r="AJ97" i="16"/>
  <c r="AK97" i="16"/>
  <c r="B98" i="16"/>
  <c r="P98" i="16"/>
  <c r="R98" i="16"/>
  <c r="T98" i="16"/>
  <c r="V98" i="16"/>
  <c r="X98" i="16"/>
  <c r="Z98" i="16"/>
  <c r="AA98" i="16"/>
  <c r="AD98" i="16"/>
  <c r="AE98" i="16"/>
  <c r="AF98" i="16"/>
  <c r="AG98" i="16"/>
  <c r="AH98" i="16"/>
  <c r="AI98" i="16"/>
  <c r="AJ98" i="16"/>
  <c r="AK98" i="16"/>
  <c r="B99" i="16"/>
  <c r="P99" i="16"/>
  <c r="R99" i="16"/>
  <c r="T99" i="16"/>
  <c r="V99" i="16"/>
  <c r="X99" i="16"/>
  <c r="Z99" i="16"/>
  <c r="AA99" i="16"/>
  <c r="AD99" i="16"/>
  <c r="AE99" i="16"/>
  <c r="AF99" i="16"/>
  <c r="AG99" i="16"/>
  <c r="AH99" i="16"/>
  <c r="AI99" i="16"/>
  <c r="AJ99" i="16"/>
  <c r="AK99" i="16"/>
  <c r="B100" i="16"/>
  <c r="P100" i="16"/>
  <c r="R100" i="16"/>
  <c r="T100" i="16"/>
  <c r="V100" i="16"/>
  <c r="X100" i="16"/>
  <c r="Z100" i="16"/>
  <c r="AA100" i="16"/>
  <c r="AD100" i="16"/>
  <c r="AE100" i="16"/>
  <c r="AF100" i="16"/>
  <c r="AG100" i="16"/>
  <c r="AH100" i="16"/>
  <c r="AI100" i="16"/>
  <c r="AJ100" i="16"/>
  <c r="AK100" i="16"/>
  <c r="B101" i="16"/>
  <c r="P101" i="16"/>
  <c r="R101" i="16"/>
  <c r="T101" i="16"/>
  <c r="V101" i="16"/>
  <c r="X101" i="16"/>
  <c r="Z101" i="16"/>
  <c r="AA101" i="16"/>
  <c r="AD101" i="16"/>
  <c r="AE101" i="16"/>
  <c r="AF101" i="16"/>
  <c r="AG101" i="16"/>
  <c r="AH101" i="16"/>
  <c r="AI101" i="16"/>
  <c r="AJ101" i="16"/>
  <c r="AK101" i="16"/>
  <c r="B102" i="16"/>
  <c r="P102" i="16"/>
  <c r="R102" i="16"/>
  <c r="T102" i="16"/>
  <c r="V102" i="16"/>
  <c r="X102" i="16"/>
  <c r="Z102" i="16"/>
  <c r="AA102" i="16"/>
  <c r="AD102" i="16"/>
  <c r="AE102" i="16"/>
  <c r="AF102" i="16"/>
  <c r="AG102" i="16"/>
  <c r="AH102" i="16"/>
  <c r="AI102" i="16"/>
  <c r="AJ102" i="16"/>
  <c r="AK102" i="16"/>
  <c r="B103" i="16"/>
  <c r="P103" i="16"/>
  <c r="R103" i="16"/>
  <c r="T103" i="16"/>
  <c r="V103" i="16"/>
  <c r="X103" i="16"/>
  <c r="Z103" i="16"/>
  <c r="AA103" i="16"/>
  <c r="AD103" i="16"/>
  <c r="AE103" i="16"/>
  <c r="AF103" i="16"/>
  <c r="AG103" i="16"/>
  <c r="AH103" i="16"/>
  <c r="AI103" i="16"/>
  <c r="AJ103" i="16"/>
  <c r="AK103" i="16"/>
  <c r="B104" i="16"/>
  <c r="P104" i="16"/>
  <c r="R104" i="16"/>
  <c r="T104" i="16"/>
  <c r="V104" i="16"/>
  <c r="X104" i="16"/>
  <c r="Z104" i="16"/>
  <c r="AA104" i="16"/>
  <c r="AD104" i="16"/>
  <c r="AE104" i="16"/>
  <c r="AF104" i="16"/>
  <c r="AG104" i="16"/>
  <c r="AH104" i="16"/>
  <c r="AI104" i="16"/>
  <c r="AJ104" i="16"/>
  <c r="AK104" i="16"/>
  <c r="B105" i="16"/>
  <c r="P105" i="16"/>
  <c r="R105" i="16"/>
  <c r="T105" i="16"/>
  <c r="V105" i="16"/>
  <c r="X105" i="16"/>
  <c r="Z105" i="16"/>
  <c r="AA105" i="16"/>
  <c r="AD105" i="16"/>
  <c r="AE105" i="16"/>
  <c r="AF105" i="16"/>
  <c r="AG105" i="16"/>
  <c r="AH105" i="16"/>
  <c r="AI105" i="16"/>
  <c r="AJ105" i="16"/>
  <c r="AK105" i="16"/>
  <c r="B106" i="16"/>
  <c r="P106" i="16"/>
  <c r="R106" i="16"/>
  <c r="T106" i="16"/>
  <c r="V106" i="16"/>
  <c r="X106" i="16"/>
  <c r="Z106" i="16"/>
  <c r="AA106" i="16"/>
  <c r="AD106" i="16"/>
  <c r="AE106" i="16"/>
  <c r="AF106" i="16"/>
  <c r="AG106" i="16"/>
  <c r="AH106" i="16"/>
  <c r="AI106" i="16"/>
  <c r="AJ106" i="16"/>
  <c r="AK106" i="16"/>
  <c r="B107" i="16"/>
  <c r="P107" i="16"/>
  <c r="R107" i="16"/>
  <c r="T107" i="16"/>
  <c r="V107" i="16"/>
  <c r="X107" i="16"/>
  <c r="Z107" i="16"/>
  <c r="AA107" i="16"/>
  <c r="AD107" i="16"/>
  <c r="AE107" i="16"/>
  <c r="AF107" i="16"/>
  <c r="AG107" i="16"/>
  <c r="AH107" i="16"/>
  <c r="AI107" i="16"/>
  <c r="AJ107" i="16"/>
  <c r="AK107" i="16"/>
  <c r="B108" i="16"/>
  <c r="P108" i="16"/>
  <c r="R108" i="16"/>
  <c r="T108" i="16"/>
  <c r="V108" i="16"/>
  <c r="X108" i="16"/>
  <c r="Z108" i="16"/>
  <c r="AA108" i="16"/>
  <c r="AD108" i="16"/>
  <c r="AE108" i="16"/>
  <c r="AF108" i="16"/>
  <c r="AG108" i="16"/>
  <c r="AH108" i="16"/>
  <c r="AI108" i="16"/>
  <c r="AJ108" i="16"/>
  <c r="AK108" i="16"/>
  <c r="B109" i="16"/>
  <c r="P109" i="16"/>
  <c r="R109" i="16"/>
  <c r="T109" i="16"/>
  <c r="V109" i="16"/>
  <c r="X109" i="16"/>
  <c r="Z109" i="16"/>
  <c r="AA109" i="16"/>
  <c r="AD109" i="16"/>
  <c r="AE109" i="16"/>
  <c r="AF109" i="16"/>
  <c r="AG109" i="16"/>
  <c r="AH109" i="16"/>
  <c r="AI109" i="16"/>
  <c r="AJ109" i="16"/>
  <c r="AK109" i="16"/>
  <c r="B110" i="16"/>
  <c r="P110" i="16"/>
  <c r="R110" i="16"/>
  <c r="T110" i="16"/>
  <c r="V110" i="16"/>
  <c r="X110" i="16"/>
  <c r="Z110" i="16"/>
  <c r="AA110" i="16"/>
  <c r="AD110" i="16"/>
  <c r="AE110" i="16"/>
  <c r="AF110" i="16"/>
  <c r="AG110" i="16"/>
  <c r="AH110" i="16"/>
  <c r="AI110" i="16"/>
  <c r="AJ110" i="16"/>
  <c r="AK110" i="16"/>
  <c r="B111" i="16"/>
  <c r="P111" i="16"/>
  <c r="R111" i="16"/>
  <c r="T111" i="16"/>
  <c r="V111" i="16"/>
  <c r="X111" i="16"/>
  <c r="Z111" i="16"/>
  <c r="AA111" i="16"/>
  <c r="AD111" i="16"/>
  <c r="AE111" i="16"/>
  <c r="AF111" i="16"/>
  <c r="AG111" i="16"/>
  <c r="AH111" i="16"/>
  <c r="AI111" i="16"/>
  <c r="AJ111" i="16"/>
  <c r="AK111" i="16"/>
  <c r="B112" i="16"/>
  <c r="P112" i="16"/>
  <c r="R112" i="16"/>
  <c r="T112" i="16"/>
  <c r="V112" i="16"/>
  <c r="X112" i="16"/>
  <c r="Z112" i="16"/>
  <c r="AA112" i="16"/>
  <c r="AD112" i="16"/>
  <c r="AE112" i="16"/>
  <c r="AF112" i="16"/>
  <c r="AG112" i="16"/>
  <c r="AH112" i="16"/>
  <c r="AI112" i="16"/>
  <c r="AJ112" i="16"/>
  <c r="AK112" i="16"/>
  <c r="B113" i="16"/>
  <c r="P113" i="16"/>
  <c r="R113" i="16"/>
  <c r="T113" i="16"/>
  <c r="V113" i="16"/>
  <c r="X113" i="16"/>
  <c r="Z113" i="16"/>
  <c r="AA113" i="16"/>
  <c r="AD113" i="16"/>
  <c r="AE113" i="16"/>
  <c r="AF113" i="16"/>
  <c r="AG113" i="16"/>
  <c r="AH113" i="16"/>
  <c r="AI113" i="16"/>
  <c r="AJ113" i="16"/>
  <c r="AK113" i="16"/>
  <c r="B114" i="16"/>
  <c r="P114" i="16"/>
  <c r="R114" i="16"/>
  <c r="T114" i="16"/>
  <c r="V114" i="16"/>
  <c r="X114" i="16"/>
  <c r="Z114" i="16"/>
  <c r="AA114" i="16"/>
  <c r="AD114" i="16"/>
  <c r="AE114" i="16"/>
  <c r="AF114" i="16"/>
  <c r="AG114" i="16"/>
  <c r="AH114" i="16"/>
  <c r="AI114" i="16"/>
  <c r="AJ114" i="16"/>
  <c r="AK114" i="16"/>
  <c r="B115" i="16"/>
  <c r="P115" i="16"/>
  <c r="R115" i="16"/>
  <c r="T115" i="16"/>
  <c r="V115" i="16"/>
  <c r="X115" i="16"/>
  <c r="Z115" i="16"/>
  <c r="AA115" i="16"/>
  <c r="AD115" i="16"/>
  <c r="AE115" i="16"/>
  <c r="AF115" i="16"/>
  <c r="AG115" i="16"/>
  <c r="AH115" i="16"/>
  <c r="AI115" i="16"/>
  <c r="AJ115" i="16"/>
  <c r="AK115" i="16"/>
  <c r="B116" i="16"/>
  <c r="P116" i="16"/>
  <c r="R116" i="16"/>
  <c r="T116" i="16"/>
  <c r="V116" i="16"/>
  <c r="X116" i="16"/>
  <c r="Z116" i="16"/>
  <c r="AA116" i="16"/>
  <c r="AD116" i="16"/>
  <c r="AE116" i="16"/>
  <c r="AF116" i="16"/>
  <c r="AG116" i="16"/>
  <c r="AH116" i="16"/>
  <c r="AI116" i="16"/>
  <c r="AJ116" i="16"/>
  <c r="AK116" i="16"/>
  <c r="B117" i="16"/>
  <c r="P117" i="16"/>
  <c r="R117" i="16"/>
  <c r="T117" i="16"/>
  <c r="V117" i="16"/>
  <c r="X117" i="16"/>
  <c r="Z117" i="16"/>
  <c r="AA117" i="16"/>
  <c r="AD117" i="16"/>
  <c r="AE117" i="16"/>
  <c r="AF117" i="16"/>
  <c r="AG117" i="16"/>
  <c r="AH117" i="16"/>
  <c r="AI117" i="16"/>
  <c r="AJ117" i="16"/>
  <c r="AK117" i="16"/>
  <c r="B118" i="16"/>
  <c r="P118" i="16"/>
  <c r="R118" i="16"/>
  <c r="T118" i="16"/>
  <c r="V118" i="16"/>
  <c r="X118" i="16"/>
  <c r="Z118" i="16"/>
  <c r="AA118" i="16"/>
  <c r="AD118" i="16"/>
  <c r="AE118" i="16"/>
  <c r="AF118" i="16"/>
  <c r="AG118" i="16"/>
  <c r="AH118" i="16"/>
  <c r="AI118" i="16"/>
  <c r="AJ118" i="16"/>
  <c r="AK118" i="16"/>
  <c r="B119" i="16"/>
  <c r="P119" i="16"/>
  <c r="R119" i="16"/>
  <c r="T119" i="16"/>
  <c r="V119" i="16"/>
  <c r="X119" i="16"/>
  <c r="Z119" i="16"/>
  <c r="AA119" i="16"/>
  <c r="AD119" i="16"/>
  <c r="AE119" i="16"/>
  <c r="AF119" i="16"/>
  <c r="AG119" i="16"/>
  <c r="AH119" i="16"/>
  <c r="AI119" i="16"/>
  <c r="AJ119" i="16"/>
  <c r="AK119" i="16"/>
  <c r="B120" i="16"/>
  <c r="P120" i="16"/>
  <c r="R120" i="16"/>
  <c r="T120" i="16"/>
  <c r="V120" i="16"/>
  <c r="X120" i="16"/>
  <c r="Z120" i="16"/>
  <c r="AA120" i="16"/>
  <c r="AD120" i="16"/>
  <c r="AE120" i="16"/>
  <c r="AF120" i="16"/>
  <c r="AG120" i="16"/>
  <c r="AH120" i="16"/>
  <c r="AI120" i="16"/>
  <c r="AJ120" i="16"/>
  <c r="AK120" i="16"/>
  <c r="B121" i="16"/>
  <c r="P121" i="16"/>
  <c r="R121" i="16"/>
  <c r="T121" i="16"/>
  <c r="V121" i="16"/>
  <c r="X121" i="16"/>
  <c r="Z121" i="16"/>
  <c r="AA121" i="16"/>
  <c r="AD121" i="16"/>
  <c r="AE121" i="16"/>
  <c r="AF121" i="16"/>
  <c r="AG121" i="16"/>
  <c r="AH121" i="16"/>
  <c r="AI121" i="16"/>
  <c r="AJ121" i="16"/>
  <c r="AK121" i="16"/>
  <c r="B122" i="16"/>
  <c r="P122" i="16"/>
  <c r="R122" i="16"/>
  <c r="T122" i="16"/>
  <c r="V122" i="16"/>
  <c r="X122" i="16"/>
  <c r="Z122" i="16"/>
  <c r="AA122" i="16"/>
  <c r="AD122" i="16"/>
  <c r="AE122" i="16"/>
  <c r="AF122" i="16"/>
  <c r="AG122" i="16"/>
  <c r="AH122" i="16"/>
  <c r="AI122" i="16"/>
  <c r="AJ122" i="16"/>
  <c r="AK122" i="16"/>
  <c r="B123" i="16"/>
  <c r="P123" i="16"/>
  <c r="R123" i="16"/>
  <c r="T123" i="16"/>
  <c r="V123" i="16"/>
  <c r="X123" i="16"/>
  <c r="Z123" i="16"/>
  <c r="AA123" i="16"/>
  <c r="AD123" i="16"/>
  <c r="AE123" i="16"/>
  <c r="AF123" i="16"/>
  <c r="AG123" i="16"/>
  <c r="AH123" i="16"/>
  <c r="AI123" i="16"/>
  <c r="AJ123" i="16"/>
  <c r="AK123" i="16"/>
  <c r="B124" i="16"/>
  <c r="P124" i="16"/>
  <c r="R124" i="16"/>
  <c r="T124" i="16"/>
  <c r="V124" i="16"/>
  <c r="X124" i="16"/>
  <c r="Z124" i="16"/>
  <c r="AA124" i="16"/>
  <c r="AD124" i="16"/>
  <c r="AE124" i="16"/>
  <c r="AF124" i="16"/>
  <c r="AG124" i="16"/>
  <c r="AH124" i="16"/>
  <c r="AI124" i="16"/>
  <c r="AJ124" i="16"/>
  <c r="AK124" i="16"/>
  <c r="B125" i="16"/>
  <c r="P125" i="16"/>
  <c r="R125" i="16"/>
  <c r="T125" i="16"/>
  <c r="V125" i="16"/>
  <c r="X125" i="16"/>
  <c r="Z125" i="16"/>
  <c r="AA125" i="16"/>
  <c r="AD125" i="16"/>
  <c r="AE125" i="16"/>
  <c r="AF125" i="16"/>
  <c r="AG125" i="16"/>
  <c r="AH125" i="16"/>
  <c r="AI125" i="16"/>
  <c r="AJ125" i="16"/>
  <c r="AK125" i="16"/>
  <c r="B126" i="16"/>
  <c r="P126" i="16"/>
  <c r="R126" i="16"/>
  <c r="T126" i="16"/>
  <c r="V126" i="16"/>
  <c r="X126" i="16"/>
  <c r="Z126" i="16"/>
  <c r="AA126" i="16"/>
  <c r="AD126" i="16"/>
  <c r="AE126" i="16"/>
  <c r="AF126" i="16"/>
  <c r="AG126" i="16"/>
  <c r="AH126" i="16"/>
  <c r="AI126" i="16"/>
  <c r="AJ126" i="16"/>
  <c r="AK126" i="16"/>
  <c r="B127" i="16"/>
  <c r="P127" i="16"/>
  <c r="R127" i="16"/>
  <c r="T127" i="16"/>
  <c r="V127" i="16"/>
  <c r="X127" i="16"/>
  <c r="Z127" i="16"/>
  <c r="AA127" i="16"/>
  <c r="AD127" i="16"/>
  <c r="AE127" i="16"/>
  <c r="AF127" i="16"/>
  <c r="AG127" i="16"/>
  <c r="AH127" i="16"/>
  <c r="AI127" i="16"/>
  <c r="AJ127" i="16"/>
  <c r="AK127" i="16"/>
  <c r="B128" i="16"/>
  <c r="P128" i="16"/>
  <c r="R128" i="16"/>
  <c r="T128" i="16"/>
  <c r="V128" i="16"/>
  <c r="X128" i="16"/>
  <c r="Z128" i="16"/>
  <c r="AA128" i="16"/>
  <c r="AD128" i="16"/>
  <c r="AE128" i="16"/>
  <c r="AF128" i="16"/>
  <c r="AG128" i="16"/>
  <c r="AH128" i="16"/>
  <c r="AI128" i="16"/>
  <c r="AJ128" i="16"/>
  <c r="AK128" i="16"/>
  <c r="B129" i="16"/>
  <c r="P129" i="16"/>
  <c r="R129" i="16"/>
  <c r="T129" i="16"/>
  <c r="V129" i="16"/>
  <c r="X129" i="16"/>
  <c r="Z129" i="16"/>
  <c r="AA129" i="16"/>
  <c r="AD129" i="16"/>
  <c r="AE129" i="16"/>
  <c r="AF129" i="16"/>
  <c r="AG129" i="16"/>
  <c r="AH129" i="16"/>
  <c r="AI129" i="16"/>
  <c r="AJ129" i="16"/>
  <c r="AK129" i="16"/>
  <c r="B130" i="16"/>
  <c r="P130" i="16"/>
  <c r="R130" i="16"/>
  <c r="T130" i="16"/>
  <c r="V130" i="16"/>
  <c r="X130" i="16"/>
  <c r="Z130" i="16"/>
  <c r="AA130" i="16"/>
  <c r="AD130" i="16"/>
  <c r="AE130" i="16"/>
  <c r="AF130" i="16"/>
  <c r="AG130" i="16"/>
  <c r="AH130" i="16"/>
  <c r="AI130" i="16"/>
  <c r="AJ130" i="16"/>
  <c r="AK130" i="16"/>
  <c r="B131" i="16"/>
  <c r="P131" i="16"/>
  <c r="R131" i="16"/>
  <c r="T131" i="16"/>
  <c r="V131" i="16"/>
  <c r="X131" i="16"/>
  <c r="Z131" i="16"/>
  <c r="AA131" i="16"/>
  <c r="AD131" i="16"/>
  <c r="AE131" i="16"/>
  <c r="AF131" i="16"/>
  <c r="AG131" i="16"/>
  <c r="AH131" i="16"/>
  <c r="AI131" i="16"/>
  <c r="AJ131" i="16"/>
  <c r="AK131" i="16"/>
  <c r="B132" i="16"/>
  <c r="P132" i="16"/>
  <c r="R132" i="16"/>
  <c r="T132" i="16"/>
  <c r="V132" i="16"/>
  <c r="X132" i="16"/>
  <c r="Z132" i="16"/>
  <c r="AA132" i="16"/>
  <c r="AD132" i="16"/>
  <c r="AE132" i="16"/>
  <c r="AF132" i="16"/>
  <c r="AG132" i="16"/>
  <c r="AH132" i="16"/>
  <c r="AI132" i="16"/>
  <c r="AJ132" i="16"/>
  <c r="AK132" i="16"/>
  <c r="B133" i="16"/>
  <c r="P133" i="16"/>
  <c r="R133" i="16"/>
  <c r="T133" i="16"/>
  <c r="V133" i="16"/>
  <c r="X133" i="16"/>
  <c r="Z133" i="16"/>
  <c r="AA133" i="16"/>
  <c r="AD133" i="16"/>
  <c r="AE133" i="16"/>
  <c r="AF133" i="16"/>
  <c r="AG133" i="16"/>
  <c r="AH133" i="16"/>
  <c r="AI133" i="16"/>
  <c r="AJ133" i="16"/>
  <c r="AK133" i="16"/>
  <c r="B134" i="16"/>
  <c r="P134" i="16"/>
  <c r="R134" i="16"/>
  <c r="T134" i="16"/>
  <c r="V134" i="16"/>
  <c r="X134" i="16"/>
  <c r="Z134" i="16"/>
  <c r="AA134" i="16"/>
  <c r="AD134" i="16"/>
  <c r="AE134" i="16"/>
  <c r="AF134" i="16"/>
  <c r="AG134" i="16"/>
  <c r="AH134" i="16"/>
  <c r="AI134" i="16"/>
  <c r="AJ134" i="16"/>
  <c r="AK134" i="16"/>
  <c r="B135" i="16"/>
  <c r="P135" i="16"/>
  <c r="R135" i="16"/>
  <c r="T135" i="16"/>
  <c r="V135" i="16"/>
  <c r="X135" i="16"/>
  <c r="Z135" i="16"/>
  <c r="AA135" i="16"/>
  <c r="AD135" i="16"/>
  <c r="AE135" i="16"/>
  <c r="AF135" i="16"/>
  <c r="AG135" i="16"/>
  <c r="AH135" i="16"/>
  <c r="AI135" i="16"/>
  <c r="AJ135" i="16"/>
  <c r="AK135" i="16"/>
  <c r="B136" i="16"/>
  <c r="P136" i="16"/>
  <c r="R136" i="16"/>
  <c r="T136" i="16"/>
  <c r="V136" i="16"/>
  <c r="X136" i="16"/>
  <c r="Z136" i="16"/>
  <c r="AA136" i="16"/>
  <c r="AD136" i="16"/>
  <c r="AE136" i="16"/>
  <c r="AF136" i="16"/>
  <c r="AG136" i="16"/>
  <c r="AH136" i="16"/>
  <c r="AI136" i="16"/>
  <c r="AJ136" i="16"/>
  <c r="AK136" i="16"/>
  <c r="B137" i="16"/>
  <c r="P137" i="16"/>
  <c r="R137" i="16"/>
  <c r="T137" i="16"/>
  <c r="V137" i="16"/>
  <c r="X137" i="16"/>
  <c r="Z137" i="16"/>
  <c r="AA137" i="16"/>
  <c r="AD137" i="16"/>
  <c r="AE137" i="16"/>
  <c r="AF137" i="16"/>
  <c r="AG137" i="16"/>
  <c r="AH137" i="16"/>
  <c r="AI137" i="16"/>
  <c r="AJ137" i="16"/>
  <c r="AK137" i="16"/>
  <c r="B138" i="16"/>
  <c r="P138" i="16"/>
  <c r="R138" i="16"/>
  <c r="T138" i="16"/>
  <c r="V138" i="16"/>
  <c r="X138" i="16"/>
  <c r="Z138" i="16"/>
  <c r="AA138" i="16"/>
  <c r="AD138" i="16"/>
  <c r="AE138" i="16"/>
  <c r="AF138" i="16"/>
  <c r="AG138" i="16"/>
  <c r="AH138" i="16"/>
  <c r="AI138" i="16"/>
  <c r="AJ138" i="16"/>
  <c r="AK138" i="16"/>
  <c r="B139" i="16"/>
  <c r="P139" i="16"/>
  <c r="R139" i="16"/>
  <c r="T139" i="16"/>
  <c r="V139" i="16"/>
  <c r="X139" i="16"/>
  <c r="Z139" i="16"/>
  <c r="AA139" i="16"/>
  <c r="AD139" i="16"/>
  <c r="AE139" i="16"/>
  <c r="AF139" i="16"/>
  <c r="AG139" i="16"/>
  <c r="AH139" i="16"/>
  <c r="AI139" i="16"/>
  <c r="AJ139" i="16"/>
  <c r="AK139" i="16"/>
  <c r="B140" i="16"/>
  <c r="P140" i="16"/>
  <c r="R140" i="16"/>
  <c r="T140" i="16"/>
  <c r="V140" i="16"/>
  <c r="X140" i="16"/>
  <c r="Z140" i="16"/>
  <c r="AA140" i="16"/>
  <c r="AD140" i="16"/>
  <c r="AE140" i="16"/>
  <c r="AF140" i="16"/>
  <c r="AG140" i="16"/>
  <c r="AH140" i="16"/>
  <c r="AI140" i="16"/>
  <c r="AJ140" i="16"/>
  <c r="AK140" i="16"/>
  <c r="B141" i="16"/>
  <c r="P141" i="16"/>
  <c r="R141" i="16"/>
  <c r="T141" i="16"/>
  <c r="V141" i="16"/>
  <c r="X141" i="16"/>
  <c r="Z141" i="16"/>
  <c r="AA141" i="16"/>
  <c r="AD141" i="16"/>
  <c r="AE141" i="16"/>
  <c r="AF141" i="16"/>
  <c r="AG141" i="16"/>
  <c r="AH141" i="16"/>
  <c r="AI141" i="16"/>
  <c r="AJ141" i="16"/>
  <c r="AK141" i="16"/>
  <c r="B142" i="16"/>
  <c r="P142" i="16"/>
  <c r="R142" i="16"/>
  <c r="T142" i="16"/>
  <c r="V142" i="16"/>
  <c r="X142" i="16"/>
  <c r="Z142" i="16"/>
  <c r="AA142" i="16"/>
  <c r="AD142" i="16"/>
  <c r="AE142" i="16"/>
  <c r="AF142" i="16"/>
  <c r="AG142" i="16"/>
  <c r="AH142" i="16"/>
  <c r="AI142" i="16"/>
  <c r="AJ142" i="16"/>
  <c r="AK142" i="16"/>
  <c r="B143" i="16"/>
  <c r="P143" i="16"/>
  <c r="R143" i="16"/>
  <c r="T143" i="16"/>
  <c r="V143" i="16"/>
  <c r="X143" i="16"/>
  <c r="Z143" i="16"/>
  <c r="AA143" i="16"/>
  <c r="AD143" i="16"/>
  <c r="AE143" i="16"/>
  <c r="AF143" i="16"/>
  <c r="AG143" i="16"/>
  <c r="AH143" i="16"/>
  <c r="AI143" i="16"/>
  <c r="AJ143" i="16"/>
  <c r="AK143" i="16"/>
  <c r="B144" i="16"/>
  <c r="P144" i="16"/>
  <c r="R144" i="16"/>
  <c r="T144" i="16"/>
  <c r="V144" i="16"/>
  <c r="X144" i="16"/>
  <c r="Z144" i="16"/>
  <c r="AA144" i="16"/>
  <c r="AD144" i="16"/>
  <c r="AE144" i="16"/>
  <c r="AF144" i="16"/>
  <c r="AG144" i="16"/>
  <c r="AH144" i="16"/>
  <c r="AI144" i="16"/>
  <c r="AJ144" i="16"/>
  <c r="AK144" i="16"/>
  <c r="B145" i="16"/>
  <c r="P145" i="16"/>
  <c r="R145" i="16"/>
  <c r="T145" i="16"/>
  <c r="V145" i="16"/>
  <c r="X145" i="16"/>
  <c r="Z145" i="16"/>
  <c r="AA145" i="16"/>
  <c r="AD145" i="16"/>
  <c r="AE145" i="16"/>
  <c r="AF145" i="16"/>
  <c r="AG145" i="16"/>
  <c r="AH145" i="16"/>
  <c r="AI145" i="16"/>
  <c r="AJ145" i="16"/>
  <c r="AK145" i="16"/>
  <c r="B146" i="16"/>
  <c r="P146" i="16"/>
  <c r="R146" i="16"/>
  <c r="T146" i="16"/>
  <c r="V146" i="16"/>
  <c r="X146" i="16"/>
  <c r="Z146" i="16"/>
  <c r="AA146" i="16"/>
  <c r="AD146" i="16"/>
  <c r="AE146" i="16"/>
  <c r="AF146" i="16"/>
  <c r="AG146" i="16"/>
  <c r="AH146" i="16"/>
  <c r="AI146" i="16"/>
  <c r="AJ146" i="16"/>
  <c r="AK146" i="16"/>
  <c r="B147" i="16"/>
  <c r="P147" i="16"/>
  <c r="R147" i="16"/>
  <c r="T147" i="16"/>
  <c r="V147" i="16"/>
  <c r="X147" i="16"/>
  <c r="Z147" i="16"/>
  <c r="AA147" i="16"/>
  <c r="AD147" i="16"/>
  <c r="AE147" i="16"/>
  <c r="AF147" i="16"/>
  <c r="AG147" i="16"/>
  <c r="AH147" i="16"/>
  <c r="AI147" i="16"/>
  <c r="AJ147" i="16"/>
  <c r="AK147" i="16"/>
  <c r="B148" i="16"/>
  <c r="P148" i="16"/>
  <c r="R148" i="16"/>
  <c r="T148" i="16"/>
  <c r="V148" i="16"/>
  <c r="X148" i="16"/>
  <c r="Z148" i="16"/>
  <c r="AA148" i="16"/>
  <c r="AD148" i="16"/>
  <c r="AE148" i="16"/>
  <c r="AF148" i="16"/>
  <c r="AG148" i="16"/>
  <c r="AH148" i="16"/>
  <c r="AI148" i="16"/>
  <c r="AJ148" i="16"/>
  <c r="AK148" i="16"/>
  <c r="B149" i="16"/>
  <c r="P149" i="16"/>
  <c r="R149" i="16"/>
  <c r="T149" i="16"/>
  <c r="V149" i="16"/>
  <c r="X149" i="16"/>
  <c r="Z149" i="16"/>
  <c r="AA149" i="16"/>
  <c r="AD149" i="16"/>
  <c r="AE149" i="16"/>
  <c r="AF149" i="16"/>
  <c r="AG149" i="16"/>
  <c r="AH149" i="16"/>
  <c r="AI149" i="16"/>
  <c r="AJ149" i="16"/>
  <c r="AK149" i="16"/>
  <c r="B150" i="16"/>
  <c r="P150" i="16"/>
  <c r="R150" i="16"/>
  <c r="T150" i="16"/>
  <c r="V150" i="16"/>
  <c r="X150" i="16"/>
  <c r="Z150" i="16"/>
  <c r="AA150" i="16"/>
  <c r="AD150" i="16"/>
  <c r="AE150" i="16"/>
  <c r="AF150" i="16"/>
  <c r="AG150" i="16"/>
  <c r="AH150" i="16"/>
  <c r="AI150" i="16"/>
  <c r="AJ150" i="16"/>
  <c r="AK150" i="16"/>
  <c r="B151" i="16"/>
  <c r="P151" i="16"/>
  <c r="R151" i="16"/>
  <c r="T151" i="16"/>
  <c r="V151" i="16"/>
  <c r="X151" i="16"/>
  <c r="Z151" i="16"/>
  <c r="AA151" i="16"/>
  <c r="AD151" i="16"/>
  <c r="AE151" i="16"/>
  <c r="AF151" i="16"/>
  <c r="AG151" i="16"/>
  <c r="AH151" i="16"/>
  <c r="AI151" i="16"/>
  <c r="AJ151" i="16"/>
  <c r="AK151" i="16"/>
  <c r="B152" i="16"/>
  <c r="P152" i="16"/>
  <c r="R152" i="16"/>
  <c r="T152" i="16"/>
  <c r="V152" i="16"/>
  <c r="X152" i="16"/>
  <c r="Z152" i="16"/>
  <c r="AA152" i="16"/>
  <c r="AD152" i="16"/>
  <c r="AE152" i="16"/>
  <c r="AF152" i="16"/>
  <c r="AG152" i="16"/>
  <c r="AH152" i="16"/>
  <c r="AI152" i="16"/>
  <c r="AJ152" i="16"/>
  <c r="AK152" i="16"/>
  <c r="B153" i="16"/>
  <c r="P153" i="16"/>
  <c r="R153" i="16"/>
  <c r="T153" i="16"/>
  <c r="V153" i="16"/>
  <c r="X153" i="16"/>
  <c r="Z153" i="16"/>
  <c r="AA153" i="16"/>
  <c r="AD153" i="16"/>
  <c r="AE153" i="16"/>
  <c r="AF153" i="16"/>
  <c r="AG153" i="16"/>
  <c r="AH153" i="16"/>
  <c r="AI153" i="16"/>
  <c r="AJ153" i="16"/>
  <c r="AK153" i="16"/>
  <c r="B154" i="16"/>
  <c r="P154" i="16"/>
  <c r="R154" i="16"/>
  <c r="T154" i="16"/>
  <c r="V154" i="16"/>
  <c r="X154" i="16"/>
  <c r="Z154" i="16"/>
  <c r="AA154" i="16"/>
  <c r="AD154" i="16"/>
  <c r="AE154" i="16"/>
  <c r="AF154" i="16"/>
  <c r="AG154" i="16"/>
  <c r="AH154" i="16"/>
  <c r="AI154" i="16"/>
  <c r="AJ154" i="16"/>
  <c r="AK154" i="16"/>
  <c r="B155" i="16"/>
  <c r="P155" i="16"/>
  <c r="R155" i="16"/>
  <c r="T155" i="16"/>
  <c r="V155" i="16"/>
  <c r="X155" i="16"/>
  <c r="Z155" i="16"/>
  <c r="AA155" i="16"/>
  <c r="AD155" i="16"/>
  <c r="AE155" i="16"/>
  <c r="AF155" i="16"/>
  <c r="AG155" i="16"/>
  <c r="AH155" i="16"/>
  <c r="AI155" i="16"/>
  <c r="AJ155" i="16"/>
  <c r="AK155" i="16"/>
  <c r="B156" i="16"/>
  <c r="P156" i="16"/>
  <c r="R156" i="16"/>
  <c r="T156" i="16"/>
  <c r="V156" i="16"/>
  <c r="X156" i="16"/>
  <c r="Z156" i="16"/>
  <c r="AA156" i="16"/>
  <c r="AD156" i="16"/>
  <c r="AE156" i="16"/>
  <c r="AF156" i="16"/>
  <c r="AG156" i="16"/>
  <c r="AH156" i="16"/>
  <c r="AI156" i="16"/>
  <c r="AJ156" i="16"/>
  <c r="AK156" i="16"/>
  <c r="B157" i="16"/>
  <c r="P157" i="16"/>
  <c r="R157" i="16"/>
  <c r="T157" i="16"/>
  <c r="V157" i="16"/>
  <c r="X157" i="16"/>
  <c r="Z157" i="16"/>
  <c r="AA157" i="16"/>
  <c r="AD157" i="16"/>
  <c r="AE157" i="16"/>
  <c r="AF157" i="16"/>
  <c r="AG157" i="16"/>
  <c r="AH157" i="16"/>
  <c r="AI157" i="16"/>
  <c r="AJ157" i="16"/>
  <c r="AK157" i="16"/>
  <c r="B158" i="16"/>
  <c r="P158" i="16"/>
  <c r="R158" i="16"/>
  <c r="T158" i="16"/>
  <c r="V158" i="16"/>
  <c r="X158" i="16"/>
  <c r="Z158" i="16"/>
  <c r="AA158" i="16"/>
  <c r="AD158" i="16"/>
  <c r="AE158" i="16"/>
  <c r="AF158" i="16"/>
  <c r="AG158" i="16"/>
  <c r="AH158" i="16"/>
  <c r="AI158" i="16"/>
  <c r="AJ158" i="16"/>
  <c r="AK158" i="16"/>
  <c r="B159" i="16"/>
  <c r="P159" i="16"/>
  <c r="R159" i="16"/>
  <c r="T159" i="16"/>
  <c r="V159" i="16"/>
  <c r="X159" i="16"/>
  <c r="Z159" i="16"/>
  <c r="AA159" i="16"/>
  <c r="AD159" i="16"/>
  <c r="AE159" i="16"/>
  <c r="AF159" i="16"/>
  <c r="AG159" i="16"/>
  <c r="AH159" i="16"/>
  <c r="AI159" i="16"/>
  <c r="AJ159" i="16"/>
  <c r="AK159" i="16"/>
  <c r="B160" i="16"/>
  <c r="P160" i="16"/>
  <c r="R160" i="16"/>
  <c r="T160" i="16"/>
  <c r="V160" i="16"/>
  <c r="X160" i="16"/>
  <c r="Z160" i="16"/>
  <c r="AA160" i="16"/>
  <c r="AD160" i="16"/>
  <c r="AE160" i="16"/>
  <c r="AF160" i="16"/>
  <c r="AG160" i="16"/>
  <c r="AH160" i="16"/>
  <c r="AI160" i="16"/>
  <c r="AJ160" i="16"/>
  <c r="AK160" i="16"/>
  <c r="B161" i="16"/>
  <c r="P161" i="16"/>
  <c r="R161" i="16"/>
  <c r="T161" i="16"/>
  <c r="V161" i="16"/>
  <c r="X161" i="16"/>
  <c r="Z161" i="16"/>
  <c r="AA161" i="16"/>
  <c r="AD161" i="16"/>
  <c r="AE161" i="16"/>
  <c r="AF161" i="16"/>
  <c r="AG161" i="16"/>
  <c r="AH161" i="16"/>
  <c r="AI161" i="16"/>
  <c r="AJ161" i="16"/>
  <c r="AK161" i="16"/>
  <c r="B162" i="16"/>
  <c r="P162" i="16"/>
  <c r="R162" i="16"/>
  <c r="T162" i="16"/>
  <c r="V162" i="16"/>
  <c r="X162" i="16"/>
  <c r="Z162" i="16"/>
  <c r="AA162" i="16"/>
  <c r="AD162" i="16"/>
  <c r="AE162" i="16"/>
  <c r="AF162" i="16"/>
  <c r="AG162" i="16"/>
  <c r="AH162" i="16"/>
  <c r="AI162" i="16"/>
  <c r="AJ162" i="16"/>
  <c r="AK162" i="16"/>
  <c r="B163" i="16"/>
  <c r="P163" i="16"/>
  <c r="R163" i="16"/>
  <c r="T163" i="16"/>
  <c r="V163" i="16"/>
  <c r="X163" i="16"/>
  <c r="Z163" i="16"/>
  <c r="AA163" i="16"/>
  <c r="AD163" i="16"/>
  <c r="AE163" i="16"/>
  <c r="AF163" i="16"/>
  <c r="AG163" i="16"/>
  <c r="AH163" i="16"/>
  <c r="AI163" i="16"/>
  <c r="AJ163" i="16"/>
  <c r="AK163" i="16"/>
  <c r="B164" i="16"/>
  <c r="P164" i="16"/>
  <c r="R164" i="16"/>
  <c r="T164" i="16"/>
  <c r="V164" i="16"/>
  <c r="X164" i="16"/>
  <c r="Z164" i="16"/>
  <c r="AA164" i="16"/>
  <c r="AD164" i="16"/>
  <c r="AE164" i="16"/>
  <c r="AF164" i="16"/>
  <c r="AG164" i="16"/>
  <c r="AH164" i="16"/>
  <c r="AI164" i="16"/>
  <c r="AJ164" i="16"/>
  <c r="AK164" i="16"/>
  <c r="B165" i="16"/>
  <c r="P165" i="16"/>
  <c r="R165" i="16"/>
  <c r="T165" i="16"/>
  <c r="V165" i="16"/>
  <c r="X165" i="16"/>
  <c r="Z165" i="16"/>
  <c r="AA165" i="16"/>
  <c r="AD165" i="16"/>
  <c r="AE165" i="16"/>
  <c r="AF165" i="16"/>
  <c r="AG165" i="16"/>
  <c r="AH165" i="16"/>
  <c r="AI165" i="16"/>
  <c r="AJ165" i="16"/>
  <c r="AK165" i="16"/>
  <c r="B166" i="16"/>
  <c r="P166" i="16"/>
  <c r="R166" i="16"/>
  <c r="T166" i="16"/>
  <c r="V166" i="16"/>
  <c r="X166" i="16"/>
  <c r="Z166" i="16"/>
  <c r="AA166" i="16"/>
  <c r="AD166" i="16"/>
  <c r="AE166" i="16"/>
  <c r="AF166" i="16"/>
  <c r="AG166" i="16"/>
  <c r="AH166" i="16"/>
  <c r="AI166" i="16"/>
  <c r="AJ166" i="16"/>
  <c r="AK166" i="16"/>
  <c r="B167" i="16"/>
  <c r="P167" i="16"/>
  <c r="R167" i="16"/>
  <c r="T167" i="16"/>
  <c r="V167" i="16"/>
  <c r="X167" i="16"/>
  <c r="Z167" i="16"/>
  <c r="AA167" i="16"/>
  <c r="AD167" i="16"/>
  <c r="AE167" i="16"/>
  <c r="AF167" i="16"/>
  <c r="AG167" i="16"/>
  <c r="AH167" i="16"/>
  <c r="AI167" i="16"/>
  <c r="AJ167" i="16"/>
  <c r="AK167" i="16"/>
  <c r="B168" i="16"/>
  <c r="P168" i="16"/>
  <c r="R168" i="16"/>
  <c r="T168" i="16"/>
  <c r="V168" i="16"/>
  <c r="X168" i="16"/>
  <c r="Z168" i="16"/>
  <c r="AA168" i="16"/>
  <c r="AD168" i="16"/>
  <c r="AE168" i="16"/>
  <c r="AF168" i="16"/>
  <c r="AG168" i="16"/>
  <c r="AH168" i="16"/>
  <c r="AI168" i="16"/>
  <c r="AJ168" i="16"/>
  <c r="AK168" i="16"/>
  <c r="B169" i="16"/>
  <c r="P169" i="16"/>
  <c r="R169" i="16"/>
  <c r="T169" i="16"/>
  <c r="V169" i="16"/>
  <c r="X169" i="16"/>
  <c r="Z169" i="16"/>
  <c r="AA169" i="16"/>
  <c r="AD169" i="16"/>
  <c r="AE169" i="16"/>
  <c r="AF169" i="16"/>
  <c r="AG169" i="16"/>
  <c r="AH169" i="16"/>
  <c r="AI169" i="16"/>
  <c r="AJ169" i="16"/>
  <c r="AK169" i="16"/>
  <c r="B170" i="16"/>
  <c r="P170" i="16"/>
  <c r="R170" i="16"/>
  <c r="T170" i="16"/>
  <c r="V170" i="16"/>
  <c r="X170" i="16"/>
  <c r="Z170" i="16"/>
  <c r="AA170" i="16"/>
  <c r="AD170" i="16"/>
  <c r="AE170" i="16"/>
  <c r="AF170" i="16"/>
  <c r="AG170" i="16"/>
  <c r="AH170" i="16"/>
  <c r="AI170" i="16"/>
  <c r="AJ170" i="16"/>
  <c r="AK170" i="16"/>
  <c r="B171" i="16"/>
  <c r="P171" i="16"/>
  <c r="R171" i="16"/>
  <c r="T171" i="16"/>
  <c r="V171" i="16"/>
  <c r="X171" i="16"/>
  <c r="Z171" i="16"/>
  <c r="AA171" i="16"/>
  <c r="AD171" i="16"/>
  <c r="AE171" i="16"/>
  <c r="AF171" i="16"/>
  <c r="AG171" i="16"/>
  <c r="AH171" i="16"/>
  <c r="AI171" i="16"/>
  <c r="AJ171" i="16"/>
  <c r="AK171" i="16"/>
  <c r="B172" i="16"/>
  <c r="P172" i="16"/>
  <c r="R172" i="16"/>
  <c r="T172" i="16"/>
  <c r="V172" i="16"/>
  <c r="X172" i="16"/>
  <c r="Z172" i="16"/>
  <c r="AA172" i="16"/>
  <c r="AD172" i="16"/>
  <c r="AE172" i="16"/>
  <c r="AF172" i="16"/>
  <c r="AG172" i="16"/>
  <c r="AH172" i="16"/>
  <c r="AI172" i="16"/>
  <c r="AJ172" i="16"/>
  <c r="AK172" i="16"/>
  <c r="B173" i="16"/>
  <c r="P173" i="16"/>
  <c r="R173" i="16"/>
  <c r="T173" i="16"/>
  <c r="V173" i="16"/>
  <c r="X173" i="16"/>
  <c r="Z173" i="16"/>
  <c r="AA173" i="16"/>
  <c r="AD173" i="16"/>
  <c r="AE173" i="16"/>
  <c r="AF173" i="16"/>
  <c r="AG173" i="16"/>
  <c r="AH173" i="16"/>
  <c r="AI173" i="16"/>
  <c r="AJ173" i="16"/>
  <c r="AK173" i="16"/>
  <c r="B174" i="16"/>
  <c r="P174" i="16"/>
  <c r="R174" i="16"/>
  <c r="T174" i="16"/>
  <c r="V174" i="16"/>
  <c r="X174" i="16"/>
  <c r="Z174" i="16"/>
  <c r="AA174" i="16"/>
  <c r="AD174" i="16"/>
  <c r="AE174" i="16"/>
  <c r="AF174" i="16"/>
  <c r="AG174" i="16"/>
  <c r="AH174" i="16"/>
  <c r="AI174" i="16"/>
  <c r="AJ174" i="16"/>
  <c r="AK174" i="16"/>
  <c r="B175" i="16"/>
  <c r="P175" i="16"/>
  <c r="R175" i="16"/>
  <c r="T175" i="16"/>
  <c r="V175" i="16"/>
  <c r="X175" i="16"/>
  <c r="Z175" i="16"/>
  <c r="AA175" i="16"/>
  <c r="AD175" i="16"/>
  <c r="AE175" i="16"/>
  <c r="AF175" i="16"/>
  <c r="AG175" i="16"/>
  <c r="AH175" i="16"/>
  <c r="AI175" i="16"/>
  <c r="AJ175" i="16"/>
  <c r="AK175" i="16"/>
  <c r="B176" i="16"/>
  <c r="P176" i="16"/>
  <c r="R176" i="16"/>
  <c r="T176" i="16"/>
  <c r="V176" i="16"/>
  <c r="X176" i="16"/>
  <c r="Z176" i="16"/>
  <c r="AA176" i="16"/>
  <c r="AD176" i="16"/>
  <c r="AE176" i="16"/>
  <c r="AF176" i="16"/>
  <c r="AG176" i="16"/>
  <c r="AH176" i="16"/>
  <c r="AI176" i="16"/>
  <c r="AJ176" i="16"/>
  <c r="AK176" i="16"/>
  <c r="B177" i="16"/>
  <c r="P177" i="16"/>
  <c r="R177" i="16"/>
  <c r="T177" i="16"/>
  <c r="V177" i="16"/>
  <c r="X177" i="16"/>
  <c r="Z177" i="16"/>
  <c r="AA177" i="16"/>
  <c r="AD177" i="16"/>
  <c r="AE177" i="16"/>
  <c r="AF177" i="16"/>
  <c r="AG177" i="16"/>
  <c r="AH177" i="16"/>
  <c r="AI177" i="16"/>
  <c r="AJ177" i="16"/>
  <c r="AK177" i="16"/>
  <c r="B178" i="16"/>
  <c r="P178" i="16"/>
  <c r="R178" i="16"/>
  <c r="T178" i="16"/>
  <c r="V178" i="16"/>
  <c r="X178" i="16"/>
  <c r="Z178" i="16"/>
  <c r="AA178" i="16"/>
  <c r="AD178" i="16"/>
  <c r="AE178" i="16"/>
  <c r="AF178" i="16"/>
  <c r="AG178" i="16"/>
  <c r="AH178" i="16"/>
  <c r="AI178" i="16"/>
  <c r="AJ178" i="16"/>
  <c r="AK178" i="16"/>
  <c r="B179" i="16"/>
  <c r="P179" i="16"/>
  <c r="R179" i="16"/>
  <c r="T179" i="16"/>
  <c r="V179" i="16"/>
  <c r="X179" i="16"/>
  <c r="Z179" i="16"/>
  <c r="AA179" i="16"/>
  <c r="AD179" i="16"/>
  <c r="AE179" i="16"/>
  <c r="AF179" i="16"/>
  <c r="AG179" i="16"/>
  <c r="AH179" i="16"/>
  <c r="AI179" i="16"/>
  <c r="AJ179" i="16"/>
  <c r="AK179" i="16"/>
  <c r="B180" i="16"/>
  <c r="P180" i="16"/>
  <c r="R180" i="16"/>
  <c r="T180" i="16"/>
  <c r="V180" i="16"/>
  <c r="X180" i="16"/>
  <c r="Z180" i="16"/>
  <c r="AA180" i="16"/>
  <c r="AD180" i="16"/>
  <c r="AE180" i="16"/>
  <c r="AF180" i="16"/>
  <c r="AG180" i="16"/>
  <c r="AH180" i="16"/>
  <c r="AI180" i="16"/>
  <c r="AJ180" i="16"/>
  <c r="AK180" i="16"/>
  <c r="B181" i="16"/>
  <c r="P181" i="16"/>
  <c r="R181" i="16"/>
  <c r="T181" i="16"/>
  <c r="V181" i="16"/>
  <c r="X181" i="16"/>
  <c r="Z181" i="16"/>
  <c r="AA181" i="16"/>
  <c r="AD181" i="16"/>
  <c r="AE181" i="16"/>
  <c r="AF181" i="16"/>
  <c r="AG181" i="16"/>
  <c r="AH181" i="16"/>
  <c r="AI181" i="16"/>
  <c r="AJ181" i="16"/>
  <c r="AK181" i="16"/>
  <c r="B182" i="16"/>
  <c r="P182" i="16"/>
  <c r="R182" i="16"/>
  <c r="T182" i="16"/>
  <c r="V182" i="16"/>
  <c r="X182" i="16"/>
  <c r="Z182" i="16"/>
  <c r="AA182" i="16"/>
  <c r="AD182" i="16"/>
  <c r="AE182" i="16"/>
  <c r="AF182" i="16"/>
  <c r="AG182" i="16"/>
  <c r="AH182" i="16"/>
  <c r="AI182" i="16"/>
  <c r="AJ182" i="16"/>
  <c r="AK182" i="16"/>
  <c r="B183" i="16"/>
  <c r="P183" i="16"/>
  <c r="R183" i="16"/>
  <c r="T183" i="16"/>
  <c r="V183" i="16"/>
  <c r="X183" i="16"/>
  <c r="Z183" i="16"/>
  <c r="AA183" i="16"/>
  <c r="AD183" i="16"/>
  <c r="AE183" i="16"/>
  <c r="AF183" i="16"/>
  <c r="AG183" i="16"/>
  <c r="AH183" i="16"/>
  <c r="AI183" i="16"/>
  <c r="AJ183" i="16"/>
  <c r="AK183" i="16"/>
  <c r="B184" i="16"/>
  <c r="P184" i="16"/>
  <c r="R184" i="16"/>
  <c r="T184" i="16"/>
  <c r="V184" i="16"/>
  <c r="X184" i="16"/>
  <c r="Z184" i="16"/>
  <c r="AA184" i="16"/>
  <c r="AD184" i="16"/>
  <c r="AE184" i="16"/>
  <c r="AF184" i="16"/>
  <c r="AG184" i="16"/>
  <c r="AH184" i="16"/>
  <c r="AI184" i="16"/>
  <c r="AJ184" i="16"/>
  <c r="AK184" i="16"/>
  <c r="B185" i="16"/>
  <c r="P185" i="16"/>
  <c r="R185" i="16"/>
  <c r="T185" i="16"/>
  <c r="V185" i="16"/>
  <c r="X185" i="16"/>
  <c r="Z185" i="16"/>
  <c r="AA185" i="16"/>
  <c r="AD185" i="16"/>
  <c r="AE185" i="16"/>
  <c r="AF185" i="16"/>
  <c r="AG185" i="16"/>
  <c r="AH185" i="16"/>
  <c r="AI185" i="16"/>
  <c r="AJ185" i="16"/>
  <c r="AK185" i="16"/>
  <c r="B186" i="16"/>
  <c r="P186" i="16"/>
  <c r="R186" i="16"/>
  <c r="T186" i="16"/>
  <c r="V186" i="16"/>
  <c r="X186" i="16"/>
  <c r="Z186" i="16"/>
  <c r="AA186" i="16"/>
  <c r="AD186" i="16"/>
  <c r="AE186" i="16"/>
  <c r="AF186" i="16"/>
  <c r="AG186" i="16"/>
  <c r="AH186" i="16"/>
  <c r="AI186" i="16"/>
  <c r="AJ186" i="16"/>
  <c r="AK186" i="16"/>
  <c r="B187" i="16"/>
  <c r="P187" i="16"/>
  <c r="R187" i="16"/>
  <c r="T187" i="16"/>
  <c r="V187" i="16"/>
  <c r="X187" i="16"/>
  <c r="Z187" i="16"/>
  <c r="AA187" i="16"/>
  <c r="AD187" i="16"/>
  <c r="AE187" i="16"/>
  <c r="AF187" i="16"/>
  <c r="AG187" i="16"/>
  <c r="AH187" i="16"/>
  <c r="AI187" i="16"/>
  <c r="AJ187" i="16"/>
  <c r="AK187" i="16"/>
  <c r="B188" i="16"/>
  <c r="P188" i="16"/>
  <c r="R188" i="16"/>
  <c r="T188" i="16"/>
  <c r="V188" i="16"/>
  <c r="X188" i="16"/>
  <c r="Z188" i="16"/>
  <c r="AA188" i="16"/>
  <c r="AD188" i="16"/>
  <c r="AE188" i="16"/>
  <c r="AF188" i="16"/>
  <c r="AG188" i="16"/>
  <c r="AH188" i="16"/>
  <c r="AI188" i="16"/>
  <c r="AJ188" i="16"/>
  <c r="AK188" i="16"/>
  <c r="B189" i="16"/>
  <c r="P189" i="16"/>
  <c r="R189" i="16"/>
  <c r="T189" i="16"/>
  <c r="V189" i="16"/>
  <c r="X189" i="16"/>
  <c r="Z189" i="16"/>
  <c r="AA189" i="16"/>
  <c r="AD189" i="16"/>
  <c r="AE189" i="16"/>
  <c r="AF189" i="16"/>
  <c r="AG189" i="16"/>
  <c r="AH189" i="16"/>
  <c r="AI189" i="16"/>
  <c r="AJ189" i="16"/>
  <c r="AK189" i="16"/>
  <c r="B190" i="16"/>
  <c r="P190" i="16"/>
  <c r="R190" i="16"/>
  <c r="T190" i="16"/>
  <c r="V190" i="16"/>
  <c r="X190" i="16"/>
  <c r="Z190" i="16"/>
  <c r="AA190" i="16"/>
  <c r="AD190" i="16"/>
  <c r="AE190" i="16"/>
  <c r="AF190" i="16"/>
  <c r="AG190" i="16"/>
  <c r="AH190" i="16"/>
  <c r="AI190" i="16"/>
  <c r="AJ190" i="16"/>
  <c r="AK190" i="16"/>
  <c r="B191" i="16"/>
  <c r="P191" i="16"/>
  <c r="R191" i="16"/>
  <c r="T191" i="16"/>
  <c r="V191" i="16"/>
  <c r="X191" i="16"/>
  <c r="Z191" i="16"/>
  <c r="AA191" i="16"/>
  <c r="AD191" i="16"/>
  <c r="AE191" i="16"/>
  <c r="AF191" i="16"/>
  <c r="AG191" i="16"/>
  <c r="AH191" i="16"/>
  <c r="AI191" i="16"/>
  <c r="AJ191" i="16"/>
  <c r="AK191" i="16"/>
  <c r="B192" i="16"/>
  <c r="P192" i="16"/>
  <c r="R192" i="16"/>
  <c r="T192" i="16"/>
  <c r="V192" i="16"/>
  <c r="X192" i="16"/>
  <c r="Z192" i="16"/>
  <c r="AA192" i="16"/>
  <c r="AD192" i="16"/>
  <c r="AE192" i="16"/>
  <c r="AF192" i="16"/>
  <c r="AG192" i="16"/>
  <c r="AH192" i="16"/>
  <c r="AI192" i="16"/>
  <c r="AJ192" i="16"/>
  <c r="AK192" i="16"/>
  <c r="B193" i="16"/>
  <c r="P193" i="16"/>
  <c r="R193" i="16"/>
  <c r="T193" i="16"/>
  <c r="V193" i="16"/>
  <c r="X193" i="16"/>
  <c r="Z193" i="16"/>
  <c r="AA193" i="16"/>
  <c r="AD193" i="16"/>
  <c r="AE193" i="16"/>
  <c r="AF193" i="16"/>
  <c r="AG193" i="16"/>
  <c r="AH193" i="16"/>
  <c r="AI193" i="16"/>
  <c r="AJ193" i="16"/>
  <c r="AK193" i="16"/>
  <c r="B194" i="16"/>
  <c r="P194" i="16"/>
  <c r="R194" i="16"/>
  <c r="T194" i="16"/>
  <c r="V194" i="16"/>
  <c r="X194" i="16"/>
  <c r="Z194" i="16"/>
  <c r="AA194" i="16"/>
  <c r="AD194" i="16"/>
  <c r="AE194" i="16"/>
  <c r="AF194" i="16"/>
  <c r="AG194" i="16"/>
  <c r="AH194" i="16"/>
  <c r="AI194" i="16"/>
  <c r="AJ194" i="16"/>
  <c r="AK194" i="16"/>
  <c r="B195" i="16"/>
  <c r="P195" i="16"/>
  <c r="R195" i="16"/>
  <c r="T195" i="16"/>
  <c r="V195" i="16"/>
  <c r="X195" i="16"/>
  <c r="Z195" i="16"/>
  <c r="AA195" i="16"/>
  <c r="AD195" i="16"/>
  <c r="AE195" i="16"/>
  <c r="AF195" i="16"/>
  <c r="AG195" i="16"/>
  <c r="AH195" i="16"/>
  <c r="AI195" i="16"/>
  <c r="AJ195" i="16"/>
  <c r="AK195" i="16"/>
  <c r="B196" i="16"/>
  <c r="P196" i="16"/>
  <c r="R196" i="16"/>
  <c r="T196" i="16"/>
  <c r="V196" i="16"/>
  <c r="X196" i="16"/>
  <c r="Z196" i="16"/>
  <c r="AA196" i="16"/>
  <c r="AD196" i="16"/>
  <c r="AE196" i="16"/>
  <c r="AF196" i="16"/>
  <c r="AG196" i="16"/>
  <c r="AH196" i="16"/>
  <c r="AI196" i="16"/>
  <c r="AJ196" i="16"/>
  <c r="AK196" i="16"/>
  <c r="B197" i="16"/>
  <c r="P197" i="16"/>
  <c r="R197" i="16"/>
  <c r="T197" i="16"/>
  <c r="V197" i="16"/>
  <c r="X197" i="16"/>
  <c r="Z197" i="16"/>
  <c r="AA197" i="16"/>
  <c r="AD197" i="16"/>
  <c r="AE197" i="16"/>
  <c r="AF197" i="16"/>
  <c r="AG197" i="16"/>
  <c r="AH197" i="16"/>
  <c r="AI197" i="16"/>
  <c r="AJ197" i="16"/>
  <c r="AK197" i="16"/>
  <c r="B198" i="16"/>
  <c r="P198" i="16"/>
  <c r="R198" i="16"/>
  <c r="T198" i="16"/>
  <c r="V198" i="16"/>
  <c r="X198" i="16"/>
  <c r="Z198" i="16"/>
  <c r="AA198" i="16"/>
  <c r="AD198" i="16"/>
  <c r="AE198" i="16"/>
  <c r="AF198" i="16"/>
  <c r="AG198" i="16"/>
  <c r="AH198" i="16"/>
  <c r="AI198" i="16"/>
  <c r="AJ198" i="16"/>
  <c r="AK198" i="16"/>
  <c r="B199" i="16"/>
  <c r="P199" i="16"/>
  <c r="R199" i="16"/>
  <c r="T199" i="16"/>
  <c r="V199" i="16"/>
  <c r="X199" i="16"/>
  <c r="Z199" i="16"/>
  <c r="AA199" i="16"/>
  <c r="AD199" i="16"/>
  <c r="AE199" i="16"/>
  <c r="AF199" i="16"/>
  <c r="AG199" i="16"/>
  <c r="AH199" i="16"/>
  <c r="AI199" i="16"/>
  <c r="AJ199" i="16"/>
  <c r="AK199" i="16"/>
  <c r="B200" i="16"/>
  <c r="P200" i="16"/>
  <c r="R200" i="16"/>
  <c r="T200" i="16"/>
  <c r="V200" i="16"/>
  <c r="X200" i="16"/>
  <c r="Z200" i="16"/>
  <c r="AA200" i="16"/>
  <c r="AD200" i="16"/>
  <c r="AE200" i="16"/>
  <c r="AF200" i="16"/>
  <c r="AG200" i="16"/>
  <c r="AH200" i="16"/>
  <c r="AI200" i="16"/>
  <c r="AJ200" i="16"/>
  <c r="AK200" i="16"/>
  <c r="B201" i="16"/>
  <c r="P201" i="16"/>
  <c r="R201" i="16"/>
  <c r="T201" i="16"/>
  <c r="V201" i="16"/>
  <c r="X201" i="16"/>
  <c r="Z201" i="16"/>
  <c r="AA201" i="16"/>
  <c r="AD201" i="16"/>
  <c r="AE201" i="16"/>
  <c r="AF201" i="16"/>
  <c r="AG201" i="16"/>
  <c r="AH201" i="16"/>
  <c r="AI201" i="16"/>
  <c r="AJ201" i="16"/>
  <c r="AK201" i="16"/>
  <c r="B202" i="16"/>
  <c r="P202" i="16"/>
  <c r="R202" i="16"/>
  <c r="T202" i="16"/>
  <c r="V202" i="16"/>
  <c r="X202" i="16"/>
  <c r="Z202" i="16"/>
  <c r="AA202" i="16"/>
  <c r="AD202" i="16"/>
  <c r="AE202" i="16"/>
  <c r="AF202" i="16"/>
  <c r="AG202" i="16"/>
  <c r="AH202" i="16"/>
  <c r="AI202" i="16"/>
  <c r="AJ202" i="16"/>
  <c r="AK202" i="16"/>
  <c r="B203" i="16"/>
  <c r="P203" i="16"/>
  <c r="R203" i="16"/>
  <c r="T203" i="16"/>
  <c r="V203" i="16"/>
  <c r="X203" i="16"/>
  <c r="Z203" i="16"/>
  <c r="AA203" i="16"/>
  <c r="AD203" i="16"/>
  <c r="AE203" i="16"/>
  <c r="AF203" i="16"/>
  <c r="AG203" i="16"/>
  <c r="AH203" i="16"/>
  <c r="AI203" i="16"/>
  <c r="AJ203" i="16"/>
  <c r="AK203" i="16"/>
  <c r="B204" i="16"/>
  <c r="P204" i="16"/>
  <c r="R204" i="16"/>
  <c r="T204" i="16"/>
  <c r="V204" i="16"/>
  <c r="X204" i="16"/>
  <c r="Z204" i="16"/>
  <c r="AA204" i="16"/>
  <c r="AD204" i="16"/>
  <c r="AE204" i="16"/>
  <c r="AF204" i="16"/>
  <c r="AG204" i="16"/>
  <c r="AH204" i="16"/>
  <c r="AI204" i="16"/>
  <c r="AJ204" i="16"/>
  <c r="AK204" i="16"/>
  <c r="B205" i="16"/>
  <c r="P205" i="16"/>
  <c r="R205" i="16"/>
  <c r="T205" i="16"/>
  <c r="V205" i="16"/>
  <c r="X205" i="16"/>
  <c r="Z205" i="16"/>
  <c r="AA205" i="16"/>
  <c r="AD205" i="16"/>
  <c r="AE205" i="16"/>
  <c r="AF205" i="16"/>
  <c r="AG205" i="16"/>
  <c r="AH205" i="16"/>
  <c r="AI205" i="16"/>
  <c r="AJ205" i="16"/>
  <c r="AK205" i="16"/>
  <c r="B206" i="16"/>
  <c r="P206" i="16"/>
  <c r="R206" i="16"/>
  <c r="T206" i="16"/>
  <c r="V206" i="16"/>
  <c r="X206" i="16"/>
  <c r="Z206" i="16"/>
  <c r="AA206" i="16"/>
  <c r="AD206" i="16"/>
  <c r="AE206" i="16"/>
  <c r="AF206" i="16"/>
  <c r="AG206" i="16"/>
  <c r="AH206" i="16"/>
  <c r="AI206" i="16"/>
  <c r="AJ206" i="16"/>
  <c r="AK206" i="16"/>
  <c r="B207" i="16"/>
  <c r="P207" i="16"/>
  <c r="R207" i="16"/>
  <c r="T207" i="16"/>
  <c r="V207" i="16"/>
  <c r="X207" i="16"/>
  <c r="Z207" i="16"/>
  <c r="AA207" i="16"/>
  <c r="AD207" i="16"/>
  <c r="AE207" i="16"/>
  <c r="AF207" i="16"/>
  <c r="AG207" i="16"/>
  <c r="AH207" i="16"/>
  <c r="AI207" i="16"/>
  <c r="AJ207" i="16"/>
  <c r="AK207" i="16"/>
  <c r="B208" i="16"/>
  <c r="P208" i="16"/>
  <c r="R208" i="16"/>
  <c r="T208" i="16"/>
  <c r="V208" i="16"/>
  <c r="X208" i="16"/>
  <c r="Z208" i="16"/>
  <c r="AA208" i="16"/>
  <c r="AD208" i="16"/>
  <c r="AE208" i="16"/>
  <c r="AF208" i="16"/>
  <c r="AG208" i="16"/>
  <c r="AH208" i="16"/>
  <c r="AI208" i="16"/>
  <c r="AJ208" i="16"/>
  <c r="AK208" i="16"/>
  <c r="B209" i="16"/>
  <c r="P209" i="16"/>
  <c r="R209" i="16"/>
  <c r="T209" i="16"/>
  <c r="V209" i="16"/>
  <c r="X209" i="16"/>
  <c r="Z209" i="16"/>
  <c r="AA209" i="16"/>
  <c r="AD209" i="16"/>
  <c r="AE209" i="16"/>
  <c r="AF209" i="16"/>
  <c r="AG209" i="16"/>
  <c r="AH209" i="16"/>
  <c r="AI209" i="16"/>
  <c r="AJ209" i="16"/>
  <c r="AK209" i="16"/>
  <c r="B210" i="16"/>
  <c r="P210" i="16"/>
  <c r="R210" i="16"/>
  <c r="T210" i="16"/>
  <c r="V210" i="16"/>
  <c r="X210" i="16"/>
  <c r="Z210" i="16"/>
  <c r="AA210" i="16"/>
  <c r="AD210" i="16"/>
  <c r="AE210" i="16"/>
  <c r="AF210" i="16"/>
  <c r="AG210" i="16"/>
  <c r="AH210" i="16"/>
  <c r="AI210" i="16"/>
  <c r="AJ210" i="16"/>
  <c r="AK210" i="16"/>
  <c r="B211" i="16"/>
  <c r="P211" i="16"/>
  <c r="R211" i="16"/>
  <c r="T211" i="16"/>
  <c r="V211" i="16"/>
  <c r="X211" i="16"/>
  <c r="Z211" i="16"/>
  <c r="AA211" i="16"/>
  <c r="AD211" i="16"/>
  <c r="AE211" i="16"/>
  <c r="AF211" i="16"/>
  <c r="AG211" i="16"/>
  <c r="AH211" i="16"/>
  <c r="AI211" i="16"/>
  <c r="AJ211" i="16"/>
  <c r="AK211" i="16"/>
  <c r="B212" i="16"/>
  <c r="P212" i="16"/>
  <c r="R212" i="16"/>
  <c r="T212" i="16"/>
  <c r="V212" i="16"/>
  <c r="X212" i="16"/>
  <c r="Z212" i="16"/>
  <c r="AA212" i="16"/>
  <c r="AD212" i="16"/>
  <c r="AE212" i="16"/>
  <c r="AF212" i="16"/>
  <c r="AG212" i="16"/>
  <c r="AH212" i="16"/>
  <c r="AI212" i="16"/>
  <c r="AJ212" i="16"/>
  <c r="AK212" i="16"/>
  <c r="B213" i="16"/>
  <c r="P213" i="16"/>
  <c r="R213" i="16"/>
  <c r="T213" i="16"/>
  <c r="V213" i="16"/>
  <c r="X213" i="16"/>
  <c r="Z213" i="16"/>
  <c r="AA213" i="16"/>
  <c r="AD213" i="16"/>
  <c r="AE213" i="16"/>
  <c r="AF213" i="16"/>
  <c r="AG213" i="16"/>
  <c r="AH213" i="16"/>
  <c r="AI213" i="16"/>
  <c r="AJ213" i="16"/>
  <c r="AK213" i="16"/>
  <c r="B214" i="16"/>
  <c r="P214" i="16"/>
  <c r="R214" i="16"/>
  <c r="T214" i="16"/>
  <c r="V214" i="16"/>
  <c r="X214" i="16"/>
  <c r="Z214" i="16"/>
  <c r="AA214" i="16"/>
  <c r="AD214" i="16"/>
  <c r="AE214" i="16"/>
  <c r="AF214" i="16"/>
  <c r="AG214" i="16"/>
  <c r="AH214" i="16"/>
  <c r="AI214" i="16"/>
  <c r="AJ214" i="16"/>
  <c r="AK214" i="16"/>
  <c r="B215" i="16"/>
  <c r="P215" i="16"/>
  <c r="R215" i="16"/>
  <c r="T215" i="16"/>
  <c r="V215" i="16"/>
  <c r="X215" i="16"/>
  <c r="Z215" i="16"/>
  <c r="AA215" i="16"/>
  <c r="AD215" i="16"/>
  <c r="AE215" i="16"/>
  <c r="AF215" i="16"/>
  <c r="AG215" i="16"/>
  <c r="AH215" i="16"/>
  <c r="AI215" i="16"/>
  <c r="AJ215" i="16"/>
  <c r="AK215" i="16"/>
  <c r="B216" i="16"/>
  <c r="P216" i="16"/>
  <c r="R216" i="16"/>
  <c r="T216" i="16"/>
  <c r="V216" i="16"/>
  <c r="X216" i="16"/>
  <c r="Z216" i="16"/>
  <c r="AA216" i="16"/>
  <c r="AD216" i="16"/>
  <c r="AE216" i="16"/>
  <c r="AF216" i="16"/>
  <c r="AG216" i="16"/>
  <c r="AH216" i="16"/>
  <c r="AI216" i="16"/>
  <c r="AJ216" i="16"/>
  <c r="AK216" i="16"/>
  <c r="B217" i="16"/>
  <c r="P217" i="16"/>
  <c r="R217" i="16"/>
  <c r="T217" i="16"/>
  <c r="V217" i="16"/>
  <c r="X217" i="16"/>
  <c r="Z217" i="16"/>
  <c r="AA217" i="16"/>
  <c r="AD217" i="16"/>
  <c r="AE217" i="16"/>
  <c r="AF217" i="16"/>
  <c r="AG217" i="16"/>
  <c r="AH217" i="16"/>
  <c r="AI217" i="16"/>
  <c r="AJ217" i="16"/>
  <c r="AK217" i="16"/>
  <c r="B218" i="16"/>
  <c r="P218" i="16"/>
  <c r="R218" i="16"/>
  <c r="T218" i="16"/>
  <c r="V218" i="16"/>
  <c r="X218" i="16"/>
  <c r="Z218" i="16"/>
  <c r="AA218" i="16"/>
  <c r="AD218" i="16"/>
  <c r="AE218" i="16"/>
  <c r="AF218" i="16"/>
  <c r="AG218" i="16"/>
  <c r="AH218" i="16"/>
  <c r="AI218" i="16"/>
  <c r="AJ218" i="16"/>
  <c r="AK218" i="16"/>
  <c r="B219" i="16"/>
  <c r="P219" i="16"/>
  <c r="R219" i="16"/>
  <c r="T219" i="16"/>
  <c r="V219" i="16"/>
  <c r="X219" i="16"/>
  <c r="Z219" i="16"/>
  <c r="AA219" i="16"/>
  <c r="AD219" i="16"/>
  <c r="AE219" i="16"/>
  <c r="AF219" i="16"/>
  <c r="AG219" i="16"/>
  <c r="AH219" i="16"/>
  <c r="AI219" i="16"/>
  <c r="AJ219" i="16"/>
  <c r="AK219" i="16"/>
  <c r="B220" i="16"/>
  <c r="P220" i="16"/>
  <c r="R220" i="16"/>
  <c r="T220" i="16"/>
  <c r="V220" i="16"/>
  <c r="X220" i="16"/>
  <c r="Z220" i="16"/>
  <c r="AA220" i="16"/>
  <c r="AD220" i="16"/>
  <c r="AE220" i="16"/>
  <c r="AF220" i="16"/>
  <c r="AG220" i="16"/>
  <c r="AH220" i="16"/>
  <c r="AI220" i="16"/>
  <c r="AJ220" i="16"/>
  <c r="AK220" i="16"/>
  <c r="B221" i="16"/>
  <c r="P221" i="16"/>
  <c r="R221" i="16"/>
  <c r="T221" i="16"/>
  <c r="V221" i="16"/>
  <c r="X221" i="16"/>
  <c r="Z221" i="16"/>
  <c r="AA221" i="16"/>
  <c r="AD221" i="16"/>
  <c r="AE221" i="16"/>
  <c r="AF221" i="16"/>
  <c r="AG221" i="16"/>
  <c r="AH221" i="16"/>
  <c r="AI221" i="16"/>
  <c r="AJ221" i="16"/>
  <c r="AK221" i="16"/>
  <c r="B222" i="16"/>
  <c r="P222" i="16"/>
  <c r="R222" i="16"/>
  <c r="T222" i="16"/>
  <c r="V222" i="16"/>
  <c r="X222" i="16"/>
  <c r="Z222" i="16"/>
  <c r="AA222" i="16"/>
  <c r="AD222" i="16"/>
  <c r="AE222" i="16"/>
  <c r="AF222" i="16"/>
  <c r="AG222" i="16"/>
  <c r="AH222" i="16"/>
  <c r="AI222" i="16"/>
  <c r="AJ222" i="16"/>
  <c r="AK222" i="16"/>
  <c r="B223" i="16"/>
  <c r="P223" i="16"/>
  <c r="R223" i="16"/>
  <c r="T223" i="16"/>
  <c r="V223" i="16"/>
  <c r="X223" i="16"/>
  <c r="Z223" i="16"/>
  <c r="AA223" i="16"/>
  <c r="AD223" i="16"/>
  <c r="AE223" i="16"/>
  <c r="AF223" i="16"/>
  <c r="AG223" i="16"/>
  <c r="AH223" i="16"/>
  <c r="AI223" i="16"/>
  <c r="AJ223" i="16"/>
  <c r="AK223" i="16"/>
  <c r="B224" i="16"/>
  <c r="P224" i="16"/>
  <c r="R224" i="16"/>
  <c r="T224" i="16"/>
  <c r="V224" i="16"/>
  <c r="X224" i="16"/>
  <c r="Z224" i="16"/>
  <c r="AA224" i="16"/>
  <c r="AD224" i="16"/>
  <c r="AE224" i="16"/>
  <c r="AF224" i="16"/>
  <c r="AG224" i="16"/>
  <c r="AH224" i="16"/>
  <c r="AI224" i="16"/>
  <c r="AJ224" i="16"/>
  <c r="AK224" i="16"/>
  <c r="B225" i="16"/>
  <c r="P225" i="16"/>
  <c r="R225" i="16"/>
  <c r="T225" i="16"/>
  <c r="V225" i="16"/>
  <c r="X225" i="16"/>
  <c r="Z225" i="16"/>
  <c r="AA225" i="16"/>
  <c r="AD225" i="16"/>
  <c r="AE225" i="16"/>
  <c r="AF225" i="16"/>
  <c r="AG225" i="16"/>
  <c r="AH225" i="16"/>
  <c r="AI225" i="16"/>
  <c r="AJ225" i="16"/>
  <c r="AK225" i="16"/>
  <c r="B226" i="16"/>
  <c r="P226" i="16"/>
  <c r="R226" i="16"/>
  <c r="T226" i="16"/>
  <c r="V226" i="16"/>
  <c r="X226" i="16"/>
  <c r="Z226" i="16"/>
  <c r="AA226" i="16"/>
  <c r="AD226" i="16"/>
  <c r="AE226" i="16"/>
  <c r="AF226" i="16"/>
  <c r="AG226" i="16"/>
  <c r="AH226" i="16"/>
  <c r="AI226" i="16"/>
  <c r="AJ226" i="16"/>
  <c r="AK226" i="16"/>
  <c r="B227" i="16"/>
  <c r="P227" i="16"/>
  <c r="R227" i="16"/>
  <c r="T227" i="16"/>
  <c r="V227" i="16"/>
  <c r="X227" i="16"/>
  <c r="Z227" i="16"/>
  <c r="AA227" i="16"/>
  <c r="AD227" i="16"/>
  <c r="AE227" i="16"/>
  <c r="AF227" i="16"/>
  <c r="AG227" i="16"/>
  <c r="AH227" i="16"/>
  <c r="AI227" i="16"/>
  <c r="AJ227" i="16"/>
  <c r="AK227" i="16"/>
  <c r="B228" i="16"/>
  <c r="P228" i="16"/>
  <c r="R228" i="16"/>
  <c r="T228" i="16"/>
  <c r="V228" i="16"/>
  <c r="X228" i="16"/>
  <c r="Z228" i="16"/>
  <c r="AA228" i="16"/>
  <c r="AD228" i="16"/>
  <c r="AE228" i="16"/>
  <c r="AF228" i="16"/>
  <c r="AG228" i="16"/>
  <c r="AH228" i="16"/>
  <c r="AI228" i="16"/>
  <c r="AJ228" i="16"/>
  <c r="AK228" i="16"/>
  <c r="B229" i="16"/>
  <c r="P229" i="16"/>
  <c r="R229" i="16"/>
  <c r="T229" i="16"/>
  <c r="V229" i="16"/>
  <c r="X229" i="16"/>
  <c r="Z229" i="16"/>
  <c r="AA229" i="16"/>
  <c r="AD229" i="16"/>
  <c r="AE229" i="16"/>
  <c r="AF229" i="16"/>
  <c r="AG229" i="16"/>
  <c r="AH229" i="16"/>
  <c r="AI229" i="16"/>
  <c r="AJ229" i="16"/>
  <c r="AK229" i="16"/>
  <c r="B230" i="16"/>
  <c r="P230" i="16"/>
  <c r="R230" i="16"/>
  <c r="T230" i="16"/>
  <c r="V230" i="16"/>
  <c r="X230" i="16"/>
  <c r="Z230" i="16"/>
  <c r="AA230" i="16"/>
  <c r="AD230" i="16"/>
  <c r="AE230" i="16"/>
  <c r="AF230" i="16"/>
  <c r="AG230" i="16"/>
  <c r="AH230" i="16"/>
  <c r="AI230" i="16"/>
  <c r="AJ230" i="16"/>
  <c r="AK230" i="16"/>
  <c r="B231" i="16"/>
  <c r="P231" i="16"/>
  <c r="R231" i="16"/>
  <c r="T231" i="16"/>
  <c r="V231" i="16"/>
  <c r="X231" i="16"/>
  <c r="Z231" i="16"/>
  <c r="AA231" i="16"/>
  <c r="AD231" i="16"/>
  <c r="AE231" i="16"/>
  <c r="AF231" i="16"/>
  <c r="AG231" i="16"/>
  <c r="AH231" i="16"/>
  <c r="AI231" i="16"/>
  <c r="AJ231" i="16"/>
  <c r="AK231" i="16"/>
  <c r="B232" i="16"/>
  <c r="P232" i="16"/>
  <c r="R232" i="16"/>
  <c r="T232" i="16"/>
  <c r="V232" i="16"/>
  <c r="X232" i="16"/>
  <c r="Z232" i="16"/>
  <c r="AA232" i="16"/>
  <c r="AD232" i="16"/>
  <c r="AE232" i="16"/>
  <c r="AF232" i="16"/>
  <c r="AG232" i="16"/>
  <c r="AH232" i="16"/>
  <c r="AI232" i="16"/>
  <c r="AJ232" i="16"/>
  <c r="AK232" i="16"/>
  <c r="B233" i="16"/>
  <c r="P233" i="16"/>
  <c r="R233" i="16"/>
  <c r="T233" i="16"/>
  <c r="V233" i="16"/>
  <c r="X233" i="16"/>
  <c r="Z233" i="16"/>
  <c r="AA233" i="16"/>
  <c r="AD233" i="16"/>
  <c r="AE233" i="16"/>
  <c r="AF233" i="16"/>
  <c r="AG233" i="16"/>
  <c r="AH233" i="16"/>
  <c r="AI233" i="16"/>
  <c r="AJ233" i="16"/>
  <c r="AK233" i="16"/>
  <c r="B234" i="16"/>
  <c r="P234" i="16"/>
  <c r="R234" i="16"/>
  <c r="T234" i="16"/>
  <c r="V234" i="16"/>
  <c r="X234" i="16"/>
  <c r="Z234" i="16"/>
  <c r="AA234" i="16"/>
  <c r="AD234" i="16"/>
  <c r="AE234" i="16"/>
  <c r="AF234" i="16"/>
  <c r="AG234" i="16"/>
  <c r="AH234" i="16"/>
  <c r="AI234" i="16"/>
  <c r="AJ234" i="16"/>
  <c r="AK234" i="16"/>
  <c r="B235" i="16"/>
  <c r="P235" i="16"/>
  <c r="R235" i="16"/>
  <c r="T235" i="16"/>
  <c r="V235" i="16"/>
  <c r="X235" i="16"/>
  <c r="Z235" i="16"/>
  <c r="AA235" i="16"/>
  <c r="AD235" i="16"/>
  <c r="AE235" i="16"/>
  <c r="AF235" i="16"/>
  <c r="AG235" i="16"/>
  <c r="AH235" i="16"/>
  <c r="AI235" i="16"/>
  <c r="AJ235" i="16"/>
  <c r="AK235" i="16"/>
  <c r="B236" i="16"/>
  <c r="P236" i="16"/>
  <c r="R236" i="16"/>
  <c r="T236" i="16"/>
  <c r="V236" i="16"/>
  <c r="X236" i="16"/>
  <c r="Z236" i="16"/>
  <c r="AA236" i="16"/>
  <c r="AD236" i="16"/>
  <c r="AE236" i="16"/>
  <c r="AF236" i="16"/>
  <c r="AG236" i="16"/>
  <c r="AH236" i="16"/>
  <c r="AI236" i="16"/>
  <c r="AJ236" i="16"/>
  <c r="AK236" i="16"/>
  <c r="B237" i="16"/>
  <c r="P237" i="16"/>
  <c r="R237" i="16"/>
  <c r="T237" i="16"/>
  <c r="V237" i="16"/>
  <c r="X237" i="16"/>
  <c r="Z237" i="16"/>
  <c r="AA237" i="16"/>
  <c r="AD237" i="16"/>
  <c r="AE237" i="16"/>
  <c r="AF237" i="16"/>
  <c r="AG237" i="16"/>
  <c r="AH237" i="16"/>
  <c r="AI237" i="16"/>
  <c r="AJ237" i="16"/>
  <c r="AK237" i="16"/>
  <c r="B238" i="16"/>
  <c r="P238" i="16"/>
  <c r="R238" i="16"/>
  <c r="T238" i="16"/>
  <c r="V238" i="16"/>
  <c r="X238" i="16"/>
  <c r="Z238" i="16"/>
  <c r="AA238" i="16"/>
  <c r="AD238" i="16"/>
  <c r="AE238" i="16"/>
  <c r="AF238" i="16"/>
  <c r="AG238" i="16"/>
  <c r="AH238" i="16"/>
  <c r="AI238" i="16"/>
  <c r="AJ238" i="16"/>
  <c r="AK238" i="16"/>
  <c r="B239" i="16"/>
  <c r="P239" i="16"/>
  <c r="R239" i="16"/>
  <c r="T239" i="16"/>
  <c r="V239" i="16"/>
  <c r="X239" i="16"/>
  <c r="Z239" i="16"/>
  <c r="AA239" i="16"/>
  <c r="AD239" i="16"/>
  <c r="AE239" i="16"/>
  <c r="AF239" i="16"/>
  <c r="AG239" i="16"/>
  <c r="AH239" i="16"/>
  <c r="AI239" i="16"/>
  <c r="AJ239" i="16"/>
  <c r="AK239" i="16"/>
  <c r="B240" i="16"/>
  <c r="P240" i="16"/>
  <c r="R240" i="16"/>
  <c r="T240" i="16"/>
  <c r="V240" i="16"/>
  <c r="X240" i="16"/>
  <c r="Z240" i="16"/>
  <c r="AA240" i="16"/>
  <c r="AD240" i="16"/>
  <c r="AE240" i="16"/>
  <c r="AF240" i="16"/>
  <c r="AG240" i="16"/>
  <c r="AH240" i="16"/>
  <c r="AI240" i="16"/>
  <c r="AJ240" i="16"/>
  <c r="AK240" i="16"/>
  <c r="B241" i="16"/>
  <c r="P241" i="16"/>
  <c r="R241" i="16"/>
  <c r="T241" i="16"/>
  <c r="V241" i="16"/>
  <c r="X241" i="16"/>
  <c r="Z241" i="16"/>
  <c r="AA241" i="16"/>
  <c r="AD241" i="16"/>
  <c r="AE241" i="16"/>
  <c r="AF241" i="16"/>
  <c r="AG241" i="16"/>
  <c r="AH241" i="16"/>
  <c r="AI241" i="16"/>
  <c r="AJ241" i="16"/>
  <c r="AK241" i="16"/>
  <c r="B242" i="16"/>
  <c r="P242" i="16"/>
  <c r="R242" i="16"/>
  <c r="T242" i="16"/>
  <c r="V242" i="16"/>
  <c r="X242" i="16"/>
  <c r="Z242" i="16"/>
  <c r="AA242" i="16"/>
  <c r="AD242" i="16"/>
  <c r="AE242" i="16"/>
  <c r="AF242" i="16"/>
  <c r="AG242" i="16"/>
  <c r="AH242" i="16"/>
  <c r="AI242" i="16"/>
  <c r="AJ242" i="16"/>
  <c r="AK242" i="16"/>
  <c r="B243" i="16"/>
  <c r="P243" i="16"/>
  <c r="R243" i="16"/>
  <c r="T243" i="16"/>
  <c r="V243" i="16"/>
  <c r="X243" i="16"/>
  <c r="Z243" i="16"/>
  <c r="AA243" i="16"/>
  <c r="AD243" i="16"/>
  <c r="AE243" i="16"/>
  <c r="AF243" i="16"/>
  <c r="AG243" i="16"/>
  <c r="AH243" i="16"/>
  <c r="AI243" i="16"/>
  <c r="AJ243" i="16"/>
  <c r="AK243" i="16"/>
  <c r="B244" i="16"/>
  <c r="P244" i="16"/>
  <c r="R244" i="16"/>
  <c r="T244" i="16"/>
  <c r="V244" i="16"/>
  <c r="X244" i="16"/>
  <c r="Z244" i="16"/>
  <c r="AA244" i="16"/>
  <c r="AD244" i="16"/>
  <c r="AE244" i="16"/>
  <c r="AF244" i="16"/>
  <c r="AG244" i="16"/>
  <c r="AH244" i="16"/>
  <c r="AI244" i="16"/>
  <c r="AJ244" i="16"/>
  <c r="AK244" i="16"/>
  <c r="B245" i="16"/>
  <c r="P245" i="16"/>
  <c r="R245" i="16"/>
  <c r="T245" i="16"/>
  <c r="V245" i="16"/>
  <c r="X245" i="16"/>
  <c r="Z245" i="16"/>
  <c r="AA245" i="16"/>
  <c r="AD245" i="16"/>
  <c r="AE245" i="16"/>
  <c r="AF245" i="16"/>
  <c r="AG245" i="16"/>
  <c r="AH245" i="16"/>
  <c r="AI245" i="16"/>
  <c r="AJ245" i="16"/>
  <c r="AK245" i="16"/>
  <c r="B246" i="16"/>
  <c r="P246" i="16"/>
  <c r="R246" i="16"/>
  <c r="T246" i="16"/>
  <c r="V246" i="16"/>
  <c r="X246" i="16"/>
  <c r="Z246" i="16"/>
  <c r="AA246" i="16"/>
  <c r="AD246" i="16"/>
  <c r="AE246" i="16"/>
  <c r="AF246" i="16"/>
  <c r="AG246" i="16"/>
  <c r="AH246" i="16"/>
  <c r="AI246" i="16"/>
  <c r="AJ246" i="16"/>
  <c r="AK246" i="16"/>
  <c r="B247" i="16"/>
  <c r="P247" i="16"/>
  <c r="R247" i="16"/>
  <c r="T247" i="16"/>
  <c r="V247" i="16"/>
  <c r="X247" i="16"/>
  <c r="Z247" i="16"/>
  <c r="AA247" i="16"/>
  <c r="AD247" i="16"/>
  <c r="AE247" i="16"/>
  <c r="AF247" i="16"/>
  <c r="AG247" i="16"/>
  <c r="AH247" i="16"/>
  <c r="AI247" i="16"/>
  <c r="AJ247" i="16"/>
  <c r="AK247" i="16"/>
  <c r="B248" i="16"/>
  <c r="P248" i="16"/>
  <c r="R248" i="16"/>
  <c r="T248" i="16"/>
  <c r="V248" i="16"/>
  <c r="X248" i="16"/>
  <c r="Z248" i="16"/>
  <c r="AA248" i="16"/>
  <c r="AD248" i="16"/>
  <c r="AE248" i="16"/>
  <c r="AF248" i="16"/>
  <c r="AG248" i="16"/>
  <c r="AH248" i="16"/>
  <c r="AI248" i="16"/>
  <c r="AJ248" i="16"/>
  <c r="AK248" i="16"/>
  <c r="B249" i="16"/>
  <c r="P249" i="16"/>
  <c r="R249" i="16"/>
  <c r="T249" i="16"/>
  <c r="V249" i="16"/>
  <c r="X249" i="16"/>
  <c r="Z249" i="16"/>
  <c r="AA249" i="16"/>
  <c r="AD249" i="16"/>
  <c r="AE249" i="16"/>
  <c r="AF249" i="16"/>
  <c r="AG249" i="16"/>
  <c r="AH249" i="16"/>
  <c r="AI249" i="16"/>
  <c r="AJ249" i="16"/>
  <c r="AK249" i="16"/>
  <c r="B250" i="16"/>
  <c r="P250" i="16"/>
  <c r="R250" i="16"/>
  <c r="T250" i="16"/>
  <c r="V250" i="16"/>
  <c r="X250" i="16"/>
  <c r="Z250" i="16"/>
  <c r="AA250" i="16"/>
  <c r="AD250" i="16"/>
  <c r="AE250" i="16"/>
  <c r="AF250" i="16"/>
  <c r="AG250" i="16"/>
  <c r="AH250" i="16"/>
  <c r="AI250" i="16"/>
  <c r="AJ250" i="16"/>
  <c r="AK250" i="16"/>
  <c r="B251" i="16"/>
  <c r="P251" i="16"/>
  <c r="R251" i="16"/>
  <c r="T251" i="16"/>
  <c r="V251" i="16"/>
  <c r="X251" i="16"/>
  <c r="Z251" i="16"/>
  <c r="AA251" i="16"/>
  <c r="AD251" i="16"/>
  <c r="AE251" i="16"/>
  <c r="AF251" i="16"/>
  <c r="AG251" i="16"/>
  <c r="AH251" i="16"/>
  <c r="AI251" i="16"/>
  <c r="AJ251" i="16"/>
  <c r="AK251" i="16"/>
  <c r="P253" i="16"/>
  <c r="T253" i="1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T2" i="5"/>
  <c r="U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AC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Z4" i="5"/>
  <c r="AC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Z5" i="5"/>
  <c r="AC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AC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AC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AC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AC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AC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Z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AC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AC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AC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A33" i="5"/>
  <c r="A34" i="5"/>
  <c r="AG4" i="15"/>
  <c r="AG5" i="15"/>
  <c r="AG6" i="15"/>
  <c r="AG7" i="15"/>
  <c r="AG8" i="15"/>
  <c r="AG9" i="15"/>
  <c r="AG10" i="15"/>
  <c r="C12" i="15"/>
  <c r="D12" i="15"/>
  <c r="E12" i="15"/>
  <c r="F12" i="15"/>
  <c r="H12" i="15"/>
  <c r="I12" i="15"/>
  <c r="J12" i="15"/>
  <c r="K12" i="15"/>
  <c r="L12" i="15"/>
  <c r="M12" i="15"/>
  <c r="Q12" i="15"/>
  <c r="R12" i="15"/>
  <c r="S12" i="15"/>
  <c r="U12" i="15"/>
  <c r="V12" i="15"/>
  <c r="W12" i="15"/>
  <c r="Y12" i="15"/>
  <c r="Z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G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G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G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V130" i="15"/>
  <c r="W130" i="15"/>
  <c r="X130" i="15"/>
  <c r="Y130" i="15"/>
  <c r="Z130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V133" i="15"/>
  <c r="W133" i="15"/>
  <c r="X133" i="15"/>
  <c r="Y133" i="15"/>
  <c r="Z133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U134" i="15"/>
  <c r="V134" i="15"/>
  <c r="W134" i="15"/>
  <c r="X134" i="15"/>
  <c r="Y134" i="15"/>
  <c r="Z134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U136" i="15"/>
  <c r="V136" i="15"/>
  <c r="W136" i="15"/>
  <c r="X136" i="15"/>
  <c r="Y136" i="15"/>
  <c r="Z136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U137" i="15"/>
  <c r="V137" i="15"/>
  <c r="W137" i="15"/>
  <c r="X137" i="15"/>
  <c r="Y137" i="15"/>
  <c r="Z137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U138" i="15"/>
  <c r="V138" i="15"/>
  <c r="W138" i="15"/>
  <c r="X138" i="15"/>
  <c r="Y138" i="15"/>
  <c r="Z138" i="15"/>
  <c r="C139" i="15"/>
  <c r="D139" i="15"/>
  <c r="E139" i="15"/>
  <c r="F139" i="15"/>
  <c r="G139" i="15"/>
  <c r="H139" i="15"/>
  <c r="I139" i="15"/>
  <c r="J139" i="15"/>
  <c r="K139" i="15"/>
  <c r="L139" i="15"/>
  <c r="M139" i="15"/>
  <c r="N139" i="15"/>
  <c r="O139" i="15"/>
  <c r="P139" i="15"/>
  <c r="Q139" i="15"/>
  <c r="R139" i="15"/>
  <c r="S139" i="15"/>
  <c r="T139" i="15"/>
  <c r="U139" i="15"/>
  <c r="V139" i="15"/>
  <c r="W139" i="15"/>
  <c r="X139" i="15"/>
  <c r="Y139" i="15"/>
  <c r="Z139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V140" i="15"/>
  <c r="W140" i="15"/>
  <c r="X140" i="15"/>
  <c r="Y140" i="15"/>
  <c r="Z140" i="15"/>
  <c r="C141" i="15"/>
  <c r="D141" i="15"/>
  <c r="E141" i="15"/>
  <c r="F141" i="15"/>
  <c r="G141" i="15"/>
  <c r="H141" i="15"/>
  <c r="I141" i="15"/>
  <c r="J141" i="15"/>
  <c r="K141" i="15"/>
  <c r="L141" i="15"/>
  <c r="M141" i="15"/>
  <c r="N141" i="15"/>
  <c r="O141" i="15"/>
  <c r="P141" i="15"/>
  <c r="Q141" i="15"/>
  <c r="R141" i="15"/>
  <c r="S141" i="15"/>
  <c r="T141" i="15"/>
  <c r="U141" i="15"/>
  <c r="V141" i="15"/>
  <c r="W141" i="15"/>
  <c r="X141" i="15"/>
  <c r="Y141" i="15"/>
  <c r="Z141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O142" i="15"/>
  <c r="P142" i="15"/>
  <c r="Q142" i="15"/>
  <c r="R142" i="15"/>
  <c r="S142" i="15"/>
  <c r="T142" i="15"/>
  <c r="U142" i="15"/>
  <c r="V142" i="15"/>
  <c r="W142" i="15"/>
  <c r="X142" i="15"/>
  <c r="Y142" i="15"/>
  <c r="Z142" i="15"/>
  <c r="C143" i="15"/>
  <c r="D143" i="15"/>
  <c r="E143" i="15"/>
  <c r="F143" i="15"/>
  <c r="G143" i="15"/>
  <c r="H143" i="15"/>
  <c r="I143" i="15"/>
  <c r="J143" i="15"/>
  <c r="K143" i="15"/>
  <c r="L143" i="15"/>
  <c r="M143" i="15"/>
  <c r="N143" i="15"/>
  <c r="O143" i="15"/>
  <c r="P143" i="15"/>
  <c r="Q143" i="15"/>
  <c r="R143" i="15"/>
  <c r="S143" i="15"/>
  <c r="T143" i="15"/>
  <c r="U143" i="15"/>
  <c r="V143" i="15"/>
  <c r="W143" i="15"/>
  <c r="X143" i="15"/>
  <c r="Y143" i="15"/>
  <c r="Z143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O144" i="15"/>
  <c r="P144" i="15"/>
  <c r="Q144" i="15"/>
  <c r="R144" i="15"/>
  <c r="S144" i="15"/>
  <c r="T144" i="15"/>
  <c r="U144" i="15"/>
  <c r="V144" i="15"/>
  <c r="W144" i="15"/>
  <c r="X144" i="15"/>
  <c r="Y144" i="15"/>
  <c r="Z144" i="15"/>
  <c r="C145" i="15"/>
  <c r="D145" i="15"/>
  <c r="E145" i="15"/>
  <c r="F145" i="15"/>
  <c r="G145" i="15"/>
  <c r="H145" i="15"/>
  <c r="I145" i="15"/>
  <c r="J145" i="15"/>
  <c r="K145" i="15"/>
  <c r="L145" i="15"/>
  <c r="M145" i="15"/>
  <c r="N145" i="15"/>
  <c r="O145" i="15"/>
  <c r="P145" i="15"/>
  <c r="Q145" i="15"/>
  <c r="R145" i="15"/>
  <c r="S145" i="15"/>
  <c r="T145" i="15"/>
  <c r="U145" i="15"/>
  <c r="V145" i="15"/>
  <c r="W145" i="15"/>
  <c r="X145" i="15"/>
  <c r="Y145" i="15"/>
  <c r="Z145" i="15"/>
  <c r="C146" i="15"/>
  <c r="D146" i="15"/>
  <c r="E146" i="15"/>
  <c r="F146" i="15"/>
  <c r="G146" i="15"/>
  <c r="H146" i="15"/>
  <c r="I146" i="15"/>
  <c r="J146" i="15"/>
  <c r="K146" i="15"/>
  <c r="L146" i="15"/>
  <c r="M146" i="15"/>
  <c r="N146" i="15"/>
  <c r="O146" i="15"/>
  <c r="P146" i="15"/>
  <c r="Q146" i="15"/>
  <c r="R146" i="15"/>
  <c r="S146" i="15"/>
  <c r="T146" i="15"/>
  <c r="U146" i="15"/>
  <c r="V146" i="15"/>
  <c r="W146" i="15"/>
  <c r="X146" i="15"/>
  <c r="Y146" i="15"/>
  <c r="Z146" i="15"/>
  <c r="C147" i="15"/>
  <c r="D147" i="15"/>
  <c r="E147" i="15"/>
  <c r="F147" i="15"/>
  <c r="G147" i="15"/>
  <c r="H147" i="15"/>
  <c r="I147" i="15"/>
  <c r="J147" i="15"/>
  <c r="K147" i="15"/>
  <c r="L147" i="15"/>
  <c r="M147" i="15"/>
  <c r="N147" i="15"/>
  <c r="O147" i="15"/>
  <c r="P147" i="15"/>
  <c r="Q147" i="15"/>
  <c r="R147" i="15"/>
  <c r="S147" i="15"/>
  <c r="T147" i="15"/>
  <c r="U147" i="15"/>
  <c r="V147" i="15"/>
  <c r="W147" i="15"/>
  <c r="X147" i="15"/>
  <c r="Y147" i="15"/>
  <c r="Z147" i="15"/>
  <c r="C148" i="15"/>
  <c r="D148" i="15"/>
  <c r="E148" i="15"/>
  <c r="F148" i="15"/>
  <c r="G148" i="15"/>
  <c r="H148" i="15"/>
  <c r="I148" i="15"/>
  <c r="J148" i="15"/>
  <c r="K148" i="15"/>
  <c r="L148" i="15"/>
  <c r="M148" i="15"/>
  <c r="N148" i="15"/>
  <c r="O148" i="15"/>
  <c r="P148" i="15"/>
  <c r="Q148" i="15"/>
  <c r="R148" i="15"/>
  <c r="S148" i="15"/>
  <c r="T148" i="15"/>
  <c r="U148" i="15"/>
  <c r="V148" i="15"/>
  <c r="W148" i="15"/>
  <c r="X148" i="15"/>
  <c r="Y148" i="15"/>
  <c r="Z148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O149" i="15"/>
  <c r="P149" i="15"/>
  <c r="Q149" i="15"/>
  <c r="R149" i="15"/>
  <c r="S149" i="15"/>
  <c r="T149" i="15"/>
  <c r="U149" i="15"/>
  <c r="V149" i="15"/>
  <c r="W149" i="15"/>
  <c r="X149" i="15"/>
  <c r="Y149" i="15"/>
  <c r="Z149" i="15"/>
  <c r="C150" i="15"/>
  <c r="D150" i="15"/>
  <c r="E150" i="15"/>
  <c r="F150" i="15"/>
  <c r="G150" i="15"/>
  <c r="H150" i="15"/>
  <c r="I150" i="15"/>
  <c r="J150" i="15"/>
  <c r="K150" i="15"/>
  <c r="L150" i="15"/>
  <c r="M150" i="15"/>
  <c r="N150" i="15"/>
  <c r="O150" i="15"/>
  <c r="P150" i="15"/>
  <c r="Q150" i="15"/>
  <c r="R150" i="15"/>
  <c r="S150" i="15"/>
  <c r="T150" i="15"/>
  <c r="U150" i="15"/>
  <c r="V150" i="15"/>
  <c r="W150" i="15"/>
  <c r="X150" i="15"/>
  <c r="Y150" i="15"/>
  <c r="Z150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O151" i="15"/>
  <c r="P151" i="15"/>
  <c r="Q151" i="15"/>
  <c r="R151" i="15"/>
  <c r="S151" i="15"/>
  <c r="T151" i="15"/>
  <c r="U151" i="15"/>
  <c r="V151" i="15"/>
  <c r="W151" i="15"/>
  <c r="X151" i="15"/>
  <c r="Y151" i="15"/>
  <c r="Z151" i="15"/>
  <c r="C152" i="15"/>
  <c r="D152" i="15"/>
  <c r="E152" i="15"/>
  <c r="F152" i="15"/>
  <c r="G152" i="15"/>
  <c r="H152" i="15"/>
  <c r="I152" i="15"/>
  <c r="J152" i="15"/>
  <c r="K152" i="15"/>
  <c r="L152" i="15"/>
  <c r="M152" i="15"/>
  <c r="N152" i="15"/>
  <c r="O152" i="15"/>
  <c r="P152" i="15"/>
  <c r="Q152" i="15"/>
  <c r="R152" i="15"/>
  <c r="S152" i="15"/>
  <c r="T152" i="15"/>
  <c r="U152" i="15"/>
  <c r="V152" i="15"/>
  <c r="W152" i="15"/>
  <c r="X152" i="15"/>
  <c r="Y152" i="15"/>
  <c r="Z152" i="15"/>
  <c r="C153" i="15"/>
  <c r="D153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C154" i="15"/>
  <c r="D154" i="15"/>
  <c r="E154" i="15"/>
  <c r="F154" i="15"/>
  <c r="G154" i="15"/>
  <c r="H154" i="15"/>
  <c r="I154" i="15"/>
  <c r="J154" i="15"/>
  <c r="K154" i="15"/>
  <c r="L154" i="15"/>
  <c r="M154" i="15"/>
  <c r="N154" i="15"/>
  <c r="O154" i="15"/>
  <c r="P154" i="15"/>
  <c r="Q154" i="15"/>
  <c r="R154" i="15"/>
  <c r="S154" i="15"/>
  <c r="T154" i="15"/>
  <c r="U154" i="15"/>
  <c r="V154" i="15"/>
  <c r="W154" i="15"/>
  <c r="X154" i="15"/>
  <c r="Y154" i="15"/>
  <c r="Z154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T155" i="15"/>
  <c r="U155" i="15"/>
  <c r="V155" i="15"/>
  <c r="W155" i="15"/>
  <c r="X155" i="15"/>
  <c r="Y155" i="15"/>
  <c r="Z155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C157" i="15"/>
  <c r="D157" i="15"/>
  <c r="E157" i="15"/>
  <c r="F157" i="15"/>
  <c r="G157" i="15"/>
  <c r="H157" i="15"/>
  <c r="I157" i="15"/>
  <c r="J157" i="15"/>
  <c r="K157" i="15"/>
  <c r="L157" i="15"/>
  <c r="M157" i="15"/>
  <c r="N157" i="15"/>
  <c r="O157" i="15"/>
  <c r="P157" i="15"/>
  <c r="Q157" i="15"/>
  <c r="R157" i="15"/>
  <c r="S157" i="15"/>
  <c r="T157" i="15"/>
  <c r="U157" i="15"/>
  <c r="V157" i="15"/>
  <c r="W157" i="15"/>
  <c r="X157" i="15"/>
  <c r="Y157" i="15"/>
  <c r="Z157" i="15"/>
  <c r="C158" i="15"/>
  <c r="D158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S158" i="15"/>
  <c r="T158" i="15"/>
  <c r="U158" i="15"/>
  <c r="V158" i="15"/>
  <c r="W158" i="15"/>
  <c r="X158" i="15"/>
  <c r="Y158" i="15"/>
  <c r="Z158" i="15"/>
  <c r="C159" i="15"/>
  <c r="D159" i="15"/>
  <c r="E159" i="15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S159" i="15"/>
  <c r="T159" i="15"/>
  <c r="U159" i="15"/>
  <c r="V159" i="15"/>
  <c r="W159" i="15"/>
  <c r="X159" i="15"/>
  <c r="Y159" i="15"/>
  <c r="Z159" i="15"/>
  <c r="C160" i="15"/>
  <c r="D160" i="15"/>
  <c r="E160" i="15"/>
  <c r="F160" i="15"/>
  <c r="G160" i="15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T160" i="15"/>
  <c r="U160" i="15"/>
  <c r="V160" i="15"/>
  <c r="W160" i="15"/>
  <c r="X160" i="15"/>
  <c r="Y160" i="15"/>
  <c r="Z160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C162" i="15"/>
  <c r="D162" i="15"/>
  <c r="E162" i="15"/>
  <c r="F162" i="15"/>
  <c r="G162" i="15"/>
  <c r="H162" i="15"/>
  <c r="I162" i="15"/>
  <c r="J162" i="15"/>
  <c r="K162" i="15"/>
  <c r="L162" i="15"/>
  <c r="M162" i="15"/>
  <c r="N162" i="15"/>
  <c r="O162" i="15"/>
  <c r="P162" i="15"/>
  <c r="Q162" i="15"/>
  <c r="R162" i="15"/>
  <c r="S162" i="15"/>
  <c r="T162" i="15"/>
  <c r="U162" i="15"/>
  <c r="V162" i="15"/>
  <c r="W162" i="15"/>
  <c r="X162" i="15"/>
  <c r="Y162" i="15"/>
  <c r="Z162" i="15"/>
  <c r="C163" i="15"/>
  <c r="D163" i="15"/>
  <c r="E163" i="15"/>
  <c r="F163" i="15"/>
  <c r="G163" i="15"/>
  <c r="H163" i="15"/>
  <c r="I163" i="15"/>
  <c r="J163" i="15"/>
  <c r="K163" i="15"/>
  <c r="L163" i="15"/>
  <c r="M163" i="15"/>
  <c r="N163" i="15"/>
  <c r="O163" i="15"/>
  <c r="P163" i="15"/>
  <c r="Q163" i="15"/>
  <c r="R163" i="15"/>
  <c r="S163" i="15"/>
  <c r="T163" i="15"/>
  <c r="U163" i="15"/>
  <c r="V163" i="15"/>
  <c r="W163" i="15"/>
  <c r="X163" i="15"/>
  <c r="Y163" i="15"/>
  <c r="Z163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O164" i="15"/>
  <c r="P164" i="15"/>
  <c r="Q164" i="15"/>
  <c r="R164" i="15"/>
  <c r="S164" i="15"/>
  <c r="T164" i="15"/>
  <c r="U164" i="15"/>
  <c r="V164" i="15"/>
  <c r="W164" i="15"/>
  <c r="X164" i="15"/>
  <c r="Y164" i="15"/>
  <c r="Z164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R165" i="15"/>
  <c r="S165" i="15"/>
  <c r="T165" i="15"/>
  <c r="U165" i="15"/>
  <c r="V165" i="15"/>
  <c r="W165" i="15"/>
  <c r="X165" i="15"/>
  <c r="Y165" i="15"/>
  <c r="Z165" i="15"/>
  <c r="C166" i="15"/>
  <c r="D166" i="15"/>
  <c r="E166" i="15"/>
  <c r="F166" i="15"/>
  <c r="G166" i="15"/>
  <c r="H166" i="15"/>
  <c r="I166" i="15"/>
  <c r="J166" i="15"/>
  <c r="K166" i="15"/>
  <c r="L166" i="15"/>
  <c r="M166" i="15"/>
  <c r="N166" i="15"/>
  <c r="O166" i="15"/>
  <c r="P166" i="15"/>
  <c r="Q166" i="15"/>
  <c r="R166" i="15"/>
  <c r="S166" i="15"/>
  <c r="T166" i="15"/>
  <c r="U166" i="15"/>
  <c r="V166" i="15"/>
  <c r="W166" i="15"/>
  <c r="X166" i="15"/>
  <c r="Y166" i="15"/>
  <c r="Z166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C169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C170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V170" i="15"/>
  <c r="W170" i="15"/>
  <c r="X170" i="15"/>
  <c r="Y170" i="15"/>
  <c r="Z170" i="15"/>
  <c r="C171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C172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V172" i="15"/>
  <c r="W172" i="15"/>
  <c r="X172" i="15"/>
  <c r="Y172" i="15"/>
  <c r="Z172" i="15"/>
  <c r="C173" i="15"/>
  <c r="D173" i="15"/>
  <c r="E173" i="15"/>
  <c r="F173" i="15"/>
  <c r="G173" i="15"/>
  <c r="H173" i="15"/>
  <c r="I173" i="15"/>
  <c r="J173" i="15"/>
  <c r="K173" i="15"/>
  <c r="L173" i="15"/>
  <c r="M173" i="15"/>
  <c r="N173" i="15"/>
  <c r="O173" i="15"/>
  <c r="P173" i="15"/>
  <c r="Q173" i="15"/>
  <c r="R173" i="15"/>
  <c r="S173" i="15"/>
  <c r="T173" i="15"/>
  <c r="U173" i="15"/>
  <c r="V173" i="15"/>
  <c r="W173" i="15"/>
  <c r="X173" i="15"/>
  <c r="Y173" i="15"/>
  <c r="Z173" i="15"/>
  <c r="C174" i="15"/>
  <c r="D174" i="15"/>
  <c r="E174" i="15"/>
  <c r="F174" i="15"/>
  <c r="G174" i="15"/>
  <c r="H174" i="15"/>
  <c r="I174" i="15"/>
  <c r="J174" i="15"/>
  <c r="K174" i="15"/>
  <c r="L174" i="15"/>
  <c r="M174" i="15"/>
  <c r="N174" i="15"/>
  <c r="O174" i="15"/>
  <c r="P174" i="15"/>
  <c r="Q174" i="15"/>
  <c r="R174" i="15"/>
  <c r="S174" i="15"/>
  <c r="T174" i="15"/>
  <c r="U174" i="15"/>
  <c r="V174" i="15"/>
  <c r="W174" i="15"/>
  <c r="X174" i="15"/>
  <c r="Y174" i="15"/>
  <c r="Z174" i="15"/>
  <c r="C175" i="15"/>
  <c r="D175" i="15"/>
  <c r="E175" i="15"/>
  <c r="F175" i="15"/>
  <c r="G175" i="15"/>
  <c r="H175" i="15"/>
  <c r="I175" i="15"/>
  <c r="J175" i="15"/>
  <c r="K175" i="15"/>
  <c r="L175" i="15"/>
  <c r="M175" i="15"/>
  <c r="N175" i="15"/>
  <c r="O175" i="15"/>
  <c r="P175" i="15"/>
  <c r="Q175" i="15"/>
  <c r="R175" i="15"/>
  <c r="S175" i="15"/>
  <c r="T175" i="15"/>
  <c r="U175" i="15"/>
  <c r="V175" i="15"/>
  <c r="W175" i="15"/>
  <c r="X175" i="15"/>
  <c r="Y175" i="15"/>
  <c r="Z175" i="15"/>
  <c r="C176" i="15"/>
  <c r="D176" i="15"/>
  <c r="E176" i="15"/>
  <c r="F176" i="15"/>
  <c r="G176" i="15"/>
  <c r="H176" i="15"/>
  <c r="I176" i="15"/>
  <c r="J176" i="15"/>
  <c r="K176" i="15"/>
  <c r="L176" i="15"/>
  <c r="M176" i="15"/>
  <c r="N176" i="15"/>
  <c r="O176" i="15"/>
  <c r="P176" i="15"/>
  <c r="Q176" i="15"/>
  <c r="R176" i="15"/>
  <c r="S176" i="15"/>
  <c r="T176" i="15"/>
  <c r="U176" i="15"/>
  <c r="V176" i="15"/>
  <c r="W176" i="15"/>
  <c r="X176" i="15"/>
  <c r="Y176" i="15"/>
  <c r="Z176" i="15"/>
  <c r="C177" i="15"/>
  <c r="D177" i="15"/>
  <c r="E177" i="15"/>
  <c r="F177" i="15"/>
  <c r="G177" i="15"/>
  <c r="H177" i="15"/>
  <c r="I177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C178" i="15"/>
  <c r="D178" i="15"/>
  <c r="E178" i="15"/>
  <c r="F178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V178" i="15"/>
  <c r="W178" i="15"/>
  <c r="X178" i="15"/>
  <c r="Y178" i="15"/>
  <c r="Z178" i="15"/>
  <c r="C179" i="15"/>
  <c r="D179" i="15"/>
  <c r="E179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V179" i="15"/>
  <c r="W179" i="15"/>
  <c r="X179" i="15"/>
  <c r="Y179" i="15"/>
  <c r="Z179" i="15"/>
  <c r="C180" i="15"/>
  <c r="D180" i="15"/>
  <c r="E180" i="15"/>
  <c r="F180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C181" i="15"/>
  <c r="D181" i="15"/>
  <c r="E181" i="15"/>
  <c r="F181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V181" i="15"/>
  <c r="W181" i="15"/>
  <c r="X181" i="15"/>
  <c r="Y181" i="15"/>
  <c r="Z181" i="15"/>
  <c r="C182" i="15"/>
  <c r="D182" i="15"/>
  <c r="E182" i="15"/>
  <c r="F182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V182" i="15"/>
  <c r="W182" i="15"/>
  <c r="X182" i="15"/>
  <c r="Y182" i="15"/>
  <c r="Z182" i="15"/>
  <c r="C183" i="15"/>
  <c r="D183" i="15"/>
  <c r="E183" i="15"/>
  <c r="F183" i="15"/>
  <c r="G183" i="15"/>
  <c r="H183" i="15"/>
  <c r="I183" i="15"/>
  <c r="J183" i="15"/>
  <c r="K183" i="15"/>
  <c r="L183" i="15"/>
  <c r="M183" i="15"/>
  <c r="N183" i="15"/>
  <c r="O183" i="15"/>
  <c r="P183" i="15"/>
  <c r="Q183" i="15"/>
  <c r="R183" i="15"/>
  <c r="S183" i="15"/>
  <c r="T183" i="15"/>
  <c r="U183" i="15"/>
  <c r="V183" i="15"/>
  <c r="W183" i="15"/>
  <c r="X183" i="15"/>
  <c r="Y183" i="15"/>
  <c r="Z183" i="15"/>
  <c r="C184" i="15"/>
  <c r="D184" i="15"/>
  <c r="E184" i="15"/>
  <c r="F184" i="15"/>
  <c r="G184" i="15"/>
  <c r="H184" i="15"/>
  <c r="I184" i="15"/>
  <c r="J184" i="15"/>
  <c r="K184" i="15"/>
  <c r="L184" i="15"/>
  <c r="M184" i="15"/>
  <c r="N184" i="15"/>
  <c r="O184" i="15"/>
  <c r="P184" i="15"/>
  <c r="Q184" i="15"/>
  <c r="R184" i="15"/>
  <c r="S184" i="15"/>
  <c r="T184" i="15"/>
  <c r="U184" i="15"/>
  <c r="V184" i="15"/>
  <c r="W184" i="15"/>
  <c r="X184" i="15"/>
  <c r="Y184" i="15"/>
  <c r="Z184" i="15"/>
  <c r="C185" i="15"/>
  <c r="D185" i="15"/>
  <c r="E185" i="15"/>
  <c r="F185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V185" i="15"/>
  <c r="W185" i="15"/>
  <c r="X185" i="15"/>
  <c r="Y185" i="15"/>
  <c r="Z185" i="15"/>
  <c r="C186" i="15"/>
  <c r="D186" i="15"/>
  <c r="E186" i="15"/>
  <c r="F186" i="15"/>
  <c r="G186" i="15"/>
  <c r="H186" i="15"/>
  <c r="I186" i="15"/>
  <c r="J186" i="15"/>
  <c r="K186" i="15"/>
  <c r="L186" i="15"/>
  <c r="M186" i="15"/>
  <c r="N186" i="15"/>
  <c r="O186" i="15"/>
  <c r="P186" i="15"/>
  <c r="Q186" i="15"/>
  <c r="R186" i="15"/>
  <c r="S186" i="15"/>
  <c r="T186" i="15"/>
  <c r="U186" i="15"/>
  <c r="V186" i="15"/>
  <c r="W186" i="15"/>
  <c r="X186" i="15"/>
  <c r="Y186" i="15"/>
  <c r="Z186" i="15"/>
  <c r="C187" i="15"/>
  <c r="D187" i="15"/>
  <c r="E187" i="15"/>
  <c r="F187" i="15"/>
  <c r="G187" i="15"/>
  <c r="H187" i="15"/>
  <c r="I187" i="15"/>
  <c r="J187" i="15"/>
  <c r="K187" i="15"/>
  <c r="L187" i="15"/>
  <c r="M187" i="15"/>
  <c r="N187" i="15"/>
  <c r="O187" i="15"/>
  <c r="P187" i="15"/>
  <c r="Q187" i="15"/>
  <c r="R187" i="15"/>
  <c r="S187" i="15"/>
  <c r="T187" i="15"/>
  <c r="U187" i="15"/>
  <c r="V187" i="15"/>
  <c r="W187" i="15"/>
  <c r="X187" i="15"/>
  <c r="Y187" i="15"/>
  <c r="Z187" i="15"/>
  <c r="C188" i="15"/>
  <c r="D188" i="15"/>
  <c r="E188" i="15"/>
  <c r="F188" i="15"/>
  <c r="G188" i="15"/>
  <c r="H188" i="15"/>
  <c r="I188" i="15"/>
  <c r="J188" i="15"/>
  <c r="K188" i="15"/>
  <c r="L188" i="15"/>
  <c r="M188" i="15"/>
  <c r="N188" i="15"/>
  <c r="O188" i="15"/>
  <c r="P188" i="15"/>
  <c r="Q188" i="15"/>
  <c r="R188" i="15"/>
  <c r="S188" i="15"/>
  <c r="T188" i="15"/>
  <c r="U188" i="15"/>
  <c r="V188" i="15"/>
  <c r="W188" i="15"/>
  <c r="X188" i="15"/>
  <c r="Y188" i="15"/>
  <c r="Z188" i="15"/>
  <c r="C189" i="15"/>
  <c r="D189" i="15"/>
  <c r="E189" i="15"/>
  <c r="F189" i="15"/>
  <c r="G189" i="15"/>
  <c r="H189" i="15"/>
  <c r="I189" i="15"/>
  <c r="J189" i="15"/>
  <c r="K189" i="15"/>
  <c r="L189" i="15"/>
  <c r="M189" i="15"/>
  <c r="N189" i="15"/>
  <c r="O189" i="15"/>
  <c r="P189" i="15"/>
  <c r="Q189" i="15"/>
  <c r="R189" i="15"/>
  <c r="S189" i="15"/>
  <c r="T189" i="15"/>
  <c r="U189" i="15"/>
  <c r="V189" i="15"/>
  <c r="W189" i="15"/>
  <c r="X189" i="15"/>
  <c r="Y189" i="15"/>
  <c r="Z189" i="15"/>
  <c r="C190" i="15"/>
  <c r="D190" i="15"/>
  <c r="E190" i="15"/>
  <c r="F190" i="15"/>
  <c r="G190" i="15"/>
  <c r="H190" i="15"/>
  <c r="I190" i="15"/>
  <c r="J190" i="15"/>
  <c r="K190" i="15"/>
  <c r="L190" i="15"/>
  <c r="M190" i="15"/>
  <c r="N190" i="15"/>
  <c r="O190" i="15"/>
  <c r="P190" i="15"/>
  <c r="Q190" i="15"/>
  <c r="R190" i="15"/>
  <c r="S190" i="15"/>
  <c r="T190" i="15"/>
  <c r="U190" i="15"/>
  <c r="V190" i="15"/>
  <c r="W190" i="15"/>
  <c r="X190" i="15"/>
  <c r="Y190" i="15"/>
  <c r="Z190" i="15"/>
  <c r="C191" i="15"/>
  <c r="D191" i="15"/>
  <c r="E191" i="15"/>
  <c r="F191" i="15"/>
  <c r="G191" i="15"/>
  <c r="H191" i="15"/>
  <c r="I191" i="15"/>
  <c r="J191" i="15"/>
  <c r="K191" i="15"/>
  <c r="L191" i="15"/>
  <c r="M191" i="15"/>
  <c r="N191" i="15"/>
  <c r="O191" i="15"/>
  <c r="P191" i="15"/>
  <c r="Q191" i="15"/>
  <c r="R191" i="15"/>
  <c r="S191" i="15"/>
  <c r="T191" i="15"/>
  <c r="U191" i="15"/>
  <c r="V191" i="15"/>
  <c r="W191" i="15"/>
  <c r="X191" i="15"/>
  <c r="Y191" i="15"/>
  <c r="Z191" i="15"/>
  <c r="C192" i="15"/>
  <c r="D192" i="15"/>
  <c r="E192" i="15"/>
  <c r="F192" i="15"/>
  <c r="G192" i="15"/>
  <c r="H192" i="15"/>
  <c r="I192" i="15"/>
  <c r="J192" i="15"/>
  <c r="K192" i="15"/>
  <c r="L192" i="15"/>
  <c r="M192" i="15"/>
  <c r="N192" i="15"/>
  <c r="O192" i="15"/>
  <c r="P192" i="15"/>
  <c r="Q192" i="15"/>
  <c r="R192" i="15"/>
  <c r="S192" i="15"/>
  <c r="T192" i="15"/>
  <c r="U192" i="15"/>
  <c r="V192" i="15"/>
  <c r="W192" i="15"/>
  <c r="X192" i="15"/>
  <c r="Y192" i="15"/>
  <c r="Z192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P193" i="15"/>
  <c r="Q193" i="15"/>
  <c r="R193" i="15"/>
  <c r="S193" i="15"/>
  <c r="T193" i="15"/>
  <c r="U193" i="15"/>
  <c r="V193" i="15"/>
  <c r="W193" i="15"/>
  <c r="X193" i="15"/>
  <c r="Y193" i="15"/>
  <c r="Z193" i="15"/>
  <c r="C194" i="15"/>
  <c r="D194" i="15"/>
  <c r="E194" i="15"/>
  <c r="F194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V194" i="15"/>
  <c r="W194" i="15"/>
  <c r="X194" i="15"/>
  <c r="Y194" i="15"/>
  <c r="Z194" i="15"/>
  <c r="C195" i="15"/>
  <c r="D195" i="15"/>
  <c r="E195" i="15"/>
  <c r="F195" i="15"/>
  <c r="G195" i="15"/>
  <c r="H195" i="15"/>
  <c r="I195" i="15"/>
  <c r="J195" i="15"/>
  <c r="K195" i="15"/>
  <c r="L195" i="15"/>
  <c r="M195" i="15"/>
  <c r="N195" i="15"/>
  <c r="O195" i="15"/>
  <c r="P195" i="15"/>
  <c r="Q195" i="15"/>
  <c r="R195" i="15"/>
  <c r="S195" i="15"/>
  <c r="T195" i="15"/>
  <c r="U195" i="15"/>
  <c r="V195" i="15"/>
  <c r="W195" i="15"/>
  <c r="X195" i="15"/>
  <c r="Y195" i="15"/>
  <c r="Z195" i="15"/>
  <c r="C196" i="15"/>
  <c r="D196" i="15"/>
  <c r="E196" i="15"/>
  <c r="F196" i="15"/>
  <c r="G196" i="15"/>
  <c r="H196" i="15"/>
  <c r="I196" i="15"/>
  <c r="J196" i="15"/>
  <c r="K196" i="15"/>
  <c r="L196" i="15"/>
  <c r="M196" i="15"/>
  <c r="N196" i="15"/>
  <c r="O196" i="15"/>
  <c r="P196" i="15"/>
  <c r="Q196" i="15"/>
  <c r="R196" i="15"/>
  <c r="S196" i="15"/>
  <c r="T196" i="15"/>
  <c r="U196" i="15"/>
  <c r="V196" i="15"/>
  <c r="W196" i="15"/>
  <c r="X196" i="15"/>
  <c r="Y196" i="15"/>
  <c r="Z196" i="15"/>
  <c r="C197" i="15"/>
  <c r="D197" i="15"/>
  <c r="E197" i="15"/>
  <c r="F197" i="15"/>
  <c r="G197" i="15"/>
  <c r="H197" i="15"/>
  <c r="I197" i="15"/>
  <c r="J197" i="15"/>
  <c r="K197" i="15"/>
  <c r="L197" i="15"/>
  <c r="M197" i="15"/>
  <c r="N197" i="15"/>
  <c r="O197" i="15"/>
  <c r="P197" i="15"/>
  <c r="Q197" i="15"/>
  <c r="R197" i="15"/>
  <c r="S197" i="15"/>
  <c r="T197" i="15"/>
  <c r="U197" i="15"/>
  <c r="V197" i="15"/>
  <c r="W197" i="15"/>
  <c r="X197" i="15"/>
  <c r="Y197" i="15"/>
  <c r="Z197" i="15"/>
  <c r="C198" i="15"/>
  <c r="D198" i="15"/>
  <c r="E198" i="15"/>
  <c r="F198" i="15"/>
  <c r="G198" i="15"/>
  <c r="H198" i="15"/>
  <c r="I198" i="15"/>
  <c r="J198" i="15"/>
  <c r="K198" i="15"/>
  <c r="L198" i="15"/>
  <c r="M198" i="15"/>
  <c r="N198" i="15"/>
  <c r="O198" i="15"/>
  <c r="P198" i="15"/>
  <c r="Q198" i="15"/>
  <c r="R198" i="15"/>
  <c r="S198" i="15"/>
  <c r="T198" i="15"/>
  <c r="U198" i="15"/>
  <c r="V198" i="15"/>
  <c r="W198" i="15"/>
  <c r="X198" i="15"/>
  <c r="Y198" i="15"/>
  <c r="Z198" i="15"/>
  <c r="C199" i="15"/>
  <c r="D199" i="15"/>
  <c r="E199" i="15"/>
  <c r="F199" i="15"/>
  <c r="G199" i="15"/>
  <c r="H199" i="15"/>
  <c r="I199" i="15"/>
  <c r="J199" i="15"/>
  <c r="K199" i="15"/>
  <c r="L199" i="15"/>
  <c r="M199" i="15"/>
  <c r="N199" i="15"/>
  <c r="O199" i="15"/>
  <c r="P199" i="15"/>
  <c r="Q199" i="15"/>
  <c r="R199" i="15"/>
  <c r="S199" i="15"/>
  <c r="T199" i="15"/>
  <c r="U199" i="15"/>
  <c r="V199" i="15"/>
  <c r="W199" i="15"/>
  <c r="X199" i="15"/>
  <c r="Y199" i="15"/>
  <c r="Z199" i="15"/>
  <c r="C200" i="15"/>
  <c r="D200" i="15"/>
  <c r="E200" i="15"/>
  <c r="F200" i="15"/>
  <c r="G200" i="15"/>
  <c r="H200" i="15"/>
  <c r="I200" i="15"/>
  <c r="J200" i="15"/>
  <c r="K200" i="15"/>
  <c r="L200" i="15"/>
  <c r="M200" i="15"/>
  <c r="N200" i="15"/>
  <c r="O200" i="15"/>
  <c r="P200" i="15"/>
  <c r="Q200" i="15"/>
  <c r="R200" i="15"/>
  <c r="S200" i="15"/>
  <c r="T200" i="15"/>
  <c r="U200" i="15"/>
  <c r="V200" i="15"/>
  <c r="W200" i="15"/>
  <c r="X200" i="15"/>
  <c r="Y200" i="15"/>
  <c r="Z200" i="15"/>
  <c r="C201" i="15"/>
  <c r="D201" i="15"/>
  <c r="E201" i="15"/>
  <c r="F201" i="15"/>
  <c r="G201" i="15"/>
  <c r="H201" i="15"/>
  <c r="I201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C202" i="15"/>
  <c r="D202" i="15"/>
  <c r="E202" i="15"/>
  <c r="F202" i="15"/>
  <c r="G202" i="15"/>
  <c r="H202" i="15"/>
  <c r="I202" i="15"/>
  <c r="J202" i="15"/>
  <c r="K202" i="15"/>
  <c r="L202" i="15"/>
  <c r="M202" i="15"/>
  <c r="N202" i="15"/>
  <c r="O202" i="15"/>
  <c r="P202" i="15"/>
  <c r="Q202" i="15"/>
  <c r="R202" i="15"/>
  <c r="S202" i="15"/>
  <c r="T202" i="15"/>
  <c r="U202" i="15"/>
  <c r="V202" i="15"/>
  <c r="W202" i="15"/>
  <c r="X202" i="15"/>
  <c r="Y202" i="15"/>
  <c r="Z202" i="15"/>
  <c r="C203" i="15"/>
  <c r="D203" i="15"/>
  <c r="E203" i="15"/>
  <c r="F203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V203" i="15"/>
  <c r="W203" i="15"/>
  <c r="X203" i="15"/>
  <c r="Y203" i="15"/>
  <c r="Z203" i="15"/>
  <c r="C204" i="15"/>
  <c r="D204" i="15"/>
  <c r="E204" i="15"/>
  <c r="F204" i="15"/>
  <c r="G204" i="15"/>
  <c r="H204" i="15"/>
  <c r="I204" i="15"/>
  <c r="J204" i="15"/>
  <c r="K204" i="15"/>
  <c r="L204" i="15"/>
  <c r="M204" i="15"/>
  <c r="N204" i="15"/>
  <c r="O204" i="15"/>
  <c r="P204" i="15"/>
  <c r="Q204" i="15"/>
  <c r="R204" i="15"/>
  <c r="S204" i="15"/>
  <c r="T204" i="15"/>
  <c r="U204" i="15"/>
  <c r="V204" i="15"/>
  <c r="W204" i="15"/>
  <c r="X204" i="15"/>
  <c r="Y204" i="15"/>
  <c r="Z204" i="15"/>
  <c r="C205" i="15"/>
  <c r="D205" i="15"/>
  <c r="E205" i="15"/>
  <c r="F205" i="15"/>
  <c r="G205" i="15"/>
  <c r="H205" i="15"/>
  <c r="I205" i="15"/>
  <c r="J205" i="15"/>
  <c r="K205" i="15"/>
  <c r="L205" i="15"/>
  <c r="M205" i="15"/>
  <c r="N205" i="15"/>
  <c r="O205" i="15"/>
  <c r="P205" i="15"/>
  <c r="Q205" i="15"/>
  <c r="R205" i="15"/>
  <c r="S205" i="15"/>
  <c r="T205" i="15"/>
  <c r="U205" i="15"/>
  <c r="V205" i="15"/>
  <c r="W205" i="15"/>
  <c r="X205" i="15"/>
  <c r="Y205" i="15"/>
  <c r="Z205" i="15"/>
  <c r="C206" i="15"/>
  <c r="D206" i="15"/>
  <c r="E206" i="15"/>
  <c r="F206" i="15"/>
  <c r="G206" i="15"/>
  <c r="H206" i="15"/>
  <c r="I206" i="15"/>
  <c r="J206" i="15"/>
  <c r="K206" i="15"/>
  <c r="L206" i="15"/>
  <c r="M206" i="15"/>
  <c r="N206" i="15"/>
  <c r="O206" i="15"/>
  <c r="P206" i="15"/>
  <c r="Q206" i="15"/>
  <c r="R206" i="15"/>
  <c r="S206" i="15"/>
  <c r="T206" i="15"/>
  <c r="U206" i="15"/>
  <c r="V206" i="15"/>
  <c r="W206" i="15"/>
  <c r="X206" i="15"/>
  <c r="Y206" i="15"/>
  <c r="Z206" i="15"/>
  <c r="C207" i="15"/>
  <c r="D207" i="15"/>
  <c r="E207" i="15"/>
  <c r="F207" i="15"/>
  <c r="G207" i="15"/>
  <c r="H207" i="15"/>
  <c r="I207" i="15"/>
  <c r="J207" i="15"/>
  <c r="K207" i="15"/>
  <c r="L207" i="15"/>
  <c r="M207" i="15"/>
  <c r="N207" i="15"/>
  <c r="O207" i="15"/>
  <c r="P207" i="15"/>
  <c r="Q207" i="15"/>
  <c r="R207" i="15"/>
  <c r="S207" i="15"/>
  <c r="T207" i="15"/>
  <c r="U207" i="15"/>
  <c r="V207" i="15"/>
  <c r="W207" i="15"/>
  <c r="X207" i="15"/>
  <c r="Y207" i="15"/>
  <c r="Z207" i="15"/>
  <c r="C208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P208" i="15"/>
  <c r="Q208" i="15"/>
  <c r="R208" i="15"/>
  <c r="S208" i="15"/>
  <c r="T208" i="15"/>
  <c r="U208" i="15"/>
  <c r="V208" i="15"/>
  <c r="W208" i="15"/>
  <c r="X208" i="15"/>
  <c r="Y208" i="15"/>
  <c r="Z208" i="15"/>
  <c r="C209" i="15"/>
  <c r="D209" i="15"/>
  <c r="E209" i="15"/>
  <c r="F209" i="15"/>
  <c r="G209" i="15"/>
  <c r="H209" i="15"/>
  <c r="I209" i="15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C210" i="15"/>
  <c r="D210" i="15"/>
  <c r="E210" i="15"/>
  <c r="F210" i="15"/>
  <c r="G210" i="15"/>
  <c r="H210" i="15"/>
  <c r="I210" i="15"/>
  <c r="J210" i="15"/>
  <c r="K210" i="15"/>
  <c r="L210" i="15"/>
  <c r="M210" i="15"/>
  <c r="N210" i="15"/>
  <c r="O210" i="15"/>
  <c r="P210" i="15"/>
  <c r="Q210" i="15"/>
  <c r="R210" i="15"/>
  <c r="S210" i="15"/>
  <c r="T210" i="15"/>
  <c r="U210" i="15"/>
  <c r="V210" i="15"/>
  <c r="W210" i="15"/>
  <c r="X210" i="15"/>
  <c r="Y210" i="15"/>
  <c r="Z210" i="15"/>
  <c r="C211" i="15"/>
  <c r="D211" i="15"/>
  <c r="E211" i="15"/>
  <c r="F211" i="15"/>
  <c r="G211" i="15"/>
  <c r="H211" i="15"/>
  <c r="I211" i="15"/>
  <c r="J211" i="15"/>
  <c r="K211" i="15"/>
  <c r="L211" i="15"/>
  <c r="M211" i="15"/>
  <c r="N211" i="15"/>
  <c r="O211" i="15"/>
  <c r="P211" i="15"/>
  <c r="Q211" i="15"/>
  <c r="R211" i="15"/>
  <c r="S211" i="15"/>
  <c r="T211" i="15"/>
  <c r="U211" i="15"/>
  <c r="V211" i="15"/>
  <c r="W211" i="15"/>
  <c r="X211" i="15"/>
  <c r="Y211" i="15"/>
  <c r="Z211" i="15"/>
  <c r="C212" i="15"/>
  <c r="D212" i="15"/>
  <c r="E212" i="15"/>
  <c r="F212" i="15"/>
  <c r="G212" i="15"/>
  <c r="H212" i="15"/>
  <c r="I212" i="15"/>
  <c r="J212" i="15"/>
  <c r="K212" i="15"/>
  <c r="L212" i="15"/>
  <c r="M212" i="15"/>
  <c r="N212" i="15"/>
  <c r="O212" i="15"/>
  <c r="P212" i="15"/>
  <c r="Q212" i="15"/>
  <c r="R212" i="15"/>
  <c r="S212" i="15"/>
  <c r="T212" i="15"/>
  <c r="U212" i="15"/>
  <c r="V212" i="15"/>
  <c r="W212" i="15"/>
  <c r="X212" i="15"/>
  <c r="Y212" i="15"/>
  <c r="Z212" i="15"/>
  <c r="C213" i="15"/>
  <c r="D213" i="15"/>
  <c r="E213" i="15"/>
  <c r="F213" i="15"/>
  <c r="G213" i="15"/>
  <c r="H213" i="15"/>
  <c r="I213" i="15"/>
  <c r="J213" i="15"/>
  <c r="K213" i="15"/>
  <c r="L213" i="15"/>
  <c r="M213" i="15"/>
  <c r="N213" i="15"/>
  <c r="O213" i="15"/>
  <c r="P213" i="15"/>
  <c r="Q213" i="15"/>
  <c r="R213" i="15"/>
  <c r="S213" i="15"/>
  <c r="T213" i="15"/>
  <c r="U213" i="15"/>
  <c r="V213" i="15"/>
  <c r="W213" i="15"/>
  <c r="X213" i="15"/>
  <c r="Y213" i="15"/>
  <c r="Z213" i="15"/>
  <c r="C214" i="15"/>
  <c r="D214" i="15"/>
  <c r="E214" i="15"/>
  <c r="F214" i="15"/>
  <c r="G214" i="15"/>
  <c r="H214" i="15"/>
  <c r="I214" i="15"/>
  <c r="J214" i="15"/>
  <c r="K214" i="15"/>
  <c r="L214" i="15"/>
  <c r="M214" i="15"/>
  <c r="N214" i="15"/>
  <c r="O214" i="15"/>
  <c r="P214" i="15"/>
  <c r="Q214" i="15"/>
  <c r="R214" i="15"/>
  <c r="S214" i="15"/>
  <c r="T214" i="15"/>
  <c r="U214" i="15"/>
  <c r="V214" i="15"/>
  <c r="W214" i="15"/>
  <c r="X214" i="15"/>
  <c r="Y214" i="15"/>
  <c r="Z214" i="15"/>
  <c r="C215" i="15"/>
  <c r="D215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U215" i="15"/>
  <c r="V215" i="15"/>
  <c r="W215" i="15"/>
  <c r="X215" i="15"/>
  <c r="Y215" i="15"/>
  <c r="Z215" i="15"/>
  <c r="C216" i="15"/>
  <c r="D216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U216" i="15"/>
  <c r="V216" i="15"/>
  <c r="W216" i="15"/>
  <c r="X216" i="15"/>
  <c r="Y216" i="15"/>
  <c r="Z216" i="15"/>
  <c r="C217" i="15"/>
  <c r="D217" i="15"/>
  <c r="E217" i="15"/>
  <c r="F217" i="15"/>
  <c r="G217" i="15"/>
  <c r="H217" i="15"/>
  <c r="I217" i="15"/>
  <c r="J217" i="15"/>
  <c r="K217" i="15"/>
  <c r="L217" i="15"/>
  <c r="M217" i="15"/>
  <c r="N217" i="15"/>
  <c r="O217" i="15"/>
  <c r="P217" i="15"/>
  <c r="Q217" i="15"/>
  <c r="R217" i="15"/>
  <c r="S217" i="15"/>
  <c r="T217" i="15"/>
  <c r="U217" i="15"/>
  <c r="V217" i="15"/>
  <c r="W217" i="15"/>
  <c r="X217" i="15"/>
  <c r="Y217" i="15"/>
  <c r="Z217" i="15"/>
  <c r="C218" i="15"/>
  <c r="D218" i="15"/>
  <c r="E218" i="15"/>
  <c r="F218" i="15"/>
  <c r="G218" i="15"/>
  <c r="H218" i="15"/>
  <c r="I218" i="15"/>
  <c r="J218" i="15"/>
  <c r="K218" i="15"/>
  <c r="L218" i="15"/>
  <c r="M218" i="15"/>
  <c r="N218" i="15"/>
  <c r="O218" i="15"/>
  <c r="P218" i="15"/>
  <c r="Q218" i="15"/>
  <c r="R218" i="15"/>
  <c r="S218" i="15"/>
  <c r="T218" i="15"/>
  <c r="U218" i="15"/>
  <c r="V218" i="15"/>
  <c r="W218" i="15"/>
  <c r="X218" i="15"/>
  <c r="Y218" i="15"/>
  <c r="Z218" i="15"/>
  <c r="C219" i="15"/>
  <c r="D219" i="15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U219" i="15"/>
  <c r="V219" i="15"/>
  <c r="W219" i="15"/>
  <c r="X219" i="15"/>
  <c r="Y219" i="15"/>
  <c r="Z219" i="15"/>
  <c r="C220" i="15"/>
  <c r="D220" i="15"/>
  <c r="E220" i="15"/>
  <c r="F220" i="15"/>
  <c r="G220" i="15"/>
  <c r="H220" i="15"/>
  <c r="I220" i="15"/>
  <c r="J220" i="15"/>
  <c r="K220" i="15"/>
  <c r="L220" i="15"/>
  <c r="M220" i="15"/>
  <c r="N220" i="15"/>
  <c r="O220" i="15"/>
  <c r="P220" i="15"/>
  <c r="Q220" i="15"/>
  <c r="R220" i="15"/>
  <c r="S220" i="15"/>
  <c r="T220" i="15"/>
  <c r="U220" i="15"/>
  <c r="V220" i="15"/>
  <c r="W220" i="15"/>
  <c r="X220" i="15"/>
  <c r="Y220" i="15"/>
  <c r="Z220" i="15"/>
  <c r="C221" i="15"/>
  <c r="D221" i="15"/>
  <c r="E221" i="15"/>
  <c r="F221" i="15"/>
  <c r="G221" i="15"/>
  <c r="H221" i="15"/>
  <c r="I221" i="15"/>
  <c r="J221" i="15"/>
  <c r="K221" i="15"/>
  <c r="L221" i="15"/>
  <c r="M221" i="15"/>
  <c r="N221" i="15"/>
  <c r="O221" i="15"/>
  <c r="P221" i="15"/>
  <c r="Q221" i="15"/>
  <c r="R221" i="15"/>
  <c r="S221" i="15"/>
  <c r="T221" i="15"/>
  <c r="U221" i="15"/>
  <c r="V221" i="15"/>
  <c r="W221" i="15"/>
  <c r="X221" i="15"/>
  <c r="Y221" i="15"/>
  <c r="Z221" i="15"/>
  <c r="C222" i="15"/>
  <c r="D222" i="15"/>
  <c r="E222" i="15"/>
  <c r="F222" i="15"/>
  <c r="G222" i="15"/>
  <c r="H222" i="15"/>
  <c r="I222" i="15"/>
  <c r="J222" i="15"/>
  <c r="K222" i="15"/>
  <c r="L222" i="15"/>
  <c r="M222" i="15"/>
  <c r="N222" i="15"/>
  <c r="O222" i="15"/>
  <c r="P222" i="15"/>
  <c r="Q222" i="15"/>
  <c r="R222" i="15"/>
  <c r="S222" i="15"/>
  <c r="T222" i="15"/>
  <c r="U222" i="15"/>
  <c r="V222" i="15"/>
  <c r="W222" i="15"/>
  <c r="X222" i="15"/>
  <c r="Y222" i="15"/>
  <c r="Z222" i="15"/>
  <c r="C223" i="15"/>
  <c r="D223" i="15"/>
  <c r="E223" i="15"/>
  <c r="F223" i="15"/>
  <c r="G223" i="15"/>
  <c r="H223" i="15"/>
  <c r="I223" i="15"/>
  <c r="J223" i="15"/>
  <c r="K223" i="15"/>
  <c r="L223" i="15"/>
  <c r="M223" i="15"/>
  <c r="N223" i="15"/>
  <c r="O223" i="15"/>
  <c r="P223" i="15"/>
  <c r="Q223" i="15"/>
  <c r="R223" i="15"/>
  <c r="S223" i="15"/>
  <c r="T223" i="15"/>
  <c r="U223" i="15"/>
  <c r="V223" i="15"/>
  <c r="W223" i="15"/>
  <c r="X223" i="15"/>
  <c r="Y223" i="15"/>
  <c r="Z223" i="15"/>
  <c r="C224" i="15"/>
  <c r="D224" i="15"/>
  <c r="E224" i="15"/>
  <c r="F224" i="15"/>
  <c r="G224" i="15"/>
  <c r="H224" i="15"/>
  <c r="I224" i="15"/>
  <c r="J224" i="15"/>
  <c r="K224" i="15"/>
  <c r="L224" i="15"/>
  <c r="M224" i="15"/>
  <c r="N224" i="15"/>
  <c r="O224" i="15"/>
  <c r="P224" i="15"/>
  <c r="Q224" i="15"/>
  <c r="R224" i="15"/>
  <c r="S224" i="15"/>
  <c r="T224" i="15"/>
  <c r="U224" i="15"/>
  <c r="V224" i="15"/>
  <c r="W224" i="15"/>
  <c r="X224" i="15"/>
  <c r="Y224" i="15"/>
  <c r="Z224" i="15"/>
  <c r="C225" i="15"/>
  <c r="D225" i="15"/>
  <c r="E225" i="15"/>
  <c r="F225" i="15"/>
  <c r="G225" i="15"/>
  <c r="H225" i="15"/>
  <c r="I225" i="15"/>
  <c r="J225" i="15"/>
  <c r="K225" i="15"/>
  <c r="L225" i="15"/>
  <c r="M225" i="15"/>
  <c r="N225" i="15"/>
  <c r="O225" i="15"/>
  <c r="P225" i="15"/>
  <c r="Q225" i="15"/>
  <c r="R225" i="15"/>
  <c r="S225" i="15"/>
  <c r="T225" i="15"/>
  <c r="U225" i="15"/>
  <c r="V225" i="15"/>
  <c r="W225" i="15"/>
  <c r="X225" i="15"/>
  <c r="Y225" i="15"/>
  <c r="Z225" i="15"/>
  <c r="C226" i="15"/>
  <c r="D226" i="15"/>
  <c r="E226" i="15"/>
  <c r="F226" i="15"/>
  <c r="G226" i="15"/>
  <c r="H226" i="15"/>
  <c r="I226" i="15"/>
  <c r="J226" i="15"/>
  <c r="K226" i="15"/>
  <c r="L226" i="15"/>
  <c r="M226" i="15"/>
  <c r="N226" i="15"/>
  <c r="O226" i="15"/>
  <c r="P226" i="15"/>
  <c r="Q226" i="15"/>
  <c r="R226" i="15"/>
  <c r="S226" i="15"/>
  <c r="T226" i="15"/>
  <c r="U226" i="15"/>
  <c r="V226" i="15"/>
  <c r="W226" i="15"/>
  <c r="X226" i="15"/>
  <c r="Y226" i="15"/>
  <c r="Z226" i="15"/>
  <c r="C227" i="15"/>
  <c r="D227" i="15"/>
  <c r="E227" i="15"/>
  <c r="F227" i="15"/>
  <c r="G227" i="15"/>
  <c r="H227" i="15"/>
  <c r="I227" i="15"/>
  <c r="J227" i="15"/>
  <c r="K227" i="15"/>
  <c r="L227" i="15"/>
  <c r="M227" i="15"/>
  <c r="N227" i="15"/>
  <c r="O227" i="15"/>
  <c r="P227" i="15"/>
  <c r="Q227" i="15"/>
  <c r="R227" i="15"/>
  <c r="S227" i="15"/>
  <c r="T227" i="15"/>
  <c r="U227" i="15"/>
  <c r="V227" i="15"/>
  <c r="W227" i="15"/>
  <c r="X227" i="15"/>
  <c r="Y227" i="15"/>
  <c r="Z227" i="15"/>
  <c r="C228" i="15"/>
  <c r="D228" i="15"/>
  <c r="E228" i="15"/>
  <c r="F228" i="15"/>
  <c r="G228" i="15"/>
  <c r="H228" i="15"/>
  <c r="I228" i="15"/>
  <c r="J228" i="15"/>
  <c r="K228" i="15"/>
  <c r="L228" i="15"/>
  <c r="M228" i="15"/>
  <c r="N228" i="15"/>
  <c r="O228" i="15"/>
  <c r="P228" i="15"/>
  <c r="Q228" i="15"/>
  <c r="R228" i="15"/>
  <c r="S228" i="15"/>
  <c r="T228" i="15"/>
  <c r="U228" i="15"/>
  <c r="V228" i="15"/>
  <c r="W228" i="15"/>
  <c r="X228" i="15"/>
  <c r="Y228" i="15"/>
  <c r="Z228" i="15"/>
  <c r="C229" i="15"/>
  <c r="D229" i="15"/>
  <c r="E229" i="15"/>
  <c r="F229" i="15"/>
  <c r="G229" i="15"/>
  <c r="H229" i="15"/>
  <c r="I229" i="15"/>
  <c r="J229" i="15"/>
  <c r="K229" i="15"/>
  <c r="L229" i="15"/>
  <c r="M229" i="15"/>
  <c r="N229" i="15"/>
  <c r="O229" i="15"/>
  <c r="P229" i="15"/>
  <c r="Q229" i="15"/>
  <c r="R229" i="15"/>
  <c r="S229" i="15"/>
  <c r="T229" i="15"/>
  <c r="U229" i="15"/>
  <c r="V229" i="15"/>
  <c r="W229" i="15"/>
  <c r="X229" i="15"/>
  <c r="Y229" i="15"/>
  <c r="Z229" i="15"/>
  <c r="C230" i="15"/>
  <c r="D230" i="15"/>
  <c r="E230" i="15"/>
  <c r="F230" i="15"/>
  <c r="G230" i="15"/>
  <c r="H230" i="15"/>
  <c r="I230" i="15"/>
  <c r="J230" i="15"/>
  <c r="K230" i="15"/>
  <c r="L230" i="15"/>
  <c r="M230" i="15"/>
  <c r="N230" i="15"/>
  <c r="O230" i="15"/>
  <c r="P230" i="15"/>
  <c r="Q230" i="15"/>
  <c r="R230" i="15"/>
  <c r="S230" i="15"/>
  <c r="T230" i="15"/>
  <c r="U230" i="15"/>
  <c r="V230" i="15"/>
  <c r="W230" i="15"/>
  <c r="X230" i="15"/>
  <c r="Y230" i="15"/>
  <c r="Z230" i="15"/>
  <c r="C231" i="15"/>
  <c r="D231" i="15"/>
  <c r="E231" i="15"/>
  <c r="F231" i="15"/>
  <c r="G231" i="15"/>
  <c r="H231" i="15"/>
  <c r="I231" i="15"/>
  <c r="J231" i="15"/>
  <c r="K231" i="15"/>
  <c r="L231" i="15"/>
  <c r="M231" i="15"/>
  <c r="N231" i="15"/>
  <c r="O231" i="15"/>
  <c r="P231" i="15"/>
  <c r="Q231" i="15"/>
  <c r="R231" i="15"/>
  <c r="S231" i="15"/>
  <c r="T231" i="15"/>
  <c r="U231" i="15"/>
  <c r="V231" i="15"/>
  <c r="W231" i="15"/>
  <c r="X231" i="15"/>
  <c r="Y231" i="15"/>
  <c r="Z231" i="15"/>
  <c r="C232" i="15"/>
  <c r="D232" i="15"/>
  <c r="E232" i="15"/>
  <c r="F232" i="15"/>
  <c r="G232" i="15"/>
  <c r="H232" i="15"/>
  <c r="I232" i="15"/>
  <c r="J232" i="15"/>
  <c r="K232" i="15"/>
  <c r="L232" i="15"/>
  <c r="M232" i="15"/>
  <c r="N232" i="15"/>
  <c r="O232" i="15"/>
  <c r="P232" i="15"/>
  <c r="Q232" i="15"/>
  <c r="R232" i="15"/>
  <c r="S232" i="15"/>
  <c r="T232" i="15"/>
  <c r="U232" i="15"/>
  <c r="V232" i="15"/>
  <c r="W232" i="15"/>
  <c r="X232" i="15"/>
  <c r="Y232" i="15"/>
  <c r="Z232" i="15"/>
  <c r="C233" i="15"/>
  <c r="D233" i="15"/>
  <c r="E233" i="15"/>
  <c r="F233" i="15"/>
  <c r="G233" i="15"/>
  <c r="H233" i="15"/>
  <c r="I233" i="15"/>
  <c r="J233" i="15"/>
  <c r="K233" i="15"/>
  <c r="L233" i="15"/>
  <c r="M233" i="15"/>
  <c r="N233" i="15"/>
  <c r="O233" i="15"/>
  <c r="P233" i="15"/>
  <c r="Q233" i="15"/>
  <c r="R233" i="15"/>
  <c r="S233" i="15"/>
  <c r="T233" i="15"/>
  <c r="U233" i="15"/>
  <c r="V233" i="15"/>
  <c r="W233" i="15"/>
  <c r="X233" i="15"/>
  <c r="Y233" i="15"/>
  <c r="Z233" i="15"/>
  <c r="C234" i="15"/>
  <c r="D234" i="15"/>
  <c r="E234" i="15"/>
  <c r="F234" i="15"/>
  <c r="G234" i="15"/>
  <c r="H234" i="15"/>
  <c r="I234" i="15"/>
  <c r="J234" i="15"/>
  <c r="K234" i="15"/>
  <c r="L234" i="15"/>
  <c r="M234" i="15"/>
  <c r="N234" i="15"/>
  <c r="O234" i="15"/>
  <c r="P234" i="15"/>
  <c r="Q234" i="15"/>
  <c r="R234" i="15"/>
  <c r="S234" i="15"/>
  <c r="T234" i="15"/>
  <c r="U234" i="15"/>
  <c r="V234" i="15"/>
  <c r="W234" i="15"/>
  <c r="X234" i="15"/>
  <c r="Y234" i="15"/>
  <c r="Z234" i="15"/>
  <c r="C235" i="15"/>
  <c r="D235" i="15"/>
  <c r="E235" i="15"/>
  <c r="F235" i="15"/>
  <c r="G235" i="15"/>
  <c r="H235" i="15"/>
  <c r="I235" i="15"/>
  <c r="J235" i="15"/>
  <c r="K235" i="15"/>
  <c r="L235" i="15"/>
  <c r="M235" i="15"/>
  <c r="N235" i="15"/>
  <c r="O235" i="15"/>
  <c r="P235" i="15"/>
  <c r="Q235" i="15"/>
  <c r="R235" i="15"/>
  <c r="S235" i="15"/>
  <c r="T235" i="15"/>
  <c r="U235" i="15"/>
  <c r="V235" i="15"/>
  <c r="W235" i="15"/>
  <c r="X235" i="15"/>
  <c r="Y235" i="15"/>
  <c r="Z235" i="15"/>
  <c r="C236" i="15"/>
  <c r="D236" i="15"/>
  <c r="E236" i="15"/>
  <c r="F236" i="15"/>
  <c r="G236" i="15"/>
  <c r="H236" i="15"/>
  <c r="I236" i="15"/>
  <c r="J236" i="15"/>
  <c r="K236" i="15"/>
  <c r="L236" i="15"/>
  <c r="M236" i="15"/>
  <c r="N236" i="15"/>
  <c r="O236" i="15"/>
  <c r="P236" i="15"/>
  <c r="Q236" i="15"/>
  <c r="R236" i="15"/>
  <c r="S236" i="15"/>
  <c r="T236" i="15"/>
  <c r="U236" i="15"/>
  <c r="V236" i="15"/>
  <c r="W236" i="15"/>
  <c r="X236" i="15"/>
  <c r="Y236" i="15"/>
  <c r="Z236" i="15"/>
  <c r="C237" i="15"/>
  <c r="D237" i="15"/>
  <c r="E237" i="15"/>
  <c r="F237" i="15"/>
  <c r="G237" i="15"/>
  <c r="H237" i="15"/>
  <c r="I237" i="15"/>
  <c r="J237" i="15"/>
  <c r="K237" i="15"/>
  <c r="L237" i="15"/>
  <c r="M237" i="15"/>
  <c r="N237" i="15"/>
  <c r="O237" i="15"/>
  <c r="P237" i="15"/>
  <c r="Q237" i="15"/>
  <c r="R237" i="15"/>
  <c r="S237" i="15"/>
  <c r="T237" i="15"/>
  <c r="U237" i="15"/>
  <c r="V237" i="15"/>
  <c r="W237" i="15"/>
  <c r="X237" i="15"/>
  <c r="Y237" i="15"/>
  <c r="Z237" i="15"/>
  <c r="C238" i="15"/>
  <c r="D238" i="15"/>
  <c r="E238" i="15"/>
  <c r="F238" i="15"/>
  <c r="G238" i="15"/>
  <c r="H238" i="15"/>
  <c r="I238" i="15"/>
  <c r="J238" i="15"/>
  <c r="K238" i="15"/>
  <c r="L238" i="15"/>
  <c r="M238" i="15"/>
  <c r="N238" i="15"/>
  <c r="O238" i="15"/>
  <c r="P238" i="15"/>
  <c r="Q238" i="15"/>
  <c r="R238" i="15"/>
  <c r="S238" i="15"/>
  <c r="T238" i="15"/>
  <c r="U238" i="15"/>
  <c r="V238" i="15"/>
  <c r="W238" i="15"/>
  <c r="X238" i="15"/>
  <c r="Y238" i="15"/>
  <c r="Z238" i="15"/>
  <c r="C239" i="15"/>
  <c r="D239" i="15"/>
  <c r="E239" i="15"/>
  <c r="F239" i="15"/>
  <c r="G239" i="15"/>
  <c r="H239" i="15"/>
  <c r="I239" i="15"/>
  <c r="J239" i="15"/>
  <c r="K239" i="15"/>
  <c r="L239" i="15"/>
  <c r="M239" i="15"/>
  <c r="N239" i="15"/>
  <c r="O239" i="15"/>
  <c r="P239" i="15"/>
  <c r="Q239" i="15"/>
  <c r="R239" i="15"/>
  <c r="S239" i="15"/>
  <c r="T239" i="15"/>
  <c r="U239" i="15"/>
  <c r="V239" i="15"/>
  <c r="W239" i="15"/>
  <c r="X239" i="15"/>
  <c r="Y239" i="15"/>
  <c r="Z239" i="15"/>
  <c r="C240" i="15"/>
  <c r="D240" i="15"/>
  <c r="E240" i="15"/>
  <c r="F240" i="15"/>
  <c r="G240" i="15"/>
  <c r="H240" i="15"/>
  <c r="I240" i="15"/>
  <c r="J240" i="15"/>
  <c r="K240" i="15"/>
  <c r="L240" i="15"/>
  <c r="M240" i="15"/>
  <c r="N240" i="15"/>
  <c r="O240" i="15"/>
  <c r="P240" i="15"/>
  <c r="Q240" i="15"/>
  <c r="R240" i="15"/>
  <c r="S240" i="15"/>
  <c r="T240" i="15"/>
  <c r="U240" i="15"/>
  <c r="V240" i="15"/>
  <c r="W240" i="15"/>
  <c r="X240" i="15"/>
  <c r="Y240" i="15"/>
  <c r="Z240" i="15"/>
  <c r="C241" i="15"/>
  <c r="D241" i="15"/>
  <c r="E241" i="15"/>
  <c r="F241" i="15"/>
  <c r="G241" i="15"/>
  <c r="H241" i="15"/>
  <c r="I241" i="15"/>
  <c r="J241" i="15"/>
  <c r="K241" i="15"/>
  <c r="L241" i="15"/>
  <c r="M241" i="15"/>
  <c r="N241" i="15"/>
  <c r="O241" i="15"/>
  <c r="P241" i="15"/>
  <c r="Q241" i="15"/>
  <c r="R241" i="15"/>
  <c r="S241" i="15"/>
  <c r="T241" i="15"/>
  <c r="U241" i="15"/>
  <c r="V241" i="15"/>
  <c r="W241" i="15"/>
  <c r="X241" i="15"/>
  <c r="Y241" i="15"/>
  <c r="Z241" i="15"/>
  <c r="C242" i="15"/>
  <c r="D242" i="15"/>
  <c r="E242" i="15"/>
  <c r="F242" i="15"/>
  <c r="G242" i="15"/>
  <c r="H242" i="15"/>
  <c r="I242" i="15"/>
  <c r="J242" i="15"/>
  <c r="K242" i="15"/>
  <c r="L242" i="15"/>
  <c r="M242" i="15"/>
  <c r="N242" i="15"/>
  <c r="O242" i="15"/>
  <c r="P242" i="15"/>
  <c r="Q242" i="15"/>
  <c r="R242" i="15"/>
  <c r="S242" i="15"/>
  <c r="T242" i="15"/>
  <c r="U242" i="15"/>
  <c r="V242" i="15"/>
  <c r="W242" i="15"/>
  <c r="X242" i="15"/>
  <c r="Y242" i="15"/>
  <c r="Z242" i="15"/>
  <c r="C243" i="15"/>
  <c r="D243" i="15"/>
  <c r="E243" i="15"/>
  <c r="F243" i="15"/>
  <c r="G243" i="15"/>
  <c r="H243" i="15"/>
  <c r="I243" i="15"/>
  <c r="J243" i="15"/>
  <c r="K243" i="15"/>
  <c r="L243" i="15"/>
  <c r="M243" i="15"/>
  <c r="N243" i="15"/>
  <c r="O243" i="15"/>
  <c r="P243" i="15"/>
  <c r="Q243" i="15"/>
  <c r="R243" i="15"/>
  <c r="S243" i="15"/>
  <c r="T243" i="15"/>
  <c r="U243" i="15"/>
  <c r="V243" i="15"/>
  <c r="W243" i="15"/>
  <c r="X243" i="15"/>
  <c r="Y243" i="15"/>
  <c r="Z243" i="15"/>
  <c r="C244" i="15"/>
  <c r="D244" i="15"/>
  <c r="E244" i="15"/>
  <c r="F244" i="15"/>
  <c r="G244" i="15"/>
  <c r="H244" i="15"/>
  <c r="I244" i="15"/>
  <c r="J244" i="15"/>
  <c r="K244" i="15"/>
  <c r="L244" i="15"/>
  <c r="M244" i="15"/>
  <c r="N244" i="15"/>
  <c r="O244" i="15"/>
  <c r="P244" i="15"/>
  <c r="Q244" i="15"/>
  <c r="R244" i="15"/>
  <c r="S244" i="15"/>
  <c r="T244" i="15"/>
  <c r="U244" i="15"/>
  <c r="V244" i="15"/>
  <c r="W244" i="15"/>
  <c r="X244" i="15"/>
  <c r="Y244" i="15"/>
  <c r="Z244" i="15"/>
  <c r="C245" i="15"/>
  <c r="D245" i="15"/>
  <c r="E245" i="15"/>
  <c r="F245" i="15"/>
  <c r="G245" i="15"/>
  <c r="H245" i="15"/>
  <c r="I245" i="15"/>
  <c r="J245" i="15"/>
  <c r="K245" i="15"/>
  <c r="L245" i="15"/>
  <c r="M245" i="15"/>
  <c r="N245" i="15"/>
  <c r="O245" i="15"/>
  <c r="P245" i="15"/>
  <c r="Q245" i="15"/>
  <c r="R245" i="15"/>
  <c r="S245" i="15"/>
  <c r="T245" i="15"/>
  <c r="U245" i="15"/>
  <c r="V245" i="15"/>
  <c r="W245" i="15"/>
  <c r="X245" i="15"/>
  <c r="Y245" i="15"/>
  <c r="Z245" i="15"/>
  <c r="C246" i="15"/>
  <c r="D246" i="15"/>
  <c r="E246" i="15"/>
  <c r="F246" i="15"/>
  <c r="G246" i="15"/>
  <c r="H246" i="15"/>
  <c r="I246" i="15"/>
  <c r="J246" i="15"/>
  <c r="K246" i="15"/>
  <c r="L246" i="15"/>
  <c r="M246" i="15"/>
  <c r="N246" i="15"/>
  <c r="O246" i="15"/>
  <c r="P246" i="15"/>
  <c r="Q246" i="15"/>
  <c r="R246" i="15"/>
  <c r="S246" i="15"/>
  <c r="T246" i="15"/>
  <c r="U246" i="15"/>
  <c r="V246" i="15"/>
  <c r="W246" i="15"/>
  <c r="X246" i="15"/>
  <c r="Y246" i="15"/>
  <c r="Z246" i="15"/>
  <c r="C247" i="15"/>
  <c r="D247" i="15"/>
  <c r="E247" i="15"/>
  <c r="F247" i="15"/>
  <c r="G247" i="15"/>
  <c r="H247" i="15"/>
  <c r="I247" i="15"/>
  <c r="J247" i="15"/>
  <c r="K247" i="15"/>
  <c r="L247" i="15"/>
  <c r="M247" i="15"/>
  <c r="N247" i="15"/>
  <c r="O247" i="15"/>
  <c r="P247" i="15"/>
  <c r="Q247" i="15"/>
  <c r="R247" i="15"/>
  <c r="S247" i="15"/>
  <c r="T247" i="15"/>
  <c r="U247" i="15"/>
  <c r="V247" i="15"/>
  <c r="W247" i="15"/>
  <c r="X247" i="15"/>
  <c r="Y247" i="15"/>
  <c r="Z247" i="15"/>
  <c r="C248" i="15"/>
  <c r="D248" i="15"/>
  <c r="E248" i="15"/>
  <c r="F248" i="15"/>
  <c r="G248" i="15"/>
  <c r="H248" i="15"/>
  <c r="I248" i="15"/>
  <c r="J248" i="15"/>
  <c r="K248" i="15"/>
  <c r="L248" i="15"/>
  <c r="M248" i="15"/>
  <c r="N248" i="15"/>
  <c r="O248" i="15"/>
  <c r="P248" i="15"/>
  <c r="Q248" i="15"/>
  <c r="R248" i="15"/>
  <c r="S248" i="15"/>
  <c r="T248" i="15"/>
  <c r="U248" i="15"/>
  <c r="V248" i="15"/>
  <c r="W248" i="15"/>
  <c r="X248" i="15"/>
  <c r="Y248" i="15"/>
  <c r="Z248" i="15"/>
  <c r="C249" i="15"/>
  <c r="D249" i="15"/>
  <c r="E249" i="15"/>
  <c r="F249" i="15"/>
  <c r="G249" i="15"/>
  <c r="H249" i="15"/>
  <c r="I249" i="15"/>
  <c r="J249" i="15"/>
  <c r="K249" i="15"/>
  <c r="L249" i="15"/>
  <c r="M249" i="15"/>
  <c r="N249" i="15"/>
  <c r="O249" i="15"/>
  <c r="P249" i="15"/>
  <c r="Q249" i="15"/>
  <c r="R249" i="15"/>
  <c r="S249" i="15"/>
  <c r="T249" i="15"/>
  <c r="U249" i="15"/>
  <c r="V249" i="15"/>
  <c r="W249" i="15"/>
  <c r="X249" i="15"/>
  <c r="Y249" i="15"/>
  <c r="Z249" i="15"/>
  <c r="C250" i="15"/>
  <c r="D250" i="15"/>
  <c r="E250" i="15"/>
  <c r="F250" i="15"/>
  <c r="G250" i="15"/>
  <c r="H250" i="15"/>
  <c r="I250" i="15"/>
  <c r="J250" i="15"/>
  <c r="K250" i="15"/>
  <c r="L250" i="15"/>
  <c r="M250" i="15"/>
  <c r="N250" i="15"/>
  <c r="O250" i="15"/>
  <c r="P250" i="15"/>
  <c r="Q250" i="15"/>
  <c r="R250" i="15"/>
  <c r="S250" i="15"/>
  <c r="T250" i="15"/>
  <c r="U250" i="15"/>
  <c r="V250" i="15"/>
  <c r="W250" i="15"/>
  <c r="X250" i="15"/>
  <c r="Y250" i="15"/>
  <c r="Z250" i="15"/>
  <c r="C251" i="15"/>
  <c r="D251" i="15"/>
  <c r="E251" i="15"/>
  <c r="F251" i="15"/>
  <c r="G251" i="15"/>
  <c r="H251" i="15"/>
  <c r="I251" i="15"/>
  <c r="J251" i="15"/>
  <c r="K251" i="15"/>
  <c r="L251" i="15"/>
  <c r="M251" i="15"/>
  <c r="N251" i="15"/>
  <c r="O251" i="15"/>
  <c r="P251" i="15"/>
  <c r="Q251" i="15"/>
  <c r="R251" i="15"/>
  <c r="S251" i="15"/>
  <c r="T251" i="15"/>
  <c r="U251" i="15"/>
  <c r="V251" i="15"/>
  <c r="W251" i="15"/>
  <c r="X251" i="15"/>
  <c r="Y251" i="15"/>
  <c r="Z251" i="15"/>
  <c r="K253" i="15"/>
  <c r="L253" i="15"/>
  <c r="M253" i="15"/>
  <c r="K254" i="15"/>
  <c r="L254" i="15"/>
  <c r="M254" i="15"/>
  <c r="N254" i="15"/>
</calcChain>
</file>

<file path=xl/sharedStrings.xml><?xml version="1.0" encoding="utf-8"?>
<sst xmlns="http://schemas.openxmlformats.org/spreadsheetml/2006/main" count="2079" uniqueCount="105">
  <si>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</si>
  <si>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</si>
  <si>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</si>
  <si>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</si>
  <si>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</si>
  <si>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</si>
  <si>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</si>
  <si>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</si>
  <si>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</si>
  <si>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</si>
  <si>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</si>
  <si>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</si>
  <si>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</si>
  <si>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</si>
  <si>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</si>
  <si>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</si>
  <si>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</si>
  <si>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</si>
  <si>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</si>
  <si>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</si>
  <si>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</si>
  <si>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</si>
  <si>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</si>
  <si>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</si>
  <si>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</si>
  <si>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</si>
  <si>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</si>
  <si>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</si>
  <si>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</si>
  <si>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HDFCBANK</t>
  </si>
  <si>
    <t>EQ</t>
  </si>
  <si>
    <t>HDFC</t>
  </si>
  <si>
    <t>Sr. No.</t>
  </si>
  <si>
    <t>Helper</t>
  </si>
  <si>
    <t>Ratio</t>
  </si>
  <si>
    <t>Mean</t>
  </si>
  <si>
    <t>SD</t>
  </si>
  <si>
    <t>SMA</t>
  </si>
  <si>
    <t>Upper_BB</t>
  </si>
  <si>
    <t>Lower_BB</t>
  </si>
  <si>
    <t>STD</t>
  </si>
  <si>
    <t>Ratio_Signal</t>
  </si>
  <si>
    <t>System_Signal</t>
  </si>
  <si>
    <t>Buy</t>
  </si>
  <si>
    <t>Sell</t>
  </si>
  <si>
    <t>Short</t>
  </si>
  <si>
    <t>Cover</t>
  </si>
  <si>
    <t>Entry_Date</t>
  </si>
  <si>
    <t>Exit_Date</t>
  </si>
  <si>
    <t>Type</t>
  </si>
  <si>
    <t>Initial Capital</t>
  </si>
  <si>
    <t>Gross PL</t>
  </si>
  <si>
    <t>Gross PL %</t>
  </si>
  <si>
    <t>Transaction Cost</t>
  </si>
  <si>
    <t>Net PL</t>
  </si>
  <si>
    <t>Net PL %</t>
  </si>
  <si>
    <t>Starting_Equity</t>
  </si>
  <si>
    <t>Ending_Equity</t>
  </si>
  <si>
    <t>Qty_Short</t>
  </si>
  <si>
    <t>Qty_Buy</t>
  </si>
  <si>
    <t>Drawdown</t>
  </si>
  <si>
    <t>Performance Metrix</t>
  </si>
  <si>
    <t>Total Trades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</si>
  <si>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</si>
  <si>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</si>
  <si>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</si>
  <si>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</si>
  <si>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</si>
  <si>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</si>
  <si>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</si>
  <si>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Drawdown Table</t>
  </si>
  <si>
    <t>Max Drawdown</t>
  </si>
  <si>
    <t>XIRR Table</t>
  </si>
  <si>
    <t>XIRR</t>
  </si>
  <si>
    <t xml:space="preserve"> </t>
  </si>
  <si>
    <t>Number of Signals</t>
  </si>
  <si>
    <t>Number of Trades</t>
  </si>
  <si>
    <t>Last Date</t>
  </si>
  <si>
    <t>Long_Signal</t>
  </si>
  <si>
    <t>Short_Signal</t>
  </si>
  <si>
    <t>Long_Opening</t>
  </si>
  <si>
    <t>Short_Opening</t>
  </si>
  <si>
    <t>Long_1</t>
  </si>
  <si>
    <t>Short_-1</t>
  </si>
  <si>
    <t>Long+Short</t>
  </si>
  <si>
    <t>Risk-free Return</t>
  </si>
  <si>
    <t>Sharp Ratio</t>
  </si>
  <si>
    <t>Helper_1</t>
  </si>
  <si>
    <t>Helper_-1</t>
  </si>
  <si>
    <t>Short Count</t>
  </si>
  <si>
    <t>Long Count</t>
  </si>
  <si>
    <t>BUY</t>
  </si>
  <si>
    <t>SELL</t>
  </si>
  <si>
    <t>BUY&amp;Short</t>
  </si>
  <si>
    <t>SELL&amp;Cover</t>
  </si>
  <si>
    <t>BUY&amp;Short Count</t>
  </si>
  <si>
    <t>SELL&amp;Cover Count</t>
  </si>
  <si>
    <t/>
  </si>
  <si>
    <t>Equity</t>
  </si>
  <si>
    <t>Initial Equity</t>
  </si>
  <si>
    <t>Contract Value Buy</t>
  </si>
  <si>
    <t>Contract Value Sell</t>
  </si>
  <si>
    <t>Transaction Cost Buy</t>
  </si>
  <si>
    <t>Transaction Cost Sell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</si>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</sst>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43" fontId="0" fillId="0" borderId="0" xfId="1" applyFont="1"/>
    <xf numFmtId="0" fontId="2" fillId="0" borderId="0" xfId="0" applyFont="1"/>
    <xf numFmtId="43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2" fillId="4" borderId="6" xfId="0" applyFont="1" applyFill="1" applyBorder="1"/>
    <xf numFmtId="0" fontId="0" fillId="4" borderId="7" xfId="0" applyFill="1" applyBorder="1"/>
    <xf numFmtId="0" fontId="2" fillId="4" borderId="8" xfId="0" applyFont="1" applyFill="1" applyBorder="1"/>
    <xf numFmtId="0" fontId="2" fillId="4" borderId="1" xfId="0" applyFont="1" applyFill="1" applyBorder="1"/>
    <xf numFmtId="10" fontId="0" fillId="4" borderId="7" xfId="2" applyNumberFormat="1" applyFont="1" applyFill="1" applyBorder="1"/>
    <xf numFmtId="2" fontId="0" fillId="4" borderId="9" xfId="2" applyNumberFormat="1" applyFont="1" applyFill="1" applyBorder="1"/>
    <xf numFmtId="14" fontId="0" fillId="4" borderId="4" xfId="0" applyNumberFormat="1" applyFill="1" applyBorder="1"/>
    <xf numFmtId="2" fontId="0" fillId="4" borderId="5" xfId="0" applyNumberFormat="1" applyFill="1" applyBorder="1"/>
    <xf numFmtId="10" fontId="2" fillId="4" borderId="2" xfId="0" applyNumberFormat="1" applyFont="1" applyFill="1" applyBorder="1"/>
    <xf numFmtId="0" fontId="3" fillId="2" borderId="4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16" fontId="0" fillId="0" borderId="0" xfId="0" applyNumberFormat="1"/>
    <xf numFmtId="2" fontId="0" fillId="0" borderId="7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0" fontId="2" fillId="0" borderId="0" xfId="2" applyNumberFormat="1" applyFont="1" applyFill="1" applyBorder="1"/>
    <xf numFmtId="14" fontId="2" fillId="0" borderId="8" xfId="0" applyNumberFormat="1" applyFont="1" applyFill="1" applyBorder="1"/>
    <xf numFmtId="14" fontId="0" fillId="0" borderId="6" xfId="0" applyNumberFormat="1" applyBorder="1"/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9" fontId="0" fillId="0" borderId="0" xfId="0" applyNumberFormat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14" fontId="4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43" fontId="4" fillId="0" borderId="0" xfId="1" applyFont="1" applyFill="1"/>
    <xf numFmtId="14" fontId="3" fillId="2" borderId="0" xfId="0" applyNumberFormat="1" applyFont="1" applyFill="1"/>
    <xf numFmtId="165" fontId="0" fillId="0" borderId="0" xfId="2" applyNumberFormat="1" applyFont="1"/>
    <xf numFmtId="165" fontId="0" fillId="0" borderId="0" xfId="0" applyNumberFormat="1"/>
    <xf numFmtId="10" fontId="0" fillId="0" borderId="9" xfId="2" applyNumberFormat="1" applyFont="1" applyFill="1" applyBorder="1"/>
    <xf numFmtId="0" fontId="0" fillId="0" borderId="0" xfId="0" applyNumberFormat="1"/>
    <xf numFmtId="10" fontId="0" fillId="4" borderId="9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Sheet11!$A$2:$A$251</c:f>
              <c:numCache>
                <c:formatCode>m/d/yyyy</c:formatCode>
                <c:ptCount val="2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Sheet11!$D$2:$D$251</c:f>
              <c:numCache>
                <c:formatCode>0.00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1000000</c:v>
                </c:pt>
                <c:pt idx="203">
                  <c:v>1000000</c:v>
                </c:pt>
                <c:pt idx="204">
                  <c:v>1000000</c:v>
                </c:pt>
                <c:pt idx="205">
                  <c:v>1000000</c:v>
                </c:pt>
                <c:pt idx="206">
                  <c:v>1000000</c:v>
                </c:pt>
                <c:pt idx="207">
                  <c:v>1000000</c:v>
                </c:pt>
                <c:pt idx="208">
                  <c:v>1000000</c:v>
                </c:pt>
                <c:pt idx="209">
                  <c:v>1000000</c:v>
                </c:pt>
                <c:pt idx="210">
                  <c:v>1000000</c:v>
                </c:pt>
                <c:pt idx="211">
                  <c:v>1000000</c:v>
                </c:pt>
                <c:pt idx="212">
                  <c:v>1000000</c:v>
                </c:pt>
                <c:pt idx="213">
                  <c:v>1000000</c:v>
                </c:pt>
                <c:pt idx="214">
                  <c:v>1000000</c:v>
                </c:pt>
                <c:pt idx="215">
                  <c:v>1000000</c:v>
                </c:pt>
                <c:pt idx="216">
                  <c:v>1000000</c:v>
                </c:pt>
                <c:pt idx="217">
                  <c:v>1000000</c:v>
                </c:pt>
                <c:pt idx="218">
                  <c:v>1000000</c:v>
                </c:pt>
                <c:pt idx="219">
                  <c:v>1000000</c:v>
                </c:pt>
                <c:pt idx="220">
                  <c:v>1000000</c:v>
                </c:pt>
                <c:pt idx="221">
                  <c:v>1000000</c:v>
                </c:pt>
                <c:pt idx="222">
                  <c:v>1000000</c:v>
                </c:pt>
                <c:pt idx="223">
                  <c:v>1000000</c:v>
                </c:pt>
                <c:pt idx="224">
                  <c:v>1000000</c:v>
                </c:pt>
                <c:pt idx="225">
                  <c:v>1000000</c:v>
                </c:pt>
                <c:pt idx="226">
                  <c:v>1000000</c:v>
                </c:pt>
                <c:pt idx="227">
                  <c:v>1000000</c:v>
                </c:pt>
                <c:pt idx="228">
                  <c:v>1000000</c:v>
                </c:pt>
                <c:pt idx="229">
                  <c:v>1000000</c:v>
                </c:pt>
                <c:pt idx="230">
                  <c:v>1000000</c:v>
                </c:pt>
                <c:pt idx="231">
                  <c:v>1000000</c:v>
                </c:pt>
                <c:pt idx="232">
                  <c:v>1000000</c:v>
                </c:pt>
                <c:pt idx="233">
                  <c:v>1000000</c:v>
                </c:pt>
                <c:pt idx="234">
                  <c:v>1000000</c:v>
                </c:pt>
                <c:pt idx="235">
                  <c:v>1000000</c:v>
                </c:pt>
                <c:pt idx="236">
                  <c:v>1000000</c:v>
                </c:pt>
                <c:pt idx="237">
                  <c:v>1000000</c:v>
                </c:pt>
                <c:pt idx="238">
                  <c:v>1000000</c:v>
                </c:pt>
                <c:pt idx="239">
                  <c:v>1000000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1000000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1000000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86-4D6B-8C61-F05E92CD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06256"/>
        <c:axId val="1645117680"/>
      </c:lineChart>
      <c:dateAx>
        <c:axId val="164510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7680"/>
        <c:crosses val="autoZero"/>
        <c:auto val="1"/>
        <c:lblOffset val="100"/>
        <c:baseTimeUnit val="days"/>
      </c:dateAx>
      <c:valAx>
        <c:axId val="16451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Sheet11!$D$2:$D$251</c:f>
              <c:numCache>
                <c:formatCode>0.00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  <c:pt idx="141">
                  <c:v>1000000</c:v>
                </c:pt>
                <c:pt idx="142">
                  <c:v>1000000</c:v>
                </c:pt>
                <c:pt idx="143">
                  <c:v>1000000</c:v>
                </c:pt>
                <c:pt idx="144">
                  <c:v>1000000</c:v>
                </c:pt>
                <c:pt idx="145">
                  <c:v>1000000</c:v>
                </c:pt>
                <c:pt idx="146">
                  <c:v>1000000</c:v>
                </c:pt>
                <c:pt idx="147">
                  <c:v>1000000</c:v>
                </c:pt>
                <c:pt idx="148">
                  <c:v>1000000</c:v>
                </c:pt>
                <c:pt idx="149">
                  <c:v>1000000</c:v>
                </c:pt>
                <c:pt idx="150">
                  <c:v>1000000</c:v>
                </c:pt>
                <c:pt idx="151">
                  <c:v>1000000</c:v>
                </c:pt>
                <c:pt idx="152">
                  <c:v>1000000</c:v>
                </c:pt>
                <c:pt idx="153">
                  <c:v>1000000</c:v>
                </c:pt>
                <c:pt idx="154">
                  <c:v>1000000</c:v>
                </c:pt>
                <c:pt idx="155">
                  <c:v>1000000</c:v>
                </c:pt>
                <c:pt idx="156">
                  <c:v>1000000</c:v>
                </c:pt>
                <c:pt idx="157">
                  <c:v>1000000</c:v>
                </c:pt>
                <c:pt idx="158">
                  <c:v>1000000</c:v>
                </c:pt>
                <c:pt idx="159">
                  <c:v>1000000</c:v>
                </c:pt>
                <c:pt idx="160">
                  <c:v>1000000</c:v>
                </c:pt>
                <c:pt idx="161">
                  <c:v>1000000</c:v>
                </c:pt>
                <c:pt idx="162">
                  <c:v>1000000</c:v>
                </c:pt>
                <c:pt idx="163">
                  <c:v>1000000</c:v>
                </c:pt>
                <c:pt idx="164">
                  <c:v>1000000</c:v>
                </c:pt>
                <c:pt idx="165">
                  <c:v>1000000</c:v>
                </c:pt>
                <c:pt idx="166">
                  <c:v>1000000</c:v>
                </c:pt>
                <c:pt idx="167">
                  <c:v>1000000</c:v>
                </c:pt>
                <c:pt idx="168">
                  <c:v>1000000</c:v>
                </c:pt>
                <c:pt idx="169">
                  <c:v>1000000</c:v>
                </c:pt>
                <c:pt idx="170">
                  <c:v>1000000</c:v>
                </c:pt>
                <c:pt idx="171">
                  <c:v>1000000</c:v>
                </c:pt>
                <c:pt idx="172">
                  <c:v>1000000</c:v>
                </c:pt>
                <c:pt idx="173">
                  <c:v>1000000</c:v>
                </c:pt>
                <c:pt idx="174">
                  <c:v>1000000</c:v>
                </c:pt>
                <c:pt idx="175">
                  <c:v>1000000</c:v>
                </c:pt>
                <c:pt idx="176">
                  <c:v>1000000</c:v>
                </c:pt>
                <c:pt idx="177">
                  <c:v>1000000</c:v>
                </c:pt>
                <c:pt idx="178">
                  <c:v>1000000</c:v>
                </c:pt>
                <c:pt idx="179">
                  <c:v>1000000</c:v>
                </c:pt>
                <c:pt idx="180">
                  <c:v>1000000</c:v>
                </c:pt>
                <c:pt idx="181">
                  <c:v>1000000</c:v>
                </c:pt>
                <c:pt idx="182">
                  <c:v>1000000</c:v>
                </c:pt>
                <c:pt idx="183">
                  <c:v>1000000</c:v>
                </c:pt>
                <c:pt idx="184">
                  <c:v>1000000</c:v>
                </c:pt>
                <c:pt idx="185">
                  <c:v>1000000</c:v>
                </c:pt>
                <c:pt idx="186">
                  <c:v>1000000</c:v>
                </c:pt>
                <c:pt idx="187">
                  <c:v>1000000</c:v>
                </c:pt>
                <c:pt idx="188">
                  <c:v>1000000</c:v>
                </c:pt>
                <c:pt idx="189">
                  <c:v>1000000</c:v>
                </c:pt>
                <c:pt idx="190">
                  <c:v>1000000</c:v>
                </c:pt>
                <c:pt idx="191">
                  <c:v>1000000</c:v>
                </c:pt>
                <c:pt idx="192">
                  <c:v>1000000</c:v>
                </c:pt>
                <c:pt idx="193">
                  <c:v>1000000</c:v>
                </c:pt>
                <c:pt idx="194">
                  <c:v>1000000</c:v>
                </c:pt>
                <c:pt idx="195">
                  <c:v>1000000</c:v>
                </c:pt>
                <c:pt idx="196">
                  <c:v>1000000</c:v>
                </c:pt>
                <c:pt idx="197">
                  <c:v>1000000</c:v>
                </c:pt>
                <c:pt idx="198">
                  <c:v>1000000</c:v>
                </c:pt>
                <c:pt idx="199">
                  <c:v>1000000</c:v>
                </c:pt>
                <c:pt idx="200">
                  <c:v>1000000</c:v>
                </c:pt>
                <c:pt idx="201">
                  <c:v>1000000</c:v>
                </c:pt>
                <c:pt idx="202">
                  <c:v>1000000</c:v>
                </c:pt>
                <c:pt idx="203">
                  <c:v>1000000</c:v>
                </c:pt>
                <c:pt idx="204">
                  <c:v>1000000</c:v>
                </c:pt>
                <c:pt idx="205">
                  <c:v>1000000</c:v>
                </c:pt>
                <c:pt idx="206">
                  <c:v>1000000</c:v>
                </c:pt>
                <c:pt idx="207">
                  <c:v>1000000</c:v>
                </c:pt>
                <c:pt idx="208">
                  <c:v>1000000</c:v>
                </c:pt>
                <c:pt idx="209">
                  <c:v>1000000</c:v>
                </c:pt>
                <c:pt idx="210">
                  <c:v>1000000</c:v>
                </c:pt>
                <c:pt idx="211">
                  <c:v>1000000</c:v>
                </c:pt>
                <c:pt idx="212">
                  <c:v>1000000</c:v>
                </c:pt>
                <c:pt idx="213">
                  <c:v>1000000</c:v>
                </c:pt>
                <c:pt idx="214">
                  <c:v>1000000</c:v>
                </c:pt>
                <c:pt idx="215">
                  <c:v>1000000</c:v>
                </c:pt>
                <c:pt idx="216">
                  <c:v>1000000</c:v>
                </c:pt>
                <c:pt idx="217">
                  <c:v>1000000</c:v>
                </c:pt>
                <c:pt idx="218">
                  <c:v>1000000</c:v>
                </c:pt>
                <c:pt idx="219">
                  <c:v>1000000</c:v>
                </c:pt>
                <c:pt idx="220">
                  <c:v>1000000</c:v>
                </c:pt>
                <c:pt idx="221">
                  <c:v>1000000</c:v>
                </c:pt>
                <c:pt idx="222">
                  <c:v>1000000</c:v>
                </c:pt>
                <c:pt idx="223">
                  <c:v>1000000</c:v>
                </c:pt>
                <c:pt idx="224">
                  <c:v>1000000</c:v>
                </c:pt>
                <c:pt idx="225">
                  <c:v>1000000</c:v>
                </c:pt>
                <c:pt idx="226">
                  <c:v>1000000</c:v>
                </c:pt>
                <c:pt idx="227">
                  <c:v>1000000</c:v>
                </c:pt>
                <c:pt idx="228">
                  <c:v>1000000</c:v>
                </c:pt>
                <c:pt idx="229">
                  <c:v>1000000</c:v>
                </c:pt>
                <c:pt idx="230">
                  <c:v>1000000</c:v>
                </c:pt>
                <c:pt idx="231">
                  <c:v>1000000</c:v>
                </c:pt>
                <c:pt idx="232">
                  <c:v>1000000</c:v>
                </c:pt>
                <c:pt idx="233">
                  <c:v>1000000</c:v>
                </c:pt>
                <c:pt idx="234">
                  <c:v>1000000</c:v>
                </c:pt>
                <c:pt idx="235">
                  <c:v>1000000</c:v>
                </c:pt>
                <c:pt idx="236">
                  <c:v>1000000</c:v>
                </c:pt>
                <c:pt idx="237">
                  <c:v>1000000</c:v>
                </c:pt>
                <c:pt idx="238">
                  <c:v>1000000</c:v>
                </c:pt>
                <c:pt idx="239">
                  <c:v>1000000</c:v>
                </c:pt>
                <c:pt idx="240">
                  <c:v>1000000</c:v>
                </c:pt>
                <c:pt idx="241">
                  <c:v>1000000</c:v>
                </c:pt>
                <c:pt idx="242">
                  <c:v>1000000</c:v>
                </c:pt>
                <c:pt idx="243">
                  <c:v>1000000</c:v>
                </c:pt>
                <c:pt idx="244">
                  <c:v>1000000</c:v>
                </c:pt>
                <c:pt idx="245">
                  <c:v>1000000</c:v>
                </c:pt>
                <c:pt idx="246">
                  <c:v>1000000</c:v>
                </c:pt>
                <c:pt idx="247">
                  <c:v>1000000</c:v>
                </c:pt>
                <c:pt idx="248">
                  <c:v>1000000</c:v>
                </c:pt>
                <c:pt idx="24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09520"/>
        <c:axId val="1645106800"/>
      </c:lineChart>
      <c:catAx>
        <c:axId val="16451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6800"/>
        <c:crosses val="autoZero"/>
        <c:auto val="1"/>
        <c:lblAlgn val="ctr"/>
        <c:lblOffset val="100"/>
        <c:noMultiLvlLbl val="0"/>
      </c:catAx>
      <c:valAx>
        <c:axId val="16451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696308171059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TradeList2!$Y$2:$Y$251</c:f>
              <c:numCache>
                <c:formatCode>_(* #,##0.00_);_(* \(#,##0.00\);_(* "-"??_);_(@_)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1011302.9182249999</c:v>
                </c:pt>
                <c:pt idx="14">
                  <c:v>1011302.9182249999</c:v>
                </c:pt>
                <c:pt idx="15">
                  <c:v>1011302.9182249999</c:v>
                </c:pt>
                <c:pt idx="16">
                  <c:v>1011302.9182249999</c:v>
                </c:pt>
                <c:pt idx="17">
                  <c:v>1021274.5337249999</c:v>
                </c:pt>
                <c:pt idx="18">
                  <c:v>1021274.5337249999</c:v>
                </c:pt>
                <c:pt idx="19">
                  <c:v>1013561.5682499998</c:v>
                </c:pt>
                <c:pt idx="20">
                  <c:v>1020051.9788499997</c:v>
                </c:pt>
                <c:pt idx="21">
                  <c:v>1020051.9788499997</c:v>
                </c:pt>
                <c:pt idx="22">
                  <c:v>1020051.9788499997</c:v>
                </c:pt>
                <c:pt idx="23">
                  <c:v>1020051.9788499997</c:v>
                </c:pt>
                <c:pt idx="24">
                  <c:v>1020051.9788499997</c:v>
                </c:pt>
                <c:pt idx="25">
                  <c:v>1020051.9788499997</c:v>
                </c:pt>
                <c:pt idx="26">
                  <c:v>1020051.9788499997</c:v>
                </c:pt>
                <c:pt idx="27">
                  <c:v>1018794.9951499997</c:v>
                </c:pt>
                <c:pt idx="28">
                  <c:v>1025508.8409999998</c:v>
                </c:pt>
                <c:pt idx="29">
                  <c:v>1043244.0426249998</c:v>
                </c:pt>
                <c:pt idx="30">
                  <c:v>1043244.0426249998</c:v>
                </c:pt>
                <c:pt idx="31">
                  <c:v>1052485.7051249999</c:v>
                </c:pt>
                <c:pt idx="32">
                  <c:v>1054211.682025</c:v>
                </c:pt>
                <c:pt idx="33">
                  <c:v>1051700.7573250001</c:v>
                </c:pt>
                <c:pt idx="34">
                  <c:v>1057882.8325250002</c:v>
                </c:pt>
                <c:pt idx="35">
                  <c:v>1064395.3120250003</c:v>
                </c:pt>
                <c:pt idx="36">
                  <c:v>1066669.4120250004</c:v>
                </c:pt>
                <c:pt idx="37">
                  <c:v>1074514.0714500004</c:v>
                </c:pt>
                <c:pt idx="38">
                  <c:v>1074514.0714500004</c:v>
                </c:pt>
                <c:pt idx="39">
                  <c:v>1074514.0714500004</c:v>
                </c:pt>
                <c:pt idx="40">
                  <c:v>1074514.0714500004</c:v>
                </c:pt>
                <c:pt idx="41">
                  <c:v>1085874.0302500005</c:v>
                </c:pt>
                <c:pt idx="42">
                  <c:v>1085874.0302500005</c:v>
                </c:pt>
                <c:pt idx="43">
                  <c:v>1085874.0302500005</c:v>
                </c:pt>
                <c:pt idx="44">
                  <c:v>1091860.9611500006</c:v>
                </c:pt>
                <c:pt idx="45">
                  <c:v>1103009.8134500005</c:v>
                </c:pt>
                <c:pt idx="46">
                  <c:v>1111254.0478500004</c:v>
                </c:pt>
                <c:pt idx="47">
                  <c:v>1124100.3107000005</c:v>
                </c:pt>
                <c:pt idx="48">
                  <c:v>1124100.3107000005</c:v>
                </c:pt>
                <c:pt idx="49">
                  <c:v>1124100.3107000005</c:v>
                </c:pt>
                <c:pt idx="50">
                  <c:v>1118642.3677000005</c:v>
                </c:pt>
                <c:pt idx="51">
                  <c:v>1115268.6431250004</c:v>
                </c:pt>
                <c:pt idx="52">
                  <c:v>1120814.7521250003</c:v>
                </c:pt>
                <c:pt idx="53">
                  <c:v>1115812.2175750004</c:v>
                </c:pt>
                <c:pt idx="54">
                  <c:v>1118978.7483000003</c:v>
                </c:pt>
                <c:pt idx="55">
                  <c:v>1129321.9849000003</c:v>
                </c:pt>
                <c:pt idx="56">
                  <c:v>1129321.9849000003</c:v>
                </c:pt>
                <c:pt idx="57">
                  <c:v>1129321.9849000003</c:v>
                </c:pt>
                <c:pt idx="58">
                  <c:v>1127627.7036000004</c:v>
                </c:pt>
                <c:pt idx="59">
                  <c:v>1122864.4467000002</c:v>
                </c:pt>
                <c:pt idx="60">
                  <c:v>1110171.0455500002</c:v>
                </c:pt>
                <c:pt idx="61">
                  <c:v>1106112.1194750001</c:v>
                </c:pt>
                <c:pt idx="62">
                  <c:v>1101420.51315</c:v>
                </c:pt>
                <c:pt idx="63">
                  <c:v>1107721.15225</c:v>
                </c:pt>
                <c:pt idx="64">
                  <c:v>1107721.15225</c:v>
                </c:pt>
                <c:pt idx="65">
                  <c:v>1107721.15225</c:v>
                </c:pt>
                <c:pt idx="66">
                  <c:v>1107721.15225</c:v>
                </c:pt>
                <c:pt idx="67">
                  <c:v>1094452.1155500002</c:v>
                </c:pt>
                <c:pt idx="68">
                  <c:v>1081017.7434000003</c:v>
                </c:pt>
                <c:pt idx="69">
                  <c:v>1078971.9006750004</c:v>
                </c:pt>
                <c:pt idx="70">
                  <c:v>1056971.5010750005</c:v>
                </c:pt>
                <c:pt idx="71">
                  <c:v>1032437.1995000005</c:v>
                </c:pt>
                <c:pt idx="72">
                  <c:v>1017019.8941000005</c:v>
                </c:pt>
                <c:pt idx="73">
                  <c:v>1002973.7176500006</c:v>
                </c:pt>
                <c:pt idx="74">
                  <c:v>983095.37397500058</c:v>
                </c:pt>
                <c:pt idx="75">
                  <c:v>970656.76702500065</c:v>
                </c:pt>
                <c:pt idx="76">
                  <c:v>970656.76702500065</c:v>
                </c:pt>
                <c:pt idx="77">
                  <c:v>970656.76702500065</c:v>
                </c:pt>
                <c:pt idx="78">
                  <c:v>970656.76702500065</c:v>
                </c:pt>
                <c:pt idx="79">
                  <c:v>963832.48820000072</c:v>
                </c:pt>
                <c:pt idx="80">
                  <c:v>965967.10885000066</c:v>
                </c:pt>
                <c:pt idx="81">
                  <c:v>968402.76852500066</c:v>
                </c:pt>
                <c:pt idx="82">
                  <c:v>969111.66987500072</c:v>
                </c:pt>
                <c:pt idx="83">
                  <c:v>966515.47355000081</c:v>
                </c:pt>
                <c:pt idx="84">
                  <c:v>961378.39405000082</c:v>
                </c:pt>
                <c:pt idx="85">
                  <c:v>964387.75520000083</c:v>
                </c:pt>
                <c:pt idx="86">
                  <c:v>964387.75520000083</c:v>
                </c:pt>
                <c:pt idx="87">
                  <c:v>961051.80240000086</c:v>
                </c:pt>
                <c:pt idx="88">
                  <c:v>968536.94685000088</c:v>
                </c:pt>
                <c:pt idx="89">
                  <c:v>968536.94685000088</c:v>
                </c:pt>
                <c:pt idx="90">
                  <c:v>968536.94685000088</c:v>
                </c:pt>
                <c:pt idx="91">
                  <c:v>968536.94685000088</c:v>
                </c:pt>
                <c:pt idx="92">
                  <c:v>968536.94685000088</c:v>
                </c:pt>
                <c:pt idx="93">
                  <c:v>973853.15792500076</c:v>
                </c:pt>
                <c:pt idx="94">
                  <c:v>973853.15792500076</c:v>
                </c:pt>
                <c:pt idx="95">
                  <c:v>973853.15792500076</c:v>
                </c:pt>
                <c:pt idx="96">
                  <c:v>973853.15792500076</c:v>
                </c:pt>
                <c:pt idx="97">
                  <c:v>971080.13150000083</c:v>
                </c:pt>
                <c:pt idx="98">
                  <c:v>963219.04070000083</c:v>
                </c:pt>
                <c:pt idx="99">
                  <c:v>955740.07105000084</c:v>
                </c:pt>
                <c:pt idx="100">
                  <c:v>945148.11420000077</c:v>
                </c:pt>
                <c:pt idx="101">
                  <c:v>938583.0135750008</c:v>
                </c:pt>
                <c:pt idx="102">
                  <c:v>938623.2144500009</c:v>
                </c:pt>
                <c:pt idx="103">
                  <c:v>938623.2144500009</c:v>
                </c:pt>
                <c:pt idx="104">
                  <c:v>938623.2144500009</c:v>
                </c:pt>
                <c:pt idx="105">
                  <c:v>938623.2144500009</c:v>
                </c:pt>
                <c:pt idx="106">
                  <c:v>933825.80285000091</c:v>
                </c:pt>
                <c:pt idx="107">
                  <c:v>920233.41400000092</c:v>
                </c:pt>
                <c:pt idx="108">
                  <c:v>911235.90255000093</c:v>
                </c:pt>
                <c:pt idx="109">
                  <c:v>903367.27010000101</c:v>
                </c:pt>
                <c:pt idx="110">
                  <c:v>902319.75067500107</c:v>
                </c:pt>
                <c:pt idx="111">
                  <c:v>902319.75067500107</c:v>
                </c:pt>
                <c:pt idx="112">
                  <c:v>902319.75067500107</c:v>
                </c:pt>
                <c:pt idx="113">
                  <c:v>902319.75067500107</c:v>
                </c:pt>
                <c:pt idx="114">
                  <c:v>902319.75067500107</c:v>
                </c:pt>
                <c:pt idx="115">
                  <c:v>902319.75067500107</c:v>
                </c:pt>
                <c:pt idx="116">
                  <c:v>900285.03547500109</c:v>
                </c:pt>
                <c:pt idx="117">
                  <c:v>898816.69065000105</c:v>
                </c:pt>
                <c:pt idx="118">
                  <c:v>891525.28277500102</c:v>
                </c:pt>
                <c:pt idx="119">
                  <c:v>881731.31182500091</c:v>
                </c:pt>
                <c:pt idx="120">
                  <c:v>863380.25962500088</c:v>
                </c:pt>
                <c:pt idx="121">
                  <c:v>854762.67090000084</c:v>
                </c:pt>
                <c:pt idx="122">
                  <c:v>840022.62690000085</c:v>
                </c:pt>
                <c:pt idx="123">
                  <c:v>829680.15590000083</c:v>
                </c:pt>
                <c:pt idx="124">
                  <c:v>813163.95700000087</c:v>
                </c:pt>
                <c:pt idx="125">
                  <c:v>791427.4255250009</c:v>
                </c:pt>
                <c:pt idx="126">
                  <c:v>769848.57642500091</c:v>
                </c:pt>
                <c:pt idx="127">
                  <c:v>755277.49742500088</c:v>
                </c:pt>
                <c:pt idx="128">
                  <c:v>744189.82342500088</c:v>
                </c:pt>
                <c:pt idx="129">
                  <c:v>744189.82342500088</c:v>
                </c:pt>
                <c:pt idx="130">
                  <c:v>736136.3679500008</c:v>
                </c:pt>
                <c:pt idx="131">
                  <c:v>725338.1727750008</c:v>
                </c:pt>
                <c:pt idx="132">
                  <c:v>719581.2999000008</c:v>
                </c:pt>
                <c:pt idx="133">
                  <c:v>712506.39455000078</c:v>
                </c:pt>
                <c:pt idx="134">
                  <c:v>697365.37850000081</c:v>
                </c:pt>
                <c:pt idx="135">
                  <c:v>681545.97030000074</c:v>
                </c:pt>
                <c:pt idx="136">
                  <c:v>661664.89555000071</c:v>
                </c:pt>
                <c:pt idx="137">
                  <c:v>650575.03927500069</c:v>
                </c:pt>
                <c:pt idx="138">
                  <c:v>633921.5961500007</c:v>
                </c:pt>
                <c:pt idx="139">
                  <c:v>610041.36560000072</c:v>
                </c:pt>
                <c:pt idx="140">
                  <c:v>595823.61960000067</c:v>
                </c:pt>
                <c:pt idx="141">
                  <c:v>580022.2023000007</c:v>
                </c:pt>
                <c:pt idx="142">
                  <c:v>566861.54522500071</c:v>
                </c:pt>
                <c:pt idx="143">
                  <c:v>566861.54522500071</c:v>
                </c:pt>
                <c:pt idx="144">
                  <c:v>566861.54522500071</c:v>
                </c:pt>
                <c:pt idx="145">
                  <c:v>560825.21090000065</c:v>
                </c:pt>
                <c:pt idx="146">
                  <c:v>551311.72392500064</c:v>
                </c:pt>
                <c:pt idx="147">
                  <c:v>537846.15095000062</c:v>
                </c:pt>
                <c:pt idx="148">
                  <c:v>528534.73782500066</c:v>
                </c:pt>
                <c:pt idx="149">
                  <c:v>521821.7114750006</c:v>
                </c:pt>
                <c:pt idx="150">
                  <c:v>518818.83272500057</c:v>
                </c:pt>
                <c:pt idx="151">
                  <c:v>521356.78857500054</c:v>
                </c:pt>
                <c:pt idx="152">
                  <c:v>521356.78857500054</c:v>
                </c:pt>
                <c:pt idx="153">
                  <c:v>522962.22350000055</c:v>
                </c:pt>
                <c:pt idx="154">
                  <c:v>536336.58415000048</c:v>
                </c:pt>
                <c:pt idx="155">
                  <c:v>536336.58415000048</c:v>
                </c:pt>
                <c:pt idx="156">
                  <c:v>536336.58415000048</c:v>
                </c:pt>
                <c:pt idx="157">
                  <c:v>536336.58415000048</c:v>
                </c:pt>
                <c:pt idx="158">
                  <c:v>536336.58415000048</c:v>
                </c:pt>
                <c:pt idx="159">
                  <c:v>536336.58415000048</c:v>
                </c:pt>
                <c:pt idx="160">
                  <c:v>536336.58415000048</c:v>
                </c:pt>
                <c:pt idx="161">
                  <c:v>536336.58415000048</c:v>
                </c:pt>
                <c:pt idx="162">
                  <c:v>536336.58415000048</c:v>
                </c:pt>
                <c:pt idx="163">
                  <c:v>535283.21230000048</c:v>
                </c:pt>
                <c:pt idx="164">
                  <c:v>535053.53687500046</c:v>
                </c:pt>
                <c:pt idx="165">
                  <c:v>522804.60207500041</c:v>
                </c:pt>
                <c:pt idx="166">
                  <c:v>521599.99047500041</c:v>
                </c:pt>
                <c:pt idx="167">
                  <c:v>519083.93600000039</c:v>
                </c:pt>
                <c:pt idx="168">
                  <c:v>525419.34707500041</c:v>
                </c:pt>
                <c:pt idx="169">
                  <c:v>525419.34707500041</c:v>
                </c:pt>
                <c:pt idx="170">
                  <c:v>525419.34707500041</c:v>
                </c:pt>
                <c:pt idx="171">
                  <c:v>530877.6652000004</c:v>
                </c:pt>
                <c:pt idx="172">
                  <c:v>535630.95100000047</c:v>
                </c:pt>
                <c:pt idx="173">
                  <c:v>532544.04962500045</c:v>
                </c:pt>
                <c:pt idx="174">
                  <c:v>532880.83907500049</c:v>
                </c:pt>
                <c:pt idx="175">
                  <c:v>525948.92045000056</c:v>
                </c:pt>
                <c:pt idx="176">
                  <c:v>519323.56495000061</c:v>
                </c:pt>
                <c:pt idx="177">
                  <c:v>516759.1550750006</c:v>
                </c:pt>
                <c:pt idx="178">
                  <c:v>517643.26447500061</c:v>
                </c:pt>
                <c:pt idx="179">
                  <c:v>517643.26447500061</c:v>
                </c:pt>
                <c:pt idx="180">
                  <c:v>515550.82440000057</c:v>
                </c:pt>
                <c:pt idx="181">
                  <c:v>515252.98790000059</c:v>
                </c:pt>
                <c:pt idx="182">
                  <c:v>510723.24340000056</c:v>
                </c:pt>
                <c:pt idx="183">
                  <c:v>511447.96092500055</c:v>
                </c:pt>
                <c:pt idx="184">
                  <c:v>516460.61320000049</c:v>
                </c:pt>
                <c:pt idx="185">
                  <c:v>516460.61320000049</c:v>
                </c:pt>
                <c:pt idx="186">
                  <c:v>513676.60720000049</c:v>
                </c:pt>
                <c:pt idx="187">
                  <c:v>510806.9032500005</c:v>
                </c:pt>
                <c:pt idx="188">
                  <c:v>508632.78410000051</c:v>
                </c:pt>
                <c:pt idx="189">
                  <c:v>511219.86602500058</c:v>
                </c:pt>
                <c:pt idx="190">
                  <c:v>516752.9676750006</c:v>
                </c:pt>
                <c:pt idx="191">
                  <c:v>516752.9676750006</c:v>
                </c:pt>
                <c:pt idx="192">
                  <c:v>516752.9676750006</c:v>
                </c:pt>
                <c:pt idx="193">
                  <c:v>516752.9676750006</c:v>
                </c:pt>
                <c:pt idx="194">
                  <c:v>521408.83542500058</c:v>
                </c:pt>
                <c:pt idx="195">
                  <c:v>518701.8828000006</c:v>
                </c:pt>
                <c:pt idx="196">
                  <c:v>511229.7148000006</c:v>
                </c:pt>
                <c:pt idx="197">
                  <c:v>509342.49055000057</c:v>
                </c:pt>
                <c:pt idx="198">
                  <c:v>504635.24605000054</c:v>
                </c:pt>
                <c:pt idx="199">
                  <c:v>498889.35150000051</c:v>
                </c:pt>
                <c:pt idx="200">
                  <c:v>495772.31545000046</c:v>
                </c:pt>
                <c:pt idx="201">
                  <c:v>490335.66482500045</c:v>
                </c:pt>
                <c:pt idx="202">
                  <c:v>487964.68760000041</c:v>
                </c:pt>
                <c:pt idx="203">
                  <c:v>487964.68760000041</c:v>
                </c:pt>
                <c:pt idx="204">
                  <c:v>487964.68760000041</c:v>
                </c:pt>
                <c:pt idx="205">
                  <c:v>492486.00332500041</c:v>
                </c:pt>
                <c:pt idx="206">
                  <c:v>493227.10645000043</c:v>
                </c:pt>
                <c:pt idx="207">
                  <c:v>488373.04382500047</c:v>
                </c:pt>
                <c:pt idx="208">
                  <c:v>482429.13492500049</c:v>
                </c:pt>
                <c:pt idx="209">
                  <c:v>477556.33245000051</c:v>
                </c:pt>
                <c:pt idx="210">
                  <c:v>472287.82272500056</c:v>
                </c:pt>
                <c:pt idx="211">
                  <c:v>463678.80720000056</c:v>
                </c:pt>
                <c:pt idx="212">
                  <c:v>458455.64060000057</c:v>
                </c:pt>
                <c:pt idx="213">
                  <c:v>451306.44695000059</c:v>
                </c:pt>
                <c:pt idx="214">
                  <c:v>448821.8221500006</c:v>
                </c:pt>
                <c:pt idx="215">
                  <c:v>448821.8221500006</c:v>
                </c:pt>
                <c:pt idx="216">
                  <c:v>448304.31005000061</c:v>
                </c:pt>
                <c:pt idx="217">
                  <c:v>451012.1223500006</c:v>
                </c:pt>
                <c:pt idx="218">
                  <c:v>451336.52195000055</c:v>
                </c:pt>
                <c:pt idx="219">
                  <c:v>448424.98535000056</c:v>
                </c:pt>
                <c:pt idx="220">
                  <c:v>449618.83880000055</c:v>
                </c:pt>
                <c:pt idx="221">
                  <c:v>451451.90965000057</c:v>
                </c:pt>
                <c:pt idx="222">
                  <c:v>451451.90965000057</c:v>
                </c:pt>
                <c:pt idx="223">
                  <c:v>451451.90965000057</c:v>
                </c:pt>
                <c:pt idx="224">
                  <c:v>451451.90965000057</c:v>
                </c:pt>
                <c:pt idx="225">
                  <c:v>451451.90965000057</c:v>
                </c:pt>
                <c:pt idx="226">
                  <c:v>451451.90965000057</c:v>
                </c:pt>
                <c:pt idx="227">
                  <c:v>451451.90965000057</c:v>
                </c:pt>
                <c:pt idx="228">
                  <c:v>451036.8747500006</c:v>
                </c:pt>
                <c:pt idx="229">
                  <c:v>449554.8566250006</c:v>
                </c:pt>
                <c:pt idx="230">
                  <c:v>447621.44582500064</c:v>
                </c:pt>
                <c:pt idx="231">
                  <c:v>449145.16857500066</c:v>
                </c:pt>
                <c:pt idx="232">
                  <c:v>449145.16857500066</c:v>
                </c:pt>
                <c:pt idx="233">
                  <c:v>446747.04557500064</c:v>
                </c:pt>
                <c:pt idx="234">
                  <c:v>441526.88405000063</c:v>
                </c:pt>
                <c:pt idx="235">
                  <c:v>433414.67485000065</c:v>
                </c:pt>
                <c:pt idx="236">
                  <c:v>428229.13447500067</c:v>
                </c:pt>
                <c:pt idx="237">
                  <c:v>425463.51372500067</c:v>
                </c:pt>
                <c:pt idx="238">
                  <c:v>419161.90387500066</c:v>
                </c:pt>
                <c:pt idx="239">
                  <c:v>412575.90247500065</c:v>
                </c:pt>
                <c:pt idx="240">
                  <c:v>409093.28577500064</c:v>
                </c:pt>
                <c:pt idx="241">
                  <c:v>407968.44085000065</c:v>
                </c:pt>
                <c:pt idx="242">
                  <c:v>408983.71570000064</c:v>
                </c:pt>
                <c:pt idx="243">
                  <c:v>407148.78285000066</c:v>
                </c:pt>
                <c:pt idx="244">
                  <c:v>408349.1247250007</c:v>
                </c:pt>
                <c:pt idx="245">
                  <c:v>409885.95745000069</c:v>
                </c:pt>
                <c:pt idx="246">
                  <c:v>415189.86250000069</c:v>
                </c:pt>
                <c:pt idx="247">
                  <c:v>417008.45990000066</c:v>
                </c:pt>
                <c:pt idx="248">
                  <c:v>420815.55955000065</c:v>
                </c:pt>
                <c:pt idx="249">
                  <c:v>420815.55955000065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442624"/>
        <c:axId val="1730437728"/>
      </c:lineChart>
      <c:catAx>
        <c:axId val="173044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37728"/>
        <c:crosses val="autoZero"/>
        <c:auto val="1"/>
        <c:lblAlgn val="ctr"/>
        <c:lblOffset val="100"/>
        <c:noMultiLvlLbl val="0"/>
      </c:catAx>
      <c:valAx>
        <c:axId val="1730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2</xdr:row>
      <xdr:rowOff>30480</xdr:rowOff>
    </xdr:from>
    <xdr:to>
      <xdr:col>27</xdr:col>
      <xdr:colOff>601980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229</xdr:row>
      <xdr:rowOff>34290</xdr:rowOff>
    </xdr:from>
    <xdr:to>
      <xdr:col>19</xdr:col>
      <xdr:colOff>342900</xdr:colOff>
      <xdr:row>244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541020</xdr:colOff>
      <xdr:row>23</xdr:row>
      <xdr:rowOff>3810</xdr:rowOff>
    </xdr:from>
    <xdr:to>
      <xdr:col>33</xdr:col>
      <xdr:colOff>487680</xdr:colOff>
      <xdr:row>39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s="1">
        <v>1</v>
      </c>
      <c r="B1" t="s">
        <v>11</v>
      </c>
    </row>
    <row r="2" spans="1:2" x14ac:dyDescent="0.3">
      <c r="A2" s="1">
        <f t="shared" ref="A2:A14" si="0">A1+1</f>
        <v>2</v>
      </c>
      <c r="B2" t="s">
        <v>0</v>
      </c>
    </row>
    <row r="3" spans="1:2" x14ac:dyDescent="0.3">
      <c r="A3" s="1">
        <f t="shared" si="0"/>
        <v>3</v>
      </c>
      <c r="B3" t="s">
        <v>12</v>
      </c>
    </row>
    <row r="4" spans="1:2" x14ac:dyDescent="0.3">
      <c r="A4" s="1">
        <f t="shared" si="0"/>
        <v>4</v>
      </c>
      <c r="B4" t="s">
        <v>1</v>
      </c>
    </row>
    <row r="5" spans="1:2" x14ac:dyDescent="0.3">
      <c r="A5" s="1">
        <f t="shared" si="0"/>
        <v>5</v>
      </c>
      <c r="B5" t="s">
        <v>2</v>
      </c>
    </row>
    <row r="6" spans="1:2" x14ac:dyDescent="0.3">
      <c r="A6" s="1">
        <f t="shared" si="0"/>
        <v>6</v>
      </c>
      <c r="B6" t="s">
        <v>3</v>
      </c>
    </row>
    <row r="7" spans="1:2" x14ac:dyDescent="0.3">
      <c r="A7" s="1">
        <f t="shared" si="0"/>
        <v>7</v>
      </c>
      <c r="B7" t="s">
        <v>4</v>
      </c>
    </row>
    <row r="8" spans="1:2" x14ac:dyDescent="0.3">
      <c r="A8" s="1">
        <f t="shared" si="0"/>
        <v>8</v>
      </c>
      <c r="B8" t="s">
        <v>5</v>
      </c>
    </row>
    <row r="9" spans="1:2" x14ac:dyDescent="0.3">
      <c r="A9" s="1">
        <f t="shared" si="0"/>
        <v>9</v>
      </c>
      <c r="B9" t="s">
        <v>6</v>
      </c>
    </row>
    <row r="10" spans="1:2" x14ac:dyDescent="0.3">
      <c r="A10" s="1">
        <f t="shared" si="0"/>
        <v>10</v>
      </c>
      <c r="B10" t="s">
        <v>7</v>
      </c>
    </row>
    <row r="11" spans="1:2" x14ac:dyDescent="0.3">
      <c r="A11" s="1">
        <f t="shared" si="0"/>
        <v>11</v>
      </c>
      <c r="B11" t="s">
        <v>8</v>
      </c>
    </row>
    <row r="12" spans="1:2" x14ac:dyDescent="0.3">
      <c r="A12" s="1">
        <f t="shared" si="0"/>
        <v>12</v>
      </c>
      <c r="B12" t="s">
        <v>9</v>
      </c>
    </row>
    <row r="13" spans="1:2" x14ac:dyDescent="0.3">
      <c r="A13" s="1">
        <f t="shared" si="0"/>
        <v>13</v>
      </c>
      <c r="B13" t="s">
        <v>13</v>
      </c>
    </row>
    <row r="14" spans="1:2" x14ac:dyDescent="0.3">
      <c r="A14" s="1">
        <f t="shared" si="0"/>
        <v>14</v>
      </c>
      <c r="B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222" workbookViewId="0">
      <selection activeCell="Q251" sqref="Q251"/>
    </sheetView>
  </sheetViews>
  <sheetFormatPr defaultRowHeight="14.4" x14ac:dyDescent="0.3"/>
  <cols>
    <col min="2" max="2" width="10" bestFit="1" customWidth="1"/>
    <col min="3" max="3" width="5.77734375" bestFit="1" customWidth="1"/>
    <col min="4" max="4" width="9.88671875" bestFit="1" customWidth="1"/>
    <col min="5" max="5" width="15.109375" bestFit="1" customWidth="1"/>
    <col min="6" max="6" width="9.44140625" bestFit="1" customWidth="1"/>
    <col min="7" max="7" width="9.77734375" bestFit="1" customWidth="1"/>
    <col min="8" max="8" width="9" bestFit="1" customWidth="1"/>
    <col min="10" max="10" width="8.77734375" bestFit="1" customWidth="1"/>
    <col min="11" max="11" width="9.88671875" bestFit="1" customWidth="1"/>
    <col min="12" max="12" width="12" bestFit="1" customWidth="1"/>
    <col min="13" max="13" width="19" bestFit="1" customWidth="1"/>
    <col min="14" max="14" width="12" bestFit="1" customWidth="1"/>
    <col min="15" max="15" width="12.109375" bestFit="1" customWidth="1"/>
    <col min="16" max="16" width="13.5546875" bestFit="1" customWidth="1"/>
    <col min="17" max="17" width="19.77734375" bestFit="1" customWidth="1"/>
  </cols>
  <sheetData>
    <row r="1" spans="1:17" x14ac:dyDescent="0.3">
      <c r="A1" t="s">
        <v>32</v>
      </c>
      <c r="B1" t="s">
        <v>14</v>
      </c>
      <c r="C1" t="s">
        <v>15</v>
      </c>
      <c r="D1" t="s">
        <v>16</v>
      </c>
      <c r="E1" t="s">
        <v>33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3">
      <c r="A2">
        <v>1</v>
      </c>
      <c r="B2" t="s">
        <v>29</v>
      </c>
      <c r="C2" t="s">
        <v>30</v>
      </c>
      <c r="D2" s="2">
        <v>41275</v>
      </c>
      <c r="E2" s="2" t="str">
        <f>B2&amp;D2</f>
        <v>HDFCBANK41275</v>
      </c>
      <c r="F2">
        <v>678.6</v>
      </c>
      <c r="G2">
        <v>682.1</v>
      </c>
      <c r="H2">
        <v>685.1</v>
      </c>
      <c r="I2">
        <v>679.65</v>
      </c>
      <c r="J2">
        <v>683.6</v>
      </c>
      <c r="K2">
        <v>684.5</v>
      </c>
      <c r="L2">
        <v>682.68</v>
      </c>
      <c r="M2">
        <v>1007303</v>
      </c>
      <c r="N2">
        <v>687665566.45000005</v>
      </c>
      <c r="O2">
        <v>16186</v>
      </c>
      <c r="P2">
        <v>615241</v>
      </c>
      <c r="Q2">
        <v>61.08</v>
      </c>
    </row>
    <row r="3" spans="1:17" x14ac:dyDescent="0.3">
      <c r="A3">
        <f>A2+1</f>
        <v>2</v>
      </c>
      <c r="B3" t="s">
        <v>29</v>
      </c>
      <c r="C3" t="s">
        <v>30</v>
      </c>
      <c r="D3" s="2">
        <v>41276</v>
      </c>
      <c r="E3" s="2" t="str">
        <f t="shared" ref="E3:E66" si="0">B3&amp;D3</f>
        <v>HDFCBANK41276</v>
      </c>
      <c r="F3">
        <v>684.5</v>
      </c>
      <c r="G3">
        <v>689.9</v>
      </c>
      <c r="H3">
        <v>690</v>
      </c>
      <c r="I3">
        <v>683.05</v>
      </c>
      <c r="J3">
        <v>688.15</v>
      </c>
      <c r="K3">
        <v>687.35</v>
      </c>
      <c r="L3">
        <v>686.96</v>
      </c>
      <c r="M3">
        <v>2427399</v>
      </c>
      <c r="N3">
        <v>1667531746.55</v>
      </c>
      <c r="O3">
        <v>76666</v>
      </c>
      <c r="P3">
        <v>1748792</v>
      </c>
      <c r="Q3">
        <v>72.040000000000006</v>
      </c>
    </row>
    <row r="4" spans="1:17" x14ac:dyDescent="0.3">
      <c r="A4">
        <f t="shared" ref="A4:A67" si="1">A3+1</f>
        <v>3</v>
      </c>
      <c r="B4" t="s">
        <v>29</v>
      </c>
      <c r="C4" t="s">
        <v>30</v>
      </c>
      <c r="D4" s="2">
        <v>41277</v>
      </c>
      <c r="E4" s="2" t="str">
        <f t="shared" si="0"/>
        <v>HDFCBANK41277</v>
      </c>
      <c r="F4">
        <v>687.35</v>
      </c>
      <c r="G4">
        <v>690</v>
      </c>
      <c r="H4">
        <v>690</v>
      </c>
      <c r="I4">
        <v>680.4</v>
      </c>
      <c r="J4">
        <v>682.45</v>
      </c>
      <c r="K4">
        <v>683.35</v>
      </c>
      <c r="L4">
        <v>684.7</v>
      </c>
      <c r="M4">
        <v>2285683</v>
      </c>
      <c r="N4">
        <v>1565013644.45</v>
      </c>
      <c r="O4">
        <v>57225</v>
      </c>
      <c r="P4">
        <v>1728883</v>
      </c>
      <c r="Q4">
        <v>75.64</v>
      </c>
    </row>
    <row r="5" spans="1:17" x14ac:dyDescent="0.3">
      <c r="A5">
        <f t="shared" si="1"/>
        <v>4</v>
      </c>
      <c r="B5" t="s">
        <v>29</v>
      </c>
      <c r="C5" t="s">
        <v>30</v>
      </c>
      <c r="D5" s="2">
        <v>41278</v>
      </c>
      <c r="E5" s="2" t="str">
        <f t="shared" si="0"/>
        <v>HDFCBANK41278</v>
      </c>
      <c r="F5">
        <v>683.35</v>
      </c>
      <c r="G5">
        <v>685</v>
      </c>
      <c r="H5">
        <v>685</v>
      </c>
      <c r="I5">
        <v>672.8</v>
      </c>
      <c r="J5">
        <v>679.85</v>
      </c>
      <c r="K5">
        <v>679.35</v>
      </c>
      <c r="L5">
        <v>676.86</v>
      </c>
      <c r="M5">
        <v>2721127</v>
      </c>
      <c r="N5">
        <v>1841808815</v>
      </c>
      <c r="O5">
        <v>54481</v>
      </c>
      <c r="P5">
        <v>2072522</v>
      </c>
      <c r="Q5">
        <v>76.16</v>
      </c>
    </row>
    <row r="6" spans="1:17" x14ac:dyDescent="0.3">
      <c r="A6">
        <f t="shared" si="1"/>
        <v>5</v>
      </c>
      <c r="B6" t="s">
        <v>29</v>
      </c>
      <c r="C6" t="s">
        <v>30</v>
      </c>
      <c r="D6" s="2">
        <v>41281</v>
      </c>
      <c r="E6" s="2" t="str">
        <f t="shared" si="0"/>
        <v>HDFCBANK41281</v>
      </c>
      <c r="F6">
        <v>679.35</v>
      </c>
      <c r="G6">
        <v>683.7</v>
      </c>
      <c r="H6">
        <v>683.7</v>
      </c>
      <c r="I6">
        <v>666</v>
      </c>
      <c r="J6">
        <v>668</v>
      </c>
      <c r="K6">
        <v>668.2</v>
      </c>
      <c r="L6">
        <v>671.03</v>
      </c>
      <c r="M6">
        <v>2751142</v>
      </c>
      <c r="N6">
        <v>1846108679.2</v>
      </c>
      <c r="O6">
        <v>59257</v>
      </c>
      <c r="P6">
        <v>2270753</v>
      </c>
      <c r="Q6">
        <v>82.54</v>
      </c>
    </row>
    <row r="7" spans="1:17" x14ac:dyDescent="0.3">
      <c r="A7">
        <f t="shared" si="1"/>
        <v>6</v>
      </c>
      <c r="B7" t="s">
        <v>29</v>
      </c>
      <c r="C7" t="s">
        <v>30</v>
      </c>
      <c r="D7" s="2">
        <v>41282</v>
      </c>
      <c r="E7" s="2" t="str">
        <f t="shared" si="0"/>
        <v>HDFCBANK41282</v>
      </c>
      <c r="F7">
        <v>668.2</v>
      </c>
      <c r="G7">
        <v>668</v>
      </c>
      <c r="H7">
        <v>673.4</v>
      </c>
      <c r="I7">
        <v>665.7</v>
      </c>
      <c r="J7">
        <v>670.2</v>
      </c>
      <c r="K7">
        <v>670.25</v>
      </c>
      <c r="L7">
        <v>669.34</v>
      </c>
      <c r="M7">
        <v>2471299</v>
      </c>
      <c r="N7">
        <v>1654144609.5</v>
      </c>
      <c r="O7">
        <v>44622</v>
      </c>
      <c r="P7">
        <v>1695581</v>
      </c>
      <c r="Q7">
        <v>68.61</v>
      </c>
    </row>
    <row r="8" spans="1:17" x14ac:dyDescent="0.3">
      <c r="A8">
        <f t="shared" si="1"/>
        <v>7</v>
      </c>
      <c r="B8" t="s">
        <v>29</v>
      </c>
      <c r="C8" t="s">
        <v>30</v>
      </c>
      <c r="D8" s="2">
        <v>41283</v>
      </c>
      <c r="E8" s="2" t="str">
        <f t="shared" si="0"/>
        <v>HDFCBANK41283</v>
      </c>
      <c r="F8">
        <v>670.25</v>
      </c>
      <c r="G8">
        <v>672</v>
      </c>
      <c r="H8">
        <v>672.55</v>
      </c>
      <c r="I8">
        <v>666.05</v>
      </c>
      <c r="J8">
        <v>667.55</v>
      </c>
      <c r="K8">
        <v>667.5</v>
      </c>
      <c r="L8">
        <v>669.96</v>
      </c>
      <c r="M8">
        <v>3217991</v>
      </c>
      <c r="N8">
        <v>2155917687.1500001</v>
      </c>
      <c r="O8">
        <v>59829</v>
      </c>
      <c r="P8">
        <v>2603470</v>
      </c>
      <c r="Q8">
        <v>80.900000000000006</v>
      </c>
    </row>
    <row r="9" spans="1:17" x14ac:dyDescent="0.3">
      <c r="A9">
        <f t="shared" si="1"/>
        <v>8</v>
      </c>
      <c r="B9" t="s">
        <v>29</v>
      </c>
      <c r="C9" t="s">
        <v>30</v>
      </c>
      <c r="D9" s="2">
        <v>41284</v>
      </c>
      <c r="E9" s="2" t="str">
        <f t="shared" si="0"/>
        <v>HDFCBANK41284</v>
      </c>
      <c r="F9">
        <v>667.5</v>
      </c>
      <c r="G9">
        <v>669.5</v>
      </c>
      <c r="H9">
        <v>678</v>
      </c>
      <c r="I9">
        <v>666.5</v>
      </c>
      <c r="J9">
        <v>674</v>
      </c>
      <c r="K9">
        <v>675.8</v>
      </c>
      <c r="L9">
        <v>673.9</v>
      </c>
      <c r="M9">
        <v>2282592</v>
      </c>
      <c r="N9">
        <v>1538234603.0999999</v>
      </c>
      <c r="O9">
        <v>61787</v>
      </c>
      <c r="P9">
        <v>1742042</v>
      </c>
      <c r="Q9">
        <v>76.319999999999993</v>
      </c>
    </row>
    <row r="10" spans="1:17" x14ac:dyDescent="0.3">
      <c r="A10">
        <f t="shared" si="1"/>
        <v>9</v>
      </c>
      <c r="B10" t="s">
        <v>29</v>
      </c>
      <c r="C10" t="s">
        <v>30</v>
      </c>
      <c r="D10" s="2">
        <v>41285</v>
      </c>
      <c r="E10" s="2" t="str">
        <f t="shared" si="0"/>
        <v>HDFCBANK41285</v>
      </c>
      <c r="F10">
        <v>675.8</v>
      </c>
      <c r="G10">
        <v>676.9</v>
      </c>
      <c r="H10">
        <v>676.9</v>
      </c>
      <c r="I10">
        <v>666.7</v>
      </c>
      <c r="J10">
        <v>668</v>
      </c>
      <c r="K10">
        <v>669.3</v>
      </c>
      <c r="L10">
        <v>670.13</v>
      </c>
      <c r="M10">
        <v>2570857</v>
      </c>
      <c r="N10">
        <v>1722805388</v>
      </c>
      <c r="O10">
        <v>61072</v>
      </c>
      <c r="P10">
        <v>2025820</v>
      </c>
      <c r="Q10">
        <v>78.8</v>
      </c>
    </row>
    <row r="11" spans="1:17" x14ac:dyDescent="0.3">
      <c r="A11">
        <f t="shared" si="1"/>
        <v>10</v>
      </c>
      <c r="B11" t="s">
        <v>29</v>
      </c>
      <c r="C11" t="s">
        <v>30</v>
      </c>
      <c r="D11" s="2">
        <v>41288</v>
      </c>
      <c r="E11" s="2" t="str">
        <f t="shared" si="0"/>
        <v>HDFCBANK41288</v>
      </c>
      <c r="F11">
        <v>669.3</v>
      </c>
      <c r="G11">
        <v>668.15</v>
      </c>
      <c r="H11">
        <v>670.5</v>
      </c>
      <c r="I11">
        <v>667.1</v>
      </c>
      <c r="J11">
        <v>669.35</v>
      </c>
      <c r="K11">
        <v>669.3</v>
      </c>
      <c r="L11">
        <v>669.13</v>
      </c>
      <c r="M11">
        <v>2847437</v>
      </c>
      <c r="N11">
        <v>1905301438.0999999</v>
      </c>
      <c r="O11">
        <v>100759</v>
      </c>
      <c r="P11">
        <v>2372546</v>
      </c>
      <c r="Q11">
        <v>83.32</v>
      </c>
    </row>
    <row r="12" spans="1:17" x14ac:dyDescent="0.3">
      <c r="A12">
        <f t="shared" si="1"/>
        <v>11</v>
      </c>
      <c r="B12" t="s">
        <v>29</v>
      </c>
      <c r="C12" t="s">
        <v>30</v>
      </c>
      <c r="D12" s="2">
        <v>41289</v>
      </c>
      <c r="E12" s="2" t="str">
        <f t="shared" si="0"/>
        <v>HDFCBANK41289</v>
      </c>
      <c r="F12">
        <v>669.3</v>
      </c>
      <c r="G12">
        <v>670.8</v>
      </c>
      <c r="H12">
        <v>675.45</v>
      </c>
      <c r="I12">
        <v>665</v>
      </c>
      <c r="J12">
        <v>667.45</v>
      </c>
      <c r="K12">
        <v>668.3</v>
      </c>
      <c r="L12">
        <v>668.39</v>
      </c>
      <c r="M12">
        <v>2065844</v>
      </c>
      <c r="N12">
        <v>1380797118.2</v>
      </c>
      <c r="O12">
        <v>68828</v>
      </c>
      <c r="P12">
        <v>1406831</v>
      </c>
      <c r="Q12">
        <v>68.099999999999994</v>
      </c>
    </row>
    <row r="13" spans="1:17" x14ac:dyDescent="0.3">
      <c r="A13">
        <f t="shared" si="1"/>
        <v>12</v>
      </c>
      <c r="B13" t="s">
        <v>29</v>
      </c>
      <c r="C13" t="s">
        <v>30</v>
      </c>
      <c r="D13" s="2">
        <v>41290</v>
      </c>
      <c r="E13" s="2" t="str">
        <f t="shared" si="0"/>
        <v>HDFCBANK41290</v>
      </c>
      <c r="F13">
        <v>668.3</v>
      </c>
      <c r="G13">
        <v>665.55</v>
      </c>
      <c r="H13">
        <v>669.2</v>
      </c>
      <c r="I13">
        <v>657.6</v>
      </c>
      <c r="J13">
        <v>660.85</v>
      </c>
      <c r="K13">
        <v>660.5</v>
      </c>
      <c r="L13">
        <v>664.71</v>
      </c>
      <c r="M13">
        <v>2287689</v>
      </c>
      <c r="N13">
        <v>1520660113.7</v>
      </c>
      <c r="O13">
        <v>61474</v>
      </c>
      <c r="P13">
        <v>1422798</v>
      </c>
      <c r="Q13">
        <v>62.19</v>
      </c>
    </row>
    <row r="14" spans="1:17" x14ac:dyDescent="0.3">
      <c r="A14">
        <f t="shared" si="1"/>
        <v>13</v>
      </c>
      <c r="B14" t="s">
        <v>29</v>
      </c>
      <c r="C14" t="s">
        <v>30</v>
      </c>
      <c r="D14" s="2">
        <v>41291</v>
      </c>
      <c r="E14" s="2" t="str">
        <f t="shared" si="0"/>
        <v>HDFCBANK41291</v>
      </c>
      <c r="F14">
        <v>660.5</v>
      </c>
      <c r="G14">
        <v>657.7</v>
      </c>
      <c r="H14">
        <v>670.85</v>
      </c>
      <c r="I14">
        <v>654.04999999999995</v>
      </c>
      <c r="J14">
        <v>665.9</v>
      </c>
      <c r="K14">
        <v>666.8</v>
      </c>
      <c r="L14">
        <v>663.67</v>
      </c>
      <c r="M14">
        <v>3211036</v>
      </c>
      <c r="N14">
        <v>2131074257</v>
      </c>
      <c r="O14">
        <v>53161</v>
      </c>
      <c r="P14">
        <v>2455517</v>
      </c>
      <c r="Q14">
        <v>76.47</v>
      </c>
    </row>
    <row r="15" spans="1:17" x14ac:dyDescent="0.3">
      <c r="A15">
        <f t="shared" si="1"/>
        <v>14</v>
      </c>
      <c r="B15" t="s">
        <v>29</v>
      </c>
      <c r="C15" t="s">
        <v>30</v>
      </c>
      <c r="D15" s="2">
        <v>41292</v>
      </c>
      <c r="E15" s="2" t="str">
        <f t="shared" si="0"/>
        <v>HDFCBANK41292</v>
      </c>
      <c r="F15">
        <v>666.8</v>
      </c>
      <c r="G15">
        <v>670</v>
      </c>
      <c r="H15">
        <v>674</v>
      </c>
      <c r="I15">
        <v>655.29999999999995</v>
      </c>
      <c r="J15">
        <v>659</v>
      </c>
      <c r="K15">
        <v>662.85</v>
      </c>
      <c r="L15">
        <v>665.06</v>
      </c>
      <c r="M15">
        <v>5056173</v>
      </c>
      <c r="N15">
        <v>3362648624.8499999</v>
      </c>
      <c r="O15">
        <v>106372</v>
      </c>
      <c r="P15">
        <v>2984397</v>
      </c>
      <c r="Q15">
        <v>59.02</v>
      </c>
    </row>
    <row r="16" spans="1:17" x14ac:dyDescent="0.3">
      <c r="A16">
        <f t="shared" si="1"/>
        <v>15</v>
      </c>
      <c r="B16" t="s">
        <v>29</v>
      </c>
      <c r="C16" t="s">
        <v>30</v>
      </c>
      <c r="D16" s="2">
        <v>41295</v>
      </c>
      <c r="E16" s="2" t="str">
        <f t="shared" si="0"/>
        <v>HDFCBANK41295</v>
      </c>
      <c r="F16">
        <v>662.85</v>
      </c>
      <c r="G16">
        <v>660</v>
      </c>
      <c r="H16">
        <v>663.4</v>
      </c>
      <c r="I16">
        <v>654.75</v>
      </c>
      <c r="J16">
        <v>656.45</v>
      </c>
      <c r="K16">
        <v>658.55</v>
      </c>
      <c r="L16">
        <v>659.45</v>
      </c>
      <c r="M16">
        <v>2713680</v>
      </c>
      <c r="N16">
        <v>1789532516.95</v>
      </c>
      <c r="O16">
        <v>59237</v>
      </c>
      <c r="P16">
        <v>1944116</v>
      </c>
      <c r="Q16">
        <v>71.64</v>
      </c>
    </row>
    <row r="17" spans="1:17" x14ac:dyDescent="0.3">
      <c r="A17">
        <f t="shared" si="1"/>
        <v>16</v>
      </c>
      <c r="B17" t="s">
        <v>29</v>
      </c>
      <c r="C17" t="s">
        <v>30</v>
      </c>
      <c r="D17" s="2">
        <v>41296</v>
      </c>
      <c r="E17" s="2" t="str">
        <f t="shared" si="0"/>
        <v>HDFCBANK41296</v>
      </c>
      <c r="F17">
        <v>658.55</v>
      </c>
      <c r="G17">
        <v>658.5</v>
      </c>
      <c r="H17">
        <v>661</v>
      </c>
      <c r="I17">
        <v>647.54999999999995</v>
      </c>
      <c r="J17">
        <v>654.54999999999995</v>
      </c>
      <c r="K17">
        <v>653.75</v>
      </c>
      <c r="L17">
        <v>656.89</v>
      </c>
      <c r="M17">
        <v>2121532</v>
      </c>
      <c r="N17">
        <v>1393608344.55</v>
      </c>
      <c r="O17">
        <v>37488</v>
      </c>
      <c r="P17">
        <v>1485827</v>
      </c>
      <c r="Q17">
        <v>70.040000000000006</v>
      </c>
    </row>
    <row r="18" spans="1:17" x14ac:dyDescent="0.3">
      <c r="A18">
        <f t="shared" si="1"/>
        <v>17</v>
      </c>
      <c r="B18" t="s">
        <v>29</v>
      </c>
      <c r="C18" t="s">
        <v>30</v>
      </c>
      <c r="D18" s="2">
        <v>41297</v>
      </c>
      <c r="E18" s="2" t="str">
        <f t="shared" si="0"/>
        <v>HDFCBANK41297</v>
      </c>
      <c r="F18">
        <v>653.75</v>
      </c>
      <c r="G18">
        <v>657</v>
      </c>
      <c r="H18">
        <v>663</v>
      </c>
      <c r="I18">
        <v>654.35</v>
      </c>
      <c r="J18">
        <v>659.05</v>
      </c>
      <c r="K18">
        <v>656.6</v>
      </c>
      <c r="L18">
        <v>658.78</v>
      </c>
      <c r="M18">
        <v>1769935</v>
      </c>
      <c r="N18">
        <v>1166003547.3</v>
      </c>
      <c r="O18">
        <v>41831</v>
      </c>
      <c r="P18">
        <v>1117791</v>
      </c>
      <c r="Q18">
        <v>63.15</v>
      </c>
    </row>
    <row r="19" spans="1:17" x14ac:dyDescent="0.3">
      <c r="A19">
        <f t="shared" si="1"/>
        <v>18</v>
      </c>
      <c r="B19" t="s">
        <v>29</v>
      </c>
      <c r="C19" t="s">
        <v>30</v>
      </c>
      <c r="D19" s="2">
        <v>41298</v>
      </c>
      <c r="E19" s="2" t="str">
        <f t="shared" si="0"/>
        <v>HDFCBANK41298</v>
      </c>
      <c r="F19">
        <v>656.6</v>
      </c>
      <c r="G19">
        <v>655.6</v>
      </c>
      <c r="H19">
        <v>662.75</v>
      </c>
      <c r="I19">
        <v>655.25</v>
      </c>
      <c r="J19">
        <v>662</v>
      </c>
      <c r="K19">
        <v>660.3</v>
      </c>
      <c r="L19">
        <v>659.66</v>
      </c>
      <c r="M19">
        <v>1536990</v>
      </c>
      <c r="N19">
        <v>1013896063.8</v>
      </c>
      <c r="O19">
        <v>28717</v>
      </c>
      <c r="P19">
        <v>1028019</v>
      </c>
      <c r="Q19">
        <v>66.89</v>
      </c>
    </row>
    <row r="20" spans="1:17" x14ac:dyDescent="0.3">
      <c r="A20">
        <f t="shared" si="1"/>
        <v>19</v>
      </c>
      <c r="B20" t="s">
        <v>29</v>
      </c>
      <c r="C20" t="s">
        <v>30</v>
      </c>
      <c r="D20" s="2">
        <v>41299</v>
      </c>
      <c r="E20" s="2" t="str">
        <f t="shared" si="0"/>
        <v>HDFCBANK41299</v>
      </c>
      <c r="F20">
        <v>660.3</v>
      </c>
      <c r="G20">
        <v>660.3</v>
      </c>
      <c r="H20">
        <v>667</v>
      </c>
      <c r="I20">
        <v>655.55</v>
      </c>
      <c r="J20">
        <v>665.15</v>
      </c>
      <c r="K20">
        <v>665.05</v>
      </c>
      <c r="L20">
        <v>661.94</v>
      </c>
      <c r="M20">
        <v>1397433</v>
      </c>
      <c r="N20">
        <v>925014235.45000005</v>
      </c>
      <c r="O20">
        <v>25721</v>
      </c>
      <c r="P20">
        <v>902589</v>
      </c>
      <c r="Q20">
        <v>64.59</v>
      </c>
    </row>
    <row r="21" spans="1:17" x14ac:dyDescent="0.3">
      <c r="A21">
        <f t="shared" si="1"/>
        <v>20</v>
      </c>
      <c r="B21" t="s">
        <v>29</v>
      </c>
      <c r="C21" t="s">
        <v>30</v>
      </c>
      <c r="D21" s="2">
        <v>41302</v>
      </c>
      <c r="E21" s="2" t="str">
        <f t="shared" si="0"/>
        <v>HDFCBANK41302</v>
      </c>
      <c r="F21">
        <v>665.05</v>
      </c>
      <c r="G21">
        <v>665.25</v>
      </c>
      <c r="H21">
        <v>672</v>
      </c>
      <c r="I21">
        <v>664.45</v>
      </c>
      <c r="J21">
        <v>669.1</v>
      </c>
      <c r="K21">
        <v>670.35</v>
      </c>
      <c r="L21">
        <v>668.94</v>
      </c>
      <c r="M21">
        <v>1842005</v>
      </c>
      <c r="N21">
        <v>1232195951.9000001</v>
      </c>
      <c r="O21">
        <v>42310</v>
      </c>
      <c r="P21">
        <v>1385165</v>
      </c>
      <c r="Q21">
        <v>75.2</v>
      </c>
    </row>
    <row r="22" spans="1:17" x14ac:dyDescent="0.3">
      <c r="A22">
        <f t="shared" si="1"/>
        <v>21</v>
      </c>
      <c r="B22" t="s">
        <v>29</v>
      </c>
      <c r="C22" t="s">
        <v>30</v>
      </c>
      <c r="D22" s="2">
        <v>41303</v>
      </c>
      <c r="E22" s="2" t="str">
        <f t="shared" si="0"/>
        <v>HDFCBANK41303</v>
      </c>
      <c r="F22">
        <v>670.35</v>
      </c>
      <c r="G22">
        <v>670.75</v>
      </c>
      <c r="H22">
        <v>670.9</v>
      </c>
      <c r="I22">
        <v>650</v>
      </c>
      <c r="J22">
        <v>652.6</v>
      </c>
      <c r="K22">
        <v>652.45000000000005</v>
      </c>
      <c r="L22">
        <v>659.04</v>
      </c>
      <c r="M22">
        <v>2990437</v>
      </c>
      <c r="N22">
        <v>1970803370.05</v>
      </c>
      <c r="O22">
        <v>72817</v>
      </c>
      <c r="P22">
        <v>1862964</v>
      </c>
      <c r="Q22">
        <v>62.3</v>
      </c>
    </row>
    <row r="23" spans="1:17" x14ac:dyDescent="0.3">
      <c r="A23">
        <f t="shared" si="1"/>
        <v>22</v>
      </c>
      <c r="B23" t="s">
        <v>29</v>
      </c>
      <c r="C23" t="s">
        <v>30</v>
      </c>
      <c r="D23" s="2">
        <v>41304</v>
      </c>
      <c r="E23" s="2" t="str">
        <f t="shared" si="0"/>
        <v>HDFCBANK41304</v>
      </c>
      <c r="F23">
        <v>652.45000000000005</v>
      </c>
      <c r="G23">
        <v>653</v>
      </c>
      <c r="H23">
        <v>658.4</v>
      </c>
      <c r="I23">
        <v>644</v>
      </c>
      <c r="J23">
        <v>657.75</v>
      </c>
      <c r="K23">
        <v>656.65</v>
      </c>
      <c r="L23">
        <v>652.85</v>
      </c>
      <c r="M23">
        <v>2509908</v>
      </c>
      <c r="N23">
        <v>1638599919.8</v>
      </c>
      <c r="O23">
        <v>86143</v>
      </c>
      <c r="P23">
        <v>1652892</v>
      </c>
      <c r="Q23">
        <v>65.849999999999994</v>
      </c>
    </row>
    <row r="24" spans="1:17" x14ac:dyDescent="0.3">
      <c r="A24">
        <f t="shared" si="1"/>
        <v>23</v>
      </c>
      <c r="B24" t="s">
        <v>29</v>
      </c>
      <c r="C24" t="s">
        <v>30</v>
      </c>
      <c r="D24" s="2">
        <v>41305</v>
      </c>
      <c r="E24" s="2" t="str">
        <f t="shared" si="0"/>
        <v>HDFCBANK41305</v>
      </c>
      <c r="F24">
        <v>656.65</v>
      </c>
      <c r="G24">
        <v>656.6</v>
      </c>
      <c r="H24">
        <v>657.9</v>
      </c>
      <c r="I24">
        <v>640.1</v>
      </c>
      <c r="J24">
        <v>643</v>
      </c>
      <c r="K24">
        <v>643.04999999999995</v>
      </c>
      <c r="L24">
        <v>646.62</v>
      </c>
      <c r="M24">
        <v>3472096</v>
      </c>
      <c r="N24">
        <v>2245126693.5999999</v>
      </c>
      <c r="O24">
        <v>77354</v>
      </c>
      <c r="P24">
        <v>2477367</v>
      </c>
      <c r="Q24">
        <v>71.349999999999994</v>
      </c>
    </row>
    <row r="25" spans="1:17" x14ac:dyDescent="0.3">
      <c r="A25">
        <f t="shared" si="1"/>
        <v>24</v>
      </c>
      <c r="B25" t="s">
        <v>29</v>
      </c>
      <c r="C25" t="s">
        <v>30</v>
      </c>
      <c r="D25" s="2">
        <v>41306</v>
      </c>
      <c r="E25" s="2" t="str">
        <f t="shared" si="0"/>
        <v>HDFCBANK41306</v>
      </c>
      <c r="F25">
        <v>643.04999999999995</v>
      </c>
      <c r="G25">
        <v>644.79999999999995</v>
      </c>
      <c r="H25">
        <v>644.85</v>
      </c>
      <c r="I25">
        <v>636.20000000000005</v>
      </c>
      <c r="J25">
        <v>639</v>
      </c>
      <c r="K25">
        <v>640.15</v>
      </c>
      <c r="L25">
        <v>639.26</v>
      </c>
      <c r="M25">
        <v>2621036</v>
      </c>
      <c r="N25">
        <v>1675525216.1500001</v>
      </c>
      <c r="O25">
        <v>66443</v>
      </c>
      <c r="P25">
        <v>2060768</v>
      </c>
      <c r="Q25">
        <v>78.62</v>
      </c>
    </row>
    <row r="26" spans="1:17" x14ac:dyDescent="0.3">
      <c r="A26">
        <f t="shared" si="1"/>
        <v>25</v>
      </c>
      <c r="B26" t="s">
        <v>29</v>
      </c>
      <c r="C26" t="s">
        <v>30</v>
      </c>
      <c r="D26" s="2">
        <v>41309</v>
      </c>
      <c r="E26" s="2" t="str">
        <f t="shared" si="0"/>
        <v>HDFCBANK41309</v>
      </c>
      <c r="F26">
        <v>640.15</v>
      </c>
      <c r="G26">
        <v>641.15</v>
      </c>
      <c r="H26">
        <v>649.5</v>
      </c>
      <c r="I26">
        <v>640</v>
      </c>
      <c r="J26">
        <v>645.04999999999995</v>
      </c>
      <c r="K26">
        <v>646.9</v>
      </c>
      <c r="L26">
        <v>646.37</v>
      </c>
      <c r="M26">
        <v>2618950</v>
      </c>
      <c r="N26">
        <v>1692806186.55</v>
      </c>
      <c r="O26">
        <v>46333</v>
      </c>
      <c r="P26">
        <v>1926203</v>
      </c>
      <c r="Q26">
        <v>73.55</v>
      </c>
    </row>
    <row r="27" spans="1:17" x14ac:dyDescent="0.3">
      <c r="A27">
        <f t="shared" si="1"/>
        <v>26</v>
      </c>
      <c r="B27" t="s">
        <v>29</v>
      </c>
      <c r="C27" t="s">
        <v>30</v>
      </c>
      <c r="D27" s="2">
        <v>41310</v>
      </c>
      <c r="E27" s="2" t="str">
        <f t="shared" si="0"/>
        <v>HDFCBANK41310</v>
      </c>
      <c r="F27">
        <v>646.9</v>
      </c>
      <c r="G27">
        <v>636.35</v>
      </c>
      <c r="H27">
        <v>647.20000000000005</v>
      </c>
      <c r="I27">
        <v>636.35</v>
      </c>
      <c r="J27">
        <v>643.5</v>
      </c>
      <c r="K27">
        <v>644.15</v>
      </c>
      <c r="L27">
        <v>643</v>
      </c>
      <c r="M27">
        <v>1865005</v>
      </c>
      <c r="N27">
        <v>1199204699.8499999</v>
      </c>
      <c r="O27">
        <v>48040</v>
      </c>
      <c r="P27">
        <v>1353905</v>
      </c>
      <c r="Q27">
        <v>72.599999999999994</v>
      </c>
    </row>
    <row r="28" spans="1:17" x14ac:dyDescent="0.3">
      <c r="A28">
        <f t="shared" si="1"/>
        <v>27</v>
      </c>
      <c r="B28" t="s">
        <v>29</v>
      </c>
      <c r="C28" t="s">
        <v>30</v>
      </c>
      <c r="D28" s="2">
        <v>41311</v>
      </c>
      <c r="E28" s="2" t="str">
        <f t="shared" si="0"/>
        <v>HDFCBANK41311</v>
      </c>
      <c r="F28">
        <v>644.15</v>
      </c>
      <c r="G28">
        <v>646.6</v>
      </c>
      <c r="H28">
        <v>646.9</v>
      </c>
      <c r="I28">
        <v>637.20000000000005</v>
      </c>
      <c r="J28">
        <v>639.5</v>
      </c>
      <c r="K28">
        <v>639.5</v>
      </c>
      <c r="L28">
        <v>639.96</v>
      </c>
      <c r="M28">
        <v>2468397</v>
      </c>
      <c r="N28">
        <v>1579685827.45</v>
      </c>
      <c r="O28">
        <v>119992</v>
      </c>
      <c r="P28">
        <v>2033936</v>
      </c>
      <c r="Q28">
        <v>82.4</v>
      </c>
    </row>
    <row r="29" spans="1:17" x14ac:dyDescent="0.3">
      <c r="A29">
        <f t="shared" si="1"/>
        <v>28</v>
      </c>
      <c r="B29" t="s">
        <v>29</v>
      </c>
      <c r="C29" t="s">
        <v>30</v>
      </c>
      <c r="D29" s="2">
        <v>41312</v>
      </c>
      <c r="E29" s="2" t="str">
        <f t="shared" si="0"/>
        <v>HDFCBANK41312</v>
      </c>
      <c r="F29">
        <v>639.5</v>
      </c>
      <c r="G29">
        <v>636.29999999999995</v>
      </c>
      <c r="H29">
        <v>643</v>
      </c>
      <c r="I29">
        <v>634.54999999999995</v>
      </c>
      <c r="J29">
        <v>642</v>
      </c>
      <c r="K29">
        <v>641.5</v>
      </c>
      <c r="L29">
        <v>639.34</v>
      </c>
      <c r="M29">
        <v>2270709</v>
      </c>
      <c r="N29">
        <v>1451765532.8499999</v>
      </c>
      <c r="O29">
        <v>77741</v>
      </c>
      <c r="P29">
        <v>1742827</v>
      </c>
      <c r="Q29">
        <v>76.75</v>
      </c>
    </row>
    <row r="30" spans="1:17" x14ac:dyDescent="0.3">
      <c r="A30">
        <f t="shared" si="1"/>
        <v>29</v>
      </c>
      <c r="B30" t="s">
        <v>29</v>
      </c>
      <c r="C30" t="s">
        <v>30</v>
      </c>
      <c r="D30" s="2">
        <v>41313</v>
      </c>
      <c r="E30" s="2" t="str">
        <f t="shared" si="0"/>
        <v>HDFCBANK41313</v>
      </c>
      <c r="F30">
        <v>641.5</v>
      </c>
      <c r="G30">
        <v>640.5</v>
      </c>
      <c r="H30">
        <v>653.4</v>
      </c>
      <c r="I30">
        <v>640.5</v>
      </c>
      <c r="J30">
        <v>648.5</v>
      </c>
      <c r="K30">
        <v>650.04999999999995</v>
      </c>
      <c r="L30">
        <v>648.97</v>
      </c>
      <c r="M30">
        <v>4706664</v>
      </c>
      <c r="N30">
        <v>3054477224.75</v>
      </c>
      <c r="O30">
        <v>139339</v>
      </c>
      <c r="P30">
        <v>3940086</v>
      </c>
      <c r="Q30">
        <v>83.71</v>
      </c>
    </row>
    <row r="31" spans="1:17" x14ac:dyDescent="0.3">
      <c r="A31">
        <f t="shared" si="1"/>
        <v>30</v>
      </c>
      <c r="B31" t="s">
        <v>29</v>
      </c>
      <c r="C31" t="s">
        <v>30</v>
      </c>
      <c r="D31" s="2">
        <v>41316</v>
      </c>
      <c r="E31" s="2" t="str">
        <f t="shared" si="0"/>
        <v>HDFCBANK41316</v>
      </c>
      <c r="F31">
        <v>650.04999999999995</v>
      </c>
      <c r="G31">
        <v>650</v>
      </c>
      <c r="H31">
        <v>659.95</v>
      </c>
      <c r="I31">
        <v>650</v>
      </c>
      <c r="J31">
        <v>656.35</v>
      </c>
      <c r="K31">
        <v>656.95</v>
      </c>
      <c r="L31">
        <v>656.17</v>
      </c>
      <c r="M31">
        <v>3791765</v>
      </c>
      <c r="N31">
        <v>2488031409.0999999</v>
      </c>
      <c r="O31">
        <v>118652</v>
      </c>
      <c r="P31">
        <v>3056335</v>
      </c>
      <c r="Q31">
        <v>80.599999999999994</v>
      </c>
    </row>
    <row r="32" spans="1:17" x14ac:dyDescent="0.3">
      <c r="A32">
        <f t="shared" si="1"/>
        <v>31</v>
      </c>
      <c r="B32" t="s">
        <v>29</v>
      </c>
      <c r="C32" t="s">
        <v>30</v>
      </c>
      <c r="D32" s="2">
        <v>41317</v>
      </c>
      <c r="E32" s="2" t="str">
        <f t="shared" si="0"/>
        <v>HDFCBANK41317</v>
      </c>
      <c r="F32">
        <v>656.95</v>
      </c>
      <c r="G32">
        <v>655.65</v>
      </c>
      <c r="H32">
        <v>667</v>
      </c>
      <c r="I32">
        <v>655.65</v>
      </c>
      <c r="J32">
        <v>664.1</v>
      </c>
      <c r="K32">
        <v>665.2</v>
      </c>
      <c r="L32">
        <v>661.92</v>
      </c>
      <c r="M32">
        <v>3958209</v>
      </c>
      <c r="N32">
        <v>2620022901.9000001</v>
      </c>
      <c r="O32">
        <v>91046</v>
      </c>
      <c r="P32">
        <v>3370149</v>
      </c>
      <c r="Q32">
        <v>85.14</v>
      </c>
    </row>
    <row r="33" spans="1:17" x14ac:dyDescent="0.3">
      <c r="A33">
        <f t="shared" si="1"/>
        <v>32</v>
      </c>
      <c r="B33" t="s">
        <v>29</v>
      </c>
      <c r="C33" t="s">
        <v>30</v>
      </c>
      <c r="D33" s="2">
        <v>41318</v>
      </c>
      <c r="E33" s="2" t="str">
        <f t="shared" si="0"/>
        <v>HDFCBANK41318</v>
      </c>
      <c r="F33">
        <v>665.2</v>
      </c>
      <c r="G33">
        <v>663.3</v>
      </c>
      <c r="H33">
        <v>667.4</v>
      </c>
      <c r="I33">
        <v>659.5</v>
      </c>
      <c r="J33">
        <v>662.3</v>
      </c>
      <c r="K33">
        <v>664.2</v>
      </c>
      <c r="L33">
        <v>664.07</v>
      </c>
      <c r="M33">
        <v>3627208</v>
      </c>
      <c r="N33">
        <v>2408731798.4499998</v>
      </c>
      <c r="O33">
        <v>83232</v>
      </c>
      <c r="P33">
        <v>3165357</v>
      </c>
      <c r="Q33">
        <v>87.27</v>
      </c>
    </row>
    <row r="34" spans="1:17" x14ac:dyDescent="0.3">
      <c r="A34">
        <f t="shared" si="1"/>
        <v>33</v>
      </c>
      <c r="B34" t="s">
        <v>29</v>
      </c>
      <c r="C34" t="s">
        <v>30</v>
      </c>
      <c r="D34" s="2">
        <v>41319</v>
      </c>
      <c r="E34" s="2" t="str">
        <f t="shared" si="0"/>
        <v>HDFCBANK41319</v>
      </c>
      <c r="F34">
        <v>664.2</v>
      </c>
      <c r="G34">
        <v>664</v>
      </c>
      <c r="H34">
        <v>678.4</v>
      </c>
      <c r="I34">
        <v>662</v>
      </c>
      <c r="J34">
        <v>673.95</v>
      </c>
      <c r="K34">
        <v>674.8</v>
      </c>
      <c r="L34">
        <v>672.25</v>
      </c>
      <c r="M34">
        <v>4421038</v>
      </c>
      <c r="N34">
        <v>2972039116.4000001</v>
      </c>
      <c r="O34">
        <v>75185</v>
      </c>
      <c r="P34">
        <v>3655585</v>
      </c>
      <c r="Q34">
        <v>82.69</v>
      </c>
    </row>
    <row r="35" spans="1:17" x14ac:dyDescent="0.3">
      <c r="A35">
        <f t="shared" si="1"/>
        <v>34</v>
      </c>
      <c r="B35" t="s">
        <v>29</v>
      </c>
      <c r="C35" t="s">
        <v>30</v>
      </c>
      <c r="D35" s="2">
        <v>41320</v>
      </c>
      <c r="E35" s="2" t="str">
        <f t="shared" si="0"/>
        <v>HDFCBANK41320</v>
      </c>
      <c r="F35">
        <v>674.8</v>
      </c>
      <c r="G35">
        <v>671.7</v>
      </c>
      <c r="H35">
        <v>680.8</v>
      </c>
      <c r="I35">
        <v>668.2</v>
      </c>
      <c r="J35">
        <v>676.4</v>
      </c>
      <c r="K35">
        <v>676.75</v>
      </c>
      <c r="L35">
        <v>677.64</v>
      </c>
      <c r="M35">
        <v>3122195</v>
      </c>
      <c r="N35">
        <v>2115710173.3499999</v>
      </c>
      <c r="O35">
        <v>51607</v>
      </c>
      <c r="P35">
        <v>2563573</v>
      </c>
      <c r="Q35">
        <v>82.11</v>
      </c>
    </row>
    <row r="36" spans="1:17" x14ac:dyDescent="0.3">
      <c r="A36">
        <f t="shared" si="1"/>
        <v>35</v>
      </c>
      <c r="B36" t="s">
        <v>29</v>
      </c>
      <c r="C36" t="s">
        <v>30</v>
      </c>
      <c r="D36" s="2">
        <v>41323</v>
      </c>
      <c r="E36" s="2" t="str">
        <f t="shared" si="0"/>
        <v>HDFCBANK41323</v>
      </c>
      <c r="F36">
        <v>676.75</v>
      </c>
      <c r="G36">
        <v>678</v>
      </c>
      <c r="H36">
        <v>680.9</v>
      </c>
      <c r="I36">
        <v>674</v>
      </c>
      <c r="J36">
        <v>674.65</v>
      </c>
      <c r="K36">
        <v>676</v>
      </c>
      <c r="L36">
        <v>678.76</v>
      </c>
      <c r="M36">
        <v>2367291</v>
      </c>
      <c r="N36">
        <v>1606826474.55</v>
      </c>
      <c r="O36">
        <v>43392</v>
      </c>
      <c r="P36">
        <v>1939744</v>
      </c>
      <c r="Q36">
        <v>81.94</v>
      </c>
    </row>
    <row r="37" spans="1:17" x14ac:dyDescent="0.3">
      <c r="A37">
        <f t="shared" si="1"/>
        <v>36</v>
      </c>
      <c r="B37" t="s">
        <v>29</v>
      </c>
      <c r="C37" t="s">
        <v>30</v>
      </c>
      <c r="D37" s="2">
        <v>41324</v>
      </c>
      <c r="E37" s="2" t="str">
        <f t="shared" si="0"/>
        <v>HDFCBANK41324</v>
      </c>
      <c r="F37">
        <v>676</v>
      </c>
      <c r="G37">
        <v>674.5</v>
      </c>
      <c r="H37">
        <v>677.4</v>
      </c>
      <c r="I37">
        <v>671.55</v>
      </c>
      <c r="J37">
        <v>674.05</v>
      </c>
      <c r="K37">
        <v>674.8</v>
      </c>
      <c r="L37">
        <v>675.01</v>
      </c>
      <c r="M37">
        <v>593703</v>
      </c>
      <c r="N37">
        <v>400756262.69999999</v>
      </c>
      <c r="O37">
        <v>15218</v>
      </c>
      <c r="P37">
        <v>360903</v>
      </c>
      <c r="Q37">
        <v>60.79</v>
      </c>
    </row>
    <row r="38" spans="1:17" x14ac:dyDescent="0.3">
      <c r="A38">
        <f t="shared" si="1"/>
        <v>37</v>
      </c>
      <c r="B38" t="s">
        <v>29</v>
      </c>
      <c r="C38" t="s">
        <v>30</v>
      </c>
      <c r="D38" s="2">
        <v>41325</v>
      </c>
      <c r="E38" s="2" t="str">
        <f t="shared" si="0"/>
        <v>HDFCBANK41325</v>
      </c>
      <c r="F38">
        <v>674.8</v>
      </c>
      <c r="G38">
        <v>677.5</v>
      </c>
      <c r="H38">
        <v>680.8</v>
      </c>
      <c r="I38">
        <v>674.9</v>
      </c>
      <c r="J38">
        <v>677.5</v>
      </c>
      <c r="K38">
        <v>676.95</v>
      </c>
      <c r="L38">
        <v>677.58</v>
      </c>
      <c r="M38">
        <v>1715421</v>
      </c>
      <c r="N38">
        <v>1162336428</v>
      </c>
      <c r="O38">
        <v>40589</v>
      </c>
      <c r="P38">
        <v>1314871</v>
      </c>
      <c r="Q38">
        <v>76.650000000000006</v>
      </c>
    </row>
    <row r="39" spans="1:17" x14ac:dyDescent="0.3">
      <c r="A39">
        <f t="shared" si="1"/>
        <v>38</v>
      </c>
      <c r="B39" t="s">
        <v>29</v>
      </c>
      <c r="C39" t="s">
        <v>30</v>
      </c>
      <c r="D39" s="2">
        <v>41326</v>
      </c>
      <c r="E39" s="2" t="str">
        <f t="shared" si="0"/>
        <v>HDFCBANK41326</v>
      </c>
      <c r="F39">
        <v>676.95</v>
      </c>
      <c r="G39">
        <v>675</v>
      </c>
      <c r="H39">
        <v>677.45</v>
      </c>
      <c r="I39">
        <v>664.05</v>
      </c>
      <c r="J39">
        <v>664.1</v>
      </c>
      <c r="K39">
        <v>666.25</v>
      </c>
      <c r="L39">
        <v>670.63</v>
      </c>
      <c r="M39">
        <v>2717968</v>
      </c>
      <c r="N39">
        <v>1822742990.2</v>
      </c>
      <c r="O39">
        <v>56305</v>
      </c>
      <c r="P39">
        <v>2095912</v>
      </c>
      <c r="Q39">
        <v>77.11</v>
      </c>
    </row>
    <row r="40" spans="1:17" x14ac:dyDescent="0.3">
      <c r="A40">
        <f t="shared" si="1"/>
        <v>39</v>
      </c>
      <c r="B40" t="s">
        <v>29</v>
      </c>
      <c r="C40" t="s">
        <v>30</v>
      </c>
      <c r="D40" s="2">
        <v>41327</v>
      </c>
      <c r="E40" s="2" t="str">
        <f t="shared" si="0"/>
        <v>HDFCBANK41327</v>
      </c>
      <c r="F40">
        <v>666.25</v>
      </c>
      <c r="G40">
        <v>662.2</v>
      </c>
      <c r="H40">
        <v>666.4</v>
      </c>
      <c r="I40">
        <v>657.55</v>
      </c>
      <c r="J40">
        <v>659</v>
      </c>
      <c r="K40">
        <v>659.3</v>
      </c>
      <c r="L40">
        <v>662.15</v>
      </c>
      <c r="M40">
        <v>1927096</v>
      </c>
      <c r="N40">
        <v>1276024590.8</v>
      </c>
      <c r="O40">
        <v>55738</v>
      </c>
      <c r="P40">
        <v>1419966</v>
      </c>
      <c r="Q40">
        <v>73.680000000000007</v>
      </c>
    </row>
    <row r="41" spans="1:17" x14ac:dyDescent="0.3">
      <c r="A41">
        <f t="shared" si="1"/>
        <v>40</v>
      </c>
      <c r="B41" t="s">
        <v>29</v>
      </c>
      <c r="C41" t="s">
        <v>30</v>
      </c>
      <c r="D41" s="2">
        <v>41330</v>
      </c>
      <c r="E41" s="2" t="str">
        <f t="shared" si="0"/>
        <v>HDFCBANK41330</v>
      </c>
      <c r="F41">
        <v>659.3</v>
      </c>
      <c r="G41">
        <v>663.25</v>
      </c>
      <c r="H41">
        <v>665.2</v>
      </c>
      <c r="I41">
        <v>654.1</v>
      </c>
      <c r="J41">
        <v>654.45000000000005</v>
      </c>
      <c r="K41">
        <v>656.45</v>
      </c>
      <c r="L41">
        <v>659.89</v>
      </c>
      <c r="M41">
        <v>1888236</v>
      </c>
      <c r="N41">
        <v>1246025973.55</v>
      </c>
      <c r="O41">
        <v>52616</v>
      </c>
      <c r="P41">
        <v>1313512</v>
      </c>
      <c r="Q41">
        <v>69.56</v>
      </c>
    </row>
    <row r="42" spans="1:17" x14ac:dyDescent="0.3">
      <c r="A42">
        <f t="shared" si="1"/>
        <v>41</v>
      </c>
      <c r="B42" t="s">
        <v>29</v>
      </c>
      <c r="C42" t="s">
        <v>30</v>
      </c>
      <c r="D42" s="2">
        <v>41331</v>
      </c>
      <c r="E42" s="2" t="str">
        <f t="shared" si="0"/>
        <v>HDFCBANK41331</v>
      </c>
      <c r="F42">
        <v>656.45</v>
      </c>
      <c r="G42">
        <v>654.79999999999995</v>
      </c>
      <c r="H42">
        <v>663</v>
      </c>
      <c r="I42">
        <v>645.4</v>
      </c>
      <c r="J42">
        <v>647.29999999999995</v>
      </c>
      <c r="K42">
        <v>651.25</v>
      </c>
      <c r="L42">
        <v>655.20000000000005</v>
      </c>
      <c r="M42">
        <v>2935660</v>
      </c>
      <c r="N42">
        <v>1923456841.0999999</v>
      </c>
      <c r="O42">
        <v>52813</v>
      </c>
      <c r="P42">
        <v>2185323</v>
      </c>
      <c r="Q42">
        <v>74.44</v>
      </c>
    </row>
    <row r="43" spans="1:17" x14ac:dyDescent="0.3">
      <c r="A43">
        <f t="shared" si="1"/>
        <v>42</v>
      </c>
      <c r="B43" t="s">
        <v>29</v>
      </c>
      <c r="C43" t="s">
        <v>30</v>
      </c>
      <c r="D43" s="2">
        <v>41332</v>
      </c>
      <c r="E43" s="2" t="str">
        <f t="shared" si="0"/>
        <v>HDFCBANK41332</v>
      </c>
      <c r="F43">
        <v>651.25</v>
      </c>
      <c r="G43">
        <v>652.29999999999995</v>
      </c>
      <c r="H43">
        <v>654</v>
      </c>
      <c r="I43">
        <v>640.9</v>
      </c>
      <c r="J43">
        <v>644.45000000000005</v>
      </c>
      <c r="K43">
        <v>642.75</v>
      </c>
      <c r="L43">
        <v>644.27</v>
      </c>
      <c r="M43">
        <v>3217834</v>
      </c>
      <c r="N43">
        <v>2073159260.8</v>
      </c>
      <c r="O43">
        <v>48842</v>
      </c>
      <c r="P43">
        <v>2347570</v>
      </c>
      <c r="Q43">
        <v>72.95</v>
      </c>
    </row>
    <row r="44" spans="1:17" x14ac:dyDescent="0.3">
      <c r="A44">
        <f t="shared" si="1"/>
        <v>43</v>
      </c>
      <c r="B44" t="s">
        <v>29</v>
      </c>
      <c r="C44" t="s">
        <v>30</v>
      </c>
      <c r="D44" s="2">
        <v>41333</v>
      </c>
      <c r="E44" s="2" t="str">
        <f t="shared" si="0"/>
        <v>HDFCBANK41333</v>
      </c>
      <c r="F44">
        <v>642.75</v>
      </c>
      <c r="G44">
        <v>646.95000000000005</v>
      </c>
      <c r="H44">
        <v>654.95000000000005</v>
      </c>
      <c r="I44">
        <v>619.35</v>
      </c>
      <c r="J44">
        <v>631</v>
      </c>
      <c r="K44">
        <v>625.35</v>
      </c>
      <c r="L44">
        <v>632.48</v>
      </c>
      <c r="M44">
        <v>6971751</v>
      </c>
      <c r="N44">
        <v>4409512153.1999998</v>
      </c>
      <c r="O44">
        <v>81502</v>
      </c>
      <c r="P44">
        <v>4692050</v>
      </c>
      <c r="Q44">
        <v>67.3</v>
      </c>
    </row>
    <row r="45" spans="1:17" x14ac:dyDescent="0.3">
      <c r="A45">
        <f t="shared" si="1"/>
        <v>44</v>
      </c>
      <c r="B45" t="s">
        <v>29</v>
      </c>
      <c r="C45" t="s">
        <v>30</v>
      </c>
      <c r="D45" s="2">
        <v>41334</v>
      </c>
      <c r="E45" s="2" t="str">
        <f t="shared" si="0"/>
        <v>HDFCBANK41334</v>
      </c>
      <c r="F45">
        <v>625.35</v>
      </c>
      <c r="G45">
        <v>625</v>
      </c>
      <c r="H45">
        <v>629.6</v>
      </c>
      <c r="I45">
        <v>616.29999999999995</v>
      </c>
      <c r="J45">
        <v>619.45000000000005</v>
      </c>
      <c r="K45">
        <v>622.5</v>
      </c>
      <c r="L45">
        <v>623.17999999999995</v>
      </c>
      <c r="M45">
        <v>4305182</v>
      </c>
      <c r="N45">
        <v>2682911934.8000002</v>
      </c>
      <c r="O45">
        <v>89571</v>
      </c>
      <c r="P45">
        <v>3131207</v>
      </c>
      <c r="Q45">
        <v>72.73</v>
      </c>
    </row>
    <row r="46" spans="1:17" x14ac:dyDescent="0.3">
      <c r="A46">
        <f t="shared" si="1"/>
        <v>45</v>
      </c>
      <c r="B46" t="s">
        <v>29</v>
      </c>
      <c r="C46" t="s">
        <v>30</v>
      </c>
      <c r="D46" s="2">
        <v>41337</v>
      </c>
      <c r="E46" s="2" t="str">
        <f t="shared" si="0"/>
        <v>HDFCBANK41337</v>
      </c>
      <c r="F46">
        <v>622.5</v>
      </c>
      <c r="G46">
        <v>620.35</v>
      </c>
      <c r="H46">
        <v>630.29999999999995</v>
      </c>
      <c r="I46">
        <v>618</v>
      </c>
      <c r="J46">
        <v>627.65</v>
      </c>
      <c r="K46">
        <v>627.65</v>
      </c>
      <c r="L46">
        <v>623.9</v>
      </c>
      <c r="M46">
        <v>2992450</v>
      </c>
      <c r="N46">
        <v>1866985827.7</v>
      </c>
      <c r="O46">
        <v>55102</v>
      </c>
      <c r="P46">
        <v>2218218</v>
      </c>
      <c r="Q46">
        <v>74.13</v>
      </c>
    </row>
    <row r="47" spans="1:17" x14ac:dyDescent="0.3">
      <c r="A47">
        <f t="shared" si="1"/>
        <v>46</v>
      </c>
      <c r="B47" t="s">
        <v>29</v>
      </c>
      <c r="C47" t="s">
        <v>30</v>
      </c>
      <c r="D47" s="2">
        <v>41338</v>
      </c>
      <c r="E47" s="2" t="str">
        <f t="shared" si="0"/>
        <v>HDFCBANK41338</v>
      </c>
      <c r="F47">
        <v>627.65</v>
      </c>
      <c r="G47">
        <v>630.9</v>
      </c>
      <c r="H47">
        <v>634.70000000000005</v>
      </c>
      <c r="I47">
        <v>623.15</v>
      </c>
      <c r="J47">
        <v>632.70000000000005</v>
      </c>
      <c r="K47">
        <v>632.95000000000005</v>
      </c>
      <c r="L47">
        <v>629.59</v>
      </c>
      <c r="M47">
        <v>2639395</v>
      </c>
      <c r="N47">
        <v>1661735037.45</v>
      </c>
      <c r="O47">
        <v>70782</v>
      </c>
      <c r="P47">
        <v>1741786</v>
      </c>
      <c r="Q47">
        <v>65.989999999999995</v>
      </c>
    </row>
    <row r="48" spans="1:17" x14ac:dyDescent="0.3">
      <c r="A48">
        <f t="shared" si="1"/>
        <v>47</v>
      </c>
      <c r="B48" t="s">
        <v>29</v>
      </c>
      <c r="C48" t="s">
        <v>30</v>
      </c>
      <c r="D48" s="2">
        <v>41339</v>
      </c>
      <c r="E48" s="2" t="str">
        <f t="shared" si="0"/>
        <v>HDFCBANK41339</v>
      </c>
      <c r="F48">
        <v>632.95000000000005</v>
      </c>
      <c r="G48">
        <v>634.95000000000005</v>
      </c>
      <c r="H48">
        <v>637.15</v>
      </c>
      <c r="I48">
        <v>629</v>
      </c>
      <c r="J48">
        <v>632.04999999999995</v>
      </c>
      <c r="K48">
        <v>630.5</v>
      </c>
      <c r="L48">
        <v>632.95000000000005</v>
      </c>
      <c r="M48">
        <v>2733329</v>
      </c>
      <c r="N48">
        <v>1730051777.5999999</v>
      </c>
      <c r="O48">
        <v>37469</v>
      </c>
      <c r="P48">
        <v>2026859</v>
      </c>
      <c r="Q48">
        <v>74.150000000000006</v>
      </c>
    </row>
    <row r="49" spans="1:17" x14ac:dyDescent="0.3">
      <c r="A49">
        <f t="shared" si="1"/>
        <v>48</v>
      </c>
      <c r="B49" t="s">
        <v>29</v>
      </c>
      <c r="C49" t="s">
        <v>30</v>
      </c>
      <c r="D49" s="2">
        <v>41340</v>
      </c>
      <c r="E49" s="2" t="str">
        <f t="shared" si="0"/>
        <v>HDFCBANK41340</v>
      </c>
      <c r="F49">
        <v>630.5</v>
      </c>
      <c r="G49">
        <v>628.35</v>
      </c>
      <c r="H49">
        <v>642.95000000000005</v>
      </c>
      <c r="I49">
        <v>627.15</v>
      </c>
      <c r="J49">
        <v>641.29999999999995</v>
      </c>
      <c r="K49">
        <v>641.79999999999995</v>
      </c>
      <c r="L49">
        <v>633.62</v>
      </c>
      <c r="M49">
        <v>1487746</v>
      </c>
      <c r="N49">
        <v>942659130.35000002</v>
      </c>
      <c r="O49">
        <v>44015</v>
      </c>
      <c r="P49">
        <v>834212</v>
      </c>
      <c r="Q49">
        <v>56.07</v>
      </c>
    </row>
    <row r="50" spans="1:17" x14ac:dyDescent="0.3">
      <c r="A50">
        <f t="shared" si="1"/>
        <v>49</v>
      </c>
      <c r="B50" t="s">
        <v>29</v>
      </c>
      <c r="C50" t="s">
        <v>30</v>
      </c>
      <c r="D50" s="2">
        <v>41341</v>
      </c>
      <c r="E50" s="2" t="str">
        <f t="shared" si="0"/>
        <v>HDFCBANK41341</v>
      </c>
      <c r="F50">
        <v>641.79999999999995</v>
      </c>
      <c r="G50">
        <v>644.20000000000005</v>
      </c>
      <c r="H50">
        <v>660</v>
      </c>
      <c r="I50">
        <v>643.4</v>
      </c>
      <c r="J50">
        <v>656.25</v>
      </c>
      <c r="K50">
        <v>657.3</v>
      </c>
      <c r="L50">
        <v>650.79999999999995</v>
      </c>
      <c r="M50">
        <v>2649215</v>
      </c>
      <c r="N50">
        <v>1724121766</v>
      </c>
      <c r="O50">
        <v>98646</v>
      </c>
      <c r="P50">
        <v>2037212</v>
      </c>
      <c r="Q50">
        <v>76.900000000000006</v>
      </c>
    </row>
    <row r="51" spans="1:17" x14ac:dyDescent="0.3">
      <c r="A51">
        <f t="shared" si="1"/>
        <v>50</v>
      </c>
      <c r="B51" t="s">
        <v>29</v>
      </c>
      <c r="C51" t="s">
        <v>30</v>
      </c>
      <c r="D51" s="2">
        <v>41344</v>
      </c>
      <c r="E51" s="2" t="str">
        <f t="shared" si="0"/>
        <v>HDFCBANK41344</v>
      </c>
      <c r="F51">
        <v>657.3</v>
      </c>
      <c r="G51">
        <v>657.3</v>
      </c>
      <c r="H51">
        <v>659.7</v>
      </c>
      <c r="I51">
        <v>650.25</v>
      </c>
      <c r="J51">
        <v>654.04999999999995</v>
      </c>
      <c r="K51">
        <v>655.25</v>
      </c>
      <c r="L51">
        <v>654.72</v>
      </c>
      <c r="M51">
        <v>2126146</v>
      </c>
      <c r="N51">
        <v>1392040416.4000001</v>
      </c>
      <c r="O51">
        <v>35062</v>
      </c>
      <c r="P51">
        <v>1385441</v>
      </c>
      <c r="Q51">
        <v>65.16</v>
      </c>
    </row>
    <row r="52" spans="1:17" x14ac:dyDescent="0.3">
      <c r="A52">
        <f t="shared" si="1"/>
        <v>51</v>
      </c>
      <c r="B52" t="s">
        <v>29</v>
      </c>
      <c r="C52" t="s">
        <v>30</v>
      </c>
      <c r="D52" s="2">
        <v>41345</v>
      </c>
      <c r="E52" s="2" t="str">
        <f t="shared" si="0"/>
        <v>HDFCBANK41345</v>
      </c>
      <c r="F52">
        <v>655.25</v>
      </c>
      <c r="G52">
        <v>653</v>
      </c>
      <c r="H52">
        <v>655.7</v>
      </c>
      <c r="I52">
        <v>640.1</v>
      </c>
      <c r="J52">
        <v>643</v>
      </c>
      <c r="K52">
        <v>644</v>
      </c>
      <c r="L52">
        <v>646.89</v>
      </c>
      <c r="M52">
        <v>1723931</v>
      </c>
      <c r="N52">
        <v>1115193290.75</v>
      </c>
      <c r="O52">
        <v>37845</v>
      </c>
      <c r="P52">
        <v>1160309</v>
      </c>
      <c r="Q52">
        <v>67.31</v>
      </c>
    </row>
    <row r="53" spans="1:17" x14ac:dyDescent="0.3">
      <c r="A53">
        <f t="shared" si="1"/>
        <v>52</v>
      </c>
      <c r="B53" t="s">
        <v>29</v>
      </c>
      <c r="C53" t="s">
        <v>30</v>
      </c>
      <c r="D53" s="2">
        <v>41346</v>
      </c>
      <c r="E53" s="2" t="str">
        <f t="shared" si="0"/>
        <v>HDFCBANK41346</v>
      </c>
      <c r="F53">
        <v>644</v>
      </c>
      <c r="G53">
        <v>641.04999999999995</v>
      </c>
      <c r="H53">
        <v>645.9</v>
      </c>
      <c r="I53">
        <v>632.20000000000005</v>
      </c>
      <c r="J53">
        <v>636</v>
      </c>
      <c r="K53">
        <v>634.9</v>
      </c>
      <c r="L53">
        <v>638.04</v>
      </c>
      <c r="M53">
        <v>1978343</v>
      </c>
      <c r="N53">
        <v>1262258328.5999999</v>
      </c>
      <c r="O53">
        <v>45346</v>
      </c>
      <c r="P53">
        <v>1179522</v>
      </c>
      <c r="Q53">
        <v>59.62</v>
      </c>
    </row>
    <row r="54" spans="1:17" x14ac:dyDescent="0.3">
      <c r="A54">
        <f t="shared" si="1"/>
        <v>53</v>
      </c>
      <c r="B54" t="s">
        <v>29</v>
      </c>
      <c r="C54" t="s">
        <v>30</v>
      </c>
      <c r="D54" s="2">
        <v>41347</v>
      </c>
      <c r="E54" s="2" t="str">
        <f t="shared" si="0"/>
        <v>HDFCBANK41347</v>
      </c>
      <c r="F54">
        <v>634.9</v>
      </c>
      <c r="G54">
        <v>634.9</v>
      </c>
      <c r="H54">
        <v>653.5</v>
      </c>
      <c r="I54">
        <v>615.35</v>
      </c>
      <c r="J54">
        <v>651.45000000000005</v>
      </c>
      <c r="K54">
        <v>649.25</v>
      </c>
      <c r="L54">
        <v>636.75</v>
      </c>
      <c r="M54">
        <v>7978609</v>
      </c>
      <c r="N54">
        <v>5080403873.5</v>
      </c>
      <c r="O54">
        <v>160979</v>
      </c>
      <c r="P54">
        <v>4189536</v>
      </c>
      <c r="Q54">
        <v>52.51</v>
      </c>
    </row>
    <row r="55" spans="1:17" x14ac:dyDescent="0.3">
      <c r="A55">
        <f t="shared" si="1"/>
        <v>54</v>
      </c>
      <c r="B55" t="s">
        <v>29</v>
      </c>
      <c r="C55" t="s">
        <v>30</v>
      </c>
      <c r="D55" s="2">
        <v>41348</v>
      </c>
      <c r="E55" s="2" t="str">
        <f t="shared" si="0"/>
        <v>HDFCBANK41348</v>
      </c>
      <c r="F55">
        <v>649.25</v>
      </c>
      <c r="G55">
        <v>645</v>
      </c>
      <c r="H55">
        <v>649.9</v>
      </c>
      <c r="I55">
        <v>633.79999999999995</v>
      </c>
      <c r="J55">
        <v>641.85</v>
      </c>
      <c r="K55">
        <v>639.4</v>
      </c>
      <c r="L55">
        <v>640.42999999999995</v>
      </c>
      <c r="M55">
        <v>3859902</v>
      </c>
      <c r="N55">
        <v>2471978291.9499998</v>
      </c>
      <c r="O55">
        <v>72965</v>
      </c>
      <c r="P55">
        <v>2106391</v>
      </c>
      <c r="Q55">
        <v>54.57</v>
      </c>
    </row>
    <row r="56" spans="1:17" x14ac:dyDescent="0.3">
      <c r="A56">
        <f t="shared" si="1"/>
        <v>55</v>
      </c>
      <c r="B56" t="s">
        <v>29</v>
      </c>
      <c r="C56" t="s">
        <v>30</v>
      </c>
      <c r="D56" s="2">
        <v>41351</v>
      </c>
      <c r="E56" s="2" t="str">
        <f t="shared" si="0"/>
        <v>HDFCBANK41351</v>
      </c>
      <c r="F56">
        <v>639.4</v>
      </c>
      <c r="G56">
        <v>633</v>
      </c>
      <c r="H56">
        <v>654</v>
      </c>
      <c r="I56">
        <v>630</v>
      </c>
      <c r="J56">
        <v>640.54999999999995</v>
      </c>
      <c r="K56">
        <v>643.29999999999995</v>
      </c>
      <c r="L56">
        <v>642.5</v>
      </c>
      <c r="M56">
        <v>4390481</v>
      </c>
      <c r="N56">
        <v>2820870503.6500001</v>
      </c>
      <c r="O56">
        <v>88968</v>
      </c>
      <c r="P56">
        <v>2889252</v>
      </c>
      <c r="Q56">
        <v>65.81</v>
      </c>
    </row>
    <row r="57" spans="1:17" x14ac:dyDescent="0.3">
      <c r="A57">
        <f t="shared" si="1"/>
        <v>56</v>
      </c>
      <c r="B57" t="s">
        <v>29</v>
      </c>
      <c r="C57" t="s">
        <v>30</v>
      </c>
      <c r="D57" s="2">
        <v>41352</v>
      </c>
      <c r="E57" s="2" t="str">
        <f t="shared" si="0"/>
        <v>HDFCBANK41352</v>
      </c>
      <c r="F57">
        <v>643.29999999999995</v>
      </c>
      <c r="G57">
        <v>643</v>
      </c>
      <c r="H57">
        <v>643.79999999999995</v>
      </c>
      <c r="I57">
        <v>624</v>
      </c>
      <c r="J57">
        <v>632.25</v>
      </c>
      <c r="K57">
        <v>631.54999999999995</v>
      </c>
      <c r="L57">
        <v>633.28</v>
      </c>
      <c r="M57">
        <v>5007115</v>
      </c>
      <c r="N57">
        <v>3170910359.8000002</v>
      </c>
      <c r="O57">
        <v>60287</v>
      </c>
      <c r="P57">
        <v>3200214</v>
      </c>
      <c r="Q57">
        <v>63.91</v>
      </c>
    </row>
    <row r="58" spans="1:17" x14ac:dyDescent="0.3">
      <c r="A58">
        <f t="shared" si="1"/>
        <v>57</v>
      </c>
      <c r="B58" t="s">
        <v>29</v>
      </c>
      <c r="C58" t="s">
        <v>30</v>
      </c>
      <c r="D58" s="2">
        <v>41353</v>
      </c>
      <c r="E58" s="2" t="str">
        <f t="shared" si="0"/>
        <v>HDFCBANK41353</v>
      </c>
      <c r="F58">
        <v>631.54999999999995</v>
      </c>
      <c r="G58">
        <v>632</v>
      </c>
      <c r="H58">
        <v>633.45000000000005</v>
      </c>
      <c r="I58">
        <v>621</v>
      </c>
      <c r="J58">
        <v>624.54999999999995</v>
      </c>
      <c r="K58">
        <v>625.5</v>
      </c>
      <c r="L58">
        <v>626.6</v>
      </c>
      <c r="M58">
        <v>2834109</v>
      </c>
      <c r="N58">
        <v>1775844636.95</v>
      </c>
      <c r="O58">
        <v>43985</v>
      </c>
      <c r="P58">
        <v>1917771</v>
      </c>
      <c r="Q58">
        <v>67.67</v>
      </c>
    </row>
    <row r="59" spans="1:17" x14ac:dyDescent="0.3">
      <c r="A59">
        <f t="shared" si="1"/>
        <v>58</v>
      </c>
      <c r="B59" t="s">
        <v>29</v>
      </c>
      <c r="C59" t="s">
        <v>30</v>
      </c>
      <c r="D59" s="2">
        <v>41354</v>
      </c>
      <c r="E59" s="2" t="str">
        <f t="shared" si="0"/>
        <v>HDFCBANK41354</v>
      </c>
      <c r="F59">
        <v>625.5</v>
      </c>
      <c r="G59">
        <v>622.65</v>
      </c>
      <c r="H59">
        <v>628.79999999999995</v>
      </c>
      <c r="I59">
        <v>603.75</v>
      </c>
      <c r="J59">
        <v>604</v>
      </c>
      <c r="K59">
        <v>607</v>
      </c>
      <c r="L59">
        <v>615.25</v>
      </c>
      <c r="M59">
        <v>3613147</v>
      </c>
      <c r="N59">
        <v>2222982026.4499998</v>
      </c>
      <c r="O59">
        <v>71038</v>
      </c>
      <c r="P59">
        <v>2519089</v>
      </c>
      <c r="Q59">
        <v>69.72</v>
      </c>
    </row>
    <row r="60" spans="1:17" x14ac:dyDescent="0.3">
      <c r="A60">
        <f t="shared" si="1"/>
        <v>59</v>
      </c>
      <c r="B60" t="s">
        <v>29</v>
      </c>
      <c r="C60" t="s">
        <v>30</v>
      </c>
      <c r="D60" s="2">
        <v>41355</v>
      </c>
      <c r="E60" s="2" t="str">
        <f t="shared" si="0"/>
        <v>HDFCBANK41355</v>
      </c>
      <c r="F60">
        <v>607</v>
      </c>
      <c r="G60">
        <v>609</v>
      </c>
      <c r="H60">
        <v>614.6</v>
      </c>
      <c r="I60">
        <v>602.6</v>
      </c>
      <c r="J60">
        <v>604</v>
      </c>
      <c r="K60">
        <v>605.25</v>
      </c>
      <c r="L60">
        <v>610.02</v>
      </c>
      <c r="M60">
        <v>7381475</v>
      </c>
      <c r="N60">
        <v>4502832821.6000004</v>
      </c>
      <c r="O60">
        <v>109371</v>
      </c>
      <c r="P60">
        <v>6044950</v>
      </c>
      <c r="Q60">
        <v>81.89</v>
      </c>
    </row>
    <row r="61" spans="1:17" x14ac:dyDescent="0.3">
      <c r="A61">
        <f t="shared" si="1"/>
        <v>60</v>
      </c>
      <c r="B61" t="s">
        <v>29</v>
      </c>
      <c r="C61" t="s">
        <v>30</v>
      </c>
      <c r="D61" s="2">
        <v>41358</v>
      </c>
      <c r="E61" s="2" t="str">
        <f t="shared" si="0"/>
        <v>HDFCBANK41358</v>
      </c>
      <c r="F61">
        <v>605.25</v>
      </c>
      <c r="G61">
        <v>611</v>
      </c>
      <c r="H61">
        <v>613.35</v>
      </c>
      <c r="I61">
        <v>607.54999999999995</v>
      </c>
      <c r="J61">
        <v>611</v>
      </c>
      <c r="K61">
        <v>609.4</v>
      </c>
      <c r="L61">
        <v>610.39</v>
      </c>
      <c r="M61">
        <v>6799744</v>
      </c>
      <c r="N61">
        <v>4150517613.4499998</v>
      </c>
      <c r="O61">
        <v>90626</v>
      </c>
      <c r="P61">
        <v>5912815</v>
      </c>
      <c r="Q61">
        <v>86.96</v>
      </c>
    </row>
    <row r="62" spans="1:17" x14ac:dyDescent="0.3">
      <c r="A62">
        <f t="shared" si="1"/>
        <v>61</v>
      </c>
      <c r="B62" t="s">
        <v>29</v>
      </c>
      <c r="C62" t="s">
        <v>30</v>
      </c>
      <c r="D62" s="2">
        <v>41359</v>
      </c>
      <c r="E62" s="2" t="str">
        <f t="shared" si="0"/>
        <v>HDFCBANK41359</v>
      </c>
      <c r="F62">
        <v>609.4</v>
      </c>
      <c r="G62">
        <v>606</v>
      </c>
      <c r="H62">
        <v>617.5</v>
      </c>
      <c r="I62">
        <v>602.54999999999995</v>
      </c>
      <c r="J62">
        <v>612.95000000000005</v>
      </c>
      <c r="K62">
        <v>614.5</v>
      </c>
      <c r="L62">
        <v>613.46</v>
      </c>
      <c r="M62">
        <v>3318601</v>
      </c>
      <c r="N62">
        <v>2035816513.1500001</v>
      </c>
      <c r="O62">
        <v>69047</v>
      </c>
      <c r="P62">
        <v>2557052</v>
      </c>
      <c r="Q62">
        <v>77.05</v>
      </c>
    </row>
    <row r="63" spans="1:17" x14ac:dyDescent="0.3">
      <c r="A63">
        <f t="shared" si="1"/>
        <v>62</v>
      </c>
      <c r="B63" t="s">
        <v>29</v>
      </c>
      <c r="C63" t="s">
        <v>30</v>
      </c>
      <c r="D63" s="2">
        <v>41361</v>
      </c>
      <c r="E63" s="2" t="str">
        <f t="shared" si="0"/>
        <v>HDFCBANK41361</v>
      </c>
      <c r="F63">
        <v>614.5</v>
      </c>
      <c r="G63">
        <v>616.5</v>
      </c>
      <c r="H63">
        <v>631.15</v>
      </c>
      <c r="I63">
        <v>606.95000000000005</v>
      </c>
      <c r="J63">
        <v>627.1</v>
      </c>
      <c r="K63">
        <v>625.35</v>
      </c>
      <c r="L63">
        <v>616.20000000000005</v>
      </c>
      <c r="M63">
        <v>4874023</v>
      </c>
      <c r="N63">
        <v>3003378965.25</v>
      </c>
      <c r="O63">
        <v>123907</v>
      </c>
      <c r="P63">
        <v>3649945</v>
      </c>
      <c r="Q63">
        <v>74.89</v>
      </c>
    </row>
    <row r="64" spans="1:17" x14ac:dyDescent="0.3">
      <c r="A64">
        <f t="shared" si="1"/>
        <v>63</v>
      </c>
      <c r="B64" t="s">
        <v>29</v>
      </c>
      <c r="C64" t="s">
        <v>30</v>
      </c>
      <c r="D64" s="2">
        <v>41365</v>
      </c>
      <c r="E64" s="2" t="str">
        <f t="shared" si="0"/>
        <v>HDFCBANK41365</v>
      </c>
      <c r="F64">
        <v>625.35</v>
      </c>
      <c r="G64">
        <v>624.65</v>
      </c>
      <c r="H64">
        <v>629</v>
      </c>
      <c r="I64">
        <v>621</v>
      </c>
      <c r="J64">
        <v>624.9</v>
      </c>
      <c r="K64">
        <v>623.85</v>
      </c>
      <c r="L64">
        <v>624.98</v>
      </c>
      <c r="M64">
        <v>1677193</v>
      </c>
      <c r="N64">
        <v>1048214120.2</v>
      </c>
      <c r="O64">
        <v>35899</v>
      </c>
      <c r="P64">
        <v>1156138</v>
      </c>
      <c r="Q64">
        <v>68.930000000000007</v>
      </c>
    </row>
    <row r="65" spans="1:17" x14ac:dyDescent="0.3">
      <c r="A65">
        <f t="shared" si="1"/>
        <v>64</v>
      </c>
      <c r="B65" t="s">
        <v>29</v>
      </c>
      <c r="C65" t="s">
        <v>30</v>
      </c>
      <c r="D65" s="2">
        <v>41366</v>
      </c>
      <c r="E65" s="2" t="str">
        <f t="shared" si="0"/>
        <v>HDFCBANK41366</v>
      </c>
      <c r="F65">
        <v>623.85</v>
      </c>
      <c r="G65">
        <v>625</v>
      </c>
      <c r="H65">
        <v>634.29999999999995</v>
      </c>
      <c r="I65">
        <v>617.9</v>
      </c>
      <c r="J65">
        <v>628.15</v>
      </c>
      <c r="K65">
        <v>629.9</v>
      </c>
      <c r="L65">
        <v>627.54</v>
      </c>
      <c r="M65">
        <v>1714355</v>
      </c>
      <c r="N65">
        <v>1075831091.6500001</v>
      </c>
      <c r="O65">
        <v>36961</v>
      </c>
      <c r="P65">
        <v>1080644</v>
      </c>
      <c r="Q65">
        <v>63.04</v>
      </c>
    </row>
    <row r="66" spans="1:17" x14ac:dyDescent="0.3">
      <c r="A66">
        <f t="shared" si="1"/>
        <v>65</v>
      </c>
      <c r="B66" t="s">
        <v>29</v>
      </c>
      <c r="C66" t="s">
        <v>30</v>
      </c>
      <c r="D66" s="2">
        <v>41367</v>
      </c>
      <c r="E66" s="2" t="str">
        <f t="shared" si="0"/>
        <v>HDFCBANK41367</v>
      </c>
      <c r="F66">
        <v>629.9</v>
      </c>
      <c r="G66">
        <v>628</v>
      </c>
      <c r="H66">
        <v>631.65</v>
      </c>
      <c r="I66">
        <v>619.5</v>
      </c>
      <c r="J66">
        <v>620.9</v>
      </c>
      <c r="K66">
        <v>623.65</v>
      </c>
      <c r="L66">
        <v>627.57000000000005</v>
      </c>
      <c r="M66">
        <v>1675904</v>
      </c>
      <c r="N66">
        <v>1051745788.35</v>
      </c>
      <c r="O66">
        <v>44228</v>
      </c>
      <c r="P66">
        <v>1066119</v>
      </c>
      <c r="Q66">
        <v>63.61</v>
      </c>
    </row>
    <row r="67" spans="1:17" x14ac:dyDescent="0.3">
      <c r="A67">
        <f t="shared" si="1"/>
        <v>66</v>
      </c>
      <c r="B67" t="s">
        <v>29</v>
      </c>
      <c r="C67" t="s">
        <v>30</v>
      </c>
      <c r="D67" s="2">
        <v>41368</v>
      </c>
      <c r="E67" s="2" t="str">
        <f t="shared" ref="E67:E130" si="2">B67&amp;D67</f>
        <v>HDFCBANK41368</v>
      </c>
      <c r="F67">
        <v>623.65</v>
      </c>
      <c r="G67">
        <v>618.79999999999995</v>
      </c>
      <c r="H67">
        <v>623.4</v>
      </c>
      <c r="I67">
        <v>613.45000000000005</v>
      </c>
      <c r="J67">
        <v>614.95000000000005</v>
      </c>
      <c r="K67">
        <v>616.15</v>
      </c>
      <c r="L67">
        <v>618.67999999999995</v>
      </c>
      <c r="M67">
        <v>2045496</v>
      </c>
      <c r="N67">
        <v>1265506070.25</v>
      </c>
      <c r="O67">
        <v>50165</v>
      </c>
      <c r="P67">
        <v>1325048</v>
      </c>
      <c r="Q67">
        <v>64.78</v>
      </c>
    </row>
    <row r="68" spans="1:17" x14ac:dyDescent="0.3">
      <c r="A68">
        <f t="shared" ref="A68:A131" si="3">A67+1</f>
        <v>67</v>
      </c>
      <c r="B68" t="s">
        <v>29</v>
      </c>
      <c r="C68" t="s">
        <v>30</v>
      </c>
      <c r="D68" s="2">
        <v>41369</v>
      </c>
      <c r="E68" s="2" t="str">
        <f t="shared" si="2"/>
        <v>HDFCBANK41369</v>
      </c>
      <c r="F68">
        <v>616.15</v>
      </c>
      <c r="G68">
        <v>614.95000000000005</v>
      </c>
      <c r="H68">
        <v>626.4</v>
      </c>
      <c r="I68">
        <v>613.4</v>
      </c>
      <c r="J68">
        <v>623.15</v>
      </c>
      <c r="K68">
        <v>620.95000000000005</v>
      </c>
      <c r="L68">
        <v>620.04</v>
      </c>
      <c r="M68">
        <v>3239980</v>
      </c>
      <c r="N68">
        <v>2008904820.5999999</v>
      </c>
      <c r="O68">
        <v>59204</v>
      </c>
      <c r="P68">
        <v>2080440</v>
      </c>
      <c r="Q68">
        <v>64.209999999999994</v>
      </c>
    </row>
    <row r="69" spans="1:17" x14ac:dyDescent="0.3">
      <c r="A69">
        <f t="shared" si="3"/>
        <v>68</v>
      </c>
      <c r="B69" t="s">
        <v>29</v>
      </c>
      <c r="C69" t="s">
        <v>30</v>
      </c>
      <c r="D69" s="2">
        <v>41372</v>
      </c>
      <c r="E69" s="2" t="str">
        <f t="shared" si="2"/>
        <v>HDFCBANK41372</v>
      </c>
      <c r="F69">
        <v>620.95000000000005</v>
      </c>
      <c r="G69">
        <v>618.95000000000005</v>
      </c>
      <c r="H69">
        <v>628.95000000000005</v>
      </c>
      <c r="I69">
        <v>617.75</v>
      </c>
      <c r="J69">
        <v>625</v>
      </c>
      <c r="K69">
        <v>624.45000000000005</v>
      </c>
      <c r="L69">
        <v>623.67999999999995</v>
      </c>
      <c r="M69">
        <v>2163032</v>
      </c>
      <c r="N69">
        <v>1349049339.05</v>
      </c>
      <c r="O69">
        <v>37657</v>
      </c>
      <c r="P69">
        <v>1595630</v>
      </c>
      <c r="Q69">
        <v>73.77</v>
      </c>
    </row>
    <row r="70" spans="1:17" x14ac:dyDescent="0.3">
      <c r="A70">
        <f t="shared" si="3"/>
        <v>69</v>
      </c>
      <c r="B70" t="s">
        <v>29</v>
      </c>
      <c r="C70" t="s">
        <v>30</v>
      </c>
      <c r="D70" s="2">
        <v>41373</v>
      </c>
      <c r="E70" s="2" t="str">
        <f t="shared" si="2"/>
        <v>HDFCBANK41373</v>
      </c>
      <c r="F70">
        <v>624.45000000000005</v>
      </c>
      <c r="G70">
        <v>628.1</v>
      </c>
      <c r="H70">
        <v>628.1</v>
      </c>
      <c r="I70">
        <v>617.4</v>
      </c>
      <c r="J70">
        <v>620.6</v>
      </c>
      <c r="K70">
        <v>620.6</v>
      </c>
      <c r="L70">
        <v>622.66999999999996</v>
      </c>
      <c r="M70">
        <v>3690102</v>
      </c>
      <c r="N70">
        <v>2297705028.5</v>
      </c>
      <c r="O70">
        <v>42060</v>
      </c>
      <c r="P70">
        <v>2879932</v>
      </c>
      <c r="Q70">
        <v>78.040000000000006</v>
      </c>
    </row>
    <row r="71" spans="1:17" x14ac:dyDescent="0.3">
      <c r="A71">
        <f t="shared" si="3"/>
        <v>70</v>
      </c>
      <c r="B71" t="s">
        <v>29</v>
      </c>
      <c r="C71" t="s">
        <v>30</v>
      </c>
      <c r="D71" s="2">
        <v>41374</v>
      </c>
      <c r="E71" s="2" t="str">
        <f t="shared" si="2"/>
        <v>HDFCBANK41374</v>
      </c>
      <c r="F71">
        <v>620.6</v>
      </c>
      <c r="G71">
        <v>626.79999999999995</v>
      </c>
      <c r="H71">
        <v>633.65</v>
      </c>
      <c r="I71">
        <v>618.95000000000005</v>
      </c>
      <c r="J71">
        <v>628</v>
      </c>
      <c r="K71">
        <v>632</v>
      </c>
      <c r="L71">
        <v>626.42999999999995</v>
      </c>
      <c r="M71">
        <v>3786126</v>
      </c>
      <c r="N71">
        <v>2371742867.0999999</v>
      </c>
      <c r="O71">
        <v>47208</v>
      </c>
      <c r="P71">
        <v>3181289</v>
      </c>
      <c r="Q71">
        <v>84.02</v>
      </c>
    </row>
    <row r="72" spans="1:17" x14ac:dyDescent="0.3">
      <c r="A72">
        <f t="shared" si="3"/>
        <v>71</v>
      </c>
      <c r="B72" t="s">
        <v>29</v>
      </c>
      <c r="C72" t="s">
        <v>30</v>
      </c>
      <c r="D72" s="2">
        <v>41375</v>
      </c>
      <c r="E72" s="2" t="str">
        <f t="shared" si="2"/>
        <v>HDFCBANK41375</v>
      </c>
      <c r="F72">
        <v>632</v>
      </c>
      <c r="G72">
        <v>632.5</v>
      </c>
      <c r="H72">
        <v>642</v>
      </c>
      <c r="I72">
        <v>631.9</v>
      </c>
      <c r="J72">
        <v>639.1</v>
      </c>
      <c r="K72">
        <v>639.25</v>
      </c>
      <c r="L72">
        <v>637.77</v>
      </c>
      <c r="M72">
        <v>6266517</v>
      </c>
      <c r="N72">
        <v>3996595537</v>
      </c>
      <c r="O72">
        <v>80287</v>
      </c>
      <c r="P72">
        <v>5105286</v>
      </c>
      <c r="Q72">
        <v>81.47</v>
      </c>
    </row>
    <row r="73" spans="1:17" x14ac:dyDescent="0.3">
      <c r="A73">
        <f t="shared" si="3"/>
        <v>72</v>
      </c>
      <c r="B73" t="s">
        <v>29</v>
      </c>
      <c r="C73" t="s">
        <v>30</v>
      </c>
      <c r="D73" s="2">
        <v>41376</v>
      </c>
      <c r="E73" s="2" t="str">
        <f t="shared" si="2"/>
        <v>HDFCBANK41376</v>
      </c>
      <c r="F73">
        <v>639.25</v>
      </c>
      <c r="G73">
        <v>636.1</v>
      </c>
      <c r="H73">
        <v>645.85</v>
      </c>
      <c r="I73">
        <v>636.1</v>
      </c>
      <c r="J73">
        <v>641.29999999999995</v>
      </c>
      <c r="K73">
        <v>643.70000000000005</v>
      </c>
      <c r="L73">
        <v>641.62</v>
      </c>
      <c r="M73">
        <v>3801520</v>
      </c>
      <c r="N73">
        <v>2439136745.3499999</v>
      </c>
      <c r="O73">
        <v>63760</v>
      </c>
      <c r="P73">
        <v>3111744</v>
      </c>
      <c r="Q73">
        <v>81.86</v>
      </c>
    </row>
    <row r="74" spans="1:17" x14ac:dyDescent="0.3">
      <c r="A74">
        <f t="shared" si="3"/>
        <v>73</v>
      </c>
      <c r="B74" t="s">
        <v>29</v>
      </c>
      <c r="C74" t="s">
        <v>30</v>
      </c>
      <c r="D74" s="2">
        <v>41379</v>
      </c>
      <c r="E74" s="2" t="str">
        <f t="shared" si="2"/>
        <v>HDFCBANK41379</v>
      </c>
      <c r="F74">
        <v>643.70000000000005</v>
      </c>
      <c r="G74">
        <v>642.1</v>
      </c>
      <c r="H74">
        <v>643.45000000000005</v>
      </c>
      <c r="I74">
        <v>635</v>
      </c>
      <c r="J74">
        <v>641.29999999999995</v>
      </c>
      <c r="K74">
        <v>641.54999999999995</v>
      </c>
      <c r="L74">
        <v>639.55999999999995</v>
      </c>
      <c r="M74">
        <v>3980942</v>
      </c>
      <c r="N74">
        <v>2546057729.3499999</v>
      </c>
      <c r="O74">
        <v>107721</v>
      </c>
      <c r="P74">
        <v>3167156</v>
      </c>
      <c r="Q74">
        <v>79.56</v>
      </c>
    </row>
    <row r="75" spans="1:17" x14ac:dyDescent="0.3">
      <c r="A75">
        <f t="shared" si="3"/>
        <v>74</v>
      </c>
      <c r="B75" t="s">
        <v>29</v>
      </c>
      <c r="C75" t="s">
        <v>30</v>
      </c>
      <c r="D75" s="2">
        <v>41380</v>
      </c>
      <c r="E75" s="2" t="str">
        <f t="shared" si="2"/>
        <v>HDFCBANK41380</v>
      </c>
      <c r="F75">
        <v>641.54999999999995</v>
      </c>
      <c r="G75">
        <v>643</v>
      </c>
      <c r="H75">
        <v>665.85</v>
      </c>
      <c r="I75">
        <v>642.35</v>
      </c>
      <c r="J75">
        <v>665.85</v>
      </c>
      <c r="K75">
        <v>663.35</v>
      </c>
      <c r="L75">
        <v>659.02</v>
      </c>
      <c r="M75">
        <v>3435078</v>
      </c>
      <c r="N75">
        <v>2263770960.5999999</v>
      </c>
      <c r="O75">
        <v>110219</v>
      </c>
      <c r="P75">
        <v>2545849</v>
      </c>
      <c r="Q75">
        <v>74.11</v>
      </c>
    </row>
    <row r="76" spans="1:17" x14ac:dyDescent="0.3">
      <c r="A76">
        <f t="shared" si="3"/>
        <v>75</v>
      </c>
      <c r="B76" t="s">
        <v>29</v>
      </c>
      <c r="C76" t="s">
        <v>30</v>
      </c>
      <c r="D76" s="2">
        <v>41381</v>
      </c>
      <c r="E76" s="2" t="str">
        <f t="shared" si="2"/>
        <v>HDFCBANK41381</v>
      </c>
      <c r="F76">
        <v>663.35</v>
      </c>
      <c r="G76">
        <v>665</v>
      </c>
      <c r="H76">
        <v>671.85</v>
      </c>
      <c r="I76">
        <v>656.8</v>
      </c>
      <c r="J76">
        <v>660.65</v>
      </c>
      <c r="K76">
        <v>660.1</v>
      </c>
      <c r="L76">
        <v>663.79</v>
      </c>
      <c r="M76">
        <v>3739237</v>
      </c>
      <c r="N76">
        <v>2482059400.75</v>
      </c>
      <c r="O76">
        <v>61007</v>
      </c>
      <c r="P76">
        <v>2681121</v>
      </c>
      <c r="Q76">
        <v>71.7</v>
      </c>
    </row>
    <row r="77" spans="1:17" x14ac:dyDescent="0.3">
      <c r="A77">
        <f t="shared" si="3"/>
        <v>76</v>
      </c>
      <c r="B77" t="s">
        <v>29</v>
      </c>
      <c r="C77" t="s">
        <v>30</v>
      </c>
      <c r="D77" s="2">
        <v>41382</v>
      </c>
      <c r="E77" s="2" t="str">
        <f t="shared" si="2"/>
        <v>HDFCBANK41382</v>
      </c>
      <c r="F77">
        <v>660.1</v>
      </c>
      <c r="G77">
        <v>654</v>
      </c>
      <c r="H77">
        <v>675.4</v>
      </c>
      <c r="I77">
        <v>654</v>
      </c>
      <c r="J77">
        <v>673</v>
      </c>
      <c r="K77">
        <v>673.6</v>
      </c>
      <c r="L77">
        <v>666.69</v>
      </c>
      <c r="M77">
        <v>2305946</v>
      </c>
      <c r="N77">
        <v>1537356837.0999999</v>
      </c>
      <c r="O77">
        <v>62214</v>
      </c>
      <c r="P77">
        <v>1508462</v>
      </c>
      <c r="Q77">
        <v>65.42</v>
      </c>
    </row>
    <row r="78" spans="1:17" x14ac:dyDescent="0.3">
      <c r="A78">
        <f t="shared" si="3"/>
        <v>77</v>
      </c>
      <c r="B78" t="s">
        <v>29</v>
      </c>
      <c r="C78" t="s">
        <v>30</v>
      </c>
      <c r="D78" s="2">
        <v>41386</v>
      </c>
      <c r="E78" s="2" t="str">
        <f t="shared" si="2"/>
        <v>HDFCBANK41386</v>
      </c>
      <c r="F78">
        <v>673.6</v>
      </c>
      <c r="G78">
        <v>674.7</v>
      </c>
      <c r="H78">
        <v>702</v>
      </c>
      <c r="I78">
        <v>674.7</v>
      </c>
      <c r="J78">
        <v>701.35</v>
      </c>
      <c r="K78">
        <v>698.3</v>
      </c>
      <c r="L78">
        <v>695.16</v>
      </c>
      <c r="M78">
        <v>4965038</v>
      </c>
      <c r="N78">
        <v>3451472431.6999998</v>
      </c>
      <c r="O78">
        <v>93464</v>
      </c>
      <c r="P78">
        <v>3542678</v>
      </c>
      <c r="Q78">
        <v>71.349999999999994</v>
      </c>
    </row>
    <row r="79" spans="1:17" x14ac:dyDescent="0.3">
      <c r="A79">
        <f t="shared" si="3"/>
        <v>78</v>
      </c>
      <c r="B79" t="s">
        <v>29</v>
      </c>
      <c r="C79" t="s">
        <v>30</v>
      </c>
      <c r="D79" s="2">
        <v>41387</v>
      </c>
      <c r="E79" s="2" t="str">
        <f t="shared" si="2"/>
        <v>HDFCBANK41387</v>
      </c>
      <c r="F79">
        <v>698.3</v>
      </c>
      <c r="G79">
        <v>698.8</v>
      </c>
      <c r="H79">
        <v>700</v>
      </c>
      <c r="I79">
        <v>678.8</v>
      </c>
      <c r="J79">
        <v>685.35</v>
      </c>
      <c r="K79">
        <v>689</v>
      </c>
      <c r="L79">
        <v>688.81</v>
      </c>
      <c r="M79">
        <v>5965890</v>
      </c>
      <c r="N79">
        <v>4109380114.1500001</v>
      </c>
      <c r="O79">
        <v>98541</v>
      </c>
      <c r="P79">
        <v>3541990</v>
      </c>
      <c r="Q79">
        <v>59.37</v>
      </c>
    </row>
    <row r="80" spans="1:17" x14ac:dyDescent="0.3">
      <c r="A80">
        <f t="shared" si="3"/>
        <v>79</v>
      </c>
      <c r="B80" t="s">
        <v>29</v>
      </c>
      <c r="C80" t="s">
        <v>30</v>
      </c>
      <c r="D80" s="2">
        <v>41389</v>
      </c>
      <c r="E80" s="2" t="str">
        <f t="shared" si="2"/>
        <v>HDFCBANK41389</v>
      </c>
      <c r="F80">
        <v>689</v>
      </c>
      <c r="G80">
        <v>692.35</v>
      </c>
      <c r="H80">
        <v>695</v>
      </c>
      <c r="I80">
        <v>680.05</v>
      </c>
      <c r="J80">
        <v>689.45</v>
      </c>
      <c r="K80">
        <v>689.55</v>
      </c>
      <c r="L80">
        <v>688.13</v>
      </c>
      <c r="M80">
        <v>6473781</v>
      </c>
      <c r="N80">
        <v>4454814354.25</v>
      </c>
      <c r="O80">
        <v>90323</v>
      </c>
      <c r="P80">
        <v>4439203</v>
      </c>
      <c r="Q80">
        <v>68.569999999999993</v>
      </c>
    </row>
    <row r="81" spans="1:17" x14ac:dyDescent="0.3">
      <c r="A81">
        <f t="shared" si="3"/>
        <v>80</v>
      </c>
      <c r="B81" t="s">
        <v>29</v>
      </c>
      <c r="C81" t="s">
        <v>30</v>
      </c>
      <c r="D81" s="2">
        <v>41390</v>
      </c>
      <c r="E81" s="2" t="str">
        <f t="shared" si="2"/>
        <v>HDFCBANK41390</v>
      </c>
      <c r="F81">
        <v>689.55</v>
      </c>
      <c r="G81">
        <v>687.65</v>
      </c>
      <c r="H81">
        <v>692.25</v>
      </c>
      <c r="I81">
        <v>683</v>
      </c>
      <c r="J81">
        <v>687.3</v>
      </c>
      <c r="K81">
        <v>689.1</v>
      </c>
      <c r="L81">
        <v>687.56</v>
      </c>
      <c r="M81">
        <v>2142186</v>
      </c>
      <c r="N81">
        <v>1472891189.3499999</v>
      </c>
      <c r="O81">
        <v>54299</v>
      </c>
      <c r="P81">
        <v>1533787</v>
      </c>
      <c r="Q81">
        <v>71.599999999999994</v>
      </c>
    </row>
    <row r="82" spans="1:17" x14ac:dyDescent="0.3">
      <c r="A82">
        <f t="shared" si="3"/>
        <v>81</v>
      </c>
      <c r="B82" t="s">
        <v>29</v>
      </c>
      <c r="C82" t="s">
        <v>30</v>
      </c>
      <c r="D82" s="2">
        <v>41393</v>
      </c>
      <c r="E82" s="2" t="str">
        <f t="shared" si="2"/>
        <v>HDFCBANK41393</v>
      </c>
      <c r="F82">
        <v>689.1</v>
      </c>
      <c r="G82">
        <v>688.25</v>
      </c>
      <c r="H82">
        <v>696.85</v>
      </c>
      <c r="I82">
        <v>686.5</v>
      </c>
      <c r="J82">
        <v>693.5</v>
      </c>
      <c r="K82">
        <v>695.15</v>
      </c>
      <c r="L82">
        <v>694.84</v>
      </c>
      <c r="M82">
        <v>2918858</v>
      </c>
      <c r="N82">
        <v>2028124942.05</v>
      </c>
      <c r="O82">
        <v>54766</v>
      </c>
      <c r="P82">
        <v>2369184</v>
      </c>
      <c r="Q82">
        <v>81.17</v>
      </c>
    </row>
    <row r="83" spans="1:17" x14ac:dyDescent="0.3">
      <c r="A83">
        <f t="shared" si="3"/>
        <v>82</v>
      </c>
      <c r="B83" t="s">
        <v>29</v>
      </c>
      <c r="C83" t="s">
        <v>30</v>
      </c>
      <c r="D83" s="2">
        <v>41394</v>
      </c>
      <c r="E83" s="2" t="str">
        <f t="shared" si="2"/>
        <v>HDFCBANK41394</v>
      </c>
      <c r="F83">
        <v>695.15</v>
      </c>
      <c r="G83">
        <v>694</v>
      </c>
      <c r="H83">
        <v>695.95</v>
      </c>
      <c r="I83">
        <v>676.8</v>
      </c>
      <c r="J83">
        <v>682.1</v>
      </c>
      <c r="K83">
        <v>682.3</v>
      </c>
      <c r="L83">
        <v>683.37</v>
      </c>
      <c r="M83">
        <v>3138068</v>
      </c>
      <c r="N83">
        <v>2144451623.95</v>
      </c>
      <c r="O83">
        <v>56835</v>
      </c>
      <c r="P83">
        <v>2124880</v>
      </c>
      <c r="Q83">
        <v>67.709999999999994</v>
      </c>
    </row>
    <row r="84" spans="1:17" x14ac:dyDescent="0.3">
      <c r="A84">
        <f t="shared" si="3"/>
        <v>83</v>
      </c>
      <c r="B84" t="s">
        <v>29</v>
      </c>
      <c r="C84" t="s">
        <v>30</v>
      </c>
      <c r="D84" s="2">
        <v>41396</v>
      </c>
      <c r="E84" s="2" t="str">
        <f t="shared" si="2"/>
        <v>HDFCBANK41396</v>
      </c>
      <c r="F84">
        <v>682.3</v>
      </c>
      <c r="G84">
        <v>684.4</v>
      </c>
      <c r="H84">
        <v>694</v>
      </c>
      <c r="I84">
        <v>682.3</v>
      </c>
      <c r="J84">
        <v>693.8</v>
      </c>
      <c r="K84">
        <v>692.5</v>
      </c>
      <c r="L84">
        <v>690.42</v>
      </c>
      <c r="M84">
        <v>3075817</v>
      </c>
      <c r="N84">
        <v>2123598597.0999999</v>
      </c>
      <c r="O84">
        <v>79744</v>
      </c>
      <c r="P84">
        <v>2304543</v>
      </c>
      <c r="Q84">
        <v>74.92</v>
      </c>
    </row>
    <row r="85" spans="1:17" x14ac:dyDescent="0.3">
      <c r="A85">
        <f t="shared" si="3"/>
        <v>84</v>
      </c>
      <c r="B85" t="s">
        <v>29</v>
      </c>
      <c r="C85" t="s">
        <v>30</v>
      </c>
      <c r="D85" s="2">
        <v>41397</v>
      </c>
      <c r="E85" s="2" t="str">
        <f t="shared" si="2"/>
        <v>HDFCBANK41397</v>
      </c>
      <c r="F85">
        <v>692.5</v>
      </c>
      <c r="G85">
        <v>692.6</v>
      </c>
      <c r="H85">
        <v>694</v>
      </c>
      <c r="I85">
        <v>678.65</v>
      </c>
      <c r="J85">
        <v>680.5</v>
      </c>
      <c r="K85">
        <v>680.95</v>
      </c>
      <c r="L85">
        <v>684.91</v>
      </c>
      <c r="M85">
        <v>3071646</v>
      </c>
      <c r="N85">
        <v>2103795366.7</v>
      </c>
      <c r="O85">
        <v>63163</v>
      </c>
      <c r="P85">
        <v>1963256</v>
      </c>
      <c r="Q85">
        <v>63.92</v>
      </c>
    </row>
    <row r="86" spans="1:17" x14ac:dyDescent="0.3">
      <c r="A86">
        <f t="shared" si="3"/>
        <v>85</v>
      </c>
      <c r="B86" t="s">
        <v>29</v>
      </c>
      <c r="C86" t="s">
        <v>30</v>
      </c>
      <c r="D86" s="2">
        <v>41400</v>
      </c>
      <c r="E86" s="2" t="str">
        <f t="shared" si="2"/>
        <v>HDFCBANK41400</v>
      </c>
      <c r="F86">
        <v>680.95</v>
      </c>
      <c r="G86">
        <v>679</v>
      </c>
      <c r="H86">
        <v>679.3</v>
      </c>
      <c r="I86">
        <v>669.95</v>
      </c>
      <c r="J86">
        <v>677.7</v>
      </c>
      <c r="K86">
        <v>675.5</v>
      </c>
      <c r="L86">
        <v>672.86</v>
      </c>
      <c r="M86">
        <v>1918365</v>
      </c>
      <c r="N86">
        <v>1290795061.8</v>
      </c>
      <c r="O86">
        <v>46234</v>
      </c>
      <c r="P86">
        <v>1331535</v>
      </c>
      <c r="Q86">
        <v>69.41</v>
      </c>
    </row>
    <row r="87" spans="1:17" x14ac:dyDescent="0.3">
      <c r="A87">
        <f t="shared" si="3"/>
        <v>86</v>
      </c>
      <c r="B87" t="s">
        <v>29</v>
      </c>
      <c r="C87" t="s">
        <v>30</v>
      </c>
      <c r="D87" s="2">
        <v>41401</v>
      </c>
      <c r="E87" s="2" t="str">
        <f t="shared" si="2"/>
        <v>HDFCBANK41401</v>
      </c>
      <c r="F87">
        <v>675.5</v>
      </c>
      <c r="G87">
        <v>676.3</v>
      </c>
      <c r="H87">
        <v>689.9</v>
      </c>
      <c r="I87">
        <v>672.5</v>
      </c>
      <c r="J87">
        <v>688.15</v>
      </c>
      <c r="K87">
        <v>688.05</v>
      </c>
      <c r="L87">
        <v>681.75</v>
      </c>
      <c r="M87">
        <v>2774616</v>
      </c>
      <c r="N87">
        <v>1891597610.8499999</v>
      </c>
      <c r="O87">
        <v>57804</v>
      </c>
      <c r="P87">
        <v>2073534</v>
      </c>
      <c r="Q87">
        <v>74.73</v>
      </c>
    </row>
    <row r="88" spans="1:17" x14ac:dyDescent="0.3">
      <c r="A88">
        <f t="shared" si="3"/>
        <v>87</v>
      </c>
      <c r="B88" t="s">
        <v>29</v>
      </c>
      <c r="C88" t="s">
        <v>30</v>
      </c>
      <c r="D88" s="2">
        <v>41402</v>
      </c>
      <c r="E88" s="2" t="str">
        <f t="shared" si="2"/>
        <v>HDFCBANK41402</v>
      </c>
      <c r="F88">
        <v>688.05</v>
      </c>
      <c r="G88">
        <v>689</v>
      </c>
      <c r="H88">
        <v>699.5</v>
      </c>
      <c r="I88">
        <v>686.5</v>
      </c>
      <c r="J88">
        <v>698.6</v>
      </c>
      <c r="K88">
        <v>697.15</v>
      </c>
      <c r="L88">
        <v>693.65</v>
      </c>
      <c r="M88">
        <v>2163489</v>
      </c>
      <c r="N88">
        <v>1500696885.5</v>
      </c>
      <c r="O88">
        <v>44203</v>
      </c>
      <c r="P88">
        <v>1428257</v>
      </c>
      <c r="Q88">
        <v>66.02</v>
      </c>
    </row>
    <row r="89" spans="1:17" x14ac:dyDescent="0.3">
      <c r="A89">
        <f t="shared" si="3"/>
        <v>88</v>
      </c>
      <c r="B89" t="s">
        <v>29</v>
      </c>
      <c r="C89" t="s">
        <v>30</v>
      </c>
      <c r="D89" s="2">
        <v>41403</v>
      </c>
      <c r="E89" s="2" t="str">
        <f t="shared" si="2"/>
        <v>HDFCBANK41403</v>
      </c>
      <c r="F89">
        <v>697.15</v>
      </c>
      <c r="G89">
        <v>699.05</v>
      </c>
      <c r="H89">
        <v>699.5</v>
      </c>
      <c r="I89">
        <v>688.2</v>
      </c>
      <c r="J89">
        <v>690.9</v>
      </c>
      <c r="K89">
        <v>690.05</v>
      </c>
      <c r="L89">
        <v>694.57</v>
      </c>
      <c r="M89">
        <v>1130840</v>
      </c>
      <c r="N89">
        <v>785444186.20000005</v>
      </c>
      <c r="O89">
        <v>21036</v>
      </c>
      <c r="P89">
        <v>637292</v>
      </c>
      <c r="Q89">
        <v>56.36</v>
      </c>
    </row>
    <row r="90" spans="1:17" x14ac:dyDescent="0.3">
      <c r="A90">
        <f t="shared" si="3"/>
        <v>89</v>
      </c>
      <c r="B90" t="s">
        <v>29</v>
      </c>
      <c r="C90" t="s">
        <v>30</v>
      </c>
      <c r="D90" s="2">
        <v>41404</v>
      </c>
      <c r="E90" s="2" t="str">
        <f t="shared" si="2"/>
        <v>HDFCBANK41404</v>
      </c>
      <c r="F90">
        <v>690.05</v>
      </c>
      <c r="G90">
        <v>688.7</v>
      </c>
      <c r="H90">
        <v>704.9</v>
      </c>
      <c r="I90">
        <v>688.65</v>
      </c>
      <c r="J90">
        <v>704</v>
      </c>
      <c r="K90">
        <v>703.35</v>
      </c>
      <c r="L90">
        <v>699.43</v>
      </c>
      <c r="M90">
        <v>3478314</v>
      </c>
      <c r="N90">
        <v>2432846210.1999998</v>
      </c>
      <c r="O90">
        <v>65950</v>
      </c>
      <c r="P90">
        <v>2360218</v>
      </c>
      <c r="Q90">
        <v>67.86</v>
      </c>
    </row>
    <row r="91" spans="1:17" x14ac:dyDescent="0.3">
      <c r="A91">
        <f t="shared" si="3"/>
        <v>90</v>
      </c>
      <c r="B91" t="s">
        <v>29</v>
      </c>
      <c r="C91" t="s">
        <v>30</v>
      </c>
      <c r="D91" s="2">
        <v>41405</v>
      </c>
      <c r="E91" s="2" t="str">
        <f t="shared" si="2"/>
        <v>HDFCBANK41405</v>
      </c>
      <c r="F91">
        <v>703.35</v>
      </c>
      <c r="G91">
        <v>702.1</v>
      </c>
      <c r="H91">
        <v>705</v>
      </c>
      <c r="I91">
        <v>701.15</v>
      </c>
      <c r="J91">
        <v>705</v>
      </c>
      <c r="K91">
        <v>702.8</v>
      </c>
      <c r="L91">
        <v>702.76</v>
      </c>
      <c r="M91">
        <v>219025</v>
      </c>
      <c r="N91">
        <v>153921450</v>
      </c>
      <c r="O91">
        <v>2283</v>
      </c>
      <c r="P91">
        <v>150680</v>
      </c>
      <c r="Q91">
        <v>68.8</v>
      </c>
    </row>
    <row r="92" spans="1:17" x14ac:dyDescent="0.3">
      <c r="A92">
        <f t="shared" si="3"/>
        <v>91</v>
      </c>
      <c r="B92" t="s">
        <v>29</v>
      </c>
      <c r="C92" t="s">
        <v>30</v>
      </c>
      <c r="D92" s="2">
        <v>41407</v>
      </c>
      <c r="E92" s="2" t="str">
        <f t="shared" si="2"/>
        <v>HDFCBANK41407</v>
      </c>
      <c r="F92">
        <v>702.8</v>
      </c>
      <c r="G92">
        <v>705</v>
      </c>
      <c r="H92">
        <v>711.45</v>
      </c>
      <c r="I92">
        <v>690.8</v>
      </c>
      <c r="J92">
        <v>692.75</v>
      </c>
      <c r="K92">
        <v>692.75</v>
      </c>
      <c r="L92">
        <v>703.31</v>
      </c>
      <c r="M92">
        <v>2398493</v>
      </c>
      <c r="N92">
        <v>1686888957.5999999</v>
      </c>
      <c r="O92">
        <v>77801</v>
      </c>
      <c r="P92">
        <v>1345702</v>
      </c>
      <c r="Q92">
        <v>56.11</v>
      </c>
    </row>
    <row r="93" spans="1:17" x14ac:dyDescent="0.3">
      <c r="A93">
        <f t="shared" si="3"/>
        <v>92</v>
      </c>
      <c r="B93" t="s">
        <v>29</v>
      </c>
      <c r="C93" t="s">
        <v>30</v>
      </c>
      <c r="D93" s="2">
        <v>41408</v>
      </c>
      <c r="E93" s="2" t="str">
        <f t="shared" si="2"/>
        <v>HDFCBANK41408</v>
      </c>
      <c r="F93">
        <v>692.75</v>
      </c>
      <c r="G93">
        <v>690.05</v>
      </c>
      <c r="H93">
        <v>694.9</v>
      </c>
      <c r="I93">
        <v>685.1</v>
      </c>
      <c r="J93">
        <v>688.5</v>
      </c>
      <c r="K93">
        <v>689.05</v>
      </c>
      <c r="L93">
        <v>689.85</v>
      </c>
      <c r="M93">
        <v>1663419</v>
      </c>
      <c r="N93">
        <v>1147507344.75</v>
      </c>
      <c r="O93">
        <v>35323</v>
      </c>
      <c r="P93">
        <v>897283</v>
      </c>
      <c r="Q93">
        <v>53.94</v>
      </c>
    </row>
    <row r="94" spans="1:17" x14ac:dyDescent="0.3">
      <c r="A94">
        <f t="shared" si="3"/>
        <v>93</v>
      </c>
      <c r="B94" t="s">
        <v>29</v>
      </c>
      <c r="C94" t="s">
        <v>30</v>
      </c>
      <c r="D94" s="2">
        <v>41409</v>
      </c>
      <c r="E94" s="2" t="str">
        <f t="shared" si="2"/>
        <v>HDFCBANK41409</v>
      </c>
      <c r="F94">
        <v>689.05</v>
      </c>
      <c r="G94">
        <v>693.5</v>
      </c>
      <c r="H94">
        <v>716</v>
      </c>
      <c r="I94">
        <v>691.35</v>
      </c>
      <c r="J94">
        <v>714.4</v>
      </c>
      <c r="K94">
        <v>714.85</v>
      </c>
      <c r="L94">
        <v>708.71</v>
      </c>
      <c r="M94">
        <v>3543370</v>
      </c>
      <c r="N94">
        <v>2511234824.1999998</v>
      </c>
      <c r="O94">
        <v>101538</v>
      </c>
      <c r="P94">
        <v>2522208</v>
      </c>
      <c r="Q94">
        <v>71.180000000000007</v>
      </c>
    </row>
    <row r="95" spans="1:17" x14ac:dyDescent="0.3">
      <c r="A95">
        <f t="shared" si="3"/>
        <v>94</v>
      </c>
      <c r="B95" t="s">
        <v>29</v>
      </c>
      <c r="C95" t="s">
        <v>30</v>
      </c>
      <c r="D95" s="2">
        <v>41410</v>
      </c>
      <c r="E95" s="2" t="str">
        <f t="shared" si="2"/>
        <v>HDFCBANK41410</v>
      </c>
      <c r="F95">
        <v>714.85</v>
      </c>
      <c r="G95">
        <v>712</v>
      </c>
      <c r="H95">
        <v>724</v>
      </c>
      <c r="I95">
        <v>711</v>
      </c>
      <c r="J95">
        <v>722.5</v>
      </c>
      <c r="K95">
        <v>722.8</v>
      </c>
      <c r="L95">
        <v>720.36</v>
      </c>
      <c r="M95">
        <v>2915154</v>
      </c>
      <c r="N95">
        <v>2099972405.05</v>
      </c>
      <c r="O95">
        <v>51537</v>
      </c>
      <c r="P95">
        <v>2172403</v>
      </c>
      <c r="Q95">
        <v>74.52</v>
      </c>
    </row>
    <row r="96" spans="1:17" x14ac:dyDescent="0.3">
      <c r="A96">
        <f t="shared" si="3"/>
        <v>95</v>
      </c>
      <c r="B96" t="s">
        <v>29</v>
      </c>
      <c r="C96" t="s">
        <v>30</v>
      </c>
      <c r="D96" s="2">
        <v>41411</v>
      </c>
      <c r="E96" s="2" t="str">
        <f t="shared" si="2"/>
        <v>HDFCBANK41411</v>
      </c>
      <c r="F96">
        <v>722.8</v>
      </c>
      <c r="G96">
        <v>722.5</v>
      </c>
      <c r="H96">
        <v>722.5</v>
      </c>
      <c r="I96">
        <v>709.2</v>
      </c>
      <c r="J96">
        <v>718</v>
      </c>
      <c r="K96">
        <v>718.9</v>
      </c>
      <c r="L96">
        <v>716.54</v>
      </c>
      <c r="M96">
        <v>3204963</v>
      </c>
      <c r="N96">
        <v>2296487070.3000002</v>
      </c>
      <c r="O96">
        <v>64679</v>
      </c>
      <c r="P96">
        <v>2506399</v>
      </c>
      <c r="Q96">
        <v>78.2</v>
      </c>
    </row>
    <row r="97" spans="1:17" x14ac:dyDescent="0.3">
      <c r="A97">
        <f t="shared" si="3"/>
        <v>96</v>
      </c>
      <c r="B97" t="s">
        <v>29</v>
      </c>
      <c r="C97" t="s">
        <v>30</v>
      </c>
      <c r="D97" s="2">
        <v>41414</v>
      </c>
      <c r="E97" s="2" t="str">
        <f t="shared" si="2"/>
        <v>HDFCBANK41414</v>
      </c>
      <c r="F97">
        <v>718.9</v>
      </c>
      <c r="G97">
        <v>719.5</v>
      </c>
      <c r="H97">
        <v>724</v>
      </c>
      <c r="I97">
        <v>712.15</v>
      </c>
      <c r="J97">
        <v>716.9</v>
      </c>
      <c r="K97">
        <v>714.5</v>
      </c>
      <c r="L97">
        <v>717.49</v>
      </c>
      <c r="M97">
        <v>1460402</v>
      </c>
      <c r="N97">
        <v>1047821437.65</v>
      </c>
      <c r="O97">
        <v>52678</v>
      </c>
      <c r="P97">
        <v>960041</v>
      </c>
      <c r="Q97">
        <v>65.739999999999995</v>
      </c>
    </row>
    <row r="98" spans="1:17" x14ac:dyDescent="0.3">
      <c r="A98">
        <f t="shared" si="3"/>
        <v>97</v>
      </c>
      <c r="B98" t="s">
        <v>29</v>
      </c>
      <c r="C98" t="s">
        <v>30</v>
      </c>
      <c r="D98" s="2">
        <v>41415</v>
      </c>
      <c r="E98" s="2" t="str">
        <f t="shared" si="2"/>
        <v>HDFCBANK41415</v>
      </c>
      <c r="F98">
        <v>714.5</v>
      </c>
      <c r="G98">
        <v>714</v>
      </c>
      <c r="H98">
        <v>718</v>
      </c>
      <c r="I98">
        <v>705.05</v>
      </c>
      <c r="J98">
        <v>705.75</v>
      </c>
      <c r="K98">
        <v>707.8</v>
      </c>
      <c r="L98">
        <v>710.53</v>
      </c>
      <c r="M98">
        <v>2301625</v>
      </c>
      <c r="N98">
        <v>1635377001.6500001</v>
      </c>
      <c r="O98">
        <v>50011</v>
      </c>
      <c r="P98">
        <v>1588088</v>
      </c>
      <c r="Q98">
        <v>69</v>
      </c>
    </row>
    <row r="99" spans="1:17" x14ac:dyDescent="0.3">
      <c r="A99">
        <f t="shared" si="3"/>
        <v>98</v>
      </c>
      <c r="B99" t="s">
        <v>29</v>
      </c>
      <c r="C99" t="s">
        <v>30</v>
      </c>
      <c r="D99" s="2">
        <v>41416</v>
      </c>
      <c r="E99" s="2" t="str">
        <f t="shared" si="2"/>
        <v>HDFCBANK41416</v>
      </c>
      <c r="F99">
        <v>707.8</v>
      </c>
      <c r="G99">
        <v>707.5</v>
      </c>
      <c r="H99">
        <v>712</v>
      </c>
      <c r="I99">
        <v>698</v>
      </c>
      <c r="J99">
        <v>706</v>
      </c>
      <c r="K99">
        <v>703.45</v>
      </c>
      <c r="L99">
        <v>702.56</v>
      </c>
      <c r="M99">
        <v>1353028</v>
      </c>
      <c r="N99">
        <v>950584823.14999998</v>
      </c>
      <c r="O99">
        <v>31311</v>
      </c>
      <c r="P99">
        <v>811515</v>
      </c>
      <c r="Q99">
        <v>59.98</v>
      </c>
    </row>
    <row r="100" spans="1:17" x14ac:dyDescent="0.3">
      <c r="A100">
        <f t="shared" si="3"/>
        <v>99</v>
      </c>
      <c r="B100" t="s">
        <v>29</v>
      </c>
      <c r="C100" t="s">
        <v>30</v>
      </c>
      <c r="D100" s="2">
        <v>41417</v>
      </c>
      <c r="E100" s="2" t="str">
        <f t="shared" si="2"/>
        <v>HDFCBANK41417</v>
      </c>
      <c r="F100">
        <v>703.45</v>
      </c>
      <c r="G100">
        <v>699</v>
      </c>
      <c r="H100">
        <v>706.45</v>
      </c>
      <c r="I100">
        <v>694.3</v>
      </c>
      <c r="J100">
        <v>698</v>
      </c>
      <c r="K100">
        <v>698.6</v>
      </c>
      <c r="L100">
        <v>700.24</v>
      </c>
      <c r="M100">
        <v>1976312</v>
      </c>
      <c r="N100">
        <v>1383884738.4000001</v>
      </c>
      <c r="O100">
        <v>97083</v>
      </c>
      <c r="P100">
        <v>1169858</v>
      </c>
      <c r="Q100">
        <v>59.19</v>
      </c>
    </row>
    <row r="101" spans="1:17" x14ac:dyDescent="0.3">
      <c r="A101">
        <f t="shared" si="3"/>
        <v>100</v>
      </c>
      <c r="B101" t="s">
        <v>29</v>
      </c>
      <c r="C101" t="s">
        <v>30</v>
      </c>
      <c r="D101" s="2">
        <v>41418</v>
      </c>
      <c r="E101" s="2" t="str">
        <f t="shared" si="2"/>
        <v>HDFCBANK41418</v>
      </c>
      <c r="F101">
        <v>698.6</v>
      </c>
      <c r="G101">
        <v>705.75</v>
      </c>
      <c r="H101">
        <v>705.75</v>
      </c>
      <c r="I101">
        <v>694.3</v>
      </c>
      <c r="J101">
        <v>702.95</v>
      </c>
      <c r="K101">
        <v>701.35</v>
      </c>
      <c r="L101">
        <v>700.68</v>
      </c>
      <c r="M101">
        <v>2066060</v>
      </c>
      <c r="N101">
        <v>1447646577.4000001</v>
      </c>
      <c r="O101">
        <v>49924</v>
      </c>
      <c r="P101">
        <v>1220812</v>
      </c>
      <c r="Q101">
        <v>59.09</v>
      </c>
    </row>
    <row r="102" spans="1:17" x14ac:dyDescent="0.3">
      <c r="A102">
        <f t="shared" si="3"/>
        <v>101</v>
      </c>
      <c r="B102" t="s">
        <v>29</v>
      </c>
      <c r="C102" t="s">
        <v>30</v>
      </c>
      <c r="D102" s="2">
        <v>41421</v>
      </c>
      <c r="E102" s="2" t="str">
        <f t="shared" si="2"/>
        <v>HDFCBANK41421</v>
      </c>
      <c r="F102">
        <v>701.35</v>
      </c>
      <c r="G102">
        <v>698.6</v>
      </c>
      <c r="H102">
        <v>717</v>
      </c>
      <c r="I102">
        <v>698.6</v>
      </c>
      <c r="J102">
        <v>715.1</v>
      </c>
      <c r="K102">
        <v>715.05</v>
      </c>
      <c r="L102">
        <v>712.84</v>
      </c>
      <c r="M102">
        <v>2248802</v>
      </c>
      <c r="N102">
        <v>1603027053.6500001</v>
      </c>
      <c r="O102">
        <v>71938</v>
      </c>
      <c r="P102">
        <v>1625642</v>
      </c>
      <c r="Q102">
        <v>72.290000000000006</v>
      </c>
    </row>
    <row r="103" spans="1:17" x14ac:dyDescent="0.3">
      <c r="A103">
        <f t="shared" si="3"/>
        <v>102</v>
      </c>
      <c r="B103" t="s">
        <v>29</v>
      </c>
      <c r="C103" t="s">
        <v>30</v>
      </c>
      <c r="D103" s="2">
        <v>41422</v>
      </c>
      <c r="E103" s="2" t="str">
        <f t="shared" si="2"/>
        <v>HDFCBANK41422</v>
      </c>
      <c r="F103">
        <v>715.05</v>
      </c>
      <c r="G103">
        <v>714.25</v>
      </c>
      <c r="H103">
        <v>720.8</v>
      </c>
      <c r="I103">
        <v>706.8</v>
      </c>
      <c r="J103">
        <v>712.2</v>
      </c>
      <c r="K103">
        <v>713.3</v>
      </c>
      <c r="L103">
        <v>713.88</v>
      </c>
      <c r="M103">
        <v>1676979</v>
      </c>
      <c r="N103">
        <v>1197167824</v>
      </c>
      <c r="O103">
        <v>50716</v>
      </c>
      <c r="P103">
        <v>1107497</v>
      </c>
      <c r="Q103">
        <v>66.040000000000006</v>
      </c>
    </row>
    <row r="104" spans="1:17" x14ac:dyDescent="0.3">
      <c r="A104">
        <f t="shared" si="3"/>
        <v>103</v>
      </c>
      <c r="B104" t="s">
        <v>29</v>
      </c>
      <c r="C104" t="s">
        <v>30</v>
      </c>
      <c r="D104" s="2">
        <v>41423</v>
      </c>
      <c r="E104" s="2" t="str">
        <f t="shared" si="2"/>
        <v>HDFCBANK41423</v>
      </c>
      <c r="F104">
        <v>713.3</v>
      </c>
      <c r="G104">
        <v>710.05</v>
      </c>
      <c r="H104">
        <v>718.45</v>
      </c>
      <c r="I104">
        <v>703.85</v>
      </c>
      <c r="J104">
        <v>715.5</v>
      </c>
      <c r="K104">
        <v>715.95</v>
      </c>
      <c r="L104">
        <v>710.91</v>
      </c>
      <c r="M104">
        <v>1233373</v>
      </c>
      <c r="N104">
        <v>876816719.54999995</v>
      </c>
      <c r="O104">
        <v>31063</v>
      </c>
      <c r="P104">
        <v>765039</v>
      </c>
      <c r="Q104">
        <v>62.03</v>
      </c>
    </row>
    <row r="105" spans="1:17" x14ac:dyDescent="0.3">
      <c r="A105">
        <f t="shared" si="3"/>
        <v>104</v>
      </c>
      <c r="B105" t="s">
        <v>29</v>
      </c>
      <c r="C105" t="s">
        <v>30</v>
      </c>
      <c r="D105" s="2">
        <v>41424</v>
      </c>
      <c r="E105" s="2" t="str">
        <f t="shared" si="2"/>
        <v>HDFCBANK41424</v>
      </c>
      <c r="F105">
        <v>715.95</v>
      </c>
      <c r="G105">
        <v>710.1</v>
      </c>
      <c r="H105">
        <v>727.3</v>
      </c>
      <c r="I105">
        <v>710.1</v>
      </c>
      <c r="J105">
        <v>722.15</v>
      </c>
      <c r="K105">
        <v>725.15</v>
      </c>
      <c r="L105">
        <v>722.38</v>
      </c>
      <c r="M105">
        <v>3839364</v>
      </c>
      <c r="N105">
        <v>2773478931.8000002</v>
      </c>
      <c r="O105">
        <v>50770</v>
      </c>
      <c r="P105">
        <v>2673176</v>
      </c>
      <c r="Q105">
        <v>69.63</v>
      </c>
    </row>
    <row r="106" spans="1:17" x14ac:dyDescent="0.3">
      <c r="A106">
        <f t="shared" si="3"/>
        <v>105</v>
      </c>
      <c r="B106" t="s">
        <v>29</v>
      </c>
      <c r="C106" t="s">
        <v>30</v>
      </c>
      <c r="D106" s="2">
        <v>41425</v>
      </c>
      <c r="E106" s="2" t="str">
        <f t="shared" si="2"/>
        <v>HDFCBANK41425</v>
      </c>
      <c r="F106">
        <v>725.15</v>
      </c>
      <c r="G106">
        <v>717.25</v>
      </c>
      <c r="H106">
        <v>720.7</v>
      </c>
      <c r="I106">
        <v>697.7</v>
      </c>
      <c r="J106">
        <v>699.5</v>
      </c>
      <c r="K106">
        <v>700.5</v>
      </c>
      <c r="L106">
        <v>703.82</v>
      </c>
      <c r="M106">
        <v>3083224</v>
      </c>
      <c r="N106">
        <v>2170036434.1999998</v>
      </c>
      <c r="O106">
        <v>73239</v>
      </c>
      <c r="P106">
        <v>2167027</v>
      </c>
      <c r="Q106">
        <v>70.28</v>
      </c>
    </row>
    <row r="107" spans="1:17" x14ac:dyDescent="0.3">
      <c r="A107">
        <f t="shared" si="3"/>
        <v>106</v>
      </c>
      <c r="B107" t="s">
        <v>29</v>
      </c>
      <c r="C107" t="s">
        <v>30</v>
      </c>
      <c r="D107" s="2">
        <v>41428</v>
      </c>
      <c r="E107" s="2" t="str">
        <f t="shared" si="2"/>
        <v>HDFCBANK41428</v>
      </c>
      <c r="F107">
        <v>700.5</v>
      </c>
      <c r="G107">
        <v>698</v>
      </c>
      <c r="H107">
        <v>701.4</v>
      </c>
      <c r="I107">
        <v>686.55</v>
      </c>
      <c r="J107">
        <v>687.2</v>
      </c>
      <c r="K107">
        <v>689.15</v>
      </c>
      <c r="L107">
        <v>692.81</v>
      </c>
      <c r="M107">
        <v>1972531</v>
      </c>
      <c r="N107">
        <v>1366585551.1500001</v>
      </c>
      <c r="O107">
        <v>47899</v>
      </c>
      <c r="P107">
        <v>1394696</v>
      </c>
      <c r="Q107">
        <v>70.709999999999994</v>
      </c>
    </row>
    <row r="108" spans="1:17" x14ac:dyDescent="0.3">
      <c r="A108">
        <f t="shared" si="3"/>
        <v>107</v>
      </c>
      <c r="B108" t="s">
        <v>29</v>
      </c>
      <c r="C108" t="s">
        <v>30</v>
      </c>
      <c r="D108" s="2">
        <v>41429</v>
      </c>
      <c r="E108" s="2" t="str">
        <f t="shared" si="2"/>
        <v>HDFCBANK41429</v>
      </c>
      <c r="F108">
        <v>689.15</v>
      </c>
      <c r="G108">
        <v>687.3</v>
      </c>
      <c r="H108">
        <v>693.8</v>
      </c>
      <c r="I108">
        <v>681</v>
      </c>
      <c r="J108">
        <v>682.65</v>
      </c>
      <c r="K108">
        <v>683.05</v>
      </c>
      <c r="L108">
        <v>686.85</v>
      </c>
      <c r="M108">
        <v>1404081</v>
      </c>
      <c r="N108">
        <v>964396766.14999998</v>
      </c>
      <c r="O108">
        <v>38104</v>
      </c>
      <c r="P108">
        <v>869206</v>
      </c>
      <c r="Q108">
        <v>61.91</v>
      </c>
    </row>
    <row r="109" spans="1:17" x14ac:dyDescent="0.3">
      <c r="A109">
        <f t="shared" si="3"/>
        <v>108</v>
      </c>
      <c r="B109" t="s">
        <v>29</v>
      </c>
      <c r="C109" t="s">
        <v>30</v>
      </c>
      <c r="D109" s="2">
        <v>41430</v>
      </c>
      <c r="E109" s="2" t="str">
        <f t="shared" si="2"/>
        <v>HDFCBANK41430</v>
      </c>
      <c r="F109">
        <v>683.05</v>
      </c>
      <c r="G109">
        <v>682</v>
      </c>
      <c r="H109">
        <v>694.4</v>
      </c>
      <c r="I109">
        <v>678.5</v>
      </c>
      <c r="J109">
        <v>689.85</v>
      </c>
      <c r="K109">
        <v>687.95</v>
      </c>
      <c r="L109">
        <v>687.4</v>
      </c>
      <c r="M109">
        <v>1890919</v>
      </c>
      <c r="N109">
        <v>1299815981.4000001</v>
      </c>
      <c r="O109">
        <v>36107</v>
      </c>
      <c r="P109">
        <v>1226000</v>
      </c>
      <c r="Q109">
        <v>64.84</v>
      </c>
    </row>
    <row r="110" spans="1:17" x14ac:dyDescent="0.3">
      <c r="A110">
        <f t="shared" si="3"/>
        <v>109</v>
      </c>
      <c r="B110" t="s">
        <v>29</v>
      </c>
      <c r="C110" t="s">
        <v>30</v>
      </c>
      <c r="D110" s="2">
        <v>41431</v>
      </c>
      <c r="E110" s="2" t="str">
        <f t="shared" si="2"/>
        <v>HDFCBANK41431</v>
      </c>
      <c r="F110">
        <v>687.95</v>
      </c>
      <c r="G110">
        <v>683.5</v>
      </c>
      <c r="H110">
        <v>689.4</v>
      </c>
      <c r="I110">
        <v>678</v>
      </c>
      <c r="J110">
        <v>681.3</v>
      </c>
      <c r="K110">
        <v>682.2</v>
      </c>
      <c r="L110">
        <v>683.08</v>
      </c>
      <c r="M110">
        <v>1779103</v>
      </c>
      <c r="N110">
        <v>1215275146.6500001</v>
      </c>
      <c r="O110">
        <v>43724</v>
      </c>
      <c r="P110">
        <v>1006120</v>
      </c>
      <c r="Q110">
        <v>56.55</v>
      </c>
    </row>
    <row r="111" spans="1:17" x14ac:dyDescent="0.3">
      <c r="A111">
        <f t="shared" si="3"/>
        <v>110</v>
      </c>
      <c r="B111" t="s">
        <v>29</v>
      </c>
      <c r="C111" t="s">
        <v>30</v>
      </c>
      <c r="D111" s="2">
        <v>41432</v>
      </c>
      <c r="E111" s="2" t="str">
        <f t="shared" si="2"/>
        <v>HDFCBANK41432</v>
      </c>
      <c r="F111">
        <v>682.2</v>
      </c>
      <c r="G111">
        <v>681.75</v>
      </c>
      <c r="H111">
        <v>693.4</v>
      </c>
      <c r="I111">
        <v>673.2</v>
      </c>
      <c r="J111">
        <v>678.15</v>
      </c>
      <c r="K111">
        <v>676.15</v>
      </c>
      <c r="L111">
        <v>681.46</v>
      </c>
      <c r="M111">
        <v>2389056</v>
      </c>
      <c r="N111">
        <v>1628051115.6500001</v>
      </c>
      <c r="O111">
        <v>62498</v>
      </c>
      <c r="P111">
        <v>1357222</v>
      </c>
      <c r="Q111">
        <v>56.81</v>
      </c>
    </row>
    <row r="112" spans="1:17" x14ac:dyDescent="0.3">
      <c r="A112">
        <f t="shared" si="3"/>
        <v>111</v>
      </c>
      <c r="B112" t="s">
        <v>29</v>
      </c>
      <c r="C112" t="s">
        <v>30</v>
      </c>
      <c r="D112" s="2">
        <v>41435</v>
      </c>
      <c r="E112" s="2" t="str">
        <f t="shared" si="2"/>
        <v>HDFCBANK41435</v>
      </c>
      <c r="F112">
        <v>676.15</v>
      </c>
      <c r="G112">
        <v>681.05</v>
      </c>
      <c r="H112">
        <v>687</v>
      </c>
      <c r="I112">
        <v>671.5</v>
      </c>
      <c r="J112">
        <v>681</v>
      </c>
      <c r="K112">
        <v>676.35</v>
      </c>
      <c r="L112">
        <v>677.42</v>
      </c>
      <c r="M112">
        <v>1592003</v>
      </c>
      <c r="N112">
        <v>1078459687.7</v>
      </c>
      <c r="O112">
        <v>35832</v>
      </c>
      <c r="P112">
        <v>792487</v>
      </c>
      <c r="Q112">
        <v>49.78</v>
      </c>
    </row>
    <row r="113" spans="1:17" x14ac:dyDescent="0.3">
      <c r="A113">
        <f t="shared" si="3"/>
        <v>112</v>
      </c>
      <c r="B113" t="s">
        <v>29</v>
      </c>
      <c r="C113" t="s">
        <v>30</v>
      </c>
      <c r="D113" s="2">
        <v>41436</v>
      </c>
      <c r="E113" s="2" t="str">
        <f t="shared" si="2"/>
        <v>HDFCBANK41436</v>
      </c>
      <c r="F113">
        <v>676.35</v>
      </c>
      <c r="G113">
        <v>673.45</v>
      </c>
      <c r="H113">
        <v>680.9</v>
      </c>
      <c r="I113">
        <v>662.2</v>
      </c>
      <c r="J113">
        <v>665</v>
      </c>
      <c r="K113">
        <v>664.9</v>
      </c>
      <c r="L113">
        <v>670.79</v>
      </c>
      <c r="M113">
        <v>2955215</v>
      </c>
      <c r="N113">
        <v>1982320531.5</v>
      </c>
      <c r="O113">
        <v>52839</v>
      </c>
      <c r="P113">
        <v>1901421</v>
      </c>
      <c r="Q113">
        <v>64.34</v>
      </c>
    </row>
    <row r="114" spans="1:17" x14ac:dyDescent="0.3">
      <c r="A114">
        <f t="shared" si="3"/>
        <v>113</v>
      </c>
      <c r="B114" t="s">
        <v>29</v>
      </c>
      <c r="C114" t="s">
        <v>30</v>
      </c>
      <c r="D114" s="2">
        <v>41437</v>
      </c>
      <c r="E114" s="2" t="str">
        <f t="shared" si="2"/>
        <v>HDFCBANK41437</v>
      </c>
      <c r="F114">
        <v>664.9</v>
      </c>
      <c r="G114">
        <v>662</v>
      </c>
      <c r="H114">
        <v>673.4</v>
      </c>
      <c r="I114">
        <v>658.45</v>
      </c>
      <c r="J114">
        <v>664</v>
      </c>
      <c r="K114">
        <v>663.95</v>
      </c>
      <c r="L114">
        <v>666.53</v>
      </c>
      <c r="M114">
        <v>2453913</v>
      </c>
      <c r="N114">
        <v>1635612087.2</v>
      </c>
      <c r="O114">
        <v>68958</v>
      </c>
      <c r="P114">
        <v>1678321</v>
      </c>
      <c r="Q114">
        <v>68.39</v>
      </c>
    </row>
    <row r="115" spans="1:17" x14ac:dyDescent="0.3">
      <c r="A115">
        <f t="shared" si="3"/>
        <v>114</v>
      </c>
      <c r="B115" t="s">
        <v>29</v>
      </c>
      <c r="C115" t="s">
        <v>30</v>
      </c>
      <c r="D115" s="2">
        <v>41438</v>
      </c>
      <c r="E115" s="2" t="str">
        <f t="shared" si="2"/>
        <v>HDFCBANK41438</v>
      </c>
      <c r="F115">
        <v>663.95</v>
      </c>
      <c r="G115">
        <v>657.6</v>
      </c>
      <c r="H115">
        <v>661</v>
      </c>
      <c r="I115">
        <v>653.35</v>
      </c>
      <c r="J115">
        <v>656.35</v>
      </c>
      <c r="K115">
        <v>655.1</v>
      </c>
      <c r="L115">
        <v>656.36</v>
      </c>
      <c r="M115">
        <v>1787434</v>
      </c>
      <c r="N115">
        <v>1173194322.8499999</v>
      </c>
      <c r="O115">
        <v>52182</v>
      </c>
      <c r="P115">
        <v>1087699</v>
      </c>
      <c r="Q115">
        <v>60.85</v>
      </c>
    </row>
    <row r="116" spans="1:17" x14ac:dyDescent="0.3">
      <c r="A116">
        <f t="shared" si="3"/>
        <v>115</v>
      </c>
      <c r="B116" t="s">
        <v>29</v>
      </c>
      <c r="C116" t="s">
        <v>30</v>
      </c>
      <c r="D116" s="2">
        <v>41439</v>
      </c>
      <c r="E116" s="2" t="str">
        <f t="shared" si="2"/>
        <v>HDFCBANK41439</v>
      </c>
      <c r="F116">
        <v>655.1</v>
      </c>
      <c r="G116">
        <v>662</v>
      </c>
      <c r="H116">
        <v>668.45</v>
      </c>
      <c r="I116">
        <v>659.3</v>
      </c>
      <c r="J116">
        <v>663.05</v>
      </c>
      <c r="K116">
        <v>665.05</v>
      </c>
      <c r="L116">
        <v>664.31</v>
      </c>
      <c r="M116">
        <v>3741303</v>
      </c>
      <c r="N116">
        <v>2485366545.5</v>
      </c>
      <c r="O116">
        <v>80335</v>
      </c>
      <c r="P116">
        <v>2892376</v>
      </c>
      <c r="Q116">
        <v>77.31</v>
      </c>
    </row>
    <row r="117" spans="1:17" x14ac:dyDescent="0.3">
      <c r="A117">
        <f t="shared" si="3"/>
        <v>116</v>
      </c>
      <c r="B117" t="s">
        <v>29</v>
      </c>
      <c r="C117" t="s">
        <v>30</v>
      </c>
      <c r="D117" s="2">
        <v>41442</v>
      </c>
      <c r="E117" s="2" t="str">
        <f t="shared" si="2"/>
        <v>HDFCBANK41442</v>
      </c>
      <c r="F117">
        <v>665.05</v>
      </c>
      <c r="G117">
        <v>665.6</v>
      </c>
      <c r="H117">
        <v>669.2</v>
      </c>
      <c r="I117">
        <v>657.35</v>
      </c>
      <c r="J117">
        <v>668.3</v>
      </c>
      <c r="K117">
        <v>667.35</v>
      </c>
      <c r="L117">
        <v>663.71</v>
      </c>
      <c r="M117">
        <v>3267727</v>
      </c>
      <c r="N117">
        <v>2168814618.9000001</v>
      </c>
      <c r="O117">
        <v>57899</v>
      </c>
      <c r="P117">
        <v>2348441</v>
      </c>
      <c r="Q117">
        <v>71.87</v>
      </c>
    </row>
    <row r="118" spans="1:17" x14ac:dyDescent="0.3">
      <c r="A118">
        <f t="shared" si="3"/>
        <v>117</v>
      </c>
      <c r="B118" t="s">
        <v>29</v>
      </c>
      <c r="C118" t="s">
        <v>30</v>
      </c>
      <c r="D118" s="2">
        <v>41443</v>
      </c>
      <c r="E118" s="2" t="str">
        <f t="shared" si="2"/>
        <v>HDFCBANK41443</v>
      </c>
      <c r="F118">
        <v>667.35</v>
      </c>
      <c r="G118">
        <v>668</v>
      </c>
      <c r="H118">
        <v>668</v>
      </c>
      <c r="I118">
        <v>655</v>
      </c>
      <c r="J118">
        <v>659.3</v>
      </c>
      <c r="K118">
        <v>657.45</v>
      </c>
      <c r="L118">
        <v>661.38</v>
      </c>
      <c r="M118">
        <v>3111642</v>
      </c>
      <c r="N118">
        <v>2057964096</v>
      </c>
      <c r="O118">
        <v>61320</v>
      </c>
      <c r="P118">
        <v>2175297</v>
      </c>
      <c r="Q118">
        <v>69.91</v>
      </c>
    </row>
    <row r="119" spans="1:17" x14ac:dyDescent="0.3">
      <c r="A119">
        <f t="shared" si="3"/>
        <v>118</v>
      </c>
      <c r="B119" t="s">
        <v>29</v>
      </c>
      <c r="C119" t="s">
        <v>30</v>
      </c>
      <c r="D119" s="2">
        <v>41444</v>
      </c>
      <c r="E119" s="2" t="str">
        <f t="shared" si="2"/>
        <v>HDFCBANK41444</v>
      </c>
      <c r="F119">
        <v>657.45</v>
      </c>
      <c r="G119">
        <v>656.1</v>
      </c>
      <c r="H119">
        <v>666.6</v>
      </c>
      <c r="I119">
        <v>652.85</v>
      </c>
      <c r="J119">
        <v>665.2</v>
      </c>
      <c r="K119">
        <v>665.2</v>
      </c>
      <c r="L119">
        <v>660.47</v>
      </c>
      <c r="M119">
        <v>2411739</v>
      </c>
      <c r="N119">
        <v>1592885917.3</v>
      </c>
      <c r="O119">
        <v>36107</v>
      </c>
      <c r="P119">
        <v>1638511</v>
      </c>
      <c r="Q119">
        <v>67.94</v>
      </c>
    </row>
    <row r="120" spans="1:17" x14ac:dyDescent="0.3">
      <c r="A120">
        <f t="shared" si="3"/>
        <v>119</v>
      </c>
      <c r="B120" t="s">
        <v>29</v>
      </c>
      <c r="C120" t="s">
        <v>30</v>
      </c>
      <c r="D120" s="2">
        <v>41445</v>
      </c>
      <c r="E120" s="2" t="str">
        <f t="shared" si="2"/>
        <v>HDFCBANK41445</v>
      </c>
      <c r="F120">
        <v>665.2</v>
      </c>
      <c r="G120">
        <v>658.85</v>
      </c>
      <c r="H120">
        <v>658.85</v>
      </c>
      <c r="I120">
        <v>634.6</v>
      </c>
      <c r="J120">
        <v>635.20000000000005</v>
      </c>
      <c r="K120">
        <v>636.6</v>
      </c>
      <c r="L120">
        <v>642.08000000000004</v>
      </c>
      <c r="M120">
        <v>3784511</v>
      </c>
      <c r="N120">
        <v>2429962965.6999998</v>
      </c>
      <c r="O120">
        <v>51571</v>
      </c>
      <c r="P120">
        <v>2652504</v>
      </c>
      <c r="Q120">
        <v>70.09</v>
      </c>
    </row>
    <row r="121" spans="1:17" x14ac:dyDescent="0.3">
      <c r="A121">
        <f t="shared" si="3"/>
        <v>120</v>
      </c>
      <c r="B121" t="s">
        <v>29</v>
      </c>
      <c r="C121" t="s">
        <v>30</v>
      </c>
      <c r="D121" s="2">
        <v>41446</v>
      </c>
      <c r="E121" s="2" t="str">
        <f t="shared" si="2"/>
        <v>HDFCBANK41446</v>
      </c>
      <c r="F121">
        <v>636.6</v>
      </c>
      <c r="G121">
        <v>636.79999999999995</v>
      </c>
      <c r="H121">
        <v>642.54999999999995</v>
      </c>
      <c r="I121">
        <v>630.1</v>
      </c>
      <c r="J121">
        <v>633.4</v>
      </c>
      <c r="K121">
        <v>635.25</v>
      </c>
      <c r="L121">
        <v>635.67999999999995</v>
      </c>
      <c r="M121">
        <v>4474961</v>
      </c>
      <c r="N121">
        <v>2844632491.6500001</v>
      </c>
      <c r="O121">
        <v>62813</v>
      </c>
      <c r="P121">
        <v>3132586</v>
      </c>
      <c r="Q121">
        <v>70</v>
      </c>
    </row>
    <row r="122" spans="1:17" x14ac:dyDescent="0.3">
      <c r="A122">
        <f t="shared" si="3"/>
        <v>121</v>
      </c>
      <c r="B122" t="s">
        <v>29</v>
      </c>
      <c r="C122" t="s">
        <v>30</v>
      </c>
      <c r="D122" s="2">
        <v>41449</v>
      </c>
      <c r="E122" s="2" t="str">
        <f t="shared" si="2"/>
        <v>HDFCBANK41449</v>
      </c>
      <c r="F122">
        <v>635.25</v>
      </c>
      <c r="G122">
        <v>631.79999999999995</v>
      </c>
      <c r="H122">
        <v>633.85</v>
      </c>
      <c r="I122">
        <v>623.75</v>
      </c>
      <c r="J122">
        <v>626</v>
      </c>
      <c r="K122">
        <v>625.35</v>
      </c>
      <c r="L122">
        <v>628.48</v>
      </c>
      <c r="M122">
        <v>2692013</v>
      </c>
      <c r="N122">
        <v>1691863236</v>
      </c>
      <c r="O122">
        <v>49282</v>
      </c>
      <c r="P122">
        <v>1879760</v>
      </c>
      <c r="Q122">
        <v>69.83</v>
      </c>
    </row>
    <row r="123" spans="1:17" x14ac:dyDescent="0.3">
      <c r="A123">
        <f t="shared" si="3"/>
        <v>122</v>
      </c>
      <c r="B123" t="s">
        <v>29</v>
      </c>
      <c r="C123" t="s">
        <v>30</v>
      </c>
      <c r="D123" s="2">
        <v>41450</v>
      </c>
      <c r="E123" s="2" t="str">
        <f t="shared" si="2"/>
        <v>HDFCBANK41450</v>
      </c>
      <c r="F123">
        <v>625.35</v>
      </c>
      <c r="G123">
        <v>626</v>
      </c>
      <c r="H123">
        <v>646.4</v>
      </c>
      <c r="I123">
        <v>622.4</v>
      </c>
      <c r="J123">
        <v>632.95000000000005</v>
      </c>
      <c r="K123">
        <v>634</v>
      </c>
      <c r="L123">
        <v>637.67999999999995</v>
      </c>
      <c r="M123">
        <v>4671608</v>
      </c>
      <c r="N123">
        <v>2978999578.1999998</v>
      </c>
      <c r="O123">
        <v>68850</v>
      </c>
      <c r="P123">
        <v>3112432</v>
      </c>
      <c r="Q123">
        <v>66.62</v>
      </c>
    </row>
    <row r="124" spans="1:17" x14ac:dyDescent="0.3">
      <c r="A124">
        <f t="shared" si="3"/>
        <v>123</v>
      </c>
      <c r="B124" t="s">
        <v>29</v>
      </c>
      <c r="C124" t="s">
        <v>30</v>
      </c>
      <c r="D124" s="2">
        <v>41451</v>
      </c>
      <c r="E124" s="2" t="str">
        <f t="shared" si="2"/>
        <v>HDFCBANK41451</v>
      </c>
      <c r="F124">
        <v>634</v>
      </c>
      <c r="G124">
        <v>631.5</v>
      </c>
      <c r="H124">
        <v>637.65</v>
      </c>
      <c r="I124">
        <v>620</v>
      </c>
      <c r="J124">
        <v>620.4</v>
      </c>
      <c r="K124">
        <v>622.85</v>
      </c>
      <c r="L124">
        <v>630.32000000000005</v>
      </c>
      <c r="M124">
        <v>2619005</v>
      </c>
      <c r="N124">
        <v>1650803690.45</v>
      </c>
      <c r="O124">
        <v>98389</v>
      </c>
      <c r="P124">
        <v>1875158</v>
      </c>
      <c r="Q124">
        <v>71.599999999999994</v>
      </c>
    </row>
    <row r="125" spans="1:17" x14ac:dyDescent="0.3">
      <c r="A125">
        <f t="shared" si="3"/>
        <v>124</v>
      </c>
      <c r="B125" t="s">
        <v>29</v>
      </c>
      <c r="C125" t="s">
        <v>30</v>
      </c>
      <c r="D125" s="2">
        <v>41452</v>
      </c>
      <c r="E125" s="2" t="str">
        <f t="shared" si="2"/>
        <v>HDFCBANK41452</v>
      </c>
      <c r="F125">
        <v>622.85</v>
      </c>
      <c r="G125">
        <v>634</v>
      </c>
      <c r="H125">
        <v>652.70000000000005</v>
      </c>
      <c r="I125">
        <v>622.35</v>
      </c>
      <c r="J125">
        <v>643.1</v>
      </c>
      <c r="K125">
        <v>646.5</v>
      </c>
      <c r="L125">
        <v>641.65</v>
      </c>
      <c r="M125">
        <v>6750890</v>
      </c>
      <c r="N125">
        <v>4331704782.25</v>
      </c>
      <c r="O125">
        <v>103415</v>
      </c>
      <c r="P125">
        <v>4820756</v>
      </c>
      <c r="Q125">
        <v>71.41</v>
      </c>
    </row>
    <row r="126" spans="1:17" x14ac:dyDescent="0.3">
      <c r="A126">
        <f t="shared" si="3"/>
        <v>125</v>
      </c>
      <c r="B126" t="s">
        <v>29</v>
      </c>
      <c r="C126" t="s">
        <v>30</v>
      </c>
      <c r="D126" s="2">
        <v>41453</v>
      </c>
      <c r="E126" s="2" t="str">
        <f t="shared" si="2"/>
        <v>HDFCBANK41453</v>
      </c>
      <c r="F126">
        <v>646.5</v>
      </c>
      <c r="G126">
        <v>649.5</v>
      </c>
      <c r="H126">
        <v>673.2</v>
      </c>
      <c r="I126">
        <v>649.1</v>
      </c>
      <c r="J126">
        <v>666.5</v>
      </c>
      <c r="K126">
        <v>669.5</v>
      </c>
      <c r="L126">
        <v>664.38</v>
      </c>
      <c r="M126">
        <v>5270670</v>
      </c>
      <c r="N126">
        <v>3501717438.8000002</v>
      </c>
      <c r="O126">
        <v>104801</v>
      </c>
      <c r="P126">
        <v>4340317</v>
      </c>
      <c r="Q126">
        <v>82.35</v>
      </c>
    </row>
    <row r="127" spans="1:17" x14ac:dyDescent="0.3">
      <c r="A127">
        <f t="shared" si="3"/>
        <v>126</v>
      </c>
      <c r="B127" t="s">
        <v>29</v>
      </c>
      <c r="C127" t="s">
        <v>30</v>
      </c>
      <c r="D127" s="2">
        <v>41456</v>
      </c>
      <c r="E127" s="2" t="str">
        <f t="shared" si="2"/>
        <v>HDFCBANK41456</v>
      </c>
      <c r="F127">
        <v>669.5</v>
      </c>
      <c r="G127">
        <v>669</v>
      </c>
      <c r="H127">
        <v>674</v>
      </c>
      <c r="I127">
        <v>664.65</v>
      </c>
      <c r="J127">
        <v>670.9</v>
      </c>
      <c r="K127">
        <v>668.75</v>
      </c>
      <c r="L127">
        <v>669.96</v>
      </c>
      <c r="M127">
        <v>2459671</v>
      </c>
      <c r="N127">
        <v>1647881598.05</v>
      </c>
      <c r="O127">
        <v>74264</v>
      </c>
      <c r="P127">
        <v>1821131</v>
      </c>
      <c r="Q127">
        <v>74.040000000000006</v>
      </c>
    </row>
    <row r="128" spans="1:17" x14ac:dyDescent="0.3">
      <c r="A128">
        <f t="shared" si="3"/>
        <v>127</v>
      </c>
      <c r="B128" t="s">
        <v>29</v>
      </c>
      <c r="C128" t="s">
        <v>30</v>
      </c>
      <c r="D128" s="2">
        <v>41457</v>
      </c>
      <c r="E128" s="2" t="str">
        <f t="shared" si="2"/>
        <v>HDFCBANK41457</v>
      </c>
      <c r="F128">
        <v>668.75</v>
      </c>
      <c r="G128">
        <v>668.7</v>
      </c>
      <c r="H128">
        <v>668.75</v>
      </c>
      <c r="I128">
        <v>654.29999999999995</v>
      </c>
      <c r="J128">
        <v>658.3</v>
      </c>
      <c r="K128">
        <v>656.55</v>
      </c>
      <c r="L128">
        <v>660.1</v>
      </c>
      <c r="M128">
        <v>2295788</v>
      </c>
      <c r="N128">
        <v>1515455211.45</v>
      </c>
      <c r="O128">
        <v>41737</v>
      </c>
      <c r="P128">
        <v>1327384</v>
      </c>
      <c r="Q128">
        <v>57.82</v>
      </c>
    </row>
    <row r="129" spans="1:17" x14ac:dyDescent="0.3">
      <c r="A129">
        <f t="shared" si="3"/>
        <v>128</v>
      </c>
      <c r="B129" t="s">
        <v>29</v>
      </c>
      <c r="C129" t="s">
        <v>30</v>
      </c>
      <c r="D129" s="2">
        <v>41458</v>
      </c>
      <c r="E129" s="2" t="str">
        <f t="shared" si="2"/>
        <v>HDFCBANK41458</v>
      </c>
      <c r="F129">
        <v>656.55</v>
      </c>
      <c r="G129">
        <v>654</v>
      </c>
      <c r="H129">
        <v>654.70000000000005</v>
      </c>
      <c r="I129">
        <v>643.6</v>
      </c>
      <c r="J129">
        <v>652.04999999999995</v>
      </c>
      <c r="K129">
        <v>650.65</v>
      </c>
      <c r="L129">
        <v>648.51</v>
      </c>
      <c r="M129">
        <v>3346565</v>
      </c>
      <c r="N129">
        <v>2170288609.8499999</v>
      </c>
      <c r="O129">
        <v>59805</v>
      </c>
      <c r="P129">
        <v>2582895</v>
      </c>
      <c r="Q129">
        <v>77.180000000000007</v>
      </c>
    </row>
    <row r="130" spans="1:17" x14ac:dyDescent="0.3">
      <c r="A130">
        <f t="shared" si="3"/>
        <v>129</v>
      </c>
      <c r="B130" t="s">
        <v>29</v>
      </c>
      <c r="C130" t="s">
        <v>30</v>
      </c>
      <c r="D130" s="2">
        <v>41459</v>
      </c>
      <c r="E130" s="2" t="str">
        <f t="shared" si="2"/>
        <v>HDFCBANK41459</v>
      </c>
      <c r="F130">
        <v>650.65</v>
      </c>
      <c r="G130">
        <v>653.79999999999995</v>
      </c>
      <c r="H130">
        <v>657.45</v>
      </c>
      <c r="I130">
        <v>645.70000000000005</v>
      </c>
      <c r="J130">
        <v>655.6</v>
      </c>
      <c r="K130">
        <v>655.15</v>
      </c>
      <c r="L130">
        <v>652.28</v>
      </c>
      <c r="M130">
        <v>2397765</v>
      </c>
      <c r="N130">
        <v>1564015559.8</v>
      </c>
      <c r="O130">
        <v>39880</v>
      </c>
      <c r="P130">
        <v>1485440</v>
      </c>
      <c r="Q130">
        <v>61.95</v>
      </c>
    </row>
    <row r="131" spans="1:17" x14ac:dyDescent="0.3">
      <c r="A131">
        <f t="shared" si="3"/>
        <v>130</v>
      </c>
      <c r="B131" t="s">
        <v>29</v>
      </c>
      <c r="C131" t="s">
        <v>30</v>
      </c>
      <c r="D131" s="2">
        <v>41460</v>
      </c>
      <c r="E131" s="2" t="str">
        <f t="shared" ref="E131:E194" si="4">B131&amp;D131</f>
        <v>HDFCBANK41460</v>
      </c>
      <c r="F131">
        <v>655.15</v>
      </c>
      <c r="G131">
        <v>660.1</v>
      </c>
      <c r="H131">
        <v>672.75</v>
      </c>
      <c r="I131">
        <v>658.5</v>
      </c>
      <c r="J131">
        <v>667.1</v>
      </c>
      <c r="K131">
        <v>667.75</v>
      </c>
      <c r="L131">
        <v>666.92</v>
      </c>
      <c r="M131">
        <v>2385874</v>
      </c>
      <c r="N131">
        <v>1591187496.5999999</v>
      </c>
      <c r="O131">
        <v>44694</v>
      </c>
      <c r="P131">
        <v>1603685</v>
      </c>
      <c r="Q131">
        <v>67.22</v>
      </c>
    </row>
    <row r="132" spans="1:17" x14ac:dyDescent="0.3">
      <c r="A132">
        <f t="shared" ref="A132:A195" si="5">A131+1</f>
        <v>131</v>
      </c>
      <c r="B132" t="s">
        <v>29</v>
      </c>
      <c r="C132" t="s">
        <v>30</v>
      </c>
      <c r="D132" s="2">
        <v>41463</v>
      </c>
      <c r="E132" s="2" t="str">
        <f t="shared" si="4"/>
        <v>HDFCBANK41463</v>
      </c>
      <c r="F132">
        <v>667.75</v>
      </c>
      <c r="G132">
        <v>664</v>
      </c>
      <c r="H132">
        <v>667.45</v>
      </c>
      <c r="I132">
        <v>652.75</v>
      </c>
      <c r="J132">
        <v>659.65</v>
      </c>
      <c r="K132">
        <v>660.45</v>
      </c>
      <c r="L132">
        <v>660.06</v>
      </c>
      <c r="M132">
        <v>1792324</v>
      </c>
      <c r="N132">
        <v>1183042804.9000001</v>
      </c>
      <c r="O132">
        <v>38304</v>
      </c>
      <c r="P132">
        <v>1078193</v>
      </c>
      <c r="Q132">
        <v>60.16</v>
      </c>
    </row>
    <row r="133" spans="1:17" x14ac:dyDescent="0.3">
      <c r="A133">
        <f t="shared" si="5"/>
        <v>132</v>
      </c>
      <c r="B133" t="s">
        <v>29</v>
      </c>
      <c r="C133" t="s">
        <v>30</v>
      </c>
      <c r="D133" s="2">
        <v>41464</v>
      </c>
      <c r="E133" s="2" t="str">
        <f t="shared" si="4"/>
        <v>HDFCBANK41464</v>
      </c>
      <c r="F133">
        <v>660.45</v>
      </c>
      <c r="G133">
        <v>662.2</v>
      </c>
      <c r="H133">
        <v>673.75</v>
      </c>
      <c r="I133">
        <v>662.2</v>
      </c>
      <c r="J133">
        <v>670.45</v>
      </c>
      <c r="K133">
        <v>670.3</v>
      </c>
      <c r="L133">
        <v>670.15</v>
      </c>
      <c r="M133">
        <v>1760048</v>
      </c>
      <c r="N133">
        <v>1179489724.4000001</v>
      </c>
      <c r="O133">
        <v>35889</v>
      </c>
      <c r="P133">
        <v>1166888</v>
      </c>
      <c r="Q133">
        <v>66.3</v>
      </c>
    </row>
    <row r="134" spans="1:17" x14ac:dyDescent="0.3">
      <c r="A134">
        <f t="shared" si="5"/>
        <v>133</v>
      </c>
      <c r="B134" t="s">
        <v>29</v>
      </c>
      <c r="C134" t="s">
        <v>30</v>
      </c>
      <c r="D134" s="2">
        <v>41465</v>
      </c>
      <c r="E134" s="2" t="str">
        <f t="shared" si="4"/>
        <v>HDFCBANK41465</v>
      </c>
      <c r="F134">
        <v>670.3</v>
      </c>
      <c r="G134">
        <v>670.25</v>
      </c>
      <c r="H134">
        <v>671.9</v>
      </c>
      <c r="I134">
        <v>656.15</v>
      </c>
      <c r="J134">
        <v>656.15</v>
      </c>
      <c r="K134">
        <v>659.3</v>
      </c>
      <c r="L134">
        <v>663.18</v>
      </c>
      <c r="M134">
        <v>1784645</v>
      </c>
      <c r="N134">
        <v>1183532027.7</v>
      </c>
      <c r="O134">
        <v>31102</v>
      </c>
      <c r="P134">
        <v>1111582</v>
      </c>
      <c r="Q134">
        <v>62.29</v>
      </c>
    </row>
    <row r="135" spans="1:17" x14ac:dyDescent="0.3">
      <c r="A135">
        <f t="shared" si="5"/>
        <v>134</v>
      </c>
      <c r="B135" t="s">
        <v>29</v>
      </c>
      <c r="C135" t="s">
        <v>30</v>
      </c>
      <c r="D135" s="2">
        <v>41466</v>
      </c>
      <c r="E135" s="2" t="str">
        <f t="shared" si="4"/>
        <v>HDFCBANK41466</v>
      </c>
      <c r="F135">
        <v>659.3</v>
      </c>
      <c r="G135">
        <v>667</v>
      </c>
      <c r="H135">
        <v>686.7</v>
      </c>
      <c r="I135">
        <v>666.05</v>
      </c>
      <c r="J135">
        <v>679.95</v>
      </c>
      <c r="K135">
        <v>683.25</v>
      </c>
      <c r="L135">
        <v>680.99</v>
      </c>
      <c r="M135">
        <v>2649892</v>
      </c>
      <c r="N135">
        <v>1804562517.25</v>
      </c>
      <c r="O135">
        <v>60481</v>
      </c>
      <c r="P135">
        <v>1662192</v>
      </c>
      <c r="Q135">
        <v>62.73</v>
      </c>
    </row>
    <row r="136" spans="1:17" x14ac:dyDescent="0.3">
      <c r="A136">
        <f t="shared" si="5"/>
        <v>135</v>
      </c>
      <c r="B136" t="s">
        <v>29</v>
      </c>
      <c r="C136" t="s">
        <v>30</v>
      </c>
      <c r="D136" s="2">
        <v>41467</v>
      </c>
      <c r="E136" s="2" t="str">
        <f t="shared" si="4"/>
        <v>HDFCBANK41467</v>
      </c>
      <c r="F136">
        <v>683.25</v>
      </c>
      <c r="G136">
        <v>687</v>
      </c>
      <c r="H136">
        <v>697.7</v>
      </c>
      <c r="I136">
        <v>681.8</v>
      </c>
      <c r="J136">
        <v>696.2</v>
      </c>
      <c r="K136">
        <v>695.75</v>
      </c>
      <c r="L136">
        <v>689.16</v>
      </c>
      <c r="M136">
        <v>3908713</v>
      </c>
      <c r="N136">
        <v>2693726524.1999998</v>
      </c>
      <c r="O136">
        <v>70889</v>
      </c>
      <c r="P136">
        <v>2911787</v>
      </c>
      <c r="Q136">
        <v>74.489999999999995</v>
      </c>
    </row>
    <row r="137" spans="1:17" x14ac:dyDescent="0.3">
      <c r="A137">
        <f t="shared" si="5"/>
        <v>136</v>
      </c>
      <c r="B137" t="s">
        <v>29</v>
      </c>
      <c r="C137" t="s">
        <v>30</v>
      </c>
      <c r="D137" s="2">
        <v>41470</v>
      </c>
      <c r="E137" s="2" t="str">
        <f t="shared" si="4"/>
        <v>HDFCBANK41470</v>
      </c>
      <c r="F137">
        <v>695.75</v>
      </c>
      <c r="G137">
        <v>691</v>
      </c>
      <c r="H137">
        <v>698.05</v>
      </c>
      <c r="I137">
        <v>684</v>
      </c>
      <c r="J137">
        <v>695</v>
      </c>
      <c r="K137">
        <v>695.45</v>
      </c>
      <c r="L137">
        <v>691.19</v>
      </c>
      <c r="M137">
        <v>2127972</v>
      </c>
      <c r="N137">
        <v>1470833649.6500001</v>
      </c>
      <c r="O137">
        <v>44383</v>
      </c>
      <c r="P137">
        <v>1342548</v>
      </c>
      <c r="Q137">
        <v>63.09</v>
      </c>
    </row>
    <row r="138" spans="1:17" x14ac:dyDescent="0.3">
      <c r="A138">
        <f t="shared" si="5"/>
        <v>137</v>
      </c>
      <c r="B138" t="s">
        <v>29</v>
      </c>
      <c r="C138" t="s">
        <v>30</v>
      </c>
      <c r="D138" s="2">
        <v>41471</v>
      </c>
      <c r="E138" s="2" t="str">
        <f t="shared" si="4"/>
        <v>HDFCBANK41471</v>
      </c>
      <c r="F138">
        <v>695.45</v>
      </c>
      <c r="G138">
        <v>679</v>
      </c>
      <c r="H138">
        <v>684.5</v>
      </c>
      <c r="I138">
        <v>669.95</v>
      </c>
      <c r="J138">
        <v>678.9</v>
      </c>
      <c r="K138">
        <v>678.7</v>
      </c>
      <c r="L138">
        <v>678.01</v>
      </c>
      <c r="M138">
        <v>2911846</v>
      </c>
      <c r="N138">
        <v>1974271713.7</v>
      </c>
      <c r="O138">
        <v>63416</v>
      </c>
      <c r="P138">
        <v>1742471</v>
      </c>
      <c r="Q138">
        <v>59.84</v>
      </c>
    </row>
    <row r="139" spans="1:17" x14ac:dyDescent="0.3">
      <c r="A139">
        <f t="shared" si="5"/>
        <v>138</v>
      </c>
      <c r="B139" t="s">
        <v>29</v>
      </c>
      <c r="C139" t="s">
        <v>30</v>
      </c>
      <c r="D139" s="2">
        <v>41472</v>
      </c>
      <c r="E139" s="2" t="str">
        <f t="shared" si="4"/>
        <v>HDFCBANK41472</v>
      </c>
      <c r="F139">
        <v>678.7</v>
      </c>
      <c r="G139">
        <v>677.8</v>
      </c>
      <c r="H139">
        <v>680.8</v>
      </c>
      <c r="I139">
        <v>647.9</v>
      </c>
      <c r="J139">
        <v>660.05</v>
      </c>
      <c r="K139">
        <v>662.9</v>
      </c>
      <c r="L139">
        <v>663.99</v>
      </c>
      <c r="M139">
        <v>5658497</v>
      </c>
      <c r="N139">
        <v>3757199056.3499999</v>
      </c>
      <c r="O139">
        <v>120578</v>
      </c>
      <c r="P139">
        <v>3139428</v>
      </c>
      <c r="Q139">
        <v>55.48</v>
      </c>
    </row>
    <row r="140" spans="1:17" x14ac:dyDescent="0.3">
      <c r="A140">
        <f t="shared" si="5"/>
        <v>139</v>
      </c>
      <c r="B140" t="s">
        <v>29</v>
      </c>
      <c r="C140" t="s">
        <v>30</v>
      </c>
      <c r="D140" s="2">
        <v>41473</v>
      </c>
      <c r="E140" s="2" t="str">
        <f t="shared" si="4"/>
        <v>HDFCBANK41473</v>
      </c>
      <c r="F140">
        <v>662.9</v>
      </c>
      <c r="G140">
        <v>669.9</v>
      </c>
      <c r="H140">
        <v>688.5</v>
      </c>
      <c r="I140">
        <v>656.95</v>
      </c>
      <c r="J140">
        <v>682.5</v>
      </c>
      <c r="K140">
        <v>684.1</v>
      </c>
      <c r="L140">
        <v>669.96</v>
      </c>
      <c r="M140">
        <v>3415970</v>
      </c>
      <c r="N140">
        <v>2288565109.5999999</v>
      </c>
      <c r="O140">
        <v>77480</v>
      </c>
      <c r="P140">
        <v>2107288</v>
      </c>
      <c r="Q140">
        <v>61.69</v>
      </c>
    </row>
    <row r="141" spans="1:17" x14ac:dyDescent="0.3">
      <c r="A141">
        <f t="shared" si="5"/>
        <v>140</v>
      </c>
      <c r="B141" t="s">
        <v>29</v>
      </c>
      <c r="C141" t="s">
        <v>30</v>
      </c>
      <c r="D141" s="2">
        <v>41474</v>
      </c>
      <c r="E141" s="2" t="str">
        <f t="shared" si="4"/>
        <v>HDFCBANK41474</v>
      </c>
      <c r="F141">
        <v>684.1</v>
      </c>
      <c r="G141">
        <v>688.05</v>
      </c>
      <c r="H141">
        <v>691.95</v>
      </c>
      <c r="I141">
        <v>673.15</v>
      </c>
      <c r="J141">
        <v>679.4</v>
      </c>
      <c r="K141">
        <v>680</v>
      </c>
      <c r="L141">
        <v>681.56</v>
      </c>
      <c r="M141">
        <v>3114605</v>
      </c>
      <c r="N141">
        <v>2122778788.2</v>
      </c>
      <c r="O141">
        <v>65405</v>
      </c>
      <c r="P141">
        <v>2085020</v>
      </c>
      <c r="Q141">
        <v>66.94</v>
      </c>
    </row>
    <row r="142" spans="1:17" x14ac:dyDescent="0.3">
      <c r="A142">
        <f t="shared" si="5"/>
        <v>141</v>
      </c>
      <c r="B142" t="s">
        <v>29</v>
      </c>
      <c r="C142" t="s">
        <v>30</v>
      </c>
      <c r="D142" s="2">
        <v>41477</v>
      </c>
      <c r="E142" s="2" t="str">
        <f t="shared" si="4"/>
        <v>HDFCBANK41477</v>
      </c>
      <c r="F142">
        <v>680</v>
      </c>
      <c r="G142">
        <v>676</v>
      </c>
      <c r="H142">
        <v>687</v>
      </c>
      <c r="I142">
        <v>676</v>
      </c>
      <c r="J142">
        <v>682.1</v>
      </c>
      <c r="K142">
        <v>682.05</v>
      </c>
      <c r="L142">
        <v>683.29</v>
      </c>
      <c r="M142">
        <v>1615108</v>
      </c>
      <c r="N142">
        <v>1103594346.8</v>
      </c>
      <c r="O142">
        <v>35726</v>
      </c>
      <c r="P142">
        <v>1072306</v>
      </c>
      <c r="Q142">
        <v>66.39</v>
      </c>
    </row>
    <row r="143" spans="1:17" x14ac:dyDescent="0.3">
      <c r="A143">
        <f t="shared" si="5"/>
        <v>142</v>
      </c>
      <c r="B143" t="s">
        <v>29</v>
      </c>
      <c r="C143" t="s">
        <v>30</v>
      </c>
      <c r="D143" s="2">
        <v>41478</v>
      </c>
      <c r="E143" s="2" t="str">
        <f t="shared" si="4"/>
        <v>HDFCBANK41478</v>
      </c>
      <c r="F143">
        <v>682.05</v>
      </c>
      <c r="G143">
        <v>687.9</v>
      </c>
      <c r="H143">
        <v>690</v>
      </c>
      <c r="I143">
        <v>681.05</v>
      </c>
      <c r="J143">
        <v>682.3</v>
      </c>
      <c r="K143">
        <v>683.6</v>
      </c>
      <c r="L143">
        <v>686.96</v>
      </c>
      <c r="M143">
        <v>1853696</v>
      </c>
      <c r="N143">
        <v>1273410642.25</v>
      </c>
      <c r="O143">
        <v>34033</v>
      </c>
      <c r="P143">
        <v>1316814</v>
      </c>
      <c r="Q143">
        <v>71.040000000000006</v>
      </c>
    </row>
    <row r="144" spans="1:17" x14ac:dyDescent="0.3">
      <c r="A144">
        <f t="shared" si="5"/>
        <v>143</v>
      </c>
      <c r="B144" t="s">
        <v>29</v>
      </c>
      <c r="C144" t="s">
        <v>30</v>
      </c>
      <c r="D144" s="2">
        <v>41479</v>
      </c>
      <c r="E144" s="2" t="str">
        <f t="shared" si="4"/>
        <v>HDFCBANK41479</v>
      </c>
      <c r="F144">
        <v>683.6</v>
      </c>
      <c r="G144">
        <v>674</v>
      </c>
      <c r="H144">
        <v>676</v>
      </c>
      <c r="I144">
        <v>653.5</v>
      </c>
      <c r="J144">
        <v>661</v>
      </c>
      <c r="K144">
        <v>659.95</v>
      </c>
      <c r="L144">
        <v>661.96</v>
      </c>
      <c r="M144">
        <v>3657187</v>
      </c>
      <c r="N144">
        <v>2420923665.5500002</v>
      </c>
      <c r="O144">
        <v>74074</v>
      </c>
      <c r="P144">
        <v>2378220</v>
      </c>
      <c r="Q144">
        <v>65.03</v>
      </c>
    </row>
    <row r="145" spans="1:17" x14ac:dyDescent="0.3">
      <c r="A145">
        <f t="shared" si="5"/>
        <v>144</v>
      </c>
      <c r="B145" t="s">
        <v>29</v>
      </c>
      <c r="C145" t="s">
        <v>30</v>
      </c>
      <c r="D145" s="2">
        <v>41480</v>
      </c>
      <c r="E145" s="2" t="str">
        <f t="shared" si="4"/>
        <v>HDFCBANK41480</v>
      </c>
      <c r="F145">
        <v>659.95</v>
      </c>
      <c r="G145">
        <v>660.65</v>
      </c>
      <c r="H145">
        <v>666</v>
      </c>
      <c r="I145">
        <v>650.15</v>
      </c>
      <c r="J145">
        <v>652.1</v>
      </c>
      <c r="K145">
        <v>653.85</v>
      </c>
      <c r="L145">
        <v>657.35</v>
      </c>
      <c r="M145">
        <v>4066814</v>
      </c>
      <c r="N145">
        <v>2673305132.3000002</v>
      </c>
      <c r="O145">
        <v>58615</v>
      </c>
      <c r="P145">
        <v>2508174</v>
      </c>
      <c r="Q145">
        <v>61.67</v>
      </c>
    </row>
    <row r="146" spans="1:17" x14ac:dyDescent="0.3">
      <c r="A146">
        <f t="shared" si="5"/>
        <v>145</v>
      </c>
      <c r="B146" t="s">
        <v>29</v>
      </c>
      <c r="C146" t="s">
        <v>30</v>
      </c>
      <c r="D146" s="2">
        <v>41481</v>
      </c>
      <c r="E146" s="2" t="str">
        <f t="shared" si="4"/>
        <v>HDFCBANK41481</v>
      </c>
      <c r="F146">
        <v>653.85</v>
      </c>
      <c r="G146">
        <v>656</v>
      </c>
      <c r="H146">
        <v>656.25</v>
      </c>
      <c r="I146">
        <v>638</v>
      </c>
      <c r="J146">
        <v>645.75</v>
      </c>
      <c r="K146">
        <v>644.1</v>
      </c>
      <c r="L146">
        <v>646.01</v>
      </c>
      <c r="M146">
        <v>2339123</v>
      </c>
      <c r="N146">
        <v>1511102585.45</v>
      </c>
      <c r="O146">
        <v>76171</v>
      </c>
      <c r="P146">
        <v>1357841</v>
      </c>
      <c r="Q146">
        <v>58.05</v>
      </c>
    </row>
    <row r="147" spans="1:17" x14ac:dyDescent="0.3">
      <c r="A147">
        <f t="shared" si="5"/>
        <v>146</v>
      </c>
      <c r="B147" t="s">
        <v>29</v>
      </c>
      <c r="C147" t="s">
        <v>30</v>
      </c>
      <c r="D147" s="2">
        <v>41484</v>
      </c>
      <c r="E147" s="2" t="str">
        <f t="shared" si="4"/>
        <v>HDFCBANK41484</v>
      </c>
      <c r="F147">
        <v>644.1</v>
      </c>
      <c r="G147">
        <v>643</v>
      </c>
      <c r="H147">
        <v>643</v>
      </c>
      <c r="I147">
        <v>629.65</v>
      </c>
      <c r="J147">
        <v>632.35</v>
      </c>
      <c r="K147">
        <v>632.5</v>
      </c>
      <c r="L147">
        <v>634.08000000000004</v>
      </c>
      <c r="M147">
        <v>3730556</v>
      </c>
      <c r="N147">
        <v>2365486036</v>
      </c>
      <c r="O147">
        <v>83393</v>
      </c>
      <c r="P147">
        <v>2772568</v>
      </c>
      <c r="Q147">
        <v>74.319999999999993</v>
      </c>
    </row>
    <row r="148" spans="1:17" x14ac:dyDescent="0.3">
      <c r="A148">
        <f t="shared" si="5"/>
        <v>147</v>
      </c>
      <c r="B148" t="s">
        <v>29</v>
      </c>
      <c r="C148" t="s">
        <v>30</v>
      </c>
      <c r="D148" s="2">
        <v>41485</v>
      </c>
      <c r="E148" s="2" t="str">
        <f t="shared" si="4"/>
        <v>HDFCBANK41485</v>
      </c>
      <c r="F148">
        <v>632.5</v>
      </c>
      <c r="G148">
        <v>630.75</v>
      </c>
      <c r="H148">
        <v>635</v>
      </c>
      <c r="I148">
        <v>620.1</v>
      </c>
      <c r="J148">
        <v>626</v>
      </c>
      <c r="K148">
        <v>625.35</v>
      </c>
      <c r="L148">
        <v>628.65</v>
      </c>
      <c r="M148">
        <v>3672771</v>
      </c>
      <c r="N148">
        <v>2308879028.5</v>
      </c>
      <c r="O148">
        <v>85237</v>
      </c>
      <c r="P148">
        <v>2325362</v>
      </c>
      <c r="Q148">
        <v>63.31</v>
      </c>
    </row>
    <row r="149" spans="1:17" x14ac:dyDescent="0.3">
      <c r="A149">
        <f t="shared" si="5"/>
        <v>148</v>
      </c>
      <c r="B149" t="s">
        <v>29</v>
      </c>
      <c r="C149" t="s">
        <v>30</v>
      </c>
      <c r="D149" s="2">
        <v>41486</v>
      </c>
      <c r="E149" s="2" t="str">
        <f t="shared" si="4"/>
        <v>HDFCBANK41486</v>
      </c>
      <c r="F149">
        <v>625.35</v>
      </c>
      <c r="G149">
        <v>621</v>
      </c>
      <c r="H149">
        <v>621.79999999999995</v>
      </c>
      <c r="I149">
        <v>606.9</v>
      </c>
      <c r="J149">
        <v>606.9</v>
      </c>
      <c r="K149">
        <v>609.75</v>
      </c>
      <c r="L149">
        <v>613.92999999999995</v>
      </c>
      <c r="M149">
        <v>6706130</v>
      </c>
      <c r="N149">
        <v>4117116134.3499999</v>
      </c>
      <c r="O149">
        <v>135754</v>
      </c>
      <c r="P149">
        <v>5079116</v>
      </c>
      <c r="Q149">
        <v>75.739999999999995</v>
      </c>
    </row>
    <row r="150" spans="1:17" x14ac:dyDescent="0.3">
      <c r="A150">
        <f t="shared" si="5"/>
        <v>149</v>
      </c>
      <c r="B150" t="s">
        <v>29</v>
      </c>
      <c r="C150" t="s">
        <v>30</v>
      </c>
      <c r="D150" s="2">
        <v>41487</v>
      </c>
      <c r="E150" s="2" t="str">
        <f t="shared" si="4"/>
        <v>HDFCBANK41487</v>
      </c>
      <c r="F150">
        <v>609.75</v>
      </c>
      <c r="G150">
        <v>613.9</v>
      </c>
      <c r="H150">
        <v>637.79999999999995</v>
      </c>
      <c r="I150">
        <v>612.4</v>
      </c>
      <c r="J150">
        <v>633.20000000000005</v>
      </c>
      <c r="K150">
        <v>632.20000000000005</v>
      </c>
      <c r="L150">
        <v>624.5</v>
      </c>
      <c r="M150">
        <v>5861652</v>
      </c>
      <c r="N150">
        <v>3660580982.8499999</v>
      </c>
      <c r="O150">
        <v>97814</v>
      </c>
      <c r="P150">
        <v>4352746</v>
      </c>
      <c r="Q150">
        <v>74.260000000000005</v>
      </c>
    </row>
    <row r="151" spans="1:17" x14ac:dyDescent="0.3">
      <c r="A151">
        <f t="shared" si="5"/>
        <v>150</v>
      </c>
      <c r="B151" t="s">
        <v>29</v>
      </c>
      <c r="C151" t="s">
        <v>30</v>
      </c>
      <c r="D151" s="2">
        <v>41488</v>
      </c>
      <c r="E151" s="2" t="str">
        <f t="shared" si="4"/>
        <v>HDFCBANK41488</v>
      </c>
      <c r="F151">
        <v>632.20000000000005</v>
      </c>
      <c r="G151">
        <v>630</v>
      </c>
      <c r="H151">
        <v>634.79999999999995</v>
      </c>
      <c r="I151">
        <v>626.85</v>
      </c>
      <c r="J151">
        <v>630.20000000000005</v>
      </c>
      <c r="K151">
        <v>631.25</v>
      </c>
      <c r="L151">
        <v>630.94000000000005</v>
      </c>
      <c r="M151">
        <v>5003962</v>
      </c>
      <c r="N151">
        <v>3157215398.5500002</v>
      </c>
      <c r="O151">
        <v>80064</v>
      </c>
      <c r="P151">
        <v>4041300</v>
      </c>
      <c r="Q151">
        <v>80.760000000000005</v>
      </c>
    </row>
    <row r="152" spans="1:17" x14ac:dyDescent="0.3">
      <c r="A152">
        <f t="shared" si="5"/>
        <v>151</v>
      </c>
      <c r="B152" t="s">
        <v>29</v>
      </c>
      <c r="C152" t="s">
        <v>30</v>
      </c>
      <c r="D152" s="2">
        <v>41491</v>
      </c>
      <c r="E152" s="2" t="str">
        <f t="shared" si="4"/>
        <v>HDFCBANK41491</v>
      </c>
      <c r="F152">
        <v>631.25</v>
      </c>
      <c r="G152">
        <v>631.54999999999995</v>
      </c>
      <c r="H152">
        <v>635.45000000000005</v>
      </c>
      <c r="I152">
        <v>615</v>
      </c>
      <c r="J152">
        <v>633.6</v>
      </c>
      <c r="K152">
        <v>632.70000000000005</v>
      </c>
      <c r="L152">
        <v>626.47</v>
      </c>
      <c r="M152">
        <v>3399593</v>
      </c>
      <c r="N152">
        <v>2129744710.2</v>
      </c>
      <c r="O152">
        <v>84579</v>
      </c>
      <c r="P152">
        <v>2336097</v>
      </c>
      <c r="Q152">
        <v>68.72</v>
      </c>
    </row>
    <row r="153" spans="1:17" x14ac:dyDescent="0.3">
      <c r="A153">
        <f t="shared" si="5"/>
        <v>152</v>
      </c>
      <c r="B153" t="s">
        <v>29</v>
      </c>
      <c r="C153" t="s">
        <v>30</v>
      </c>
      <c r="D153" s="2">
        <v>41492</v>
      </c>
      <c r="E153" s="2" t="str">
        <f t="shared" si="4"/>
        <v>HDFCBANK41492</v>
      </c>
      <c r="F153">
        <v>632.70000000000005</v>
      </c>
      <c r="G153">
        <v>631</v>
      </c>
      <c r="H153">
        <v>631.35</v>
      </c>
      <c r="I153">
        <v>606.5</v>
      </c>
      <c r="J153">
        <v>606.6</v>
      </c>
      <c r="K153">
        <v>608.65</v>
      </c>
      <c r="L153">
        <v>610.69000000000005</v>
      </c>
      <c r="M153">
        <v>4911295</v>
      </c>
      <c r="N153">
        <v>2999262442.6500001</v>
      </c>
      <c r="O153">
        <v>106235</v>
      </c>
      <c r="P153">
        <v>3325296</v>
      </c>
      <c r="Q153">
        <v>67.709999999999994</v>
      </c>
    </row>
    <row r="154" spans="1:17" x14ac:dyDescent="0.3">
      <c r="A154">
        <f t="shared" si="5"/>
        <v>153</v>
      </c>
      <c r="B154" t="s">
        <v>29</v>
      </c>
      <c r="C154" t="s">
        <v>30</v>
      </c>
      <c r="D154" s="2">
        <v>41493</v>
      </c>
      <c r="E154" s="2" t="str">
        <f t="shared" si="4"/>
        <v>HDFCBANK41493</v>
      </c>
      <c r="F154">
        <v>608.65</v>
      </c>
      <c r="G154">
        <v>609.95000000000005</v>
      </c>
      <c r="H154">
        <v>614.35</v>
      </c>
      <c r="I154">
        <v>600</v>
      </c>
      <c r="J154">
        <v>600</v>
      </c>
      <c r="K154">
        <v>601.20000000000005</v>
      </c>
      <c r="L154">
        <v>607.23</v>
      </c>
      <c r="M154">
        <v>5689114</v>
      </c>
      <c r="N154">
        <v>3454572271.75</v>
      </c>
      <c r="O154">
        <v>102123</v>
      </c>
      <c r="P154">
        <v>4115292</v>
      </c>
      <c r="Q154">
        <v>72.34</v>
      </c>
    </row>
    <row r="155" spans="1:17" x14ac:dyDescent="0.3">
      <c r="A155">
        <f t="shared" si="5"/>
        <v>154</v>
      </c>
      <c r="B155" t="s">
        <v>29</v>
      </c>
      <c r="C155" t="s">
        <v>30</v>
      </c>
      <c r="D155" s="2">
        <v>41494</v>
      </c>
      <c r="E155" s="2" t="str">
        <f t="shared" si="4"/>
        <v>HDFCBANK41494</v>
      </c>
      <c r="F155">
        <v>601.20000000000005</v>
      </c>
      <c r="G155">
        <v>604</v>
      </c>
      <c r="H155">
        <v>617.5</v>
      </c>
      <c r="I155">
        <v>600</v>
      </c>
      <c r="J155">
        <v>608.45000000000005</v>
      </c>
      <c r="K155">
        <v>610.5</v>
      </c>
      <c r="L155">
        <v>609.57000000000005</v>
      </c>
      <c r="M155">
        <v>5115362</v>
      </c>
      <c r="N155">
        <v>3118176065.1500001</v>
      </c>
      <c r="O155">
        <v>59421</v>
      </c>
      <c r="P155">
        <v>3566779</v>
      </c>
      <c r="Q155">
        <v>69.73</v>
      </c>
    </row>
    <row r="156" spans="1:17" x14ac:dyDescent="0.3">
      <c r="A156">
        <f t="shared" si="5"/>
        <v>155</v>
      </c>
      <c r="B156" t="s">
        <v>29</v>
      </c>
      <c r="C156" t="s">
        <v>30</v>
      </c>
      <c r="D156" s="2">
        <v>41498</v>
      </c>
      <c r="E156" s="2" t="str">
        <f t="shared" si="4"/>
        <v>HDFCBANK41498</v>
      </c>
      <c r="F156">
        <v>610.5</v>
      </c>
      <c r="G156">
        <v>610.04999999999995</v>
      </c>
      <c r="H156">
        <v>610.79999999999995</v>
      </c>
      <c r="I156">
        <v>598.65</v>
      </c>
      <c r="J156">
        <v>600</v>
      </c>
      <c r="K156">
        <v>602.20000000000005</v>
      </c>
      <c r="L156">
        <v>603.76</v>
      </c>
      <c r="M156">
        <v>3925217</v>
      </c>
      <c r="N156">
        <v>2369901601.4499998</v>
      </c>
      <c r="O156">
        <v>74053</v>
      </c>
      <c r="P156">
        <v>2733299</v>
      </c>
      <c r="Q156">
        <v>69.63</v>
      </c>
    </row>
    <row r="157" spans="1:17" x14ac:dyDescent="0.3">
      <c r="A157">
        <f t="shared" si="5"/>
        <v>156</v>
      </c>
      <c r="B157" t="s">
        <v>29</v>
      </c>
      <c r="C157" t="s">
        <v>30</v>
      </c>
      <c r="D157" s="2">
        <v>41499</v>
      </c>
      <c r="E157" s="2" t="str">
        <f t="shared" si="4"/>
        <v>HDFCBANK41499</v>
      </c>
      <c r="F157">
        <v>602.20000000000005</v>
      </c>
      <c r="G157">
        <v>603.85</v>
      </c>
      <c r="H157">
        <v>624.79999999999995</v>
      </c>
      <c r="I157">
        <v>598.15</v>
      </c>
      <c r="J157">
        <v>621.9</v>
      </c>
      <c r="K157">
        <v>620.5</v>
      </c>
      <c r="L157">
        <v>614.38</v>
      </c>
      <c r="M157">
        <v>3675598</v>
      </c>
      <c r="N157">
        <v>2258201161.75</v>
      </c>
      <c r="O157">
        <v>59026</v>
      </c>
      <c r="P157">
        <v>2586085</v>
      </c>
      <c r="Q157">
        <v>70.36</v>
      </c>
    </row>
    <row r="158" spans="1:17" x14ac:dyDescent="0.3">
      <c r="A158">
        <f t="shared" si="5"/>
        <v>157</v>
      </c>
      <c r="B158" t="s">
        <v>29</v>
      </c>
      <c r="C158" t="s">
        <v>30</v>
      </c>
      <c r="D158" s="2">
        <v>41500</v>
      </c>
      <c r="E158" s="2" t="str">
        <f t="shared" si="4"/>
        <v>HDFCBANK41500</v>
      </c>
      <c r="F158">
        <v>620.5</v>
      </c>
      <c r="G158">
        <v>622</v>
      </c>
      <c r="H158">
        <v>623.65</v>
      </c>
      <c r="I158">
        <v>608.65</v>
      </c>
      <c r="J158">
        <v>620</v>
      </c>
      <c r="K158">
        <v>621.35</v>
      </c>
      <c r="L158">
        <v>616.41</v>
      </c>
      <c r="M158">
        <v>3575927</v>
      </c>
      <c r="N158">
        <v>2204238218.0999999</v>
      </c>
      <c r="O158">
        <v>55380</v>
      </c>
      <c r="P158">
        <v>2337650</v>
      </c>
      <c r="Q158">
        <v>65.37</v>
      </c>
    </row>
    <row r="159" spans="1:17" x14ac:dyDescent="0.3">
      <c r="A159">
        <f t="shared" si="5"/>
        <v>158</v>
      </c>
      <c r="B159" t="s">
        <v>29</v>
      </c>
      <c r="C159" t="s">
        <v>30</v>
      </c>
      <c r="D159" s="2">
        <v>41502</v>
      </c>
      <c r="E159" s="2" t="str">
        <f t="shared" si="4"/>
        <v>HDFCBANK41502</v>
      </c>
      <c r="F159">
        <v>621.35</v>
      </c>
      <c r="G159">
        <v>614</v>
      </c>
      <c r="H159">
        <v>622</v>
      </c>
      <c r="I159">
        <v>584.9</v>
      </c>
      <c r="J159">
        <v>591.15</v>
      </c>
      <c r="K159">
        <v>587.9</v>
      </c>
      <c r="L159">
        <v>595.33000000000004</v>
      </c>
      <c r="M159">
        <v>7014892</v>
      </c>
      <c r="N159">
        <v>4176160861.4000001</v>
      </c>
      <c r="O159">
        <v>131043</v>
      </c>
      <c r="P159">
        <v>4562792</v>
      </c>
      <c r="Q159">
        <v>65.040000000000006</v>
      </c>
    </row>
    <row r="160" spans="1:17" x14ac:dyDescent="0.3">
      <c r="A160">
        <f t="shared" si="5"/>
        <v>159</v>
      </c>
      <c r="B160" t="s">
        <v>29</v>
      </c>
      <c r="C160" t="s">
        <v>30</v>
      </c>
      <c r="D160" s="2">
        <v>41505</v>
      </c>
      <c r="E160" s="2" t="str">
        <f t="shared" si="4"/>
        <v>HDFCBANK41505</v>
      </c>
      <c r="F160">
        <v>587.9</v>
      </c>
      <c r="G160">
        <v>587</v>
      </c>
      <c r="H160">
        <v>588.6</v>
      </c>
      <c r="I160">
        <v>570.29999999999995</v>
      </c>
      <c r="J160">
        <v>580</v>
      </c>
      <c r="K160">
        <v>584.70000000000005</v>
      </c>
      <c r="L160">
        <v>578.4</v>
      </c>
      <c r="M160">
        <v>5004610</v>
      </c>
      <c r="N160">
        <v>2894681616.8499999</v>
      </c>
      <c r="O160">
        <v>101644</v>
      </c>
      <c r="P160">
        <v>3066241</v>
      </c>
      <c r="Q160">
        <v>61.27</v>
      </c>
    </row>
    <row r="161" spans="1:17" x14ac:dyDescent="0.3">
      <c r="A161">
        <f t="shared" si="5"/>
        <v>160</v>
      </c>
      <c r="B161" t="s">
        <v>29</v>
      </c>
      <c r="C161" t="s">
        <v>30</v>
      </c>
      <c r="D161" s="2">
        <v>41506</v>
      </c>
      <c r="E161" s="2" t="str">
        <f t="shared" si="4"/>
        <v>HDFCBANK41506</v>
      </c>
      <c r="F161">
        <v>584.70000000000005</v>
      </c>
      <c r="G161">
        <v>574.95000000000005</v>
      </c>
      <c r="H161">
        <v>589.9</v>
      </c>
      <c r="I161">
        <v>566.5</v>
      </c>
      <c r="J161">
        <v>582</v>
      </c>
      <c r="K161">
        <v>584.75</v>
      </c>
      <c r="L161">
        <v>581.22</v>
      </c>
      <c r="M161">
        <v>6431746</v>
      </c>
      <c r="N161">
        <v>3738231047.1500001</v>
      </c>
      <c r="O161">
        <v>125676</v>
      </c>
      <c r="P161">
        <v>4280712</v>
      </c>
      <c r="Q161">
        <v>66.56</v>
      </c>
    </row>
    <row r="162" spans="1:17" x14ac:dyDescent="0.3">
      <c r="A162">
        <f t="shared" si="5"/>
        <v>161</v>
      </c>
      <c r="B162" t="s">
        <v>29</v>
      </c>
      <c r="C162" t="s">
        <v>30</v>
      </c>
      <c r="D162" s="2">
        <v>41507</v>
      </c>
      <c r="E162" s="2" t="str">
        <f t="shared" si="4"/>
        <v>HDFCBANK41507</v>
      </c>
      <c r="F162">
        <v>584.75</v>
      </c>
      <c r="G162">
        <v>606</v>
      </c>
      <c r="H162">
        <v>619.35</v>
      </c>
      <c r="I162">
        <v>590</v>
      </c>
      <c r="J162">
        <v>596</v>
      </c>
      <c r="K162">
        <v>593.35</v>
      </c>
      <c r="L162">
        <v>603.80999999999995</v>
      </c>
      <c r="M162">
        <v>7227149</v>
      </c>
      <c r="N162">
        <v>4363806081.8500004</v>
      </c>
      <c r="O162">
        <v>135617</v>
      </c>
      <c r="P162">
        <v>4980289</v>
      </c>
      <c r="Q162">
        <v>68.91</v>
      </c>
    </row>
    <row r="163" spans="1:17" x14ac:dyDescent="0.3">
      <c r="A163">
        <f t="shared" si="5"/>
        <v>162</v>
      </c>
      <c r="B163" t="s">
        <v>29</v>
      </c>
      <c r="C163" t="s">
        <v>30</v>
      </c>
      <c r="D163" s="2">
        <v>41508</v>
      </c>
      <c r="E163" s="2" t="str">
        <f t="shared" si="4"/>
        <v>HDFCBANK41508</v>
      </c>
      <c r="F163">
        <v>593.35</v>
      </c>
      <c r="G163">
        <v>589</v>
      </c>
      <c r="H163">
        <v>603.70000000000005</v>
      </c>
      <c r="I163">
        <v>570</v>
      </c>
      <c r="J163">
        <v>589</v>
      </c>
      <c r="K163">
        <v>588.70000000000005</v>
      </c>
      <c r="L163">
        <v>586.11</v>
      </c>
      <c r="M163">
        <v>7562673</v>
      </c>
      <c r="N163">
        <v>4432577042.1499996</v>
      </c>
      <c r="O163">
        <v>160909</v>
      </c>
      <c r="P163">
        <v>4432199</v>
      </c>
      <c r="Q163">
        <v>58.61</v>
      </c>
    </row>
    <row r="164" spans="1:17" x14ac:dyDescent="0.3">
      <c r="A164">
        <f t="shared" si="5"/>
        <v>163</v>
      </c>
      <c r="B164" t="s">
        <v>29</v>
      </c>
      <c r="C164" t="s">
        <v>30</v>
      </c>
      <c r="D164" s="2">
        <v>41509</v>
      </c>
      <c r="E164" s="2" t="str">
        <f t="shared" si="4"/>
        <v>HDFCBANK41509</v>
      </c>
      <c r="F164">
        <v>588.70000000000005</v>
      </c>
      <c r="G164">
        <v>592</v>
      </c>
      <c r="H164">
        <v>609.15</v>
      </c>
      <c r="I164">
        <v>588.29999999999995</v>
      </c>
      <c r="J164">
        <v>608.35</v>
      </c>
      <c r="K164">
        <v>607.54999999999995</v>
      </c>
      <c r="L164">
        <v>600.67999999999995</v>
      </c>
      <c r="M164">
        <v>5174611</v>
      </c>
      <c r="N164">
        <v>3108266878.5999999</v>
      </c>
      <c r="O164">
        <v>83903</v>
      </c>
      <c r="P164">
        <v>3684211</v>
      </c>
      <c r="Q164">
        <v>71.2</v>
      </c>
    </row>
    <row r="165" spans="1:17" x14ac:dyDescent="0.3">
      <c r="A165">
        <f t="shared" si="5"/>
        <v>164</v>
      </c>
      <c r="B165" t="s">
        <v>29</v>
      </c>
      <c r="C165" t="s">
        <v>30</v>
      </c>
      <c r="D165" s="2">
        <v>41512</v>
      </c>
      <c r="E165" s="2" t="str">
        <f t="shared" si="4"/>
        <v>HDFCBANK41512</v>
      </c>
      <c r="F165">
        <v>607.54999999999995</v>
      </c>
      <c r="G165">
        <v>612.35</v>
      </c>
      <c r="H165">
        <v>622.79999999999995</v>
      </c>
      <c r="I165">
        <v>602.54999999999995</v>
      </c>
      <c r="J165">
        <v>610.95000000000005</v>
      </c>
      <c r="K165">
        <v>611.29999999999995</v>
      </c>
      <c r="L165">
        <v>612.74</v>
      </c>
      <c r="M165">
        <v>3651902</v>
      </c>
      <c r="N165">
        <v>2237684339.0500002</v>
      </c>
      <c r="O165">
        <v>101215</v>
      </c>
      <c r="P165">
        <v>2322951</v>
      </c>
      <c r="Q165">
        <v>63.61</v>
      </c>
    </row>
    <row r="166" spans="1:17" x14ac:dyDescent="0.3">
      <c r="A166">
        <f t="shared" si="5"/>
        <v>165</v>
      </c>
      <c r="B166" t="s">
        <v>29</v>
      </c>
      <c r="C166" t="s">
        <v>30</v>
      </c>
      <c r="D166" s="2">
        <v>41513</v>
      </c>
      <c r="E166" s="2" t="str">
        <f t="shared" si="4"/>
        <v>HDFCBANK41513</v>
      </c>
      <c r="F166">
        <v>611.29999999999995</v>
      </c>
      <c r="G166">
        <v>597.29999999999995</v>
      </c>
      <c r="H166">
        <v>600</v>
      </c>
      <c r="I166">
        <v>555.45000000000005</v>
      </c>
      <c r="J166">
        <v>565.79999999999995</v>
      </c>
      <c r="K166">
        <v>561.9</v>
      </c>
      <c r="L166">
        <v>569.41999999999996</v>
      </c>
      <c r="M166">
        <v>13677093</v>
      </c>
      <c r="N166">
        <v>7788018315</v>
      </c>
      <c r="O166">
        <v>158825</v>
      </c>
      <c r="P166">
        <v>9520969</v>
      </c>
      <c r="Q166">
        <v>69.61</v>
      </c>
    </row>
    <row r="167" spans="1:17" x14ac:dyDescent="0.3">
      <c r="A167">
        <f t="shared" si="5"/>
        <v>166</v>
      </c>
      <c r="B167" t="s">
        <v>29</v>
      </c>
      <c r="C167" t="s">
        <v>30</v>
      </c>
      <c r="D167" s="2">
        <v>41514</v>
      </c>
      <c r="E167" s="2" t="str">
        <f t="shared" si="4"/>
        <v>HDFCBANK41514</v>
      </c>
      <c r="F167">
        <v>561.9</v>
      </c>
      <c r="G167">
        <v>555.70000000000005</v>
      </c>
      <c r="H167">
        <v>572</v>
      </c>
      <c r="I167">
        <v>528</v>
      </c>
      <c r="J167">
        <v>561.35</v>
      </c>
      <c r="K167">
        <v>561.95000000000005</v>
      </c>
      <c r="L167">
        <v>550.04</v>
      </c>
      <c r="M167">
        <v>9266888</v>
      </c>
      <c r="N167">
        <v>5097160998.8999996</v>
      </c>
      <c r="O167">
        <v>194851</v>
      </c>
      <c r="P167">
        <v>5850943</v>
      </c>
      <c r="Q167">
        <v>63.14</v>
      </c>
    </row>
    <row r="168" spans="1:17" x14ac:dyDescent="0.3">
      <c r="A168">
        <f t="shared" si="5"/>
        <v>167</v>
      </c>
      <c r="B168" t="s">
        <v>29</v>
      </c>
      <c r="C168" t="s">
        <v>30</v>
      </c>
      <c r="D168" s="2">
        <v>41515</v>
      </c>
      <c r="E168" s="2" t="str">
        <f t="shared" si="4"/>
        <v>HDFCBANK41515</v>
      </c>
      <c r="F168">
        <v>561.95000000000005</v>
      </c>
      <c r="G168">
        <v>568</v>
      </c>
      <c r="H168">
        <v>582.5</v>
      </c>
      <c r="I168">
        <v>568</v>
      </c>
      <c r="J168">
        <v>570.70000000000005</v>
      </c>
      <c r="K168">
        <v>572.04999999999995</v>
      </c>
      <c r="L168">
        <v>573.11</v>
      </c>
      <c r="M168">
        <v>10192751</v>
      </c>
      <c r="N168">
        <v>5841615786.1999998</v>
      </c>
      <c r="O168">
        <v>148061</v>
      </c>
      <c r="P168">
        <v>6393525</v>
      </c>
      <c r="Q168">
        <v>62.73</v>
      </c>
    </row>
    <row r="169" spans="1:17" x14ac:dyDescent="0.3">
      <c r="A169">
        <f t="shared" si="5"/>
        <v>168</v>
      </c>
      <c r="B169" t="s">
        <v>29</v>
      </c>
      <c r="C169" t="s">
        <v>30</v>
      </c>
      <c r="D169" s="2">
        <v>41516</v>
      </c>
      <c r="E169" s="2" t="str">
        <f t="shared" si="4"/>
        <v>HDFCBANK41516</v>
      </c>
      <c r="F169">
        <v>572.04999999999995</v>
      </c>
      <c r="G169">
        <v>571</v>
      </c>
      <c r="H169">
        <v>600</v>
      </c>
      <c r="I169">
        <v>570.65</v>
      </c>
      <c r="J169">
        <v>592</v>
      </c>
      <c r="K169">
        <v>594</v>
      </c>
      <c r="L169">
        <v>585.45000000000005</v>
      </c>
      <c r="M169">
        <v>9154229</v>
      </c>
      <c r="N169">
        <v>5359378410.8999996</v>
      </c>
      <c r="O169">
        <v>157809</v>
      </c>
      <c r="P169">
        <v>6330174</v>
      </c>
      <c r="Q169">
        <v>69.150000000000006</v>
      </c>
    </row>
    <row r="170" spans="1:17" x14ac:dyDescent="0.3">
      <c r="A170">
        <f t="shared" si="5"/>
        <v>169</v>
      </c>
      <c r="B170" t="s">
        <v>29</v>
      </c>
      <c r="C170" t="s">
        <v>30</v>
      </c>
      <c r="D170" s="2">
        <v>41519</v>
      </c>
      <c r="E170" s="2" t="str">
        <f t="shared" si="4"/>
        <v>HDFCBANK41519</v>
      </c>
      <c r="F170">
        <v>594</v>
      </c>
      <c r="G170">
        <v>598</v>
      </c>
      <c r="H170">
        <v>604.35</v>
      </c>
      <c r="I170">
        <v>582.5</v>
      </c>
      <c r="J170">
        <v>588.04999999999995</v>
      </c>
      <c r="K170">
        <v>589.5</v>
      </c>
      <c r="L170">
        <v>591.33000000000004</v>
      </c>
      <c r="M170">
        <v>4878929</v>
      </c>
      <c r="N170">
        <v>2885055112.1999998</v>
      </c>
      <c r="O170">
        <v>104126</v>
      </c>
      <c r="P170">
        <v>3126024</v>
      </c>
      <c r="Q170">
        <v>64.069999999999993</v>
      </c>
    </row>
    <row r="171" spans="1:17" x14ac:dyDescent="0.3">
      <c r="A171">
        <f t="shared" si="5"/>
        <v>170</v>
      </c>
      <c r="B171" t="s">
        <v>29</v>
      </c>
      <c r="C171" t="s">
        <v>30</v>
      </c>
      <c r="D171" s="2">
        <v>41520</v>
      </c>
      <c r="E171" s="2" t="str">
        <f t="shared" si="4"/>
        <v>HDFCBANK41520</v>
      </c>
      <c r="F171">
        <v>589.5</v>
      </c>
      <c r="G171">
        <v>596.9</v>
      </c>
      <c r="H171">
        <v>596.9</v>
      </c>
      <c r="I171">
        <v>557.04999999999995</v>
      </c>
      <c r="J171">
        <v>565</v>
      </c>
      <c r="K171">
        <v>562.54999999999995</v>
      </c>
      <c r="L171">
        <v>570.42999999999995</v>
      </c>
      <c r="M171">
        <v>4535002</v>
      </c>
      <c r="N171">
        <v>2586911627.0500002</v>
      </c>
      <c r="O171">
        <v>103550</v>
      </c>
      <c r="P171">
        <v>2364574</v>
      </c>
      <c r="Q171">
        <v>52.14</v>
      </c>
    </row>
    <row r="172" spans="1:17" x14ac:dyDescent="0.3">
      <c r="A172">
        <f t="shared" si="5"/>
        <v>171</v>
      </c>
      <c r="B172" t="s">
        <v>29</v>
      </c>
      <c r="C172" t="s">
        <v>30</v>
      </c>
      <c r="D172" s="2">
        <v>41521</v>
      </c>
      <c r="E172" s="2" t="str">
        <f t="shared" si="4"/>
        <v>HDFCBANK41521</v>
      </c>
      <c r="F172">
        <v>562.54999999999995</v>
      </c>
      <c r="G172">
        <v>567.45000000000005</v>
      </c>
      <c r="H172">
        <v>576.85</v>
      </c>
      <c r="I172">
        <v>559.15</v>
      </c>
      <c r="J172">
        <v>565.54999999999995</v>
      </c>
      <c r="K172">
        <v>564.04999999999995</v>
      </c>
      <c r="L172">
        <v>567.14</v>
      </c>
      <c r="M172">
        <v>5235450</v>
      </c>
      <c r="N172">
        <v>2969223842.0500002</v>
      </c>
      <c r="O172">
        <v>106806</v>
      </c>
      <c r="P172">
        <v>2953786</v>
      </c>
      <c r="Q172">
        <v>56.42</v>
      </c>
    </row>
    <row r="173" spans="1:17" x14ac:dyDescent="0.3">
      <c r="A173">
        <f t="shared" si="5"/>
        <v>172</v>
      </c>
      <c r="B173" t="s">
        <v>29</v>
      </c>
      <c r="C173" t="s">
        <v>30</v>
      </c>
      <c r="D173" s="2">
        <v>41522</v>
      </c>
      <c r="E173" s="2" t="str">
        <f t="shared" si="4"/>
        <v>HDFCBANK41522</v>
      </c>
      <c r="F173">
        <v>564.04999999999995</v>
      </c>
      <c r="G173">
        <v>584</v>
      </c>
      <c r="H173">
        <v>622.9</v>
      </c>
      <c r="I173">
        <v>584</v>
      </c>
      <c r="J173">
        <v>611</v>
      </c>
      <c r="K173">
        <v>609.5</v>
      </c>
      <c r="L173">
        <v>601.76</v>
      </c>
      <c r="M173">
        <v>8311562</v>
      </c>
      <c r="N173">
        <v>5001541968.8999996</v>
      </c>
      <c r="O173">
        <v>124498</v>
      </c>
      <c r="P173">
        <v>4804578</v>
      </c>
      <c r="Q173">
        <v>57.81</v>
      </c>
    </row>
    <row r="174" spans="1:17" x14ac:dyDescent="0.3">
      <c r="A174">
        <f t="shared" si="5"/>
        <v>173</v>
      </c>
      <c r="B174" t="s">
        <v>29</v>
      </c>
      <c r="C174" t="s">
        <v>30</v>
      </c>
      <c r="D174" s="2">
        <v>41523</v>
      </c>
      <c r="E174" s="2" t="str">
        <f t="shared" si="4"/>
        <v>HDFCBANK41523</v>
      </c>
      <c r="F174">
        <v>609.5</v>
      </c>
      <c r="G174">
        <v>611</v>
      </c>
      <c r="H174">
        <v>620</v>
      </c>
      <c r="I174">
        <v>586.75</v>
      </c>
      <c r="J174">
        <v>614.20000000000005</v>
      </c>
      <c r="K174">
        <v>616.20000000000005</v>
      </c>
      <c r="L174">
        <v>605.80999999999995</v>
      </c>
      <c r="M174">
        <v>4749304</v>
      </c>
      <c r="N174">
        <v>2877178929.25</v>
      </c>
      <c r="O174">
        <v>83012</v>
      </c>
      <c r="P174">
        <v>2399688</v>
      </c>
      <c r="Q174">
        <v>50.53</v>
      </c>
    </row>
    <row r="175" spans="1:17" x14ac:dyDescent="0.3">
      <c r="A175">
        <f t="shared" si="5"/>
        <v>174</v>
      </c>
      <c r="B175" t="s">
        <v>29</v>
      </c>
      <c r="C175" t="s">
        <v>30</v>
      </c>
      <c r="D175" s="2">
        <v>41527</v>
      </c>
      <c r="E175" s="2" t="str">
        <f t="shared" si="4"/>
        <v>HDFCBANK41527</v>
      </c>
      <c r="F175">
        <v>616.20000000000005</v>
      </c>
      <c r="G175">
        <v>620.54999999999995</v>
      </c>
      <c r="H175">
        <v>641</v>
      </c>
      <c r="I175">
        <v>618.4</v>
      </c>
      <c r="J175">
        <v>635.29999999999995</v>
      </c>
      <c r="K175">
        <v>638</v>
      </c>
      <c r="L175">
        <v>633.16999999999996</v>
      </c>
      <c r="M175">
        <v>5074709</v>
      </c>
      <c r="N175">
        <v>3213136402.3000002</v>
      </c>
      <c r="O175">
        <v>97535</v>
      </c>
      <c r="P175">
        <v>3197979</v>
      </c>
      <c r="Q175">
        <v>63.02</v>
      </c>
    </row>
    <row r="176" spans="1:17" x14ac:dyDescent="0.3">
      <c r="A176">
        <f t="shared" si="5"/>
        <v>175</v>
      </c>
      <c r="B176" t="s">
        <v>29</v>
      </c>
      <c r="C176" t="s">
        <v>30</v>
      </c>
      <c r="D176" s="2">
        <v>41528</v>
      </c>
      <c r="E176" s="2" t="str">
        <f t="shared" si="4"/>
        <v>HDFCBANK41528</v>
      </c>
      <c r="F176">
        <v>638</v>
      </c>
      <c r="G176">
        <v>633</v>
      </c>
      <c r="H176">
        <v>650</v>
      </c>
      <c r="I176">
        <v>625.54999999999995</v>
      </c>
      <c r="J176">
        <v>643.79999999999995</v>
      </c>
      <c r="K176">
        <v>647.25</v>
      </c>
      <c r="L176">
        <v>638.32000000000005</v>
      </c>
      <c r="M176">
        <v>3172598</v>
      </c>
      <c r="N176">
        <v>2025140055.75</v>
      </c>
      <c r="O176">
        <v>78841</v>
      </c>
      <c r="P176">
        <v>1479775</v>
      </c>
      <c r="Q176">
        <v>46.64</v>
      </c>
    </row>
    <row r="177" spans="1:17" x14ac:dyDescent="0.3">
      <c r="A177">
        <f t="shared" si="5"/>
        <v>176</v>
      </c>
      <c r="B177" t="s">
        <v>29</v>
      </c>
      <c r="C177" t="s">
        <v>30</v>
      </c>
      <c r="D177" s="2">
        <v>41529</v>
      </c>
      <c r="E177" s="2" t="str">
        <f t="shared" si="4"/>
        <v>HDFCBANK41529</v>
      </c>
      <c r="F177">
        <v>647.25</v>
      </c>
      <c r="G177">
        <v>642.5</v>
      </c>
      <c r="H177">
        <v>646</v>
      </c>
      <c r="I177">
        <v>627.6</v>
      </c>
      <c r="J177">
        <v>635.1</v>
      </c>
      <c r="K177">
        <v>633.95000000000005</v>
      </c>
      <c r="L177">
        <v>634.26</v>
      </c>
      <c r="M177">
        <v>4419134</v>
      </c>
      <c r="N177">
        <v>2802887745.3499999</v>
      </c>
      <c r="O177">
        <v>71043</v>
      </c>
      <c r="P177">
        <v>2416986</v>
      </c>
      <c r="Q177">
        <v>54.69</v>
      </c>
    </row>
    <row r="178" spans="1:17" x14ac:dyDescent="0.3">
      <c r="A178">
        <f t="shared" si="5"/>
        <v>177</v>
      </c>
      <c r="B178" t="s">
        <v>29</v>
      </c>
      <c r="C178" t="s">
        <v>30</v>
      </c>
      <c r="D178" s="2">
        <v>41530</v>
      </c>
      <c r="E178" s="2" t="str">
        <f t="shared" si="4"/>
        <v>HDFCBANK41530</v>
      </c>
      <c r="F178">
        <v>633.95000000000005</v>
      </c>
      <c r="G178">
        <v>632.45000000000005</v>
      </c>
      <c r="H178">
        <v>634.5</v>
      </c>
      <c r="I178">
        <v>621</v>
      </c>
      <c r="J178">
        <v>628.1</v>
      </c>
      <c r="K178">
        <v>629.20000000000005</v>
      </c>
      <c r="L178">
        <v>629.35</v>
      </c>
      <c r="M178">
        <v>3875780</v>
      </c>
      <c r="N178">
        <v>2439227963.8499999</v>
      </c>
      <c r="O178">
        <v>84547</v>
      </c>
      <c r="P178">
        <v>2341999</v>
      </c>
      <c r="Q178">
        <v>60.43</v>
      </c>
    </row>
    <row r="179" spans="1:17" x14ac:dyDescent="0.3">
      <c r="A179">
        <f t="shared" si="5"/>
        <v>178</v>
      </c>
      <c r="B179" t="s">
        <v>29</v>
      </c>
      <c r="C179" t="s">
        <v>30</v>
      </c>
      <c r="D179" s="2">
        <v>41533</v>
      </c>
      <c r="E179" s="2" t="str">
        <f t="shared" si="4"/>
        <v>HDFCBANK41533</v>
      </c>
      <c r="F179">
        <v>629.20000000000005</v>
      </c>
      <c r="G179">
        <v>637.5</v>
      </c>
      <c r="H179">
        <v>648.9</v>
      </c>
      <c r="I179">
        <v>629</v>
      </c>
      <c r="J179">
        <v>642.1</v>
      </c>
      <c r="K179">
        <v>642.79999999999995</v>
      </c>
      <c r="L179">
        <v>641.88</v>
      </c>
      <c r="M179">
        <v>3034804</v>
      </c>
      <c r="N179">
        <v>1947993821.05</v>
      </c>
      <c r="O179">
        <v>81576</v>
      </c>
      <c r="P179">
        <v>1489405</v>
      </c>
      <c r="Q179">
        <v>49.08</v>
      </c>
    </row>
    <row r="180" spans="1:17" x14ac:dyDescent="0.3">
      <c r="A180">
        <f t="shared" si="5"/>
        <v>179</v>
      </c>
      <c r="B180" t="s">
        <v>29</v>
      </c>
      <c r="C180" t="s">
        <v>30</v>
      </c>
      <c r="D180" s="2">
        <v>41534</v>
      </c>
      <c r="E180" s="2" t="str">
        <f t="shared" si="4"/>
        <v>HDFCBANK41534</v>
      </c>
      <c r="F180">
        <v>642.79999999999995</v>
      </c>
      <c r="G180">
        <v>638</v>
      </c>
      <c r="H180">
        <v>645</v>
      </c>
      <c r="I180">
        <v>633.6</v>
      </c>
      <c r="J180">
        <v>644.65</v>
      </c>
      <c r="K180">
        <v>642.25</v>
      </c>
      <c r="L180">
        <v>640.67999999999995</v>
      </c>
      <c r="M180">
        <v>2108022</v>
      </c>
      <c r="N180">
        <v>1350577174.1500001</v>
      </c>
      <c r="O180">
        <v>52152</v>
      </c>
      <c r="P180">
        <v>1254631</v>
      </c>
      <c r="Q180">
        <v>59.52</v>
      </c>
    </row>
    <row r="181" spans="1:17" x14ac:dyDescent="0.3">
      <c r="A181">
        <f t="shared" si="5"/>
        <v>180</v>
      </c>
      <c r="B181" t="s">
        <v>29</v>
      </c>
      <c r="C181" t="s">
        <v>30</v>
      </c>
      <c r="D181" s="2">
        <v>41535</v>
      </c>
      <c r="E181" s="2" t="str">
        <f t="shared" si="4"/>
        <v>HDFCBANK41535</v>
      </c>
      <c r="F181">
        <v>642.25</v>
      </c>
      <c r="G181">
        <v>643.6</v>
      </c>
      <c r="H181">
        <v>654.9</v>
      </c>
      <c r="I181">
        <v>631.15</v>
      </c>
      <c r="J181">
        <v>652.9</v>
      </c>
      <c r="K181">
        <v>650.5</v>
      </c>
      <c r="L181">
        <v>642.32000000000005</v>
      </c>
      <c r="M181">
        <v>2747404</v>
      </c>
      <c r="N181">
        <v>1764699277.8</v>
      </c>
      <c r="O181">
        <v>69475</v>
      </c>
      <c r="P181">
        <v>1723703</v>
      </c>
      <c r="Q181">
        <v>62.74</v>
      </c>
    </row>
    <row r="182" spans="1:17" x14ac:dyDescent="0.3">
      <c r="A182">
        <f t="shared" si="5"/>
        <v>181</v>
      </c>
      <c r="B182" t="s">
        <v>29</v>
      </c>
      <c r="C182" t="s">
        <v>30</v>
      </c>
      <c r="D182" s="2">
        <v>41536</v>
      </c>
      <c r="E182" s="2" t="str">
        <f t="shared" si="4"/>
        <v>HDFCBANK41536</v>
      </c>
      <c r="F182">
        <v>650.5</v>
      </c>
      <c r="G182">
        <v>680</v>
      </c>
      <c r="H182">
        <v>689.9</v>
      </c>
      <c r="I182">
        <v>676.3</v>
      </c>
      <c r="J182">
        <v>683.65</v>
      </c>
      <c r="K182">
        <v>683.2</v>
      </c>
      <c r="L182">
        <v>681.13</v>
      </c>
      <c r="M182">
        <v>7320226</v>
      </c>
      <c r="N182">
        <v>4986040529.9499998</v>
      </c>
      <c r="O182">
        <v>149072</v>
      </c>
      <c r="P182">
        <v>5108200</v>
      </c>
      <c r="Q182">
        <v>69.78</v>
      </c>
    </row>
    <row r="183" spans="1:17" x14ac:dyDescent="0.3">
      <c r="A183">
        <f t="shared" si="5"/>
        <v>182</v>
      </c>
      <c r="B183" t="s">
        <v>29</v>
      </c>
      <c r="C183" t="s">
        <v>30</v>
      </c>
      <c r="D183" s="2">
        <v>41537</v>
      </c>
      <c r="E183" s="2" t="str">
        <f t="shared" si="4"/>
        <v>HDFCBANK41537</v>
      </c>
      <c r="F183">
        <v>683.2</v>
      </c>
      <c r="G183">
        <v>682.5</v>
      </c>
      <c r="H183">
        <v>686.45</v>
      </c>
      <c r="I183">
        <v>635.25</v>
      </c>
      <c r="J183">
        <v>658.15</v>
      </c>
      <c r="K183">
        <v>659.05</v>
      </c>
      <c r="L183">
        <v>657.57</v>
      </c>
      <c r="M183">
        <v>6181538</v>
      </c>
      <c r="N183">
        <v>4064819105.3499999</v>
      </c>
      <c r="O183">
        <v>97113</v>
      </c>
      <c r="P183">
        <v>3484631</v>
      </c>
      <c r="Q183">
        <v>56.37</v>
      </c>
    </row>
    <row r="184" spans="1:17" x14ac:dyDescent="0.3">
      <c r="A184">
        <f t="shared" si="5"/>
        <v>183</v>
      </c>
      <c r="B184" t="s">
        <v>29</v>
      </c>
      <c r="C184" t="s">
        <v>30</v>
      </c>
      <c r="D184" s="2">
        <v>41540</v>
      </c>
      <c r="E184" s="2" t="str">
        <f t="shared" si="4"/>
        <v>HDFCBANK41540</v>
      </c>
      <c r="F184">
        <v>659.05</v>
      </c>
      <c r="G184">
        <v>651</v>
      </c>
      <c r="H184">
        <v>652.35</v>
      </c>
      <c r="I184">
        <v>633.1</v>
      </c>
      <c r="J184">
        <v>640.65</v>
      </c>
      <c r="K184">
        <v>641.95000000000005</v>
      </c>
      <c r="L184">
        <v>641.14</v>
      </c>
      <c r="M184">
        <v>3496310</v>
      </c>
      <c r="N184">
        <v>2241638714.6999998</v>
      </c>
      <c r="O184">
        <v>110527</v>
      </c>
      <c r="P184">
        <v>1888679</v>
      </c>
      <c r="Q184">
        <v>54.02</v>
      </c>
    </row>
    <row r="185" spans="1:17" x14ac:dyDescent="0.3">
      <c r="A185">
        <f t="shared" si="5"/>
        <v>184</v>
      </c>
      <c r="B185" t="s">
        <v>29</v>
      </c>
      <c r="C185" t="s">
        <v>30</v>
      </c>
      <c r="D185" s="2">
        <v>41541</v>
      </c>
      <c r="E185" s="2" t="str">
        <f t="shared" si="4"/>
        <v>HDFCBANK41541</v>
      </c>
      <c r="F185">
        <v>641.95000000000005</v>
      </c>
      <c r="G185">
        <v>633.04999999999995</v>
      </c>
      <c r="H185">
        <v>644.35</v>
      </c>
      <c r="I185">
        <v>629.95000000000005</v>
      </c>
      <c r="J185">
        <v>637.1</v>
      </c>
      <c r="K185">
        <v>638.45000000000005</v>
      </c>
      <c r="L185">
        <v>639.16999999999996</v>
      </c>
      <c r="M185">
        <v>4543797</v>
      </c>
      <c r="N185">
        <v>2904280001.9000001</v>
      </c>
      <c r="O185">
        <v>64600</v>
      </c>
      <c r="P185">
        <v>3102382</v>
      </c>
      <c r="Q185">
        <v>68.28</v>
      </c>
    </row>
    <row r="186" spans="1:17" x14ac:dyDescent="0.3">
      <c r="A186">
        <f t="shared" si="5"/>
        <v>185</v>
      </c>
      <c r="B186" t="s">
        <v>29</v>
      </c>
      <c r="C186" t="s">
        <v>30</v>
      </c>
      <c r="D186" s="2">
        <v>41542</v>
      </c>
      <c r="E186" s="2" t="str">
        <f t="shared" si="4"/>
        <v>HDFCBANK41542</v>
      </c>
      <c r="F186">
        <v>638.45000000000005</v>
      </c>
      <c r="G186">
        <v>638</v>
      </c>
      <c r="H186">
        <v>641.70000000000005</v>
      </c>
      <c r="I186">
        <v>613.20000000000005</v>
      </c>
      <c r="J186">
        <v>619.85</v>
      </c>
      <c r="K186">
        <v>620.6</v>
      </c>
      <c r="L186">
        <v>621.4</v>
      </c>
      <c r="M186">
        <v>5245230</v>
      </c>
      <c r="N186">
        <v>3259405005.1500001</v>
      </c>
      <c r="O186">
        <v>95260</v>
      </c>
      <c r="P186">
        <v>3459525</v>
      </c>
      <c r="Q186">
        <v>65.959999999999994</v>
      </c>
    </row>
    <row r="187" spans="1:17" x14ac:dyDescent="0.3">
      <c r="A187">
        <f t="shared" si="5"/>
        <v>186</v>
      </c>
      <c r="B187" t="s">
        <v>29</v>
      </c>
      <c r="C187" t="s">
        <v>30</v>
      </c>
      <c r="D187" s="2">
        <v>41543</v>
      </c>
      <c r="E187" s="2" t="str">
        <f t="shared" si="4"/>
        <v>HDFCBANK41543</v>
      </c>
      <c r="F187">
        <v>620.6</v>
      </c>
      <c r="G187">
        <v>621.35</v>
      </c>
      <c r="H187">
        <v>626</v>
      </c>
      <c r="I187">
        <v>618</v>
      </c>
      <c r="J187">
        <v>618.35</v>
      </c>
      <c r="K187">
        <v>621.15</v>
      </c>
      <c r="L187">
        <v>621.29999999999995</v>
      </c>
      <c r="M187">
        <v>5645610</v>
      </c>
      <c r="N187">
        <v>3507597832.25</v>
      </c>
      <c r="O187">
        <v>68065</v>
      </c>
      <c r="P187">
        <v>3785078</v>
      </c>
      <c r="Q187">
        <v>67.040000000000006</v>
      </c>
    </row>
    <row r="188" spans="1:17" x14ac:dyDescent="0.3">
      <c r="A188">
        <f t="shared" si="5"/>
        <v>187</v>
      </c>
      <c r="B188" t="s">
        <v>29</v>
      </c>
      <c r="C188" t="s">
        <v>30</v>
      </c>
      <c r="D188" s="2">
        <v>41544</v>
      </c>
      <c r="E188" s="2" t="str">
        <f t="shared" si="4"/>
        <v>HDFCBANK41544</v>
      </c>
      <c r="F188">
        <v>621.15</v>
      </c>
      <c r="G188">
        <v>622</v>
      </c>
      <c r="H188">
        <v>624</v>
      </c>
      <c r="I188">
        <v>605</v>
      </c>
      <c r="J188">
        <v>612</v>
      </c>
      <c r="K188">
        <v>608.9</v>
      </c>
      <c r="L188">
        <v>610.79999999999995</v>
      </c>
      <c r="M188">
        <v>4102173</v>
      </c>
      <c r="N188">
        <v>2505615700</v>
      </c>
      <c r="O188">
        <v>72225</v>
      </c>
      <c r="P188">
        <v>2566085</v>
      </c>
      <c r="Q188">
        <v>62.55</v>
      </c>
    </row>
    <row r="189" spans="1:17" x14ac:dyDescent="0.3">
      <c r="A189">
        <f t="shared" si="5"/>
        <v>188</v>
      </c>
      <c r="B189" t="s">
        <v>29</v>
      </c>
      <c r="C189" t="s">
        <v>30</v>
      </c>
      <c r="D189" s="2">
        <v>41547</v>
      </c>
      <c r="E189" s="2" t="str">
        <f t="shared" si="4"/>
        <v>HDFCBANK41547</v>
      </c>
      <c r="F189">
        <v>608.9</v>
      </c>
      <c r="G189">
        <v>606</v>
      </c>
      <c r="H189">
        <v>612.85</v>
      </c>
      <c r="I189">
        <v>587.70000000000005</v>
      </c>
      <c r="J189">
        <v>593.35</v>
      </c>
      <c r="K189">
        <v>593.04999999999995</v>
      </c>
      <c r="L189">
        <v>599.07000000000005</v>
      </c>
      <c r="M189">
        <v>4265607</v>
      </c>
      <c r="N189">
        <v>2555378319.9000001</v>
      </c>
      <c r="O189">
        <v>108547</v>
      </c>
      <c r="P189">
        <v>2841971</v>
      </c>
      <c r="Q189">
        <v>66.63</v>
      </c>
    </row>
    <row r="190" spans="1:17" x14ac:dyDescent="0.3">
      <c r="A190">
        <f t="shared" si="5"/>
        <v>189</v>
      </c>
      <c r="B190" t="s">
        <v>29</v>
      </c>
      <c r="C190" t="s">
        <v>30</v>
      </c>
      <c r="D190" s="2">
        <v>41548</v>
      </c>
      <c r="E190" s="2" t="str">
        <f t="shared" si="4"/>
        <v>HDFCBANK41548</v>
      </c>
      <c r="F190">
        <v>593.04999999999995</v>
      </c>
      <c r="G190">
        <v>598.79999999999995</v>
      </c>
      <c r="H190">
        <v>614.4</v>
      </c>
      <c r="I190">
        <v>589.35</v>
      </c>
      <c r="J190">
        <v>612.35</v>
      </c>
      <c r="K190">
        <v>611.65</v>
      </c>
      <c r="L190">
        <v>604.98</v>
      </c>
      <c r="M190">
        <v>3249277</v>
      </c>
      <c r="N190">
        <v>1965734294.45</v>
      </c>
      <c r="O190">
        <v>107422</v>
      </c>
      <c r="P190">
        <v>1887561</v>
      </c>
      <c r="Q190">
        <v>58.09</v>
      </c>
    </row>
    <row r="191" spans="1:17" x14ac:dyDescent="0.3">
      <c r="A191">
        <f t="shared" si="5"/>
        <v>190</v>
      </c>
      <c r="B191" t="s">
        <v>29</v>
      </c>
      <c r="C191" t="s">
        <v>30</v>
      </c>
      <c r="D191" s="2">
        <v>41550</v>
      </c>
      <c r="E191" s="2" t="str">
        <f t="shared" si="4"/>
        <v>HDFCBANK41550</v>
      </c>
      <c r="F191">
        <v>611.65</v>
      </c>
      <c r="G191">
        <v>615.29999999999995</v>
      </c>
      <c r="H191">
        <v>639</v>
      </c>
      <c r="I191">
        <v>610</v>
      </c>
      <c r="J191">
        <v>637.65</v>
      </c>
      <c r="K191">
        <v>636.20000000000005</v>
      </c>
      <c r="L191">
        <v>626</v>
      </c>
      <c r="M191">
        <v>2443228</v>
      </c>
      <c r="N191">
        <v>1529457440.25</v>
      </c>
      <c r="O191">
        <v>55357</v>
      </c>
      <c r="P191">
        <v>1460218</v>
      </c>
      <c r="Q191">
        <v>59.77</v>
      </c>
    </row>
    <row r="192" spans="1:17" x14ac:dyDescent="0.3">
      <c r="A192">
        <f t="shared" si="5"/>
        <v>191</v>
      </c>
      <c r="B192" t="s">
        <v>29</v>
      </c>
      <c r="C192" t="s">
        <v>30</v>
      </c>
      <c r="D192" s="2">
        <v>41551</v>
      </c>
      <c r="E192" s="2" t="str">
        <f t="shared" si="4"/>
        <v>HDFCBANK41551</v>
      </c>
      <c r="F192">
        <v>636.20000000000005</v>
      </c>
      <c r="G192">
        <v>635.5</v>
      </c>
      <c r="H192">
        <v>647.4</v>
      </c>
      <c r="I192">
        <v>635</v>
      </c>
      <c r="J192">
        <v>639.75</v>
      </c>
      <c r="K192">
        <v>640.45000000000005</v>
      </c>
      <c r="L192">
        <v>642.41</v>
      </c>
      <c r="M192">
        <v>3407094</v>
      </c>
      <c r="N192">
        <v>2188752133.4499998</v>
      </c>
      <c r="O192">
        <v>57758</v>
      </c>
      <c r="P192">
        <v>2103361</v>
      </c>
      <c r="Q192">
        <v>61.73</v>
      </c>
    </row>
    <row r="193" spans="1:17" x14ac:dyDescent="0.3">
      <c r="A193">
        <f t="shared" si="5"/>
        <v>192</v>
      </c>
      <c r="B193" t="s">
        <v>29</v>
      </c>
      <c r="C193" t="s">
        <v>30</v>
      </c>
      <c r="D193" s="2">
        <v>41554</v>
      </c>
      <c r="E193" s="2" t="str">
        <f t="shared" si="4"/>
        <v>HDFCBANK41554</v>
      </c>
      <c r="F193">
        <v>640.45000000000005</v>
      </c>
      <c r="G193">
        <v>636.5</v>
      </c>
      <c r="H193">
        <v>638.15</v>
      </c>
      <c r="I193">
        <v>618.25</v>
      </c>
      <c r="J193">
        <v>635.5</v>
      </c>
      <c r="K193">
        <v>634.29999999999995</v>
      </c>
      <c r="L193">
        <v>625.70000000000005</v>
      </c>
      <c r="M193">
        <v>2480500</v>
      </c>
      <c r="N193">
        <v>1552049824.3</v>
      </c>
      <c r="O193">
        <v>56687</v>
      </c>
      <c r="P193">
        <v>1317756</v>
      </c>
      <c r="Q193">
        <v>53.12</v>
      </c>
    </row>
    <row r="194" spans="1:17" x14ac:dyDescent="0.3">
      <c r="A194">
        <f t="shared" si="5"/>
        <v>193</v>
      </c>
      <c r="B194" t="s">
        <v>29</v>
      </c>
      <c r="C194" t="s">
        <v>30</v>
      </c>
      <c r="D194" s="2">
        <v>41555</v>
      </c>
      <c r="E194" s="2" t="str">
        <f t="shared" si="4"/>
        <v>HDFCBANK41555</v>
      </c>
      <c r="F194">
        <v>634.29999999999995</v>
      </c>
      <c r="G194">
        <v>650.5</v>
      </c>
      <c r="H194">
        <v>654.54999999999995</v>
      </c>
      <c r="I194">
        <v>625.79999999999995</v>
      </c>
      <c r="J194">
        <v>629</v>
      </c>
      <c r="K194">
        <v>632.65</v>
      </c>
      <c r="L194">
        <v>637.1</v>
      </c>
      <c r="M194">
        <v>2942037</v>
      </c>
      <c r="N194">
        <v>1874372333.0999999</v>
      </c>
      <c r="O194">
        <v>48694</v>
      </c>
      <c r="P194">
        <v>1106961</v>
      </c>
      <c r="Q194">
        <v>37.630000000000003</v>
      </c>
    </row>
    <row r="195" spans="1:17" x14ac:dyDescent="0.3">
      <c r="A195">
        <f t="shared" si="5"/>
        <v>194</v>
      </c>
      <c r="B195" t="s">
        <v>29</v>
      </c>
      <c r="C195" t="s">
        <v>30</v>
      </c>
      <c r="D195" s="2">
        <v>41556</v>
      </c>
      <c r="E195" s="2" t="str">
        <f t="shared" ref="E195:E251" si="6">B195&amp;D195</f>
        <v>HDFCBANK41556</v>
      </c>
      <c r="F195">
        <v>632.65</v>
      </c>
      <c r="G195">
        <v>625.20000000000005</v>
      </c>
      <c r="H195">
        <v>650.9</v>
      </c>
      <c r="I195">
        <v>623</v>
      </c>
      <c r="J195">
        <v>649.5</v>
      </c>
      <c r="K195">
        <v>649.15</v>
      </c>
      <c r="L195">
        <v>641.87</v>
      </c>
      <c r="M195">
        <v>2167190</v>
      </c>
      <c r="N195">
        <v>1391045707.3499999</v>
      </c>
      <c r="O195">
        <v>35909</v>
      </c>
      <c r="P195">
        <v>945385</v>
      </c>
      <c r="Q195">
        <v>43.62</v>
      </c>
    </row>
    <row r="196" spans="1:17" x14ac:dyDescent="0.3">
      <c r="A196">
        <f t="shared" ref="A196:A251" si="7">A195+1</f>
        <v>195</v>
      </c>
      <c r="B196" t="s">
        <v>29</v>
      </c>
      <c r="C196" t="s">
        <v>30</v>
      </c>
      <c r="D196" s="2">
        <v>41557</v>
      </c>
      <c r="E196" s="2" t="str">
        <f t="shared" si="6"/>
        <v>HDFCBANK41557</v>
      </c>
      <c r="F196">
        <v>649.15</v>
      </c>
      <c r="G196">
        <v>649</v>
      </c>
      <c r="H196">
        <v>649</v>
      </c>
      <c r="I196">
        <v>633.35</v>
      </c>
      <c r="J196">
        <v>643.70000000000005</v>
      </c>
      <c r="K196">
        <v>641.04999999999995</v>
      </c>
      <c r="L196">
        <v>640.77</v>
      </c>
      <c r="M196">
        <v>2086321</v>
      </c>
      <c r="N196">
        <v>1336853121.3499999</v>
      </c>
      <c r="O196">
        <v>69987</v>
      </c>
      <c r="P196">
        <v>877234</v>
      </c>
      <c r="Q196">
        <v>42.05</v>
      </c>
    </row>
    <row r="197" spans="1:17" x14ac:dyDescent="0.3">
      <c r="A197">
        <f t="shared" si="7"/>
        <v>196</v>
      </c>
      <c r="B197" t="s">
        <v>29</v>
      </c>
      <c r="C197" t="s">
        <v>30</v>
      </c>
      <c r="D197" s="2">
        <v>41558</v>
      </c>
      <c r="E197" s="2" t="str">
        <f t="shared" si="6"/>
        <v>HDFCBANK41558</v>
      </c>
      <c r="F197">
        <v>641.04999999999995</v>
      </c>
      <c r="G197">
        <v>647.29999999999995</v>
      </c>
      <c r="H197">
        <v>663.75</v>
      </c>
      <c r="I197">
        <v>639.35</v>
      </c>
      <c r="J197">
        <v>660.35</v>
      </c>
      <c r="K197">
        <v>661.3</v>
      </c>
      <c r="L197">
        <v>651.22</v>
      </c>
      <c r="M197">
        <v>3347566</v>
      </c>
      <c r="N197">
        <v>2180010529.8499999</v>
      </c>
      <c r="O197">
        <v>63943</v>
      </c>
      <c r="P197">
        <v>1471360</v>
      </c>
      <c r="Q197">
        <v>43.95</v>
      </c>
    </row>
    <row r="198" spans="1:17" x14ac:dyDescent="0.3">
      <c r="A198">
        <f t="shared" si="7"/>
        <v>197</v>
      </c>
      <c r="B198" t="s">
        <v>29</v>
      </c>
      <c r="C198" t="s">
        <v>30</v>
      </c>
      <c r="D198" s="2">
        <v>41561</v>
      </c>
      <c r="E198" s="2" t="str">
        <f t="shared" si="6"/>
        <v>HDFCBANK41561</v>
      </c>
      <c r="F198">
        <v>661.3</v>
      </c>
      <c r="G198">
        <v>657.55</v>
      </c>
      <c r="H198">
        <v>669.3</v>
      </c>
      <c r="I198">
        <v>648.65</v>
      </c>
      <c r="J198">
        <v>668.85</v>
      </c>
      <c r="K198">
        <v>667.5</v>
      </c>
      <c r="L198">
        <v>660.23</v>
      </c>
      <c r="M198">
        <v>3093930</v>
      </c>
      <c r="N198">
        <v>2042712218.9000001</v>
      </c>
      <c r="O198">
        <v>40810</v>
      </c>
      <c r="P198">
        <v>1326620</v>
      </c>
      <c r="Q198">
        <v>42.88</v>
      </c>
    </row>
    <row r="199" spans="1:17" x14ac:dyDescent="0.3">
      <c r="A199">
        <f t="shared" si="7"/>
        <v>198</v>
      </c>
      <c r="B199" t="s">
        <v>29</v>
      </c>
      <c r="C199" t="s">
        <v>30</v>
      </c>
      <c r="D199" s="2">
        <v>41562</v>
      </c>
      <c r="E199" s="2" t="str">
        <f t="shared" si="6"/>
        <v>HDFCBANK41562</v>
      </c>
      <c r="F199">
        <v>667.5</v>
      </c>
      <c r="G199">
        <v>673</v>
      </c>
      <c r="H199">
        <v>675</v>
      </c>
      <c r="I199">
        <v>646.6</v>
      </c>
      <c r="J199">
        <v>648.04999999999995</v>
      </c>
      <c r="K199">
        <v>652.45000000000005</v>
      </c>
      <c r="L199">
        <v>658.71</v>
      </c>
      <c r="M199">
        <v>4035831</v>
      </c>
      <c r="N199">
        <v>2658429714.3000002</v>
      </c>
      <c r="O199">
        <v>84997</v>
      </c>
      <c r="P199">
        <v>1370085</v>
      </c>
      <c r="Q199">
        <v>33.950000000000003</v>
      </c>
    </row>
    <row r="200" spans="1:17" x14ac:dyDescent="0.3">
      <c r="A200">
        <f t="shared" si="7"/>
        <v>199</v>
      </c>
      <c r="B200" t="s">
        <v>29</v>
      </c>
      <c r="C200" t="s">
        <v>30</v>
      </c>
      <c r="D200" s="2">
        <v>41564</v>
      </c>
      <c r="E200" s="2" t="str">
        <f t="shared" si="6"/>
        <v>HDFCBANK41564</v>
      </c>
      <c r="F200">
        <v>652.45000000000005</v>
      </c>
      <c r="G200">
        <v>653</v>
      </c>
      <c r="H200">
        <v>659.95</v>
      </c>
      <c r="I200">
        <v>642.54999999999995</v>
      </c>
      <c r="J200">
        <v>653.1</v>
      </c>
      <c r="K200">
        <v>654.20000000000005</v>
      </c>
      <c r="L200">
        <v>651.05999999999995</v>
      </c>
      <c r="M200">
        <v>3637897</v>
      </c>
      <c r="N200">
        <v>2368490480.8499999</v>
      </c>
      <c r="O200">
        <v>58313</v>
      </c>
      <c r="P200">
        <v>1908974</v>
      </c>
      <c r="Q200">
        <v>52.47</v>
      </c>
    </row>
    <row r="201" spans="1:17" x14ac:dyDescent="0.3">
      <c r="A201">
        <f t="shared" si="7"/>
        <v>200</v>
      </c>
      <c r="B201" t="s">
        <v>29</v>
      </c>
      <c r="C201" t="s">
        <v>30</v>
      </c>
      <c r="D201" s="2">
        <v>41565</v>
      </c>
      <c r="E201" s="2" t="str">
        <f t="shared" si="6"/>
        <v>HDFCBANK41565</v>
      </c>
      <c r="F201">
        <v>654.20000000000005</v>
      </c>
      <c r="G201">
        <v>655.25</v>
      </c>
      <c r="H201">
        <v>679.55</v>
      </c>
      <c r="I201">
        <v>655.25</v>
      </c>
      <c r="J201">
        <v>674.1</v>
      </c>
      <c r="K201">
        <v>676.6</v>
      </c>
      <c r="L201">
        <v>670.67</v>
      </c>
      <c r="M201">
        <v>5320296</v>
      </c>
      <c r="N201">
        <v>3568187554.3499999</v>
      </c>
      <c r="O201">
        <v>69625</v>
      </c>
      <c r="P201">
        <v>3645596</v>
      </c>
      <c r="Q201">
        <v>68.52</v>
      </c>
    </row>
    <row r="202" spans="1:17" x14ac:dyDescent="0.3">
      <c r="A202">
        <f t="shared" si="7"/>
        <v>201</v>
      </c>
      <c r="B202" t="s">
        <v>29</v>
      </c>
      <c r="C202" t="s">
        <v>30</v>
      </c>
      <c r="D202" s="2">
        <v>41568</v>
      </c>
      <c r="E202" s="2" t="str">
        <f t="shared" si="6"/>
        <v>HDFCBANK41568</v>
      </c>
      <c r="F202">
        <v>676.6</v>
      </c>
      <c r="G202">
        <v>674</v>
      </c>
      <c r="H202">
        <v>678.8</v>
      </c>
      <c r="I202">
        <v>662.55</v>
      </c>
      <c r="J202">
        <v>671.95</v>
      </c>
      <c r="K202">
        <v>671.25</v>
      </c>
      <c r="L202">
        <v>669.79</v>
      </c>
      <c r="M202">
        <v>2806356</v>
      </c>
      <c r="N202">
        <v>1879659928</v>
      </c>
      <c r="O202">
        <v>52633</v>
      </c>
      <c r="P202">
        <v>1419509</v>
      </c>
      <c r="Q202">
        <v>50.58</v>
      </c>
    </row>
    <row r="203" spans="1:17" x14ac:dyDescent="0.3">
      <c r="A203">
        <f t="shared" si="7"/>
        <v>202</v>
      </c>
      <c r="B203" t="s">
        <v>29</v>
      </c>
      <c r="C203" t="s">
        <v>30</v>
      </c>
      <c r="D203" s="2">
        <v>41569</v>
      </c>
      <c r="E203" s="2" t="str">
        <f t="shared" si="6"/>
        <v>HDFCBANK41569</v>
      </c>
      <c r="F203">
        <v>671.25</v>
      </c>
      <c r="G203">
        <v>671</v>
      </c>
      <c r="H203">
        <v>673.95</v>
      </c>
      <c r="I203">
        <v>665.2</v>
      </c>
      <c r="J203">
        <v>667.1</v>
      </c>
      <c r="K203">
        <v>669</v>
      </c>
      <c r="L203">
        <v>668.99</v>
      </c>
      <c r="M203">
        <v>2189524</v>
      </c>
      <c r="N203">
        <v>1464773489.95</v>
      </c>
      <c r="O203">
        <v>32927</v>
      </c>
      <c r="P203">
        <v>1086860</v>
      </c>
      <c r="Q203">
        <v>49.64</v>
      </c>
    </row>
    <row r="204" spans="1:17" x14ac:dyDescent="0.3">
      <c r="A204">
        <f t="shared" si="7"/>
        <v>203</v>
      </c>
      <c r="B204" t="s">
        <v>29</v>
      </c>
      <c r="C204" t="s">
        <v>30</v>
      </c>
      <c r="D204" s="2">
        <v>41570</v>
      </c>
      <c r="E204" s="2" t="str">
        <f t="shared" si="6"/>
        <v>HDFCBANK41570</v>
      </c>
      <c r="F204">
        <v>669</v>
      </c>
      <c r="G204">
        <v>669</v>
      </c>
      <c r="H204">
        <v>669</v>
      </c>
      <c r="I204">
        <v>653.79999999999995</v>
      </c>
      <c r="J204">
        <v>658.4</v>
      </c>
      <c r="K204">
        <v>660.2</v>
      </c>
      <c r="L204">
        <v>659.72</v>
      </c>
      <c r="M204">
        <v>3386239</v>
      </c>
      <c r="N204">
        <v>2233975992.5500002</v>
      </c>
      <c r="O204">
        <v>50829</v>
      </c>
      <c r="P204">
        <v>2158861</v>
      </c>
      <c r="Q204">
        <v>63.75</v>
      </c>
    </row>
    <row r="205" spans="1:17" x14ac:dyDescent="0.3">
      <c r="A205">
        <f t="shared" si="7"/>
        <v>204</v>
      </c>
      <c r="B205" t="s">
        <v>29</v>
      </c>
      <c r="C205" t="s">
        <v>30</v>
      </c>
      <c r="D205" s="2">
        <v>41571</v>
      </c>
      <c r="E205" s="2" t="str">
        <f t="shared" si="6"/>
        <v>HDFCBANK41571</v>
      </c>
      <c r="F205">
        <v>660.2</v>
      </c>
      <c r="G205">
        <v>656.2</v>
      </c>
      <c r="H205">
        <v>675.75</v>
      </c>
      <c r="I205">
        <v>656.2</v>
      </c>
      <c r="J205">
        <v>669.95</v>
      </c>
      <c r="K205">
        <v>669.3</v>
      </c>
      <c r="L205">
        <v>669.55</v>
      </c>
      <c r="M205">
        <v>3080482</v>
      </c>
      <c r="N205">
        <v>2062542782.1500001</v>
      </c>
      <c r="O205">
        <v>47814</v>
      </c>
      <c r="P205">
        <v>1648102</v>
      </c>
      <c r="Q205">
        <v>53.5</v>
      </c>
    </row>
    <row r="206" spans="1:17" x14ac:dyDescent="0.3">
      <c r="A206">
        <f t="shared" si="7"/>
        <v>205</v>
      </c>
      <c r="B206" t="s">
        <v>29</v>
      </c>
      <c r="C206" t="s">
        <v>30</v>
      </c>
      <c r="D206" s="2">
        <v>41572</v>
      </c>
      <c r="E206" s="2" t="str">
        <f t="shared" si="6"/>
        <v>HDFCBANK41572</v>
      </c>
      <c r="F206">
        <v>669.3</v>
      </c>
      <c r="G206">
        <v>665.25</v>
      </c>
      <c r="H206">
        <v>674.95</v>
      </c>
      <c r="I206">
        <v>663.15</v>
      </c>
      <c r="J206">
        <v>670</v>
      </c>
      <c r="K206">
        <v>672.55</v>
      </c>
      <c r="L206">
        <v>669.59</v>
      </c>
      <c r="M206">
        <v>2236718</v>
      </c>
      <c r="N206">
        <v>1497694633.5999999</v>
      </c>
      <c r="O206">
        <v>30290</v>
      </c>
      <c r="P206">
        <v>1246395</v>
      </c>
      <c r="Q206">
        <v>55.72</v>
      </c>
    </row>
    <row r="207" spans="1:17" x14ac:dyDescent="0.3">
      <c r="A207">
        <f t="shared" si="7"/>
        <v>206</v>
      </c>
      <c r="B207" t="s">
        <v>29</v>
      </c>
      <c r="C207" t="s">
        <v>30</v>
      </c>
      <c r="D207" s="2">
        <v>41575</v>
      </c>
      <c r="E207" s="2" t="str">
        <f t="shared" si="6"/>
        <v>HDFCBANK41575</v>
      </c>
      <c r="F207">
        <v>672.55</v>
      </c>
      <c r="G207">
        <v>673</v>
      </c>
      <c r="H207">
        <v>675</v>
      </c>
      <c r="I207">
        <v>665.4</v>
      </c>
      <c r="J207">
        <v>668.3</v>
      </c>
      <c r="K207">
        <v>667.9</v>
      </c>
      <c r="L207">
        <v>671.08</v>
      </c>
      <c r="M207">
        <v>2095522</v>
      </c>
      <c r="N207">
        <v>1406256646.95</v>
      </c>
      <c r="O207">
        <v>34331</v>
      </c>
      <c r="P207">
        <v>1263910</v>
      </c>
      <c r="Q207">
        <v>60.31</v>
      </c>
    </row>
    <row r="208" spans="1:17" x14ac:dyDescent="0.3">
      <c r="A208">
        <f t="shared" si="7"/>
        <v>207</v>
      </c>
      <c r="B208" t="s">
        <v>29</v>
      </c>
      <c r="C208" t="s">
        <v>30</v>
      </c>
      <c r="D208" s="2">
        <v>41576</v>
      </c>
      <c r="E208" s="2" t="str">
        <f t="shared" si="6"/>
        <v>HDFCBANK41576</v>
      </c>
      <c r="F208">
        <v>667.9</v>
      </c>
      <c r="G208">
        <v>668</v>
      </c>
      <c r="H208">
        <v>689</v>
      </c>
      <c r="I208">
        <v>655.55</v>
      </c>
      <c r="J208">
        <v>687</v>
      </c>
      <c r="K208">
        <v>686.5</v>
      </c>
      <c r="L208">
        <v>676.45</v>
      </c>
      <c r="M208">
        <v>3805729</v>
      </c>
      <c r="N208">
        <v>2574376884.75</v>
      </c>
      <c r="O208">
        <v>48756</v>
      </c>
      <c r="P208">
        <v>1786367</v>
      </c>
      <c r="Q208">
        <v>46.94</v>
      </c>
    </row>
    <row r="209" spans="1:17" x14ac:dyDescent="0.3">
      <c r="A209">
        <f t="shared" si="7"/>
        <v>208</v>
      </c>
      <c r="B209" t="s">
        <v>29</v>
      </c>
      <c r="C209" t="s">
        <v>30</v>
      </c>
      <c r="D209" s="2">
        <v>41577</v>
      </c>
      <c r="E209" s="2" t="str">
        <f t="shared" si="6"/>
        <v>HDFCBANK41577</v>
      </c>
      <c r="F209">
        <v>686.5</v>
      </c>
      <c r="G209">
        <v>686</v>
      </c>
      <c r="H209">
        <v>687.5</v>
      </c>
      <c r="I209">
        <v>675.75</v>
      </c>
      <c r="J209">
        <v>677.8</v>
      </c>
      <c r="K209">
        <v>679.35</v>
      </c>
      <c r="L209">
        <v>682.56</v>
      </c>
      <c r="M209">
        <v>2547168</v>
      </c>
      <c r="N209">
        <v>1738582638.8</v>
      </c>
      <c r="O209">
        <v>51706</v>
      </c>
      <c r="P209">
        <v>1532450</v>
      </c>
      <c r="Q209">
        <v>60.16</v>
      </c>
    </row>
    <row r="210" spans="1:17" x14ac:dyDescent="0.3">
      <c r="A210">
        <f t="shared" si="7"/>
        <v>209</v>
      </c>
      <c r="B210" t="s">
        <v>29</v>
      </c>
      <c r="C210" t="s">
        <v>30</v>
      </c>
      <c r="D210" s="2">
        <v>41578</v>
      </c>
      <c r="E210" s="2" t="str">
        <f t="shared" si="6"/>
        <v>HDFCBANK41578</v>
      </c>
      <c r="F210">
        <v>679.35</v>
      </c>
      <c r="G210">
        <v>676.2</v>
      </c>
      <c r="H210">
        <v>685.05</v>
      </c>
      <c r="I210">
        <v>673.4</v>
      </c>
      <c r="J210">
        <v>680</v>
      </c>
      <c r="K210">
        <v>680.8</v>
      </c>
      <c r="L210">
        <v>679.37</v>
      </c>
      <c r="M210">
        <v>4548889</v>
      </c>
      <c r="N210">
        <v>3090370496.9000001</v>
      </c>
      <c r="O210">
        <v>55804</v>
      </c>
      <c r="P210">
        <v>3107894</v>
      </c>
      <c r="Q210">
        <v>68.319999999999993</v>
      </c>
    </row>
    <row r="211" spans="1:17" x14ac:dyDescent="0.3">
      <c r="A211">
        <f t="shared" si="7"/>
        <v>210</v>
      </c>
      <c r="B211" t="s">
        <v>29</v>
      </c>
      <c r="C211" t="s">
        <v>30</v>
      </c>
      <c r="D211" s="2">
        <v>41579</v>
      </c>
      <c r="E211" s="2" t="str">
        <f t="shared" si="6"/>
        <v>HDFCBANK41579</v>
      </c>
      <c r="F211">
        <v>680.8</v>
      </c>
      <c r="G211">
        <v>681.6</v>
      </c>
      <c r="H211">
        <v>688</v>
      </c>
      <c r="I211">
        <v>678.2</v>
      </c>
      <c r="J211">
        <v>682.7</v>
      </c>
      <c r="K211">
        <v>683.8</v>
      </c>
      <c r="L211">
        <v>682.78</v>
      </c>
      <c r="M211">
        <v>3910611</v>
      </c>
      <c r="N211">
        <v>2670102421.4499998</v>
      </c>
      <c r="O211">
        <v>64809</v>
      </c>
      <c r="P211">
        <v>2403133</v>
      </c>
      <c r="Q211">
        <v>61.45</v>
      </c>
    </row>
    <row r="212" spans="1:17" x14ac:dyDescent="0.3">
      <c r="A212">
        <f t="shared" si="7"/>
        <v>211</v>
      </c>
      <c r="B212" t="s">
        <v>29</v>
      </c>
      <c r="C212" t="s">
        <v>30</v>
      </c>
      <c r="D212" s="2">
        <v>41581</v>
      </c>
      <c r="E212" s="2" t="str">
        <f t="shared" si="6"/>
        <v>HDFCBANK41581</v>
      </c>
      <c r="F212">
        <v>683.8</v>
      </c>
      <c r="G212">
        <v>685</v>
      </c>
      <c r="H212">
        <v>686.55</v>
      </c>
      <c r="I212">
        <v>678.1</v>
      </c>
      <c r="J212">
        <v>679.6</v>
      </c>
      <c r="K212">
        <v>680.45</v>
      </c>
      <c r="L212">
        <v>680.4</v>
      </c>
      <c r="M212">
        <v>202348</v>
      </c>
      <c r="N212">
        <v>137677177</v>
      </c>
      <c r="O212">
        <v>4663</v>
      </c>
      <c r="P212">
        <v>65616</v>
      </c>
      <c r="Q212">
        <v>32.43</v>
      </c>
    </row>
    <row r="213" spans="1:17" x14ac:dyDescent="0.3">
      <c r="A213">
        <f t="shared" si="7"/>
        <v>212</v>
      </c>
      <c r="B213" t="s">
        <v>29</v>
      </c>
      <c r="C213" t="s">
        <v>30</v>
      </c>
      <c r="D213" s="2">
        <v>41583</v>
      </c>
      <c r="E213" s="2" t="str">
        <f t="shared" si="6"/>
        <v>HDFCBANK41583</v>
      </c>
      <c r="F213">
        <v>680.45</v>
      </c>
      <c r="G213">
        <v>680.45</v>
      </c>
      <c r="H213">
        <v>685</v>
      </c>
      <c r="I213">
        <v>673</v>
      </c>
      <c r="J213">
        <v>674.8</v>
      </c>
      <c r="K213">
        <v>676.25</v>
      </c>
      <c r="L213">
        <v>678.74</v>
      </c>
      <c r="M213">
        <v>3564618</v>
      </c>
      <c r="N213">
        <v>2419448981.9499998</v>
      </c>
      <c r="O213">
        <v>54469</v>
      </c>
      <c r="P213">
        <v>2450022</v>
      </c>
      <c r="Q213">
        <v>68.73</v>
      </c>
    </row>
    <row r="214" spans="1:17" x14ac:dyDescent="0.3">
      <c r="A214">
        <f t="shared" si="7"/>
        <v>213</v>
      </c>
      <c r="B214" t="s">
        <v>29</v>
      </c>
      <c r="C214" t="s">
        <v>30</v>
      </c>
      <c r="D214" s="2">
        <v>41584</v>
      </c>
      <c r="E214" s="2" t="str">
        <f t="shared" si="6"/>
        <v>HDFCBANK41584</v>
      </c>
      <c r="F214">
        <v>676.25</v>
      </c>
      <c r="G214">
        <v>678.9</v>
      </c>
      <c r="H214">
        <v>679.2</v>
      </c>
      <c r="I214">
        <v>665.25</v>
      </c>
      <c r="J214">
        <v>668</v>
      </c>
      <c r="K214">
        <v>668.9</v>
      </c>
      <c r="L214">
        <v>669.9</v>
      </c>
      <c r="M214">
        <v>1152663</v>
      </c>
      <c r="N214">
        <v>772169235.45000005</v>
      </c>
      <c r="O214">
        <v>20039</v>
      </c>
      <c r="P214">
        <v>488167</v>
      </c>
      <c r="Q214">
        <v>42.35</v>
      </c>
    </row>
    <row r="215" spans="1:17" x14ac:dyDescent="0.3">
      <c r="A215">
        <f t="shared" si="7"/>
        <v>214</v>
      </c>
      <c r="B215" t="s">
        <v>29</v>
      </c>
      <c r="C215" t="s">
        <v>30</v>
      </c>
      <c r="D215" s="2">
        <v>41585</v>
      </c>
      <c r="E215" s="2" t="str">
        <f t="shared" si="6"/>
        <v>HDFCBANK41585</v>
      </c>
      <c r="F215">
        <v>668.9</v>
      </c>
      <c r="G215">
        <v>670</v>
      </c>
      <c r="H215">
        <v>677.5</v>
      </c>
      <c r="I215">
        <v>656.9</v>
      </c>
      <c r="J215">
        <v>666.6</v>
      </c>
      <c r="K215">
        <v>665.4</v>
      </c>
      <c r="L215">
        <v>669.28</v>
      </c>
      <c r="M215">
        <v>1947285</v>
      </c>
      <c r="N215">
        <v>1303280182.55</v>
      </c>
      <c r="O215">
        <v>32862</v>
      </c>
      <c r="P215">
        <v>686809</v>
      </c>
      <c r="Q215">
        <v>35.270000000000003</v>
      </c>
    </row>
    <row r="216" spans="1:17" x14ac:dyDescent="0.3">
      <c r="A216">
        <f t="shared" si="7"/>
        <v>215</v>
      </c>
      <c r="B216" t="s">
        <v>29</v>
      </c>
      <c r="C216" t="s">
        <v>30</v>
      </c>
      <c r="D216" s="2">
        <v>41586</v>
      </c>
      <c r="E216" s="2" t="str">
        <f t="shared" si="6"/>
        <v>HDFCBANK41586</v>
      </c>
      <c r="F216">
        <v>665.4</v>
      </c>
      <c r="G216">
        <v>663.4</v>
      </c>
      <c r="H216">
        <v>667.65</v>
      </c>
      <c r="I216">
        <v>644.65</v>
      </c>
      <c r="J216">
        <v>651.75</v>
      </c>
      <c r="K216">
        <v>652.5</v>
      </c>
      <c r="L216">
        <v>655.23</v>
      </c>
      <c r="M216">
        <v>3370190</v>
      </c>
      <c r="N216">
        <v>2208248768.8499999</v>
      </c>
      <c r="O216">
        <v>50716</v>
      </c>
      <c r="P216">
        <v>2106848</v>
      </c>
      <c r="Q216">
        <v>62.51</v>
      </c>
    </row>
    <row r="217" spans="1:17" x14ac:dyDescent="0.3">
      <c r="A217">
        <f t="shared" si="7"/>
        <v>216</v>
      </c>
      <c r="B217" t="s">
        <v>29</v>
      </c>
      <c r="C217" t="s">
        <v>30</v>
      </c>
      <c r="D217" s="2">
        <v>41589</v>
      </c>
      <c r="E217" s="2" t="str">
        <f t="shared" si="6"/>
        <v>HDFCBANK41589</v>
      </c>
      <c r="F217">
        <v>652.5</v>
      </c>
      <c r="G217">
        <v>644</v>
      </c>
      <c r="H217">
        <v>660.7</v>
      </c>
      <c r="I217">
        <v>616.70000000000005</v>
      </c>
      <c r="J217">
        <v>655.65</v>
      </c>
      <c r="K217">
        <v>654.25</v>
      </c>
      <c r="L217">
        <v>651.28</v>
      </c>
      <c r="M217">
        <v>2804076</v>
      </c>
      <c r="N217">
        <v>1826225339.1500001</v>
      </c>
      <c r="O217">
        <v>48713</v>
      </c>
      <c r="P217">
        <v>1567391</v>
      </c>
      <c r="Q217">
        <v>55.9</v>
      </c>
    </row>
    <row r="218" spans="1:17" x14ac:dyDescent="0.3">
      <c r="A218">
        <f t="shared" si="7"/>
        <v>217</v>
      </c>
      <c r="B218" t="s">
        <v>29</v>
      </c>
      <c r="C218" t="s">
        <v>30</v>
      </c>
      <c r="D218" s="2">
        <v>41590</v>
      </c>
      <c r="E218" s="2" t="str">
        <f t="shared" si="6"/>
        <v>HDFCBANK41590</v>
      </c>
      <c r="F218">
        <v>654.25</v>
      </c>
      <c r="G218">
        <v>652.54999999999995</v>
      </c>
      <c r="H218">
        <v>663.05</v>
      </c>
      <c r="I218">
        <v>643.35</v>
      </c>
      <c r="J218">
        <v>644.04999999999995</v>
      </c>
      <c r="K218">
        <v>645.95000000000005</v>
      </c>
      <c r="L218">
        <v>652.77</v>
      </c>
      <c r="M218">
        <v>2245080</v>
      </c>
      <c r="N218">
        <v>1465520176.55</v>
      </c>
      <c r="O218">
        <v>101725</v>
      </c>
      <c r="P218">
        <v>1363579</v>
      </c>
      <c r="Q218">
        <v>60.74</v>
      </c>
    </row>
    <row r="219" spans="1:17" x14ac:dyDescent="0.3">
      <c r="A219">
        <f t="shared" si="7"/>
        <v>218</v>
      </c>
      <c r="B219" t="s">
        <v>29</v>
      </c>
      <c r="C219" t="s">
        <v>30</v>
      </c>
      <c r="D219" s="2">
        <v>41591</v>
      </c>
      <c r="E219" s="2" t="str">
        <f t="shared" si="6"/>
        <v>HDFCBANK41591</v>
      </c>
      <c r="F219">
        <v>645.95000000000005</v>
      </c>
      <c r="G219">
        <v>639</v>
      </c>
      <c r="H219">
        <v>647.45000000000005</v>
      </c>
      <c r="I219">
        <v>628.35</v>
      </c>
      <c r="J219">
        <v>631.95000000000005</v>
      </c>
      <c r="K219">
        <v>633.70000000000005</v>
      </c>
      <c r="L219">
        <v>635.82000000000005</v>
      </c>
      <c r="M219">
        <v>2640271</v>
      </c>
      <c r="N219">
        <v>1678737482.1500001</v>
      </c>
      <c r="O219">
        <v>76043</v>
      </c>
      <c r="P219">
        <v>1516241</v>
      </c>
      <c r="Q219">
        <v>57.43</v>
      </c>
    </row>
    <row r="220" spans="1:17" x14ac:dyDescent="0.3">
      <c r="A220">
        <f t="shared" si="7"/>
        <v>219</v>
      </c>
      <c r="B220" t="s">
        <v>29</v>
      </c>
      <c r="C220" t="s">
        <v>30</v>
      </c>
      <c r="D220" s="2">
        <v>41592</v>
      </c>
      <c r="E220" s="2" t="str">
        <f t="shared" si="6"/>
        <v>HDFCBANK41592</v>
      </c>
      <c r="F220">
        <v>633.70000000000005</v>
      </c>
      <c r="G220">
        <v>638</v>
      </c>
      <c r="H220">
        <v>649.9</v>
      </c>
      <c r="I220">
        <v>638</v>
      </c>
      <c r="J220">
        <v>643.29999999999995</v>
      </c>
      <c r="K220">
        <v>642.20000000000005</v>
      </c>
      <c r="L220">
        <v>645.07000000000005</v>
      </c>
      <c r="M220">
        <v>3156715</v>
      </c>
      <c r="N220">
        <v>2036288806</v>
      </c>
      <c r="O220">
        <v>60225</v>
      </c>
      <c r="P220">
        <v>2036155</v>
      </c>
      <c r="Q220">
        <v>64.5</v>
      </c>
    </row>
    <row r="221" spans="1:17" x14ac:dyDescent="0.3">
      <c r="A221">
        <f t="shared" si="7"/>
        <v>220</v>
      </c>
      <c r="B221" t="s">
        <v>29</v>
      </c>
      <c r="C221" t="s">
        <v>30</v>
      </c>
      <c r="D221" s="2">
        <v>41596</v>
      </c>
      <c r="E221" s="2" t="str">
        <f t="shared" si="6"/>
        <v>HDFCBANK41596</v>
      </c>
      <c r="F221">
        <v>642.20000000000005</v>
      </c>
      <c r="G221">
        <v>651.4</v>
      </c>
      <c r="H221">
        <v>670</v>
      </c>
      <c r="I221">
        <v>649.04999999999995</v>
      </c>
      <c r="J221">
        <v>666.5</v>
      </c>
      <c r="K221">
        <v>668.8</v>
      </c>
      <c r="L221">
        <v>661.08</v>
      </c>
      <c r="M221">
        <v>3718480</v>
      </c>
      <c r="N221">
        <v>2458196320.4000001</v>
      </c>
      <c r="O221">
        <v>81418</v>
      </c>
      <c r="P221">
        <v>2705693</v>
      </c>
      <c r="Q221">
        <v>72.760000000000005</v>
      </c>
    </row>
    <row r="222" spans="1:17" x14ac:dyDescent="0.3">
      <c r="A222">
        <f t="shared" si="7"/>
        <v>221</v>
      </c>
      <c r="B222" t="s">
        <v>29</v>
      </c>
      <c r="C222" t="s">
        <v>30</v>
      </c>
      <c r="D222" s="2">
        <v>41597</v>
      </c>
      <c r="E222" s="2" t="str">
        <f t="shared" si="6"/>
        <v>HDFCBANK41597</v>
      </c>
      <c r="F222">
        <v>668.8</v>
      </c>
      <c r="G222">
        <v>668.4</v>
      </c>
      <c r="H222">
        <v>668.4</v>
      </c>
      <c r="I222">
        <v>657.45</v>
      </c>
      <c r="J222">
        <v>660.25</v>
      </c>
      <c r="K222">
        <v>660.05</v>
      </c>
      <c r="L222">
        <v>661.23</v>
      </c>
      <c r="M222">
        <v>1697259</v>
      </c>
      <c r="N222">
        <v>1122273361.9000001</v>
      </c>
      <c r="O222">
        <v>29560</v>
      </c>
      <c r="P222">
        <v>1010636</v>
      </c>
      <c r="Q222">
        <v>59.55</v>
      </c>
    </row>
    <row r="223" spans="1:17" x14ac:dyDescent="0.3">
      <c r="A223">
        <f t="shared" si="7"/>
        <v>222</v>
      </c>
      <c r="B223" t="s">
        <v>29</v>
      </c>
      <c r="C223" t="s">
        <v>30</v>
      </c>
      <c r="D223" s="2">
        <v>41598</v>
      </c>
      <c r="E223" s="2" t="str">
        <f t="shared" si="6"/>
        <v>HDFCBANK41598</v>
      </c>
      <c r="F223">
        <v>660.05</v>
      </c>
      <c r="G223">
        <v>656.7</v>
      </c>
      <c r="H223">
        <v>659</v>
      </c>
      <c r="I223">
        <v>646.4</v>
      </c>
      <c r="J223">
        <v>646.6</v>
      </c>
      <c r="K223">
        <v>649.54999999999995</v>
      </c>
      <c r="L223">
        <v>653.29999999999995</v>
      </c>
      <c r="M223">
        <v>2092524</v>
      </c>
      <c r="N223">
        <v>1367044854.75</v>
      </c>
      <c r="O223">
        <v>46516</v>
      </c>
      <c r="P223">
        <v>1361902</v>
      </c>
      <c r="Q223">
        <v>65.08</v>
      </c>
    </row>
    <row r="224" spans="1:17" x14ac:dyDescent="0.3">
      <c r="A224">
        <f t="shared" si="7"/>
        <v>223</v>
      </c>
      <c r="B224" t="s">
        <v>29</v>
      </c>
      <c r="C224" t="s">
        <v>30</v>
      </c>
      <c r="D224" s="2">
        <v>41599</v>
      </c>
      <c r="E224" s="2" t="str">
        <f t="shared" si="6"/>
        <v>HDFCBANK41599</v>
      </c>
      <c r="F224">
        <v>649.54999999999995</v>
      </c>
      <c r="G224">
        <v>644.54999999999995</v>
      </c>
      <c r="H224">
        <v>645.6</v>
      </c>
      <c r="I224">
        <v>635.15</v>
      </c>
      <c r="J224">
        <v>638.95000000000005</v>
      </c>
      <c r="K224">
        <v>637.65</v>
      </c>
      <c r="L224">
        <v>640.41999999999996</v>
      </c>
      <c r="M224">
        <v>3196914</v>
      </c>
      <c r="N224">
        <v>2047382404.1500001</v>
      </c>
      <c r="O224">
        <v>63898</v>
      </c>
      <c r="P224">
        <v>2008980</v>
      </c>
      <c r="Q224">
        <v>62.84</v>
      </c>
    </row>
    <row r="225" spans="1:17" x14ac:dyDescent="0.3">
      <c r="A225">
        <f t="shared" si="7"/>
        <v>224</v>
      </c>
      <c r="B225" t="s">
        <v>29</v>
      </c>
      <c r="C225" t="s">
        <v>30</v>
      </c>
      <c r="D225" s="2">
        <v>41600</v>
      </c>
      <c r="E225" s="2" t="str">
        <f t="shared" si="6"/>
        <v>HDFCBANK41600</v>
      </c>
      <c r="F225">
        <v>637.65</v>
      </c>
      <c r="G225">
        <v>642.5</v>
      </c>
      <c r="H225">
        <v>646.9</v>
      </c>
      <c r="I225">
        <v>635.1</v>
      </c>
      <c r="J225">
        <v>642.6</v>
      </c>
      <c r="K225">
        <v>642.15</v>
      </c>
      <c r="L225">
        <v>641.91999999999996</v>
      </c>
      <c r="M225">
        <v>1873096</v>
      </c>
      <c r="N225">
        <v>1202381687</v>
      </c>
      <c r="O225">
        <v>55226</v>
      </c>
      <c r="P225">
        <v>1062751</v>
      </c>
      <c r="Q225">
        <v>56.74</v>
      </c>
    </row>
    <row r="226" spans="1:17" x14ac:dyDescent="0.3">
      <c r="A226">
        <f t="shared" si="7"/>
        <v>225</v>
      </c>
      <c r="B226" t="s">
        <v>29</v>
      </c>
      <c r="C226" t="s">
        <v>30</v>
      </c>
      <c r="D226" s="2">
        <v>41603</v>
      </c>
      <c r="E226" s="2" t="str">
        <f t="shared" si="6"/>
        <v>HDFCBANK41603</v>
      </c>
      <c r="F226">
        <v>642.15</v>
      </c>
      <c r="G226">
        <v>648.04999999999995</v>
      </c>
      <c r="H226">
        <v>661.75</v>
      </c>
      <c r="I226">
        <v>648.04999999999995</v>
      </c>
      <c r="J226">
        <v>659</v>
      </c>
      <c r="K226">
        <v>659.75</v>
      </c>
      <c r="L226">
        <v>655.71</v>
      </c>
      <c r="M226">
        <v>4037635</v>
      </c>
      <c r="N226">
        <v>2647520959.6999998</v>
      </c>
      <c r="O226">
        <v>85622</v>
      </c>
      <c r="P226">
        <v>3030477</v>
      </c>
      <c r="Q226">
        <v>75.06</v>
      </c>
    </row>
    <row r="227" spans="1:17" x14ac:dyDescent="0.3">
      <c r="A227">
        <f t="shared" si="7"/>
        <v>226</v>
      </c>
      <c r="B227" t="s">
        <v>29</v>
      </c>
      <c r="C227" t="s">
        <v>30</v>
      </c>
      <c r="D227" s="2">
        <v>41604</v>
      </c>
      <c r="E227" s="2" t="str">
        <f t="shared" si="6"/>
        <v>HDFCBANK41604</v>
      </c>
      <c r="F227">
        <v>659.75</v>
      </c>
      <c r="G227">
        <v>657.7</v>
      </c>
      <c r="H227">
        <v>659.9</v>
      </c>
      <c r="I227">
        <v>648.4</v>
      </c>
      <c r="J227">
        <v>654.15</v>
      </c>
      <c r="K227">
        <v>652.95000000000005</v>
      </c>
      <c r="L227">
        <v>654.25</v>
      </c>
      <c r="M227">
        <v>3619629</v>
      </c>
      <c r="N227">
        <v>2368144439.1500001</v>
      </c>
      <c r="O227">
        <v>76189</v>
      </c>
      <c r="P227">
        <v>2743195</v>
      </c>
      <c r="Q227">
        <v>75.790000000000006</v>
      </c>
    </row>
    <row r="228" spans="1:17" x14ac:dyDescent="0.3">
      <c r="A228">
        <f t="shared" si="7"/>
        <v>227</v>
      </c>
      <c r="B228" t="s">
        <v>29</v>
      </c>
      <c r="C228" t="s">
        <v>30</v>
      </c>
      <c r="D228" s="2">
        <v>41605</v>
      </c>
      <c r="E228" s="2" t="str">
        <f t="shared" si="6"/>
        <v>HDFCBANK41605</v>
      </c>
      <c r="F228">
        <v>652.95000000000005</v>
      </c>
      <c r="G228">
        <v>651.1</v>
      </c>
      <c r="H228">
        <v>658.75</v>
      </c>
      <c r="I228">
        <v>644.1</v>
      </c>
      <c r="J228">
        <v>652.29999999999995</v>
      </c>
      <c r="K228">
        <v>653.54999999999995</v>
      </c>
      <c r="L228">
        <v>651.24</v>
      </c>
      <c r="M228">
        <v>2148253</v>
      </c>
      <c r="N228">
        <v>1399035753.75</v>
      </c>
      <c r="O228">
        <v>47216</v>
      </c>
      <c r="P228">
        <v>1342075</v>
      </c>
      <c r="Q228">
        <v>62.47</v>
      </c>
    </row>
    <row r="229" spans="1:17" x14ac:dyDescent="0.3">
      <c r="A229">
        <f t="shared" si="7"/>
        <v>228</v>
      </c>
      <c r="B229" t="s">
        <v>29</v>
      </c>
      <c r="C229" t="s">
        <v>30</v>
      </c>
      <c r="D229" s="2">
        <v>41606</v>
      </c>
      <c r="E229" s="2" t="str">
        <f t="shared" si="6"/>
        <v>HDFCBANK41606</v>
      </c>
      <c r="F229">
        <v>653.54999999999995</v>
      </c>
      <c r="G229">
        <v>655.6</v>
      </c>
      <c r="H229">
        <v>663</v>
      </c>
      <c r="I229">
        <v>648.04999999999995</v>
      </c>
      <c r="J229">
        <v>657.9</v>
      </c>
      <c r="K229">
        <v>653.4</v>
      </c>
      <c r="L229">
        <v>655.20000000000005</v>
      </c>
      <c r="M229">
        <v>3693433</v>
      </c>
      <c r="N229">
        <v>2419934813.0999999</v>
      </c>
      <c r="O229">
        <v>47832</v>
      </c>
      <c r="P229">
        <v>2269544</v>
      </c>
      <c r="Q229">
        <v>61.45</v>
      </c>
    </row>
    <row r="230" spans="1:17" x14ac:dyDescent="0.3">
      <c r="A230">
        <f t="shared" si="7"/>
        <v>229</v>
      </c>
      <c r="B230" t="s">
        <v>29</v>
      </c>
      <c r="C230" t="s">
        <v>30</v>
      </c>
      <c r="D230" s="2">
        <v>41607</v>
      </c>
      <c r="E230" s="2" t="str">
        <f t="shared" si="6"/>
        <v>HDFCBANK41607</v>
      </c>
      <c r="F230">
        <v>653.4</v>
      </c>
      <c r="G230">
        <v>655</v>
      </c>
      <c r="H230">
        <v>668.9</v>
      </c>
      <c r="I230">
        <v>655</v>
      </c>
      <c r="J230">
        <v>661.15</v>
      </c>
      <c r="K230">
        <v>661.3</v>
      </c>
      <c r="L230">
        <v>662.6</v>
      </c>
      <c r="M230">
        <v>2392770</v>
      </c>
      <c r="N230">
        <v>1585455323.55</v>
      </c>
      <c r="O230">
        <v>51546</v>
      </c>
      <c r="P230">
        <v>1720469</v>
      </c>
      <c r="Q230">
        <v>71.900000000000006</v>
      </c>
    </row>
    <row r="231" spans="1:17" x14ac:dyDescent="0.3">
      <c r="A231">
        <f t="shared" si="7"/>
        <v>230</v>
      </c>
      <c r="B231" t="s">
        <v>29</v>
      </c>
      <c r="C231" t="s">
        <v>30</v>
      </c>
      <c r="D231" s="2">
        <v>41610</v>
      </c>
      <c r="E231" s="2" t="str">
        <f t="shared" si="6"/>
        <v>HDFCBANK41610</v>
      </c>
      <c r="F231">
        <v>661.3</v>
      </c>
      <c r="G231">
        <v>662</v>
      </c>
      <c r="H231">
        <v>665</v>
      </c>
      <c r="I231">
        <v>658.05</v>
      </c>
      <c r="J231">
        <v>660.55</v>
      </c>
      <c r="K231">
        <v>661.3</v>
      </c>
      <c r="L231">
        <v>661.96</v>
      </c>
      <c r="M231">
        <v>1714653</v>
      </c>
      <c r="N231">
        <v>1135034937.0999999</v>
      </c>
      <c r="O231">
        <v>35657</v>
      </c>
      <c r="P231">
        <v>926629</v>
      </c>
      <c r="Q231">
        <v>54.04</v>
      </c>
    </row>
    <row r="232" spans="1:17" x14ac:dyDescent="0.3">
      <c r="A232">
        <f t="shared" si="7"/>
        <v>231</v>
      </c>
      <c r="B232" t="s">
        <v>29</v>
      </c>
      <c r="C232" t="s">
        <v>30</v>
      </c>
      <c r="D232" s="2">
        <v>41611</v>
      </c>
      <c r="E232" s="2" t="str">
        <f t="shared" si="6"/>
        <v>HDFCBANK41611</v>
      </c>
      <c r="F232">
        <v>661.3</v>
      </c>
      <c r="G232">
        <v>660</v>
      </c>
      <c r="H232">
        <v>662.2</v>
      </c>
      <c r="I232">
        <v>652.65</v>
      </c>
      <c r="J232">
        <v>656.95</v>
      </c>
      <c r="K232">
        <v>655.75</v>
      </c>
      <c r="L232">
        <v>657.17</v>
      </c>
      <c r="M232">
        <v>2572070</v>
      </c>
      <c r="N232">
        <v>1690285573.3499999</v>
      </c>
      <c r="O232">
        <v>71170</v>
      </c>
      <c r="P232">
        <v>1877247</v>
      </c>
      <c r="Q232">
        <v>72.989999999999995</v>
      </c>
    </row>
    <row r="233" spans="1:17" x14ac:dyDescent="0.3">
      <c r="A233">
        <f t="shared" si="7"/>
        <v>232</v>
      </c>
      <c r="B233" t="s">
        <v>29</v>
      </c>
      <c r="C233" t="s">
        <v>30</v>
      </c>
      <c r="D233" s="2">
        <v>41612</v>
      </c>
      <c r="E233" s="2" t="str">
        <f t="shared" si="6"/>
        <v>HDFCBANK41612</v>
      </c>
      <c r="F233">
        <v>655.75</v>
      </c>
      <c r="G233">
        <v>654.9</v>
      </c>
      <c r="H233">
        <v>659.55</v>
      </c>
      <c r="I233">
        <v>653.45000000000005</v>
      </c>
      <c r="J233">
        <v>658.8</v>
      </c>
      <c r="K233">
        <v>657.6</v>
      </c>
      <c r="L233">
        <v>657.16</v>
      </c>
      <c r="M233">
        <v>2619152</v>
      </c>
      <c r="N233">
        <v>1721199283.3</v>
      </c>
      <c r="O233">
        <v>43740</v>
      </c>
      <c r="P233">
        <v>1852484</v>
      </c>
      <c r="Q233">
        <v>70.73</v>
      </c>
    </row>
    <row r="234" spans="1:17" x14ac:dyDescent="0.3">
      <c r="A234">
        <f t="shared" si="7"/>
        <v>233</v>
      </c>
      <c r="B234" t="s">
        <v>29</v>
      </c>
      <c r="C234" t="s">
        <v>30</v>
      </c>
      <c r="D234" s="2">
        <v>41613</v>
      </c>
      <c r="E234" s="2" t="str">
        <f t="shared" si="6"/>
        <v>HDFCBANK41613</v>
      </c>
      <c r="F234">
        <v>657.6</v>
      </c>
      <c r="G234">
        <v>671.55</v>
      </c>
      <c r="H234">
        <v>689.9</v>
      </c>
      <c r="I234">
        <v>671.55</v>
      </c>
      <c r="J234">
        <v>688</v>
      </c>
      <c r="K234">
        <v>688.1</v>
      </c>
      <c r="L234">
        <v>686.04</v>
      </c>
      <c r="M234">
        <v>8004998</v>
      </c>
      <c r="N234">
        <v>5491727987.3500004</v>
      </c>
      <c r="O234">
        <v>147475</v>
      </c>
      <c r="P234">
        <v>6626476</v>
      </c>
      <c r="Q234">
        <v>82.78</v>
      </c>
    </row>
    <row r="235" spans="1:17" x14ac:dyDescent="0.3">
      <c r="A235">
        <f t="shared" si="7"/>
        <v>234</v>
      </c>
      <c r="B235" t="s">
        <v>29</v>
      </c>
      <c r="C235" t="s">
        <v>30</v>
      </c>
      <c r="D235" s="2">
        <v>41614</v>
      </c>
      <c r="E235" s="2" t="str">
        <f t="shared" si="6"/>
        <v>HDFCBANK41614</v>
      </c>
      <c r="F235">
        <v>688.1</v>
      </c>
      <c r="G235">
        <v>684.9</v>
      </c>
      <c r="H235">
        <v>689.6</v>
      </c>
      <c r="I235">
        <v>678.25</v>
      </c>
      <c r="J235">
        <v>687.6</v>
      </c>
      <c r="K235">
        <v>682.7</v>
      </c>
      <c r="L235">
        <v>681.59</v>
      </c>
      <c r="M235">
        <v>4017308</v>
      </c>
      <c r="N235">
        <v>2738171328.25</v>
      </c>
      <c r="O235">
        <v>36667</v>
      </c>
      <c r="P235">
        <v>3141222</v>
      </c>
      <c r="Q235">
        <v>78.19</v>
      </c>
    </row>
    <row r="236" spans="1:17" x14ac:dyDescent="0.3">
      <c r="A236">
        <f t="shared" si="7"/>
        <v>235</v>
      </c>
      <c r="B236" t="s">
        <v>29</v>
      </c>
      <c r="C236" t="s">
        <v>30</v>
      </c>
      <c r="D236" s="2">
        <v>41617</v>
      </c>
      <c r="E236" s="2" t="str">
        <f t="shared" si="6"/>
        <v>HDFCBANK41617</v>
      </c>
      <c r="F236">
        <v>682.7</v>
      </c>
      <c r="G236">
        <v>710</v>
      </c>
      <c r="H236">
        <v>717.4</v>
      </c>
      <c r="I236">
        <v>692.55</v>
      </c>
      <c r="J236">
        <v>693</v>
      </c>
      <c r="K236">
        <v>696.65</v>
      </c>
      <c r="L236">
        <v>704.05</v>
      </c>
      <c r="M236">
        <v>6316407</v>
      </c>
      <c r="N236">
        <v>4447045397.3500004</v>
      </c>
      <c r="O236">
        <v>65808</v>
      </c>
      <c r="P236">
        <v>4762350</v>
      </c>
      <c r="Q236">
        <v>75.400000000000006</v>
      </c>
    </row>
    <row r="237" spans="1:17" x14ac:dyDescent="0.3">
      <c r="A237">
        <f t="shared" si="7"/>
        <v>236</v>
      </c>
      <c r="B237" t="s">
        <v>29</v>
      </c>
      <c r="C237" t="s">
        <v>30</v>
      </c>
      <c r="D237" s="2">
        <v>41618</v>
      </c>
      <c r="E237" s="2" t="str">
        <f t="shared" si="6"/>
        <v>HDFCBANK41618</v>
      </c>
      <c r="F237">
        <v>696.65</v>
      </c>
      <c r="G237">
        <v>692.35</v>
      </c>
      <c r="H237">
        <v>701.85</v>
      </c>
      <c r="I237">
        <v>690</v>
      </c>
      <c r="J237">
        <v>695.35</v>
      </c>
      <c r="K237">
        <v>696.7</v>
      </c>
      <c r="L237">
        <v>695.57</v>
      </c>
      <c r="M237">
        <v>6266220</v>
      </c>
      <c r="N237">
        <v>4358568856.3500004</v>
      </c>
      <c r="O237">
        <v>68219</v>
      </c>
      <c r="P237">
        <v>4954908</v>
      </c>
      <c r="Q237">
        <v>79.069999999999993</v>
      </c>
    </row>
    <row r="238" spans="1:17" x14ac:dyDescent="0.3">
      <c r="A238">
        <f t="shared" si="7"/>
        <v>237</v>
      </c>
      <c r="B238" t="s">
        <v>29</v>
      </c>
      <c r="C238" t="s">
        <v>30</v>
      </c>
      <c r="D238" s="2">
        <v>41619</v>
      </c>
      <c r="E238" s="2" t="str">
        <f t="shared" si="6"/>
        <v>HDFCBANK41619</v>
      </c>
      <c r="F238">
        <v>696.7</v>
      </c>
      <c r="G238">
        <v>690.1</v>
      </c>
      <c r="H238">
        <v>701.8</v>
      </c>
      <c r="I238">
        <v>686.9</v>
      </c>
      <c r="J238">
        <v>701</v>
      </c>
      <c r="K238">
        <v>695.55</v>
      </c>
      <c r="L238">
        <v>692.8</v>
      </c>
      <c r="M238">
        <v>3072444</v>
      </c>
      <c r="N238">
        <v>2128589847.45</v>
      </c>
      <c r="O238">
        <v>59235</v>
      </c>
      <c r="P238">
        <v>2253902</v>
      </c>
      <c r="Q238">
        <v>73.36</v>
      </c>
    </row>
    <row r="239" spans="1:17" x14ac:dyDescent="0.3">
      <c r="A239">
        <f t="shared" si="7"/>
        <v>238</v>
      </c>
      <c r="B239" t="s">
        <v>29</v>
      </c>
      <c r="C239" t="s">
        <v>30</v>
      </c>
      <c r="D239" s="2">
        <v>41620</v>
      </c>
      <c r="E239" s="2" t="str">
        <f t="shared" si="6"/>
        <v>HDFCBANK41620</v>
      </c>
      <c r="F239">
        <v>695.55</v>
      </c>
      <c r="G239">
        <v>693.2</v>
      </c>
      <c r="H239">
        <v>700.55</v>
      </c>
      <c r="I239">
        <v>690.5</v>
      </c>
      <c r="J239">
        <v>695.9</v>
      </c>
      <c r="K239">
        <v>695.2</v>
      </c>
      <c r="L239">
        <v>694.85</v>
      </c>
      <c r="M239">
        <v>3216924</v>
      </c>
      <c r="N239">
        <v>2235283894</v>
      </c>
      <c r="O239">
        <v>47815</v>
      </c>
      <c r="P239">
        <v>2317749</v>
      </c>
      <c r="Q239">
        <v>72.05</v>
      </c>
    </row>
    <row r="240" spans="1:17" x14ac:dyDescent="0.3">
      <c r="A240">
        <f t="shared" si="7"/>
        <v>239</v>
      </c>
      <c r="B240" t="s">
        <v>29</v>
      </c>
      <c r="C240" t="s">
        <v>30</v>
      </c>
      <c r="D240" s="2">
        <v>41621</v>
      </c>
      <c r="E240" s="2" t="str">
        <f t="shared" si="6"/>
        <v>HDFCBANK41621</v>
      </c>
      <c r="F240">
        <v>695.2</v>
      </c>
      <c r="G240">
        <v>687.8</v>
      </c>
      <c r="H240">
        <v>702</v>
      </c>
      <c r="I240">
        <v>685</v>
      </c>
      <c r="J240">
        <v>685.8</v>
      </c>
      <c r="K240">
        <v>689.95</v>
      </c>
      <c r="L240">
        <v>692.52</v>
      </c>
      <c r="M240">
        <v>6329020</v>
      </c>
      <c r="N240">
        <v>4382955533.1999998</v>
      </c>
      <c r="O240">
        <v>53428</v>
      </c>
      <c r="P240">
        <v>3540532</v>
      </c>
      <c r="Q240">
        <v>55.94</v>
      </c>
    </row>
    <row r="241" spans="1:17" x14ac:dyDescent="0.3">
      <c r="A241">
        <f t="shared" si="7"/>
        <v>240</v>
      </c>
      <c r="B241" t="s">
        <v>29</v>
      </c>
      <c r="C241" t="s">
        <v>30</v>
      </c>
      <c r="D241" s="2">
        <v>41624</v>
      </c>
      <c r="E241" s="2" t="str">
        <f t="shared" si="6"/>
        <v>HDFCBANK41624</v>
      </c>
      <c r="F241">
        <v>689.95</v>
      </c>
      <c r="G241">
        <v>688</v>
      </c>
      <c r="H241">
        <v>690.9</v>
      </c>
      <c r="I241">
        <v>681.2</v>
      </c>
      <c r="J241">
        <v>686.1</v>
      </c>
      <c r="K241">
        <v>684.35</v>
      </c>
      <c r="L241">
        <v>686.85</v>
      </c>
      <c r="M241">
        <v>5358061</v>
      </c>
      <c r="N241">
        <v>3680169732.1500001</v>
      </c>
      <c r="O241">
        <v>48811</v>
      </c>
      <c r="P241">
        <v>2730592</v>
      </c>
      <c r="Q241">
        <v>50.96</v>
      </c>
    </row>
    <row r="242" spans="1:17" x14ac:dyDescent="0.3">
      <c r="A242">
        <f t="shared" si="7"/>
        <v>241</v>
      </c>
      <c r="B242" t="s">
        <v>29</v>
      </c>
      <c r="C242" t="s">
        <v>30</v>
      </c>
      <c r="D242" s="2">
        <v>41625</v>
      </c>
      <c r="E242" s="2" t="str">
        <f t="shared" si="6"/>
        <v>HDFCBANK41625</v>
      </c>
      <c r="F242">
        <v>684.35</v>
      </c>
      <c r="G242">
        <v>675.65</v>
      </c>
      <c r="H242">
        <v>675.65</v>
      </c>
      <c r="I242">
        <v>654.04999999999995</v>
      </c>
      <c r="J242">
        <v>659.25</v>
      </c>
      <c r="K242">
        <v>657.6</v>
      </c>
      <c r="L242">
        <v>663.11</v>
      </c>
      <c r="M242">
        <v>4485661</v>
      </c>
      <c r="N242">
        <v>2974489461.9499998</v>
      </c>
      <c r="O242">
        <v>64615</v>
      </c>
      <c r="P242">
        <v>2068014</v>
      </c>
      <c r="Q242">
        <v>46.1</v>
      </c>
    </row>
    <row r="243" spans="1:17" x14ac:dyDescent="0.3">
      <c r="A243">
        <f t="shared" si="7"/>
        <v>242</v>
      </c>
      <c r="B243" t="s">
        <v>29</v>
      </c>
      <c r="C243" t="s">
        <v>30</v>
      </c>
      <c r="D243" s="2">
        <v>41626</v>
      </c>
      <c r="E243" s="2" t="str">
        <f t="shared" si="6"/>
        <v>HDFCBANK41626</v>
      </c>
      <c r="F243">
        <v>657.6</v>
      </c>
      <c r="G243">
        <v>650.5</v>
      </c>
      <c r="H243">
        <v>680.65</v>
      </c>
      <c r="I243">
        <v>649.54999999999995</v>
      </c>
      <c r="J243">
        <v>667.75</v>
      </c>
      <c r="K243">
        <v>666.25</v>
      </c>
      <c r="L243">
        <v>664.32</v>
      </c>
      <c r="M243">
        <v>3521829</v>
      </c>
      <c r="N243">
        <v>2339617846.8000002</v>
      </c>
      <c r="O243">
        <v>48273</v>
      </c>
      <c r="P243">
        <v>1685097</v>
      </c>
      <c r="Q243">
        <v>47.85</v>
      </c>
    </row>
    <row r="244" spans="1:17" x14ac:dyDescent="0.3">
      <c r="A244">
        <f t="shared" si="7"/>
        <v>243</v>
      </c>
      <c r="B244" t="s">
        <v>29</v>
      </c>
      <c r="C244" t="s">
        <v>30</v>
      </c>
      <c r="D244" s="2">
        <v>41627</v>
      </c>
      <c r="E244" s="2" t="str">
        <f t="shared" si="6"/>
        <v>HDFCBANK41627</v>
      </c>
      <c r="F244">
        <v>666.25</v>
      </c>
      <c r="G244">
        <v>679</v>
      </c>
      <c r="H244">
        <v>683.95</v>
      </c>
      <c r="I244">
        <v>650.4</v>
      </c>
      <c r="J244">
        <v>653.1</v>
      </c>
      <c r="K244">
        <v>652.54999999999995</v>
      </c>
      <c r="L244">
        <v>657.39</v>
      </c>
      <c r="M244">
        <v>2504879</v>
      </c>
      <c r="N244">
        <v>1646686619.3</v>
      </c>
      <c r="O244">
        <v>34484</v>
      </c>
      <c r="P244">
        <v>1196726</v>
      </c>
      <c r="Q244">
        <v>47.78</v>
      </c>
    </row>
    <row r="245" spans="1:17" x14ac:dyDescent="0.3">
      <c r="A245">
        <f t="shared" si="7"/>
        <v>244</v>
      </c>
      <c r="B245" t="s">
        <v>29</v>
      </c>
      <c r="C245" t="s">
        <v>30</v>
      </c>
      <c r="D245" s="2">
        <v>41628</v>
      </c>
      <c r="E245" s="2" t="str">
        <f t="shared" si="6"/>
        <v>HDFCBANK41628</v>
      </c>
      <c r="F245">
        <v>652.54999999999995</v>
      </c>
      <c r="G245">
        <v>657.8</v>
      </c>
      <c r="H245">
        <v>668.6</v>
      </c>
      <c r="I245">
        <v>650.1</v>
      </c>
      <c r="J245">
        <v>666.45</v>
      </c>
      <c r="K245">
        <v>664.6</v>
      </c>
      <c r="L245">
        <v>658.53</v>
      </c>
      <c r="M245">
        <v>1430617</v>
      </c>
      <c r="N245">
        <v>942100890.54999995</v>
      </c>
      <c r="O245">
        <v>21461</v>
      </c>
      <c r="P245">
        <v>453831</v>
      </c>
      <c r="Q245">
        <v>31.72</v>
      </c>
    </row>
    <row r="246" spans="1:17" x14ac:dyDescent="0.3">
      <c r="A246">
        <f t="shared" si="7"/>
        <v>245</v>
      </c>
      <c r="B246" t="s">
        <v>29</v>
      </c>
      <c r="C246" t="s">
        <v>30</v>
      </c>
      <c r="D246" s="2">
        <v>41631</v>
      </c>
      <c r="E246" s="2" t="str">
        <f t="shared" si="6"/>
        <v>HDFCBANK41631</v>
      </c>
      <c r="F246">
        <v>664.6</v>
      </c>
      <c r="G246">
        <v>658</v>
      </c>
      <c r="H246">
        <v>671.5</v>
      </c>
      <c r="I246">
        <v>657</v>
      </c>
      <c r="J246">
        <v>663.1</v>
      </c>
      <c r="K246">
        <v>664.45</v>
      </c>
      <c r="L246">
        <v>666.94</v>
      </c>
      <c r="M246">
        <v>1382808</v>
      </c>
      <c r="N246">
        <v>922247874.60000002</v>
      </c>
      <c r="O246">
        <v>42116</v>
      </c>
      <c r="P246">
        <v>672489</v>
      </c>
      <c r="Q246">
        <v>48.63</v>
      </c>
    </row>
    <row r="247" spans="1:17" x14ac:dyDescent="0.3">
      <c r="A247">
        <f t="shared" si="7"/>
        <v>246</v>
      </c>
      <c r="B247" t="s">
        <v>29</v>
      </c>
      <c r="C247" t="s">
        <v>30</v>
      </c>
      <c r="D247" s="2">
        <v>41632</v>
      </c>
      <c r="E247" s="2" t="str">
        <f t="shared" si="6"/>
        <v>HDFCBANK41632</v>
      </c>
      <c r="F247">
        <v>664.45</v>
      </c>
      <c r="G247">
        <v>665.55</v>
      </c>
      <c r="H247">
        <v>666.5</v>
      </c>
      <c r="I247">
        <v>655.04999999999995</v>
      </c>
      <c r="J247">
        <v>658.6</v>
      </c>
      <c r="K247">
        <v>657.3</v>
      </c>
      <c r="L247">
        <v>660.07</v>
      </c>
      <c r="M247">
        <v>888674</v>
      </c>
      <c r="N247">
        <v>586591412.20000005</v>
      </c>
      <c r="O247">
        <v>14082</v>
      </c>
      <c r="P247">
        <v>368024</v>
      </c>
      <c r="Q247">
        <v>41.41</v>
      </c>
    </row>
    <row r="248" spans="1:17" x14ac:dyDescent="0.3">
      <c r="A248">
        <f t="shared" si="7"/>
        <v>247</v>
      </c>
      <c r="B248" t="s">
        <v>29</v>
      </c>
      <c r="C248" t="s">
        <v>30</v>
      </c>
      <c r="D248" s="2">
        <v>41634</v>
      </c>
      <c r="E248" s="2" t="str">
        <f t="shared" si="6"/>
        <v>HDFCBANK41634</v>
      </c>
      <c r="F248">
        <v>657.3</v>
      </c>
      <c r="G248">
        <v>659.85</v>
      </c>
      <c r="H248">
        <v>672.2</v>
      </c>
      <c r="I248">
        <v>656.9</v>
      </c>
      <c r="J248">
        <v>669</v>
      </c>
      <c r="K248">
        <v>669.05</v>
      </c>
      <c r="L248">
        <v>664.85</v>
      </c>
      <c r="M248">
        <v>2011690</v>
      </c>
      <c r="N248">
        <v>1337475060.3</v>
      </c>
      <c r="O248">
        <v>24092</v>
      </c>
      <c r="P248">
        <v>813549</v>
      </c>
      <c r="Q248">
        <v>40.44</v>
      </c>
    </row>
    <row r="249" spans="1:17" x14ac:dyDescent="0.3">
      <c r="A249">
        <f t="shared" si="7"/>
        <v>248</v>
      </c>
      <c r="B249" t="s">
        <v>29</v>
      </c>
      <c r="C249" t="s">
        <v>30</v>
      </c>
      <c r="D249" s="2">
        <v>41635</v>
      </c>
      <c r="E249" s="2" t="str">
        <f t="shared" si="6"/>
        <v>HDFCBANK41635</v>
      </c>
      <c r="F249">
        <v>669.05</v>
      </c>
      <c r="G249">
        <v>664.1</v>
      </c>
      <c r="H249">
        <v>675.45</v>
      </c>
      <c r="I249">
        <v>664.1</v>
      </c>
      <c r="J249">
        <v>668.75</v>
      </c>
      <c r="K249">
        <v>669.65</v>
      </c>
      <c r="L249">
        <v>670.44</v>
      </c>
      <c r="M249">
        <v>1366003</v>
      </c>
      <c r="N249">
        <v>915819103.35000002</v>
      </c>
      <c r="O249">
        <v>25230</v>
      </c>
      <c r="P249">
        <v>841941</v>
      </c>
      <c r="Q249">
        <v>61.64</v>
      </c>
    </row>
    <row r="250" spans="1:17" x14ac:dyDescent="0.3">
      <c r="A250">
        <f t="shared" si="7"/>
        <v>249</v>
      </c>
      <c r="B250" t="s">
        <v>29</v>
      </c>
      <c r="C250" t="s">
        <v>30</v>
      </c>
      <c r="D250" s="2">
        <v>41638</v>
      </c>
      <c r="E250" s="2" t="str">
        <f t="shared" si="6"/>
        <v>HDFCBANK41638</v>
      </c>
      <c r="F250">
        <v>669.65</v>
      </c>
      <c r="G250">
        <v>676.8</v>
      </c>
      <c r="H250">
        <v>677</v>
      </c>
      <c r="I250">
        <v>665.15</v>
      </c>
      <c r="J250">
        <v>669.4</v>
      </c>
      <c r="K250">
        <v>669.5</v>
      </c>
      <c r="L250">
        <v>669.88</v>
      </c>
      <c r="M250">
        <v>1056901</v>
      </c>
      <c r="N250">
        <v>707994077</v>
      </c>
      <c r="O250">
        <v>15635</v>
      </c>
      <c r="P250">
        <v>535684</v>
      </c>
      <c r="Q250">
        <v>50.68</v>
      </c>
    </row>
    <row r="251" spans="1:17" x14ac:dyDescent="0.3">
      <c r="A251">
        <f t="shared" si="7"/>
        <v>250</v>
      </c>
      <c r="B251" t="s">
        <v>29</v>
      </c>
      <c r="C251" t="s">
        <v>30</v>
      </c>
      <c r="D251" s="2">
        <v>41639</v>
      </c>
      <c r="E251" s="2" t="str">
        <f t="shared" si="6"/>
        <v>HDFCBANK41639</v>
      </c>
      <c r="F251">
        <v>669.5</v>
      </c>
      <c r="G251">
        <v>672.1</v>
      </c>
      <c r="H251">
        <v>672.3</v>
      </c>
      <c r="I251">
        <v>660.1</v>
      </c>
      <c r="J251">
        <v>667.5</v>
      </c>
      <c r="K251">
        <v>665.85</v>
      </c>
      <c r="L251">
        <v>664.42</v>
      </c>
      <c r="M251">
        <v>1315328</v>
      </c>
      <c r="N251">
        <v>873927459.35000002</v>
      </c>
      <c r="O251">
        <v>21691</v>
      </c>
      <c r="P251">
        <v>741457</v>
      </c>
      <c r="Q251">
        <v>56.37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54" workbookViewId="0">
      <selection activeCell="D82" sqref="D82"/>
    </sheetView>
  </sheetViews>
  <sheetFormatPr defaultRowHeight="14.4" x14ac:dyDescent="0.3"/>
  <cols>
    <col min="2" max="2" width="6.88671875" bestFit="1" customWidth="1"/>
    <col min="3" max="3" width="5.77734375" bestFit="1" customWidth="1"/>
    <col min="4" max="4" width="9.88671875" bestFit="1" customWidth="1"/>
    <col min="5" max="5" width="10.44140625" bestFit="1" customWidth="1"/>
    <col min="6" max="6" width="9.44140625" bestFit="1" customWidth="1"/>
    <col min="7" max="7" width="9.77734375" bestFit="1" customWidth="1"/>
    <col min="8" max="8" width="9" bestFit="1" customWidth="1"/>
    <col min="10" max="10" width="8.77734375" bestFit="1" customWidth="1"/>
    <col min="11" max="11" width="9.88671875" bestFit="1" customWidth="1"/>
    <col min="12" max="12" width="12" bestFit="1" customWidth="1"/>
    <col min="13" max="13" width="19" bestFit="1" customWidth="1"/>
    <col min="14" max="14" width="12" bestFit="1" customWidth="1"/>
    <col min="15" max="15" width="12.109375" bestFit="1" customWidth="1"/>
    <col min="16" max="16" width="13.5546875" bestFit="1" customWidth="1"/>
    <col min="17" max="17" width="19.77734375" bestFit="1" customWidth="1"/>
  </cols>
  <sheetData>
    <row r="1" spans="1:17" x14ac:dyDescent="0.3">
      <c r="A1" t="s">
        <v>32</v>
      </c>
      <c r="B1" t="s">
        <v>14</v>
      </c>
      <c r="C1" t="s">
        <v>15</v>
      </c>
      <c r="D1" t="s">
        <v>16</v>
      </c>
      <c r="E1" t="s">
        <v>33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3">
      <c r="A2">
        <v>1</v>
      </c>
      <c r="B2" t="s">
        <v>31</v>
      </c>
      <c r="C2" t="s">
        <v>30</v>
      </c>
      <c r="D2" s="2">
        <v>41275</v>
      </c>
      <c r="E2" s="2" t="str">
        <f>B2&amp;D2</f>
        <v>HDFC41275</v>
      </c>
      <c r="F2">
        <v>828.85</v>
      </c>
      <c r="G2">
        <v>834.65</v>
      </c>
      <c r="H2">
        <v>840.9</v>
      </c>
      <c r="I2">
        <v>832</v>
      </c>
      <c r="J2">
        <v>832.8</v>
      </c>
      <c r="K2">
        <v>832.95</v>
      </c>
      <c r="L2">
        <v>835.76</v>
      </c>
      <c r="M2">
        <v>1181027</v>
      </c>
      <c r="N2">
        <v>987052973</v>
      </c>
      <c r="O2">
        <v>11274</v>
      </c>
      <c r="P2">
        <v>804846</v>
      </c>
      <c r="Q2">
        <v>68.150000000000006</v>
      </c>
    </row>
    <row r="3" spans="1:17" x14ac:dyDescent="0.3">
      <c r="A3">
        <f>A2+1</f>
        <v>2</v>
      </c>
      <c r="B3" t="s">
        <v>31</v>
      </c>
      <c r="C3" t="s">
        <v>30</v>
      </c>
      <c r="D3" s="2">
        <v>41276</v>
      </c>
      <c r="E3" s="2" t="str">
        <f t="shared" ref="E3:E66" si="0">B3&amp;D3</f>
        <v>HDFC41276</v>
      </c>
      <c r="F3">
        <v>832.95</v>
      </c>
      <c r="G3">
        <v>837</v>
      </c>
      <c r="H3">
        <v>849.9</v>
      </c>
      <c r="I3">
        <v>837</v>
      </c>
      <c r="J3">
        <v>847</v>
      </c>
      <c r="K3">
        <v>846.6</v>
      </c>
      <c r="L3">
        <v>845.62</v>
      </c>
      <c r="M3">
        <v>2530696</v>
      </c>
      <c r="N3">
        <v>2139994774.7</v>
      </c>
      <c r="O3">
        <v>92583</v>
      </c>
      <c r="P3">
        <v>1988842</v>
      </c>
      <c r="Q3">
        <v>78.59</v>
      </c>
    </row>
    <row r="4" spans="1:17" x14ac:dyDescent="0.3">
      <c r="A4">
        <f t="shared" ref="A4:A67" si="1">A3+1</f>
        <v>3</v>
      </c>
      <c r="B4" t="s">
        <v>31</v>
      </c>
      <c r="C4" t="s">
        <v>30</v>
      </c>
      <c r="D4" s="2">
        <v>41277</v>
      </c>
      <c r="E4" s="2" t="str">
        <f t="shared" si="0"/>
        <v>HDFC41277</v>
      </c>
      <c r="F4">
        <v>846.6</v>
      </c>
      <c r="G4">
        <v>849.85</v>
      </c>
      <c r="H4">
        <v>850.9</v>
      </c>
      <c r="I4">
        <v>841</v>
      </c>
      <c r="J4">
        <v>846</v>
      </c>
      <c r="K4">
        <v>845.5</v>
      </c>
      <c r="L4">
        <v>845.17</v>
      </c>
      <c r="M4">
        <v>1876311</v>
      </c>
      <c r="N4">
        <v>1585803705.2</v>
      </c>
      <c r="O4">
        <v>41536</v>
      </c>
      <c r="P4">
        <v>1500311</v>
      </c>
      <c r="Q4">
        <v>79.959999999999994</v>
      </c>
    </row>
    <row r="5" spans="1:17" x14ac:dyDescent="0.3">
      <c r="A5">
        <f t="shared" si="1"/>
        <v>4</v>
      </c>
      <c r="B5" t="s">
        <v>31</v>
      </c>
      <c r="C5" t="s">
        <v>30</v>
      </c>
      <c r="D5" s="2">
        <v>41278</v>
      </c>
      <c r="E5" s="2" t="str">
        <f t="shared" si="0"/>
        <v>HDFC41278</v>
      </c>
      <c r="F5">
        <v>845.5</v>
      </c>
      <c r="G5">
        <v>845</v>
      </c>
      <c r="H5">
        <v>845</v>
      </c>
      <c r="I5">
        <v>828.55</v>
      </c>
      <c r="J5">
        <v>838.1</v>
      </c>
      <c r="K5">
        <v>837.7</v>
      </c>
      <c r="L5">
        <v>834.66</v>
      </c>
      <c r="M5">
        <v>2043109</v>
      </c>
      <c r="N5">
        <v>1705299981.8499999</v>
      </c>
      <c r="O5">
        <v>52563</v>
      </c>
      <c r="P5">
        <v>1498808</v>
      </c>
      <c r="Q5">
        <v>73.36</v>
      </c>
    </row>
    <row r="6" spans="1:17" x14ac:dyDescent="0.3">
      <c r="A6">
        <f t="shared" si="1"/>
        <v>5</v>
      </c>
      <c r="B6" t="s">
        <v>31</v>
      </c>
      <c r="C6" t="s">
        <v>30</v>
      </c>
      <c r="D6" s="2">
        <v>41281</v>
      </c>
      <c r="E6" s="2" t="str">
        <f t="shared" si="0"/>
        <v>HDFC41281</v>
      </c>
      <c r="F6">
        <v>837.7</v>
      </c>
      <c r="G6">
        <v>842</v>
      </c>
      <c r="H6">
        <v>842</v>
      </c>
      <c r="I6">
        <v>819.75</v>
      </c>
      <c r="J6">
        <v>820</v>
      </c>
      <c r="K6">
        <v>822.95</v>
      </c>
      <c r="L6">
        <v>825.52</v>
      </c>
      <c r="M6">
        <v>2017590</v>
      </c>
      <c r="N6">
        <v>1665552847.4000001</v>
      </c>
      <c r="O6">
        <v>56005</v>
      </c>
      <c r="P6">
        <v>1618566</v>
      </c>
      <c r="Q6">
        <v>80.22</v>
      </c>
    </row>
    <row r="7" spans="1:17" x14ac:dyDescent="0.3">
      <c r="A7">
        <f t="shared" si="1"/>
        <v>6</v>
      </c>
      <c r="B7" t="s">
        <v>31</v>
      </c>
      <c r="C7" t="s">
        <v>30</v>
      </c>
      <c r="D7" s="2">
        <v>41282</v>
      </c>
      <c r="E7" s="2" t="str">
        <f t="shared" si="0"/>
        <v>HDFC41282</v>
      </c>
      <c r="F7">
        <v>822.95</v>
      </c>
      <c r="G7">
        <v>823</v>
      </c>
      <c r="H7">
        <v>843.1</v>
      </c>
      <c r="I7">
        <v>822.85</v>
      </c>
      <c r="J7">
        <v>843.1</v>
      </c>
      <c r="K7">
        <v>840.3</v>
      </c>
      <c r="L7">
        <v>832.13</v>
      </c>
      <c r="M7">
        <v>1812479</v>
      </c>
      <c r="N7">
        <v>1508214777.25</v>
      </c>
      <c r="O7">
        <v>65107</v>
      </c>
      <c r="P7">
        <v>1330697</v>
      </c>
      <c r="Q7">
        <v>73.42</v>
      </c>
    </row>
    <row r="8" spans="1:17" x14ac:dyDescent="0.3">
      <c r="A8">
        <f t="shared" si="1"/>
        <v>7</v>
      </c>
      <c r="B8" t="s">
        <v>31</v>
      </c>
      <c r="C8" t="s">
        <v>30</v>
      </c>
      <c r="D8" s="2">
        <v>41283</v>
      </c>
      <c r="E8" s="2" t="str">
        <f t="shared" si="0"/>
        <v>HDFC41283</v>
      </c>
      <c r="F8">
        <v>840.3</v>
      </c>
      <c r="G8">
        <v>840.1</v>
      </c>
      <c r="H8">
        <v>845</v>
      </c>
      <c r="I8">
        <v>827</v>
      </c>
      <c r="J8">
        <v>829.55</v>
      </c>
      <c r="K8">
        <v>830</v>
      </c>
      <c r="L8">
        <v>832.47</v>
      </c>
      <c r="M8">
        <v>2634749</v>
      </c>
      <c r="N8">
        <v>2193340219.5</v>
      </c>
      <c r="O8">
        <v>83793</v>
      </c>
      <c r="P8">
        <v>2207731</v>
      </c>
      <c r="Q8">
        <v>83.79</v>
      </c>
    </row>
    <row r="9" spans="1:17" x14ac:dyDescent="0.3">
      <c r="A9">
        <f t="shared" si="1"/>
        <v>8</v>
      </c>
      <c r="B9" t="s">
        <v>31</v>
      </c>
      <c r="C9" t="s">
        <v>30</v>
      </c>
      <c r="D9" s="2">
        <v>41284</v>
      </c>
      <c r="E9" s="2" t="str">
        <f t="shared" si="0"/>
        <v>HDFC41284</v>
      </c>
      <c r="F9">
        <v>830</v>
      </c>
      <c r="G9">
        <v>835</v>
      </c>
      <c r="H9">
        <v>835.45</v>
      </c>
      <c r="I9">
        <v>820.2</v>
      </c>
      <c r="J9">
        <v>825.8</v>
      </c>
      <c r="K9">
        <v>825.5</v>
      </c>
      <c r="L9">
        <v>826.49</v>
      </c>
      <c r="M9">
        <v>2070735</v>
      </c>
      <c r="N9">
        <v>1711439404</v>
      </c>
      <c r="O9">
        <v>37662</v>
      </c>
      <c r="P9">
        <v>1644493</v>
      </c>
      <c r="Q9">
        <v>79.42</v>
      </c>
    </row>
    <row r="10" spans="1:17" x14ac:dyDescent="0.3">
      <c r="A10">
        <f t="shared" si="1"/>
        <v>9</v>
      </c>
      <c r="B10" t="s">
        <v>31</v>
      </c>
      <c r="C10" t="s">
        <v>30</v>
      </c>
      <c r="D10" s="2">
        <v>41285</v>
      </c>
      <c r="E10" s="2" t="str">
        <f t="shared" si="0"/>
        <v>HDFC41285</v>
      </c>
      <c r="F10">
        <v>825.5</v>
      </c>
      <c r="G10">
        <v>827</v>
      </c>
      <c r="H10">
        <v>830.55</v>
      </c>
      <c r="I10">
        <v>807</v>
      </c>
      <c r="J10">
        <v>810.25</v>
      </c>
      <c r="K10">
        <v>809.5</v>
      </c>
      <c r="L10">
        <v>814.54</v>
      </c>
      <c r="M10">
        <v>1732119</v>
      </c>
      <c r="N10">
        <v>1410882943.5999999</v>
      </c>
      <c r="O10">
        <v>55388</v>
      </c>
      <c r="P10">
        <v>1274992</v>
      </c>
      <c r="Q10">
        <v>73.61</v>
      </c>
    </row>
    <row r="11" spans="1:17" x14ac:dyDescent="0.3">
      <c r="A11">
        <f t="shared" si="1"/>
        <v>10</v>
      </c>
      <c r="B11" t="s">
        <v>31</v>
      </c>
      <c r="C11" t="s">
        <v>30</v>
      </c>
      <c r="D11" s="2">
        <v>41288</v>
      </c>
      <c r="E11" s="2" t="str">
        <f t="shared" si="0"/>
        <v>HDFC41288</v>
      </c>
      <c r="F11">
        <v>809.5</v>
      </c>
      <c r="G11">
        <v>810.1</v>
      </c>
      <c r="H11">
        <v>834.5</v>
      </c>
      <c r="I11">
        <v>805.05</v>
      </c>
      <c r="J11">
        <v>832</v>
      </c>
      <c r="K11">
        <v>827.05</v>
      </c>
      <c r="L11">
        <v>818.47</v>
      </c>
      <c r="M11">
        <v>1606929</v>
      </c>
      <c r="N11">
        <v>1315227401.6500001</v>
      </c>
      <c r="O11">
        <v>44805</v>
      </c>
      <c r="P11">
        <v>1080762</v>
      </c>
      <c r="Q11">
        <v>67.260000000000005</v>
      </c>
    </row>
    <row r="12" spans="1:17" x14ac:dyDescent="0.3">
      <c r="A12">
        <f t="shared" si="1"/>
        <v>11</v>
      </c>
      <c r="B12" t="s">
        <v>31</v>
      </c>
      <c r="C12" t="s">
        <v>30</v>
      </c>
      <c r="D12" s="2">
        <v>41289</v>
      </c>
      <c r="E12" s="2" t="str">
        <f t="shared" si="0"/>
        <v>HDFC41289</v>
      </c>
      <c r="F12">
        <v>827.05</v>
      </c>
      <c r="G12">
        <v>830</v>
      </c>
      <c r="H12">
        <v>832.5</v>
      </c>
      <c r="I12">
        <v>818.2</v>
      </c>
      <c r="J12">
        <v>826</v>
      </c>
      <c r="K12">
        <v>825.5</v>
      </c>
      <c r="L12">
        <v>823.7</v>
      </c>
      <c r="M12">
        <v>1896195</v>
      </c>
      <c r="N12">
        <v>1561893217.55</v>
      </c>
      <c r="O12">
        <v>48476</v>
      </c>
      <c r="P12">
        <v>1388568</v>
      </c>
      <c r="Q12">
        <v>73.23</v>
      </c>
    </row>
    <row r="13" spans="1:17" x14ac:dyDescent="0.3">
      <c r="A13">
        <f t="shared" si="1"/>
        <v>12</v>
      </c>
      <c r="B13" t="s">
        <v>31</v>
      </c>
      <c r="C13" t="s">
        <v>30</v>
      </c>
      <c r="D13" s="2">
        <v>41290</v>
      </c>
      <c r="E13" s="2" t="str">
        <f t="shared" si="0"/>
        <v>HDFC41290</v>
      </c>
      <c r="F13">
        <v>825.5</v>
      </c>
      <c r="G13">
        <v>826</v>
      </c>
      <c r="H13">
        <v>832</v>
      </c>
      <c r="I13">
        <v>815.4</v>
      </c>
      <c r="J13">
        <v>817.85</v>
      </c>
      <c r="K13">
        <v>818.85</v>
      </c>
      <c r="L13">
        <v>822.67</v>
      </c>
      <c r="M13">
        <v>1412832</v>
      </c>
      <c r="N13">
        <v>1162293845.6500001</v>
      </c>
      <c r="O13">
        <v>43240</v>
      </c>
      <c r="P13">
        <v>992367</v>
      </c>
      <c r="Q13">
        <v>70.239999999999995</v>
      </c>
    </row>
    <row r="14" spans="1:17" x14ac:dyDescent="0.3">
      <c r="A14">
        <f t="shared" si="1"/>
        <v>13</v>
      </c>
      <c r="B14" t="s">
        <v>31</v>
      </c>
      <c r="C14" t="s">
        <v>30</v>
      </c>
      <c r="D14" s="2">
        <v>41291</v>
      </c>
      <c r="E14" s="2" t="str">
        <f t="shared" si="0"/>
        <v>HDFC41291</v>
      </c>
      <c r="F14">
        <v>818.85</v>
      </c>
      <c r="G14">
        <v>820</v>
      </c>
      <c r="H14">
        <v>820.8</v>
      </c>
      <c r="I14">
        <v>805.55</v>
      </c>
      <c r="J14">
        <v>805.55</v>
      </c>
      <c r="K14">
        <v>807.6</v>
      </c>
      <c r="L14">
        <v>810.17</v>
      </c>
      <c r="M14">
        <v>3216138</v>
      </c>
      <c r="N14">
        <v>2605632632.0999999</v>
      </c>
      <c r="O14">
        <v>46655</v>
      </c>
      <c r="P14">
        <v>2125827</v>
      </c>
      <c r="Q14">
        <v>66.099999999999994</v>
      </c>
    </row>
    <row r="15" spans="1:17" x14ac:dyDescent="0.3">
      <c r="A15">
        <f t="shared" si="1"/>
        <v>14</v>
      </c>
      <c r="B15" t="s">
        <v>31</v>
      </c>
      <c r="C15" t="s">
        <v>30</v>
      </c>
      <c r="D15" s="2">
        <v>41292</v>
      </c>
      <c r="E15" s="2" t="str">
        <f t="shared" si="0"/>
        <v>HDFC41292</v>
      </c>
      <c r="F15">
        <v>807.6</v>
      </c>
      <c r="G15">
        <v>810.8</v>
      </c>
      <c r="H15">
        <v>825.8</v>
      </c>
      <c r="I15">
        <v>808.75</v>
      </c>
      <c r="J15">
        <v>822.1</v>
      </c>
      <c r="K15">
        <v>822.7</v>
      </c>
      <c r="L15">
        <v>819.49</v>
      </c>
      <c r="M15">
        <v>2486485</v>
      </c>
      <c r="N15">
        <v>2037652321.95</v>
      </c>
      <c r="O15">
        <v>69582</v>
      </c>
      <c r="P15">
        <v>1885408</v>
      </c>
      <c r="Q15">
        <v>75.83</v>
      </c>
    </row>
    <row r="16" spans="1:17" x14ac:dyDescent="0.3">
      <c r="A16">
        <f t="shared" si="1"/>
        <v>15</v>
      </c>
      <c r="B16" t="s">
        <v>31</v>
      </c>
      <c r="C16" t="s">
        <v>30</v>
      </c>
      <c r="D16" s="2">
        <v>41295</v>
      </c>
      <c r="E16" s="2" t="str">
        <f t="shared" si="0"/>
        <v>HDFC41295</v>
      </c>
      <c r="F16">
        <v>822.7</v>
      </c>
      <c r="G16">
        <v>826.5</v>
      </c>
      <c r="H16">
        <v>827.3</v>
      </c>
      <c r="I16">
        <v>808.5</v>
      </c>
      <c r="J16">
        <v>809</v>
      </c>
      <c r="K16">
        <v>812.5</v>
      </c>
      <c r="L16">
        <v>817.91</v>
      </c>
      <c r="M16">
        <v>2478734</v>
      </c>
      <c r="N16">
        <v>2027371761.0999999</v>
      </c>
      <c r="O16">
        <v>54950</v>
      </c>
      <c r="P16">
        <v>1298892</v>
      </c>
      <c r="Q16">
        <v>52.4</v>
      </c>
    </row>
    <row r="17" spans="1:17" x14ac:dyDescent="0.3">
      <c r="A17">
        <f t="shared" si="1"/>
        <v>16</v>
      </c>
      <c r="B17" t="s">
        <v>31</v>
      </c>
      <c r="C17" t="s">
        <v>30</v>
      </c>
      <c r="D17" s="2">
        <v>41296</v>
      </c>
      <c r="E17" s="2" t="str">
        <f t="shared" si="0"/>
        <v>HDFC41296</v>
      </c>
      <c r="F17">
        <v>812.5</v>
      </c>
      <c r="G17">
        <v>811</v>
      </c>
      <c r="H17">
        <v>816.7</v>
      </c>
      <c r="I17">
        <v>806.1</v>
      </c>
      <c r="J17">
        <v>813.5</v>
      </c>
      <c r="K17">
        <v>813.35</v>
      </c>
      <c r="L17">
        <v>812.03</v>
      </c>
      <c r="M17">
        <v>1304340</v>
      </c>
      <c r="N17">
        <v>1059159435.05</v>
      </c>
      <c r="O17">
        <v>47113</v>
      </c>
      <c r="P17">
        <v>769363</v>
      </c>
      <c r="Q17">
        <v>58.98</v>
      </c>
    </row>
    <row r="18" spans="1:17" x14ac:dyDescent="0.3">
      <c r="A18">
        <f t="shared" si="1"/>
        <v>17</v>
      </c>
      <c r="B18" t="s">
        <v>31</v>
      </c>
      <c r="C18" t="s">
        <v>30</v>
      </c>
      <c r="D18" s="2">
        <v>41297</v>
      </c>
      <c r="E18" s="2" t="str">
        <f t="shared" si="0"/>
        <v>HDFC41297</v>
      </c>
      <c r="F18">
        <v>813.35</v>
      </c>
      <c r="G18">
        <v>816.8</v>
      </c>
      <c r="H18">
        <v>824.5</v>
      </c>
      <c r="I18">
        <v>814.05</v>
      </c>
      <c r="J18">
        <v>821</v>
      </c>
      <c r="K18">
        <v>820.85</v>
      </c>
      <c r="L18">
        <v>820.37</v>
      </c>
      <c r="M18">
        <v>1622650</v>
      </c>
      <c r="N18">
        <v>1331170349.3</v>
      </c>
      <c r="O18">
        <v>82339</v>
      </c>
      <c r="P18">
        <v>1209269</v>
      </c>
      <c r="Q18">
        <v>74.52</v>
      </c>
    </row>
    <row r="19" spans="1:17" x14ac:dyDescent="0.3">
      <c r="A19">
        <f t="shared" si="1"/>
        <v>18</v>
      </c>
      <c r="B19" t="s">
        <v>31</v>
      </c>
      <c r="C19" t="s">
        <v>30</v>
      </c>
      <c r="D19" s="2">
        <v>41298</v>
      </c>
      <c r="E19" s="2" t="str">
        <f t="shared" si="0"/>
        <v>HDFC41298</v>
      </c>
      <c r="F19">
        <v>820.85</v>
      </c>
      <c r="G19">
        <v>817.15</v>
      </c>
      <c r="H19">
        <v>821.9</v>
      </c>
      <c r="I19">
        <v>804.75</v>
      </c>
      <c r="J19">
        <v>804.85</v>
      </c>
      <c r="K19">
        <v>807.65</v>
      </c>
      <c r="L19">
        <v>812.94</v>
      </c>
      <c r="M19">
        <v>1456875</v>
      </c>
      <c r="N19">
        <v>1184357802.6500001</v>
      </c>
      <c r="O19">
        <v>38386</v>
      </c>
      <c r="P19">
        <v>964514</v>
      </c>
      <c r="Q19">
        <v>66.2</v>
      </c>
    </row>
    <row r="20" spans="1:17" x14ac:dyDescent="0.3">
      <c r="A20">
        <f t="shared" si="1"/>
        <v>19</v>
      </c>
      <c r="B20" t="s">
        <v>31</v>
      </c>
      <c r="C20" t="s">
        <v>30</v>
      </c>
      <c r="D20" s="2">
        <v>41299</v>
      </c>
      <c r="E20" s="2" t="str">
        <f t="shared" si="0"/>
        <v>HDFC41299</v>
      </c>
      <c r="F20">
        <v>807.65</v>
      </c>
      <c r="G20">
        <v>807.8</v>
      </c>
      <c r="H20">
        <v>811.65</v>
      </c>
      <c r="I20">
        <v>795.2</v>
      </c>
      <c r="J20">
        <v>807.4</v>
      </c>
      <c r="K20">
        <v>805.85</v>
      </c>
      <c r="L20">
        <v>802.51</v>
      </c>
      <c r="M20">
        <v>2213190</v>
      </c>
      <c r="N20">
        <v>1776097315</v>
      </c>
      <c r="O20">
        <v>53655</v>
      </c>
      <c r="P20">
        <v>1538724</v>
      </c>
      <c r="Q20">
        <v>69.53</v>
      </c>
    </row>
    <row r="21" spans="1:17" x14ac:dyDescent="0.3">
      <c r="A21">
        <f t="shared" si="1"/>
        <v>20</v>
      </c>
      <c r="B21" t="s">
        <v>31</v>
      </c>
      <c r="C21" t="s">
        <v>30</v>
      </c>
      <c r="D21" s="2">
        <v>41302</v>
      </c>
      <c r="E21" s="2" t="str">
        <f t="shared" si="0"/>
        <v>HDFC41302</v>
      </c>
      <c r="F21">
        <v>805.85</v>
      </c>
      <c r="G21">
        <v>809</v>
      </c>
      <c r="H21">
        <v>813</v>
      </c>
      <c r="I21">
        <v>796.35</v>
      </c>
      <c r="J21">
        <v>801.2</v>
      </c>
      <c r="K21">
        <v>801.7</v>
      </c>
      <c r="L21">
        <v>802.35</v>
      </c>
      <c r="M21">
        <v>2799611</v>
      </c>
      <c r="N21">
        <v>2246257532.5</v>
      </c>
      <c r="O21">
        <v>61196</v>
      </c>
      <c r="P21">
        <v>2285725</v>
      </c>
      <c r="Q21">
        <v>81.64</v>
      </c>
    </row>
    <row r="22" spans="1:17" x14ac:dyDescent="0.3">
      <c r="A22">
        <f t="shared" si="1"/>
        <v>21</v>
      </c>
      <c r="B22" t="s">
        <v>31</v>
      </c>
      <c r="C22" t="s">
        <v>30</v>
      </c>
      <c r="D22" s="2">
        <v>41303</v>
      </c>
      <c r="E22" s="2" t="str">
        <f t="shared" si="0"/>
        <v>HDFC41303</v>
      </c>
      <c r="F22">
        <v>801.7</v>
      </c>
      <c r="G22">
        <v>801.05</v>
      </c>
      <c r="H22">
        <v>808.7</v>
      </c>
      <c r="I22">
        <v>792.35</v>
      </c>
      <c r="J22">
        <v>803.8</v>
      </c>
      <c r="K22">
        <v>802.5</v>
      </c>
      <c r="L22">
        <v>801.49</v>
      </c>
      <c r="M22">
        <v>3887598</v>
      </c>
      <c r="N22">
        <v>3115851897.1999998</v>
      </c>
      <c r="O22">
        <v>108943</v>
      </c>
      <c r="P22">
        <v>3097400</v>
      </c>
      <c r="Q22">
        <v>79.67</v>
      </c>
    </row>
    <row r="23" spans="1:17" x14ac:dyDescent="0.3">
      <c r="A23">
        <f t="shared" si="1"/>
        <v>22</v>
      </c>
      <c r="B23" t="s">
        <v>31</v>
      </c>
      <c r="C23" t="s">
        <v>30</v>
      </c>
      <c r="D23" s="2">
        <v>41304</v>
      </c>
      <c r="E23" s="2" t="str">
        <f t="shared" si="0"/>
        <v>HDFC41304</v>
      </c>
      <c r="F23">
        <v>802.5</v>
      </c>
      <c r="G23">
        <v>806</v>
      </c>
      <c r="H23">
        <v>806.45</v>
      </c>
      <c r="I23">
        <v>792.95</v>
      </c>
      <c r="J23">
        <v>797</v>
      </c>
      <c r="K23">
        <v>797.15</v>
      </c>
      <c r="L23">
        <v>796.49</v>
      </c>
      <c r="M23">
        <v>1650024</v>
      </c>
      <c r="N23">
        <v>1314226517.5</v>
      </c>
      <c r="O23">
        <v>34959</v>
      </c>
      <c r="P23">
        <v>1214669</v>
      </c>
      <c r="Q23">
        <v>73.62</v>
      </c>
    </row>
    <row r="24" spans="1:17" x14ac:dyDescent="0.3">
      <c r="A24">
        <f t="shared" si="1"/>
        <v>23</v>
      </c>
      <c r="B24" t="s">
        <v>31</v>
      </c>
      <c r="C24" t="s">
        <v>30</v>
      </c>
      <c r="D24" s="2">
        <v>41305</v>
      </c>
      <c r="E24" s="2" t="str">
        <f t="shared" si="0"/>
        <v>HDFC41305</v>
      </c>
      <c r="F24">
        <v>797.15</v>
      </c>
      <c r="G24">
        <v>794</v>
      </c>
      <c r="H24">
        <v>802.75</v>
      </c>
      <c r="I24">
        <v>784.55</v>
      </c>
      <c r="J24">
        <v>787</v>
      </c>
      <c r="K24">
        <v>786.55</v>
      </c>
      <c r="L24">
        <v>791.49</v>
      </c>
      <c r="M24">
        <v>2753902</v>
      </c>
      <c r="N24">
        <v>2179697170.9499998</v>
      </c>
      <c r="O24">
        <v>89275</v>
      </c>
      <c r="P24">
        <v>2314548</v>
      </c>
      <c r="Q24">
        <v>84.05</v>
      </c>
    </row>
    <row r="25" spans="1:17" x14ac:dyDescent="0.3">
      <c r="A25">
        <f t="shared" si="1"/>
        <v>24</v>
      </c>
      <c r="B25" t="s">
        <v>31</v>
      </c>
      <c r="C25" t="s">
        <v>30</v>
      </c>
      <c r="D25" s="2">
        <v>41306</v>
      </c>
      <c r="E25" s="2" t="str">
        <f t="shared" si="0"/>
        <v>HDFC41306</v>
      </c>
      <c r="F25">
        <v>786.55</v>
      </c>
      <c r="G25">
        <v>787</v>
      </c>
      <c r="H25">
        <v>790</v>
      </c>
      <c r="I25">
        <v>773.8</v>
      </c>
      <c r="J25">
        <v>776.65</v>
      </c>
      <c r="K25">
        <v>777.95</v>
      </c>
      <c r="L25">
        <v>781.13</v>
      </c>
      <c r="M25">
        <v>2585707</v>
      </c>
      <c r="N25">
        <v>2019761349.8499999</v>
      </c>
      <c r="O25">
        <v>65950</v>
      </c>
      <c r="P25">
        <v>2094055</v>
      </c>
      <c r="Q25">
        <v>80.989999999999995</v>
      </c>
    </row>
    <row r="26" spans="1:17" x14ac:dyDescent="0.3">
      <c r="A26">
        <f t="shared" si="1"/>
        <v>25</v>
      </c>
      <c r="B26" t="s">
        <v>31</v>
      </c>
      <c r="C26" t="s">
        <v>30</v>
      </c>
      <c r="D26" s="2">
        <v>41309</v>
      </c>
      <c r="E26" s="2" t="str">
        <f t="shared" si="0"/>
        <v>HDFC41309</v>
      </c>
      <c r="F26">
        <v>777.95</v>
      </c>
      <c r="G26">
        <v>782.4</v>
      </c>
      <c r="H26">
        <v>802</v>
      </c>
      <c r="I26">
        <v>780</v>
      </c>
      <c r="J26">
        <v>798.8</v>
      </c>
      <c r="K26">
        <v>798.25</v>
      </c>
      <c r="L26">
        <v>794.5</v>
      </c>
      <c r="M26">
        <v>2623535</v>
      </c>
      <c r="N26">
        <v>2084391641.0999999</v>
      </c>
      <c r="O26">
        <v>48840</v>
      </c>
      <c r="P26">
        <v>1989872</v>
      </c>
      <c r="Q26">
        <v>75.849999999999994</v>
      </c>
    </row>
    <row r="27" spans="1:17" x14ac:dyDescent="0.3">
      <c r="A27">
        <f t="shared" si="1"/>
        <v>26</v>
      </c>
      <c r="B27" t="s">
        <v>31</v>
      </c>
      <c r="C27" t="s">
        <v>30</v>
      </c>
      <c r="D27" s="2">
        <v>41310</v>
      </c>
      <c r="E27" s="2" t="str">
        <f t="shared" si="0"/>
        <v>HDFC41310</v>
      </c>
      <c r="F27">
        <v>798.25</v>
      </c>
      <c r="G27">
        <v>791.55</v>
      </c>
      <c r="H27">
        <v>800.9</v>
      </c>
      <c r="I27">
        <v>791.5</v>
      </c>
      <c r="J27">
        <v>797.5</v>
      </c>
      <c r="K27">
        <v>797.4</v>
      </c>
      <c r="L27">
        <v>797.46</v>
      </c>
      <c r="M27">
        <v>1755998</v>
      </c>
      <c r="N27">
        <v>1400343109.7</v>
      </c>
      <c r="O27">
        <v>57659</v>
      </c>
      <c r="P27">
        <v>1389748</v>
      </c>
      <c r="Q27">
        <v>79.14</v>
      </c>
    </row>
    <row r="28" spans="1:17" x14ac:dyDescent="0.3">
      <c r="A28">
        <f t="shared" si="1"/>
        <v>27</v>
      </c>
      <c r="B28" t="s">
        <v>31</v>
      </c>
      <c r="C28" t="s">
        <v>30</v>
      </c>
      <c r="D28" s="2">
        <v>41311</v>
      </c>
      <c r="E28" s="2" t="str">
        <f t="shared" si="0"/>
        <v>HDFC41311</v>
      </c>
      <c r="F28">
        <v>797.4</v>
      </c>
      <c r="G28">
        <v>803.5</v>
      </c>
      <c r="H28">
        <v>818</v>
      </c>
      <c r="I28">
        <v>802.9</v>
      </c>
      <c r="J28">
        <v>806.15</v>
      </c>
      <c r="K28">
        <v>807.75</v>
      </c>
      <c r="L28">
        <v>810.01</v>
      </c>
      <c r="M28">
        <v>3296270</v>
      </c>
      <c r="N28">
        <v>2670004144.25</v>
      </c>
      <c r="O28">
        <v>72084</v>
      </c>
      <c r="P28">
        <v>2641375</v>
      </c>
      <c r="Q28">
        <v>80.13</v>
      </c>
    </row>
    <row r="29" spans="1:17" x14ac:dyDescent="0.3">
      <c r="A29">
        <f t="shared" si="1"/>
        <v>28</v>
      </c>
      <c r="B29" t="s">
        <v>31</v>
      </c>
      <c r="C29" t="s">
        <v>30</v>
      </c>
      <c r="D29" s="2">
        <v>41312</v>
      </c>
      <c r="E29" s="2" t="str">
        <f t="shared" si="0"/>
        <v>HDFC41312</v>
      </c>
      <c r="F29">
        <v>807.75</v>
      </c>
      <c r="G29">
        <v>805</v>
      </c>
      <c r="H29">
        <v>821.75</v>
      </c>
      <c r="I29">
        <v>801.85</v>
      </c>
      <c r="J29">
        <v>812.65</v>
      </c>
      <c r="K29">
        <v>810.65</v>
      </c>
      <c r="L29">
        <v>815.97</v>
      </c>
      <c r="M29">
        <v>2239647</v>
      </c>
      <c r="N29">
        <v>1827484669.8</v>
      </c>
      <c r="O29">
        <v>81362</v>
      </c>
      <c r="P29">
        <v>1685249</v>
      </c>
      <c r="Q29">
        <v>75.25</v>
      </c>
    </row>
    <row r="30" spans="1:17" x14ac:dyDescent="0.3">
      <c r="A30">
        <f t="shared" si="1"/>
        <v>29</v>
      </c>
      <c r="B30" t="s">
        <v>31</v>
      </c>
      <c r="C30" t="s">
        <v>30</v>
      </c>
      <c r="D30" s="2">
        <v>41313</v>
      </c>
      <c r="E30" s="2" t="str">
        <f t="shared" si="0"/>
        <v>HDFC41313</v>
      </c>
      <c r="F30">
        <v>810.65</v>
      </c>
      <c r="G30">
        <v>808.5</v>
      </c>
      <c r="H30">
        <v>820.9</v>
      </c>
      <c r="I30">
        <v>805.15</v>
      </c>
      <c r="J30">
        <v>809.05</v>
      </c>
      <c r="K30">
        <v>808.8</v>
      </c>
      <c r="L30">
        <v>813.96</v>
      </c>
      <c r="M30">
        <v>1193807</v>
      </c>
      <c r="N30">
        <v>971708736</v>
      </c>
      <c r="O30">
        <v>45732</v>
      </c>
      <c r="P30">
        <v>825104</v>
      </c>
      <c r="Q30">
        <v>69.12</v>
      </c>
    </row>
    <row r="31" spans="1:17" x14ac:dyDescent="0.3">
      <c r="A31">
        <f t="shared" si="1"/>
        <v>30</v>
      </c>
      <c r="B31" t="s">
        <v>31</v>
      </c>
      <c r="C31" t="s">
        <v>30</v>
      </c>
      <c r="D31" s="2">
        <v>41316</v>
      </c>
      <c r="E31" s="2" t="str">
        <f t="shared" si="0"/>
        <v>HDFC41316</v>
      </c>
      <c r="F31">
        <v>808.8</v>
      </c>
      <c r="G31">
        <v>809.1</v>
      </c>
      <c r="H31">
        <v>810.85</v>
      </c>
      <c r="I31">
        <v>796.35</v>
      </c>
      <c r="J31">
        <v>799</v>
      </c>
      <c r="K31">
        <v>800.2</v>
      </c>
      <c r="L31">
        <v>802.55</v>
      </c>
      <c r="M31">
        <v>1884674</v>
      </c>
      <c r="N31">
        <v>1512542868.9000001</v>
      </c>
      <c r="O31">
        <v>74657</v>
      </c>
      <c r="P31">
        <v>1324576</v>
      </c>
      <c r="Q31">
        <v>70.28</v>
      </c>
    </row>
    <row r="32" spans="1:17" x14ac:dyDescent="0.3">
      <c r="A32">
        <f t="shared" si="1"/>
        <v>31</v>
      </c>
      <c r="B32" t="s">
        <v>31</v>
      </c>
      <c r="C32" t="s">
        <v>30</v>
      </c>
      <c r="D32" s="2">
        <v>41317</v>
      </c>
      <c r="E32" s="2" t="str">
        <f t="shared" si="0"/>
        <v>HDFC41317</v>
      </c>
      <c r="F32">
        <v>800.2</v>
      </c>
      <c r="G32">
        <v>800</v>
      </c>
      <c r="H32">
        <v>806.9</v>
      </c>
      <c r="I32">
        <v>795.25</v>
      </c>
      <c r="J32">
        <v>800</v>
      </c>
      <c r="K32">
        <v>800.4</v>
      </c>
      <c r="L32">
        <v>802.38</v>
      </c>
      <c r="M32">
        <v>1626711</v>
      </c>
      <c r="N32">
        <v>1305234926.4000001</v>
      </c>
      <c r="O32">
        <v>94359</v>
      </c>
      <c r="P32">
        <v>1170914</v>
      </c>
      <c r="Q32">
        <v>71.98</v>
      </c>
    </row>
    <row r="33" spans="1:17" x14ac:dyDescent="0.3">
      <c r="A33">
        <f t="shared" si="1"/>
        <v>32</v>
      </c>
      <c r="B33" t="s">
        <v>31</v>
      </c>
      <c r="C33" t="s">
        <v>30</v>
      </c>
      <c r="D33" s="2">
        <v>41318</v>
      </c>
      <c r="E33" s="2" t="str">
        <f t="shared" si="0"/>
        <v>HDFC41318</v>
      </c>
      <c r="F33">
        <v>800.4</v>
      </c>
      <c r="G33">
        <v>805</v>
      </c>
      <c r="H33">
        <v>817.3</v>
      </c>
      <c r="I33">
        <v>802.65</v>
      </c>
      <c r="J33">
        <v>815.4</v>
      </c>
      <c r="K33">
        <v>815</v>
      </c>
      <c r="L33">
        <v>812.94</v>
      </c>
      <c r="M33">
        <v>2833733</v>
      </c>
      <c r="N33">
        <v>2303646630.3499999</v>
      </c>
      <c r="O33">
        <v>85645</v>
      </c>
      <c r="P33">
        <v>2222263</v>
      </c>
      <c r="Q33">
        <v>78.42</v>
      </c>
    </row>
    <row r="34" spans="1:17" x14ac:dyDescent="0.3">
      <c r="A34">
        <f t="shared" si="1"/>
        <v>33</v>
      </c>
      <c r="B34" t="s">
        <v>31</v>
      </c>
      <c r="C34" t="s">
        <v>30</v>
      </c>
      <c r="D34" s="2">
        <v>41319</v>
      </c>
      <c r="E34" s="2" t="str">
        <f t="shared" si="0"/>
        <v>HDFC41319</v>
      </c>
      <c r="F34">
        <v>815</v>
      </c>
      <c r="G34">
        <v>813</v>
      </c>
      <c r="H34">
        <v>820.5</v>
      </c>
      <c r="I34">
        <v>809.65</v>
      </c>
      <c r="J34">
        <v>819</v>
      </c>
      <c r="K34">
        <v>816.2</v>
      </c>
      <c r="L34">
        <v>814.97</v>
      </c>
      <c r="M34">
        <v>2234677</v>
      </c>
      <c r="N34">
        <v>1821188653.7</v>
      </c>
      <c r="O34">
        <v>86029</v>
      </c>
      <c r="P34">
        <v>1689107</v>
      </c>
      <c r="Q34">
        <v>75.59</v>
      </c>
    </row>
    <row r="35" spans="1:17" x14ac:dyDescent="0.3">
      <c r="A35">
        <f t="shared" si="1"/>
        <v>34</v>
      </c>
      <c r="B35" t="s">
        <v>31</v>
      </c>
      <c r="C35" t="s">
        <v>30</v>
      </c>
      <c r="D35" s="2">
        <v>41320</v>
      </c>
      <c r="E35" s="2" t="str">
        <f t="shared" si="0"/>
        <v>HDFC41320</v>
      </c>
      <c r="F35">
        <v>816.2</v>
      </c>
      <c r="G35">
        <v>813</v>
      </c>
      <c r="H35">
        <v>820.25</v>
      </c>
      <c r="I35">
        <v>809</v>
      </c>
      <c r="J35">
        <v>810.9</v>
      </c>
      <c r="K35">
        <v>812.1</v>
      </c>
      <c r="L35">
        <v>814.37</v>
      </c>
      <c r="M35">
        <v>1799707</v>
      </c>
      <c r="N35">
        <v>1465635244.05</v>
      </c>
      <c r="O35">
        <v>54075</v>
      </c>
      <c r="P35">
        <v>1438568</v>
      </c>
      <c r="Q35">
        <v>79.930000000000007</v>
      </c>
    </row>
    <row r="36" spans="1:17" x14ac:dyDescent="0.3">
      <c r="A36">
        <f t="shared" si="1"/>
        <v>35</v>
      </c>
      <c r="B36" t="s">
        <v>31</v>
      </c>
      <c r="C36" t="s">
        <v>30</v>
      </c>
      <c r="D36" s="2">
        <v>41323</v>
      </c>
      <c r="E36" s="2" t="str">
        <f t="shared" si="0"/>
        <v>HDFC41323</v>
      </c>
      <c r="F36">
        <v>812.1</v>
      </c>
      <c r="G36">
        <v>812</v>
      </c>
      <c r="H36">
        <v>827</v>
      </c>
      <c r="I36">
        <v>805.65</v>
      </c>
      <c r="J36">
        <v>824.8</v>
      </c>
      <c r="K36">
        <v>824.45</v>
      </c>
      <c r="L36">
        <v>822.28</v>
      </c>
      <c r="M36">
        <v>1646991</v>
      </c>
      <c r="N36">
        <v>1354283331.3499999</v>
      </c>
      <c r="O36">
        <v>75798</v>
      </c>
      <c r="P36">
        <v>1166551</v>
      </c>
      <c r="Q36">
        <v>70.83</v>
      </c>
    </row>
    <row r="37" spans="1:17" x14ac:dyDescent="0.3">
      <c r="A37">
        <f t="shared" si="1"/>
        <v>36</v>
      </c>
      <c r="B37" t="s">
        <v>31</v>
      </c>
      <c r="C37" t="s">
        <v>30</v>
      </c>
      <c r="D37" s="2">
        <v>41324</v>
      </c>
      <c r="E37" s="2" t="str">
        <f t="shared" si="0"/>
        <v>HDFC41324</v>
      </c>
      <c r="F37">
        <v>824.45</v>
      </c>
      <c r="G37">
        <v>824.8</v>
      </c>
      <c r="H37">
        <v>828.4</v>
      </c>
      <c r="I37">
        <v>818</v>
      </c>
      <c r="J37">
        <v>823.3</v>
      </c>
      <c r="K37">
        <v>823.45</v>
      </c>
      <c r="L37">
        <v>822.08</v>
      </c>
      <c r="M37">
        <v>1009849</v>
      </c>
      <c r="N37">
        <v>830179026.10000002</v>
      </c>
      <c r="O37">
        <v>39020</v>
      </c>
      <c r="P37">
        <v>637215</v>
      </c>
      <c r="Q37">
        <v>63.1</v>
      </c>
    </row>
    <row r="38" spans="1:17" x14ac:dyDescent="0.3">
      <c r="A38">
        <f t="shared" si="1"/>
        <v>37</v>
      </c>
      <c r="B38" t="s">
        <v>31</v>
      </c>
      <c r="C38" t="s">
        <v>30</v>
      </c>
      <c r="D38" s="2">
        <v>41325</v>
      </c>
      <c r="E38" s="2" t="str">
        <f t="shared" si="0"/>
        <v>HDFC41325</v>
      </c>
      <c r="F38">
        <v>823.45</v>
      </c>
      <c r="G38">
        <v>826.9</v>
      </c>
      <c r="H38">
        <v>828.3</v>
      </c>
      <c r="I38">
        <v>815.55</v>
      </c>
      <c r="J38">
        <v>820</v>
      </c>
      <c r="K38">
        <v>819.6</v>
      </c>
      <c r="L38">
        <v>820.5</v>
      </c>
      <c r="M38">
        <v>1520492</v>
      </c>
      <c r="N38">
        <v>1247556451.8</v>
      </c>
      <c r="O38">
        <v>31796</v>
      </c>
      <c r="P38">
        <v>1023910</v>
      </c>
      <c r="Q38">
        <v>67.34</v>
      </c>
    </row>
    <row r="39" spans="1:17" x14ac:dyDescent="0.3">
      <c r="A39">
        <f t="shared" si="1"/>
        <v>38</v>
      </c>
      <c r="B39" t="s">
        <v>31</v>
      </c>
      <c r="C39" t="s">
        <v>30</v>
      </c>
      <c r="D39" s="2">
        <v>41326</v>
      </c>
      <c r="E39" s="2" t="str">
        <f t="shared" si="0"/>
        <v>HDFC41326</v>
      </c>
      <c r="F39">
        <v>819.6</v>
      </c>
      <c r="G39">
        <v>815</v>
      </c>
      <c r="H39">
        <v>820</v>
      </c>
      <c r="I39">
        <v>811.3</v>
      </c>
      <c r="J39">
        <v>814.5</v>
      </c>
      <c r="K39">
        <v>815.05</v>
      </c>
      <c r="L39">
        <v>815.05</v>
      </c>
      <c r="M39">
        <v>1910813</v>
      </c>
      <c r="N39">
        <v>1557411631.75</v>
      </c>
      <c r="O39">
        <v>32775</v>
      </c>
      <c r="P39">
        <v>1590099</v>
      </c>
      <c r="Q39">
        <v>83.22</v>
      </c>
    </row>
    <row r="40" spans="1:17" x14ac:dyDescent="0.3">
      <c r="A40">
        <f t="shared" si="1"/>
        <v>39</v>
      </c>
      <c r="B40" t="s">
        <v>31</v>
      </c>
      <c r="C40" t="s">
        <v>30</v>
      </c>
      <c r="D40" s="2">
        <v>41327</v>
      </c>
      <c r="E40" s="2" t="str">
        <f t="shared" si="0"/>
        <v>HDFC41327</v>
      </c>
      <c r="F40">
        <v>815.05</v>
      </c>
      <c r="G40">
        <v>811</v>
      </c>
      <c r="H40">
        <v>811.95</v>
      </c>
      <c r="I40">
        <v>791</v>
      </c>
      <c r="J40">
        <v>800</v>
      </c>
      <c r="K40">
        <v>799.85</v>
      </c>
      <c r="L40">
        <v>798.21</v>
      </c>
      <c r="M40">
        <v>2776078</v>
      </c>
      <c r="N40">
        <v>2215896456.5999999</v>
      </c>
      <c r="O40">
        <v>80638</v>
      </c>
      <c r="P40">
        <v>2143714</v>
      </c>
      <c r="Q40">
        <v>77.22</v>
      </c>
    </row>
    <row r="41" spans="1:17" x14ac:dyDescent="0.3">
      <c r="A41">
        <f t="shared" si="1"/>
        <v>40</v>
      </c>
      <c r="B41" t="s">
        <v>31</v>
      </c>
      <c r="C41" t="s">
        <v>30</v>
      </c>
      <c r="D41" s="2">
        <v>41330</v>
      </c>
      <c r="E41" s="2" t="str">
        <f t="shared" si="0"/>
        <v>HDFC41330</v>
      </c>
      <c r="F41">
        <v>799.85</v>
      </c>
      <c r="G41">
        <v>802</v>
      </c>
      <c r="H41">
        <v>810.35</v>
      </c>
      <c r="I41">
        <v>793</v>
      </c>
      <c r="J41">
        <v>802</v>
      </c>
      <c r="K41">
        <v>802.05</v>
      </c>
      <c r="L41">
        <v>801.25</v>
      </c>
      <c r="M41">
        <v>2342812</v>
      </c>
      <c r="N41">
        <v>1877167036.25</v>
      </c>
      <c r="O41">
        <v>89838</v>
      </c>
      <c r="P41">
        <v>1778503</v>
      </c>
      <c r="Q41">
        <v>75.91</v>
      </c>
    </row>
    <row r="42" spans="1:17" x14ac:dyDescent="0.3">
      <c r="A42">
        <f t="shared" si="1"/>
        <v>41</v>
      </c>
      <c r="B42" t="s">
        <v>31</v>
      </c>
      <c r="C42" t="s">
        <v>30</v>
      </c>
      <c r="D42" s="2">
        <v>41331</v>
      </c>
      <c r="E42" s="2" t="str">
        <f t="shared" si="0"/>
        <v>HDFC41331</v>
      </c>
      <c r="F42">
        <v>802.05</v>
      </c>
      <c r="G42">
        <v>800</v>
      </c>
      <c r="H42">
        <v>800</v>
      </c>
      <c r="I42">
        <v>765.95</v>
      </c>
      <c r="J42">
        <v>772</v>
      </c>
      <c r="K42">
        <v>771.55</v>
      </c>
      <c r="L42">
        <v>782.24</v>
      </c>
      <c r="M42">
        <v>3054510</v>
      </c>
      <c r="N42">
        <v>2389374132.6500001</v>
      </c>
      <c r="O42">
        <v>77986</v>
      </c>
      <c r="P42">
        <v>2365559</v>
      </c>
      <c r="Q42">
        <v>77.44</v>
      </c>
    </row>
    <row r="43" spans="1:17" x14ac:dyDescent="0.3">
      <c r="A43">
        <f t="shared" si="1"/>
        <v>42</v>
      </c>
      <c r="B43" t="s">
        <v>31</v>
      </c>
      <c r="C43" t="s">
        <v>30</v>
      </c>
      <c r="D43" s="2">
        <v>41332</v>
      </c>
      <c r="E43" s="2" t="str">
        <f t="shared" si="0"/>
        <v>HDFC41332</v>
      </c>
      <c r="F43">
        <v>771.55</v>
      </c>
      <c r="G43">
        <v>775.25</v>
      </c>
      <c r="H43">
        <v>788.2</v>
      </c>
      <c r="I43">
        <v>775</v>
      </c>
      <c r="J43">
        <v>777.9</v>
      </c>
      <c r="K43">
        <v>779.35</v>
      </c>
      <c r="L43">
        <v>780.19</v>
      </c>
      <c r="M43">
        <v>2791737</v>
      </c>
      <c r="N43">
        <v>2178089139.1500001</v>
      </c>
      <c r="O43">
        <v>96811</v>
      </c>
      <c r="P43">
        <v>2240285</v>
      </c>
      <c r="Q43">
        <v>80.25</v>
      </c>
    </row>
    <row r="44" spans="1:17" x14ac:dyDescent="0.3">
      <c r="A44">
        <f t="shared" si="1"/>
        <v>43</v>
      </c>
      <c r="B44" t="s">
        <v>31</v>
      </c>
      <c r="C44" t="s">
        <v>30</v>
      </c>
      <c r="D44" s="2">
        <v>41333</v>
      </c>
      <c r="E44" s="2" t="str">
        <f t="shared" si="0"/>
        <v>HDFC41333</v>
      </c>
      <c r="F44">
        <v>779.35</v>
      </c>
      <c r="G44">
        <v>781.1</v>
      </c>
      <c r="H44">
        <v>787.3</v>
      </c>
      <c r="I44">
        <v>750</v>
      </c>
      <c r="J44">
        <v>767</v>
      </c>
      <c r="K44">
        <v>757.65</v>
      </c>
      <c r="L44">
        <v>769.11</v>
      </c>
      <c r="M44">
        <v>5699724</v>
      </c>
      <c r="N44">
        <v>4383714741.3500004</v>
      </c>
      <c r="O44">
        <v>112801</v>
      </c>
      <c r="P44">
        <v>3789255</v>
      </c>
      <c r="Q44">
        <v>66.48</v>
      </c>
    </row>
    <row r="45" spans="1:17" x14ac:dyDescent="0.3">
      <c r="A45">
        <f t="shared" si="1"/>
        <v>44</v>
      </c>
      <c r="B45" t="s">
        <v>31</v>
      </c>
      <c r="C45" t="s">
        <v>30</v>
      </c>
      <c r="D45" s="2">
        <v>41334</v>
      </c>
      <c r="E45" s="2" t="str">
        <f t="shared" si="0"/>
        <v>HDFC41334</v>
      </c>
      <c r="F45">
        <v>757.65</v>
      </c>
      <c r="G45">
        <v>757</v>
      </c>
      <c r="H45">
        <v>782.5</v>
      </c>
      <c r="I45">
        <v>756</v>
      </c>
      <c r="J45">
        <v>775.9</v>
      </c>
      <c r="K45">
        <v>777.5</v>
      </c>
      <c r="L45">
        <v>773.36</v>
      </c>
      <c r="M45">
        <v>3069695</v>
      </c>
      <c r="N45">
        <v>2373967053.8000002</v>
      </c>
      <c r="O45">
        <v>102450</v>
      </c>
      <c r="P45">
        <v>2251832</v>
      </c>
      <c r="Q45">
        <v>73.36</v>
      </c>
    </row>
    <row r="46" spans="1:17" x14ac:dyDescent="0.3">
      <c r="A46">
        <f t="shared" si="1"/>
        <v>45</v>
      </c>
      <c r="B46" t="s">
        <v>31</v>
      </c>
      <c r="C46" t="s">
        <v>30</v>
      </c>
      <c r="D46" s="2">
        <v>41337</v>
      </c>
      <c r="E46" s="2" t="str">
        <f t="shared" si="0"/>
        <v>HDFC41337</v>
      </c>
      <c r="F46">
        <v>777.5</v>
      </c>
      <c r="G46">
        <v>771.25</v>
      </c>
      <c r="H46">
        <v>782.15</v>
      </c>
      <c r="I46">
        <v>768.4</v>
      </c>
      <c r="J46">
        <v>773.5</v>
      </c>
      <c r="K46">
        <v>773.8</v>
      </c>
      <c r="L46">
        <v>774.57</v>
      </c>
      <c r="M46">
        <v>2996969</v>
      </c>
      <c r="N46">
        <v>2321374025.4499998</v>
      </c>
      <c r="O46">
        <v>71109</v>
      </c>
      <c r="P46">
        <v>2217022</v>
      </c>
      <c r="Q46">
        <v>73.98</v>
      </c>
    </row>
    <row r="47" spans="1:17" x14ac:dyDescent="0.3">
      <c r="A47">
        <f t="shared" si="1"/>
        <v>46</v>
      </c>
      <c r="B47" t="s">
        <v>31</v>
      </c>
      <c r="C47" t="s">
        <v>30</v>
      </c>
      <c r="D47" s="2">
        <v>41338</v>
      </c>
      <c r="E47" s="2" t="str">
        <f t="shared" si="0"/>
        <v>HDFC41338</v>
      </c>
      <c r="F47">
        <v>773.8</v>
      </c>
      <c r="G47">
        <v>776.35</v>
      </c>
      <c r="H47">
        <v>785.8</v>
      </c>
      <c r="I47">
        <v>768.85</v>
      </c>
      <c r="J47">
        <v>773.45</v>
      </c>
      <c r="K47">
        <v>773.1</v>
      </c>
      <c r="L47">
        <v>774.74</v>
      </c>
      <c r="M47">
        <v>3283252</v>
      </c>
      <c r="N47">
        <v>2543657281.0500002</v>
      </c>
      <c r="O47">
        <v>62750</v>
      </c>
      <c r="P47">
        <v>2514525</v>
      </c>
      <c r="Q47">
        <v>76.59</v>
      </c>
    </row>
    <row r="48" spans="1:17" x14ac:dyDescent="0.3">
      <c r="A48">
        <f t="shared" si="1"/>
        <v>47</v>
      </c>
      <c r="B48" t="s">
        <v>31</v>
      </c>
      <c r="C48" t="s">
        <v>30</v>
      </c>
      <c r="D48" s="2">
        <v>41339</v>
      </c>
      <c r="E48" s="2" t="str">
        <f t="shared" si="0"/>
        <v>HDFC41339</v>
      </c>
      <c r="F48">
        <v>773.1</v>
      </c>
      <c r="G48">
        <v>775.2</v>
      </c>
      <c r="H48">
        <v>780</v>
      </c>
      <c r="I48">
        <v>766.35</v>
      </c>
      <c r="J48">
        <v>774.6</v>
      </c>
      <c r="K48">
        <v>774.3</v>
      </c>
      <c r="L48">
        <v>771.94</v>
      </c>
      <c r="M48">
        <v>1724891</v>
      </c>
      <c r="N48">
        <v>1331504227.55</v>
      </c>
      <c r="O48">
        <v>51764</v>
      </c>
      <c r="P48">
        <v>1121077</v>
      </c>
      <c r="Q48">
        <v>64.989999999999995</v>
      </c>
    </row>
    <row r="49" spans="1:17" x14ac:dyDescent="0.3">
      <c r="A49">
        <f t="shared" si="1"/>
        <v>48</v>
      </c>
      <c r="B49" t="s">
        <v>31</v>
      </c>
      <c r="C49" t="s">
        <v>30</v>
      </c>
      <c r="D49" s="2">
        <v>41340</v>
      </c>
      <c r="E49" s="2" t="str">
        <f t="shared" si="0"/>
        <v>HDFC41340</v>
      </c>
      <c r="F49">
        <v>774.3</v>
      </c>
      <c r="G49">
        <v>771.05</v>
      </c>
      <c r="H49">
        <v>786.35</v>
      </c>
      <c r="I49">
        <v>767.15</v>
      </c>
      <c r="J49">
        <v>786</v>
      </c>
      <c r="K49">
        <v>782.05</v>
      </c>
      <c r="L49">
        <v>773.28</v>
      </c>
      <c r="M49">
        <v>1172991</v>
      </c>
      <c r="N49">
        <v>907044636.39999998</v>
      </c>
      <c r="O49">
        <v>39640</v>
      </c>
      <c r="P49">
        <v>690385</v>
      </c>
      <c r="Q49">
        <v>58.86</v>
      </c>
    </row>
    <row r="50" spans="1:17" x14ac:dyDescent="0.3">
      <c r="A50">
        <f t="shared" si="1"/>
        <v>49</v>
      </c>
      <c r="B50" t="s">
        <v>31</v>
      </c>
      <c r="C50" t="s">
        <v>30</v>
      </c>
      <c r="D50" s="2">
        <v>41341</v>
      </c>
      <c r="E50" s="2" t="str">
        <f t="shared" si="0"/>
        <v>HDFC41341</v>
      </c>
      <c r="F50">
        <v>782.05</v>
      </c>
      <c r="G50">
        <v>788.85</v>
      </c>
      <c r="H50">
        <v>816</v>
      </c>
      <c r="I50">
        <v>786.35</v>
      </c>
      <c r="J50">
        <v>813</v>
      </c>
      <c r="K50">
        <v>813.25</v>
      </c>
      <c r="L50">
        <v>802.83</v>
      </c>
      <c r="M50">
        <v>2909910</v>
      </c>
      <c r="N50">
        <v>2336168505.6999998</v>
      </c>
      <c r="O50">
        <v>77160</v>
      </c>
      <c r="P50">
        <v>2133447</v>
      </c>
      <c r="Q50">
        <v>73.319999999999993</v>
      </c>
    </row>
    <row r="51" spans="1:17" x14ac:dyDescent="0.3">
      <c r="A51">
        <f t="shared" si="1"/>
        <v>50</v>
      </c>
      <c r="B51" t="s">
        <v>31</v>
      </c>
      <c r="C51" t="s">
        <v>30</v>
      </c>
      <c r="D51" s="2">
        <v>41344</v>
      </c>
      <c r="E51" s="2" t="str">
        <f t="shared" si="0"/>
        <v>HDFC41344</v>
      </c>
      <c r="F51">
        <v>813.25</v>
      </c>
      <c r="G51">
        <v>813.25</v>
      </c>
      <c r="H51">
        <v>835.9</v>
      </c>
      <c r="I51">
        <v>813.25</v>
      </c>
      <c r="J51">
        <v>830.95</v>
      </c>
      <c r="K51">
        <v>831.65</v>
      </c>
      <c r="L51">
        <v>828.93</v>
      </c>
      <c r="M51">
        <v>4448888</v>
      </c>
      <c r="N51">
        <v>3687824513.5</v>
      </c>
      <c r="O51">
        <v>105688</v>
      </c>
      <c r="P51">
        <v>3111723</v>
      </c>
      <c r="Q51">
        <v>69.94</v>
      </c>
    </row>
    <row r="52" spans="1:17" x14ac:dyDescent="0.3">
      <c r="A52">
        <f t="shared" si="1"/>
        <v>51</v>
      </c>
      <c r="B52" t="s">
        <v>31</v>
      </c>
      <c r="C52" t="s">
        <v>30</v>
      </c>
      <c r="D52" s="2">
        <v>41345</v>
      </c>
      <c r="E52" s="2" t="str">
        <f t="shared" si="0"/>
        <v>HDFC41345</v>
      </c>
      <c r="F52">
        <v>831.65</v>
      </c>
      <c r="G52">
        <v>832.5</v>
      </c>
      <c r="H52">
        <v>838.55</v>
      </c>
      <c r="I52">
        <v>819.1</v>
      </c>
      <c r="J52">
        <v>820.65</v>
      </c>
      <c r="K52">
        <v>823.8</v>
      </c>
      <c r="L52">
        <v>826.24</v>
      </c>
      <c r="M52">
        <v>2338597</v>
      </c>
      <c r="N52">
        <v>1932243776</v>
      </c>
      <c r="O52">
        <v>86756</v>
      </c>
      <c r="P52">
        <v>1762094</v>
      </c>
      <c r="Q52">
        <v>75.349999999999994</v>
      </c>
    </row>
    <row r="53" spans="1:17" x14ac:dyDescent="0.3">
      <c r="A53">
        <f t="shared" si="1"/>
        <v>52</v>
      </c>
      <c r="B53" t="s">
        <v>31</v>
      </c>
      <c r="C53" t="s">
        <v>30</v>
      </c>
      <c r="D53" s="2">
        <v>41346</v>
      </c>
      <c r="E53" s="2" t="str">
        <f t="shared" si="0"/>
        <v>HDFC41346</v>
      </c>
      <c r="F53">
        <v>823.8</v>
      </c>
      <c r="G53">
        <v>818</v>
      </c>
      <c r="H53">
        <v>820.9</v>
      </c>
      <c r="I53">
        <v>805.2</v>
      </c>
      <c r="J53">
        <v>805.75</v>
      </c>
      <c r="K53">
        <v>809.2</v>
      </c>
      <c r="L53">
        <v>812.13</v>
      </c>
      <c r="M53">
        <v>1187124</v>
      </c>
      <c r="N53">
        <v>964103491.25</v>
      </c>
      <c r="O53">
        <v>47124</v>
      </c>
      <c r="P53">
        <v>800648</v>
      </c>
      <c r="Q53">
        <v>67.44</v>
      </c>
    </row>
    <row r="54" spans="1:17" x14ac:dyDescent="0.3">
      <c r="A54">
        <f t="shared" si="1"/>
        <v>53</v>
      </c>
      <c r="B54" t="s">
        <v>31</v>
      </c>
      <c r="C54" t="s">
        <v>30</v>
      </c>
      <c r="D54" s="2">
        <v>41347</v>
      </c>
      <c r="E54" s="2" t="str">
        <f t="shared" si="0"/>
        <v>HDFC41347</v>
      </c>
      <c r="F54">
        <v>809.2</v>
      </c>
      <c r="G54">
        <v>806.25</v>
      </c>
      <c r="H54">
        <v>820</v>
      </c>
      <c r="I54">
        <v>797.75</v>
      </c>
      <c r="J54">
        <v>812</v>
      </c>
      <c r="K54">
        <v>814.1</v>
      </c>
      <c r="L54">
        <v>812.39</v>
      </c>
      <c r="M54">
        <v>3594813</v>
      </c>
      <c r="N54">
        <v>2920379099.5500002</v>
      </c>
      <c r="O54">
        <v>78131</v>
      </c>
      <c r="P54">
        <v>2424449</v>
      </c>
      <c r="Q54">
        <v>67.44</v>
      </c>
    </row>
    <row r="55" spans="1:17" x14ac:dyDescent="0.3">
      <c r="A55">
        <f t="shared" si="1"/>
        <v>54</v>
      </c>
      <c r="B55" t="s">
        <v>31</v>
      </c>
      <c r="C55" t="s">
        <v>30</v>
      </c>
      <c r="D55" s="2">
        <v>41348</v>
      </c>
      <c r="E55" s="2" t="str">
        <f t="shared" si="0"/>
        <v>HDFC41348</v>
      </c>
      <c r="F55">
        <v>814.1</v>
      </c>
      <c r="G55">
        <v>815.15</v>
      </c>
      <c r="H55">
        <v>831.5</v>
      </c>
      <c r="I55">
        <v>812.8</v>
      </c>
      <c r="J55">
        <v>817.05</v>
      </c>
      <c r="K55">
        <v>817.3</v>
      </c>
      <c r="L55">
        <v>822.1</v>
      </c>
      <c r="M55">
        <v>3180451</v>
      </c>
      <c r="N55">
        <v>2614645650.5</v>
      </c>
      <c r="O55">
        <v>77110</v>
      </c>
      <c r="P55">
        <v>2031611</v>
      </c>
      <c r="Q55">
        <v>63.88</v>
      </c>
    </row>
    <row r="56" spans="1:17" x14ac:dyDescent="0.3">
      <c r="A56">
        <f t="shared" si="1"/>
        <v>55</v>
      </c>
      <c r="B56" t="s">
        <v>31</v>
      </c>
      <c r="C56" t="s">
        <v>30</v>
      </c>
      <c r="D56" s="2">
        <v>41351</v>
      </c>
      <c r="E56" s="2" t="str">
        <f t="shared" si="0"/>
        <v>HDFC41351</v>
      </c>
      <c r="F56">
        <v>817.3</v>
      </c>
      <c r="G56">
        <v>807</v>
      </c>
      <c r="H56">
        <v>816</v>
      </c>
      <c r="I56">
        <v>806</v>
      </c>
      <c r="J56">
        <v>809</v>
      </c>
      <c r="K56">
        <v>810.1</v>
      </c>
      <c r="L56">
        <v>810.42</v>
      </c>
      <c r="M56">
        <v>1361589</v>
      </c>
      <c r="N56">
        <v>1103455044.0999999</v>
      </c>
      <c r="O56">
        <v>26863</v>
      </c>
      <c r="P56">
        <v>1009776</v>
      </c>
      <c r="Q56">
        <v>74.16</v>
      </c>
    </row>
    <row r="57" spans="1:17" x14ac:dyDescent="0.3">
      <c r="A57">
        <f t="shared" si="1"/>
        <v>56</v>
      </c>
      <c r="B57" t="s">
        <v>31</v>
      </c>
      <c r="C57" t="s">
        <v>30</v>
      </c>
      <c r="D57" s="2">
        <v>41352</v>
      </c>
      <c r="E57" s="2" t="str">
        <f t="shared" si="0"/>
        <v>HDFC41352</v>
      </c>
      <c r="F57">
        <v>810.1</v>
      </c>
      <c r="G57">
        <v>814.4</v>
      </c>
      <c r="H57">
        <v>814.85</v>
      </c>
      <c r="I57">
        <v>779.65</v>
      </c>
      <c r="J57">
        <v>785.15</v>
      </c>
      <c r="K57">
        <v>784.55</v>
      </c>
      <c r="L57">
        <v>792.86</v>
      </c>
      <c r="M57">
        <v>3612409</v>
      </c>
      <c r="N57">
        <v>2864148541.5500002</v>
      </c>
      <c r="O57">
        <v>61537</v>
      </c>
      <c r="P57">
        <v>2547636</v>
      </c>
      <c r="Q57">
        <v>70.52</v>
      </c>
    </row>
    <row r="58" spans="1:17" x14ac:dyDescent="0.3">
      <c r="A58">
        <f t="shared" si="1"/>
        <v>57</v>
      </c>
      <c r="B58" t="s">
        <v>31</v>
      </c>
      <c r="C58" t="s">
        <v>30</v>
      </c>
      <c r="D58" s="2">
        <v>41353</v>
      </c>
      <c r="E58" s="2" t="str">
        <f t="shared" si="0"/>
        <v>HDFC41353</v>
      </c>
      <c r="F58">
        <v>784.55</v>
      </c>
      <c r="G58">
        <v>790.8</v>
      </c>
      <c r="H58">
        <v>795.85</v>
      </c>
      <c r="I58">
        <v>776.95</v>
      </c>
      <c r="J58">
        <v>780</v>
      </c>
      <c r="K58">
        <v>780.4</v>
      </c>
      <c r="L58">
        <v>781.43</v>
      </c>
      <c r="M58">
        <v>4001852</v>
      </c>
      <c r="N58">
        <v>3127160640.8499999</v>
      </c>
      <c r="O58">
        <v>79668</v>
      </c>
      <c r="P58">
        <v>3236347</v>
      </c>
      <c r="Q58">
        <v>80.87</v>
      </c>
    </row>
    <row r="59" spans="1:17" x14ac:dyDescent="0.3">
      <c r="A59">
        <f t="shared" si="1"/>
        <v>58</v>
      </c>
      <c r="B59" t="s">
        <v>31</v>
      </c>
      <c r="C59" t="s">
        <v>30</v>
      </c>
      <c r="D59" s="2">
        <v>41354</v>
      </c>
      <c r="E59" s="2" t="str">
        <f t="shared" si="0"/>
        <v>HDFC41354</v>
      </c>
      <c r="F59">
        <v>780.4</v>
      </c>
      <c r="G59">
        <v>780</v>
      </c>
      <c r="H59">
        <v>812.75</v>
      </c>
      <c r="I59">
        <v>778.05</v>
      </c>
      <c r="J59">
        <v>797.15</v>
      </c>
      <c r="K59">
        <v>797.9</v>
      </c>
      <c r="L59">
        <v>800.82</v>
      </c>
      <c r="M59">
        <v>3606383</v>
      </c>
      <c r="N59">
        <v>2888046874.6500001</v>
      </c>
      <c r="O59">
        <v>104014</v>
      </c>
      <c r="P59">
        <v>2597451</v>
      </c>
      <c r="Q59">
        <v>72.02</v>
      </c>
    </row>
    <row r="60" spans="1:17" x14ac:dyDescent="0.3">
      <c r="A60">
        <f t="shared" si="1"/>
        <v>59</v>
      </c>
      <c r="B60" t="s">
        <v>31</v>
      </c>
      <c r="C60" t="s">
        <v>30</v>
      </c>
      <c r="D60" s="2">
        <v>41355</v>
      </c>
      <c r="E60" s="2" t="str">
        <f t="shared" si="0"/>
        <v>HDFC41355</v>
      </c>
      <c r="F60">
        <v>797.9</v>
      </c>
      <c r="G60">
        <v>795</v>
      </c>
      <c r="H60">
        <v>806.1</v>
      </c>
      <c r="I60">
        <v>789.6</v>
      </c>
      <c r="J60">
        <v>799</v>
      </c>
      <c r="K60">
        <v>796.4</v>
      </c>
      <c r="L60">
        <v>796.61</v>
      </c>
      <c r="M60">
        <v>2652295</v>
      </c>
      <c r="N60">
        <v>2112850288.3</v>
      </c>
      <c r="O60">
        <v>86713</v>
      </c>
      <c r="P60">
        <v>2051535</v>
      </c>
      <c r="Q60">
        <v>77.349999999999994</v>
      </c>
    </row>
    <row r="61" spans="1:17" x14ac:dyDescent="0.3">
      <c r="A61">
        <f t="shared" si="1"/>
        <v>60</v>
      </c>
      <c r="B61" t="s">
        <v>31</v>
      </c>
      <c r="C61" t="s">
        <v>30</v>
      </c>
      <c r="D61" s="2">
        <v>41358</v>
      </c>
      <c r="E61" s="2" t="str">
        <f t="shared" si="0"/>
        <v>HDFC41358</v>
      </c>
      <c r="F61">
        <v>796.4</v>
      </c>
      <c r="G61">
        <v>811.9</v>
      </c>
      <c r="H61">
        <v>818.9</v>
      </c>
      <c r="I61">
        <v>801.2</v>
      </c>
      <c r="J61">
        <v>809</v>
      </c>
      <c r="K61">
        <v>806.2</v>
      </c>
      <c r="L61">
        <v>810.54</v>
      </c>
      <c r="M61">
        <v>3742041</v>
      </c>
      <c r="N61">
        <v>3033081768.0999999</v>
      </c>
      <c r="O61">
        <v>103102</v>
      </c>
      <c r="P61">
        <v>2519924</v>
      </c>
      <c r="Q61">
        <v>67.34</v>
      </c>
    </row>
    <row r="62" spans="1:17" x14ac:dyDescent="0.3">
      <c r="A62">
        <f t="shared" si="1"/>
        <v>61</v>
      </c>
      <c r="B62" t="s">
        <v>31</v>
      </c>
      <c r="C62" t="s">
        <v>30</v>
      </c>
      <c r="D62" s="2">
        <v>41359</v>
      </c>
      <c r="E62" s="2" t="str">
        <f t="shared" si="0"/>
        <v>HDFC41359</v>
      </c>
      <c r="F62">
        <v>806.2</v>
      </c>
      <c r="G62">
        <v>804.1</v>
      </c>
      <c r="H62">
        <v>827.5</v>
      </c>
      <c r="I62">
        <v>804.1</v>
      </c>
      <c r="J62">
        <v>818.25</v>
      </c>
      <c r="K62">
        <v>824.2</v>
      </c>
      <c r="L62">
        <v>819.06</v>
      </c>
      <c r="M62">
        <v>3355398</v>
      </c>
      <c r="N62">
        <v>2748261450.4499998</v>
      </c>
      <c r="O62">
        <v>84682</v>
      </c>
      <c r="P62">
        <v>2671503</v>
      </c>
      <c r="Q62">
        <v>79.62</v>
      </c>
    </row>
    <row r="63" spans="1:17" x14ac:dyDescent="0.3">
      <c r="A63">
        <f t="shared" si="1"/>
        <v>62</v>
      </c>
      <c r="B63" t="s">
        <v>31</v>
      </c>
      <c r="C63" t="s">
        <v>30</v>
      </c>
      <c r="D63" s="2">
        <v>41361</v>
      </c>
      <c r="E63" s="2" t="str">
        <f t="shared" si="0"/>
        <v>HDFC41361</v>
      </c>
      <c r="F63">
        <v>824.2</v>
      </c>
      <c r="G63">
        <v>828.7</v>
      </c>
      <c r="H63">
        <v>830</v>
      </c>
      <c r="I63">
        <v>805.2</v>
      </c>
      <c r="J63">
        <v>822.45</v>
      </c>
      <c r="K63">
        <v>826.25</v>
      </c>
      <c r="L63">
        <v>818.38</v>
      </c>
      <c r="M63">
        <v>3393019</v>
      </c>
      <c r="N63">
        <v>2776778275</v>
      </c>
      <c r="O63">
        <v>87170</v>
      </c>
      <c r="P63">
        <v>2528647</v>
      </c>
      <c r="Q63">
        <v>74.52</v>
      </c>
    </row>
    <row r="64" spans="1:17" x14ac:dyDescent="0.3">
      <c r="A64">
        <f t="shared" si="1"/>
        <v>63</v>
      </c>
      <c r="B64" t="s">
        <v>31</v>
      </c>
      <c r="C64" t="s">
        <v>30</v>
      </c>
      <c r="D64" s="2">
        <v>41365</v>
      </c>
      <c r="E64" s="2" t="str">
        <f t="shared" si="0"/>
        <v>HDFC41365</v>
      </c>
      <c r="F64">
        <v>826.25</v>
      </c>
      <c r="G64">
        <v>826.8</v>
      </c>
      <c r="H64">
        <v>835.4</v>
      </c>
      <c r="I64">
        <v>817.95</v>
      </c>
      <c r="J64">
        <v>827.55</v>
      </c>
      <c r="K64">
        <v>825.2</v>
      </c>
      <c r="L64">
        <v>826.25</v>
      </c>
      <c r="M64">
        <v>1514565</v>
      </c>
      <c r="N64">
        <v>1251409967.25</v>
      </c>
      <c r="O64">
        <v>54461</v>
      </c>
      <c r="P64">
        <v>1069738</v>
      </c>
      <c r="Q64">
        <v>70.63</v>
      </c>
    </row>
    <row r="65" spans="1:17" x14ac:dyDescent="0.3">
      <c r="A65">
        <f t="shared" si="1"/>
        <v>64</v>
      </c>
      <c r="B65" t="s">
        <v>31</v>
      </c>
      <c r="C65" t="s">
        <v>30</v>
      </c>
      <c r="D65" s="2">
        <v>41366</v>
      </c>
      <c r="E65" s="2" t="str">
        <f t="shared" si="0"/>
        <v>HDFC41366</v>
      </c>
      <c r="F65">
        <v>825.2</v>
      </c>
      <c r="G65">
        <v>826.35</v>
      </c>
      <c r="H65">
        <v>827.5</v>
      </c>
      <c r="I65">
        <v>812.6</v>
      </c>
      <c r="J65">
        <v>816</v>
      </c>
      <c r="K65">
        <v>817.25</v>
      </c>
      <c r="L65">
        <v>817.66</v>
      </c>
      <c r="M65">
        <v>1303041</v>
      </c>
      <c r="N65">
        <v>1065443548.95</v>
      </c>
      <c r="O65">
        <v>61256</v>
      </c>
      <c r="P65">
        <v>902858</v>
      </c>
      <c r="Q65">
        <v>69.290000000000006</v>
      </c>
    </row>
    <row r="66" spans="1:17" x14ac:dyDescent="0.3">
      <c r="A66">
        <f t="shared" si="1"/>
        <v>65</v>
      </c>
      <c r="B66" t="s">
        <v>31</v>
      </c>
      <c r="C66" t="s">
        <v>30</v>
      </c>
      <c r="D66" s="2">
        <v>41367</v>
      </c>
      <c r="E66" s="2" t="str">
        <f t="shared" si="0"/>
        <v>HDFC41367</v>
      </c>
      <c r="F66">
        <v>817.25</v>
      </c>
      <c r="G66">
        <v>817</v>
      </c>
      <c r="H66">
        <v>817.25</v>
      </c>
      <c r="I66">
        <v>803.05</v>
      </c>
      <c r="J66">
        <v>810</v>
      </c>
      <c r="K66">
        <v>811.65</v>
      </c>
      <c r="L66">
        <v>809.16</v>
      </c>
      <c r="M66">
        <v>1555063</v>
      </c>
      <c r="N66">
        <v>1258291793.1500001</v>
      </c>
      <c r="O66">
        <v>62408</v>
      </c>
      <c r="P66">
        <v>1164361</v>
      </c>
      <c r="Q66">
        <v>74.88</v>
      </c>
    </row>
    <row r="67" spans="1:17" x14ac:dyDescent="0.3">
      <c r="A67">
        <f t="shared" si="1"/>
        <v>66</v>
      </c>
      <c r="B67" t="s">
        <v>31</v>
      </c>
      <c r="C67" t="s">
        <v>30</v>
      </c>
      <c r="D67" s="2">
        <v>41368</v>
      </c>
      <c r="E67" s="2" t="str">
        <f t="shared" ref="E67:E130" si="2">B67&amp;D67</f>
        <v>HDFC41368</v>
      </c>
      <c r="F67">
        <v>811.65</v>
      </c>
      <c r="G67">
        <v>805</v>
      </c>
      <c r="H67">
        <v>808.45</v>
      </c>
      <c r="I67">
        <v>789.15</v>
      </c>
      <c r="J67">
        <v>790.55</v>
      </c>
      <c r="K67">
        <v>792.35</v>
      </c>
      <c r="L67">
        <v>795.97</v>
      </c>
      <c r="M67">
        <v>1416731</v>
      </c>
      <c r="N67">
        <v>1127673213.2</v>
      </c>
      <c r="O67">
        <v>38512</v>
      </c>
      <c r="P67">
        <v>847796</v>
      </c>
      <c r="Q67">
        <v>59.84</v>
      </c>
    </row>
    <row r="68" spans="1:17" x14ac:dyDescent="0.3">
      <c r="A68">
        <f t="shared" ref="A68:A131" si="3">A67+1</f>
        <v>67</v>
      </c>
      <c r="B68" t="s">
        <v>31</v>
      </c>
      <c r="C68" t="s">
        <v>30</v>
      </c>
      <c r="D68" s="2">
        <v>41369</v>
      </c>
      <c r="E68" s="2" t="str">
        <f t="shared" si="2"/>
        <v>HDFC41369</v>
      </c>
      <c r="F68">
        <v>792.35</v>
      </c>
      <c r="G68">
        <v>787.45</v>
      </c>
      <c r="H68">
        <v>789.9</v>
      </c>
      <c r="I68">
        <v>763.1</v>
      </c>
      <c r="J68">
        <v>769.6</v>
      </c>
      <c r="K68">
        <v>770.8</v>
      </c>
      <c r="L68">
        <v>771.1</v>
      </c>
      <c r="M68">
        <v>2879146</v>
      </c>
      <c r="N68">
        <v>2220101460.5500002</v>
      </c>
      <c r="O68">
        <v>90638</v>
      </c>
      <c r="P68">
        <v>1743815</v>
      </c>
      <c r="Q68">
        <v>60.57</v>
      </c>
    </row>
    <row r="69" spans="1:17" x14ac:dyDescent="0.3">
      <c r="A69">
        <f t="shared" si="3"/>
        <v>68</v>
      </c>
      <c r="B69" t="s">
        <v>31</v>
      </c>
      <c r="C69" t="s">
        <v>30</v>
      </c>
      <c r="D69" s="2">
        <v>41372</v>
      </c>
      <c r="E69" s="2" t="str">
        <f t="shared" si="2"/>
        <v>HDFC41372</v>
      </c>
      <c r="F69">
        <v>770.8</v>
      </c>
      <c r="G69">
        <v>770</v>
      </c>
      <c r="H69">
        <v>778.95</v>
      </c>
      <c r="I69">
        <v>756.75</v>
      </c>
      <c r="J69">
        <v>758.9</v>
      </c>
      <c r="K69">
        <v>758.2</v>
      </c>
      <c r="L69">
        <v>766.45</v>
      </c>
      <c r="M69">
        <v>1174876</v>
      </c>
      <c r="N69">
        <v>900483710.20000005</v>
      </c>
      <c r="O69">
        <v>33217</v>
      </c>
      <c r="P69">
        <v>684697</v>
      </c>
      <c r="Q69">
        <v>58.28</v>
      </c>
    </row>
    <row r="70" spans="1:17" x14ac:dyDescent="0.3">
      <c r="A70">
        <f t="shared" si="3"/>
        <v>69</v>
      </c>
      <c r="B70" t="s">
        <v>31</v>
      </c>
      <c r="C70" t="s">
        <v>30</v>
      </c>
      <c r="D70" s="2">
        <v>41373</v>
      </c>
      <c r="E70" s="2" t="str">
        <f t="shared" si="2"/>
        <v>HDFC41373</v>
      </c>
      <c r="F70">
        <v>758.2</v>
      </c>
      <c r="G70">
        <v>766</v>
      </c>
      <c r="H70">
        <v>775</v>
      </c>
      <c r="I70">
        <v>750.1</v>
      </c>
      <c r="J70">
        <v>751.05</v>
      </c>
      <c r="K70">
        <v>752.95</v>
      </c>
      <c r="L70">
        <v>765.2</v>
      </c>
      <c r="M70">
        <v>1754228</v>
      </c>
      <c r="N70">
        <v>1342342413.5999999</v>
      </c>
      <c r="O70">
        <v>50558</v>
      </c>
      <c r="P70">
        <v>956535</v>
      </c>
      <c r="Q70">
        <v>54.53</v>
      </c>
    </row>
    <row r="71" spans="1:17" x14ac:dyDescent="0.3">
      <c r="A71">
        <f t="shared" si="3"/>
        <v>70</v>
      </c>
      <c r="B71" t="s">
        <v>31</v>
      </c>
      <c r="C71" t="s">
        <v>30</v>
      </c>
      <c r="D71" s="2">
        <v>41374</v>
      </c>
      <c r="E71" s="2" t="str">
        <f t="shared" si="2"/>
        <v>HDFC41374</v>
      </c>
      <c r="F71">
        <v>752.95</v>
      </c>
      <c r="G71">
        <v>760</v>
      </c>
      <c r="H71">
        <v>788</v>
      </c>
      <c r="I71">
        <v>755.25</v>
      </c>
      <c r="J71">
        <v>775</v>
      </c>
      <c r="K71">
        <v>783.15</v>
      </c>
      <c r="L71">
        <v>773.83</v>
      </c>
      <c r="M71">
        <v>3306254</v>
      </c>
      <c r="N71">
        <v>2558485889.5</v>
      </c>
      <c r="O71">
        <v>107942</v>
      </c>
      <c r="P71">
        <v>2153942</v>
      </c>
      <c r="Q71">
        <v>65.150000000000006</v>
      </c>
    </row>
    <row r="72" spans="1:17" x14ac:dyDescent="0.3">
      <c r="A72">
        <f t="shared" si="3"/>
        <v>71</v>
      </c>
      <c r="B72" t="s">
        <v>31</v>
      </c>
      <c r="C72" t="s">
        <v>30</v>
      </c>
      <c r="D72" s="2">
        <v>41375</v>
      </c>
      <c r="E72" s="2" t="str">
        <f t="shared" si="2"/>
        <v>HDFC41375</v>
      </c>
      <c r="F72">
        <v>783.15</v>
      </c>
      <c r="G72">
        <v>778.75</v>
      </c>
      <c r="H72">
        <v>782</v>
      </c>
      <c r="I72">
        <v>759.2</v>
      </c>
      <c r="J72">
        <v>767.15</v>
      </c>
      <c r="K72">
        <v>763.6</v>
      </c>
      <c r="L72">
        <v>766.09</v>
      </c>
      <c r="M72">
        <v>3921034</v>
      </c>
      <c r="N72">
        <v>3003868421.9000001</v>
      </c>
      <c r="O72">
        <v>81540</v>
      </c>
      <c r="P72">
        <v>2646327</v>
      </c>
      <c r="Q72">
        <v>67.489999999999995</v>
      </c>
    </row>
    <row r="73" spans="1:17" x14ac:dyDescent="0.3">
      <c r="A73">
        <f t="shared" si="3"/>
        <v>72</v>
      </c>
      <c r="B73" t="s">
        <v>31</v>
      </c>
      <c r="C73" t="s">
        <v>30</v>
      </c>
      <c r="D73" s="2">
        <v>41376</v>
      </c>
      <c r="E73" s="2" t="str">
        <f t="shared" si="2"/>
        <v>HDFC41376</v>
      </c>
      <c r="F73">
        <v>763.6</v>
      </c>
      <c r="G73">
        <v>765.1</v>
      </c>
      <c r="H73">
        <v>772.8</v>
      </c>
      <c r="I73">
        <v>761.8</v>
      </c>
      <c r="J73">
        <v>764.5</v>
      </c>
      <c r="K73">
        <v>764.8</v>
      </c>
      <c r="L73">
        <v>765.98</v>
      </c>
      <c r="M73">
        <v>3041673</v>
      </c>
      <c r="N73">
        <v>2329849649.0500002</v>
      </c>
      <c r="O73">
        <v>115798</v>
      </c>
      <c r="P73">
        <v>2434886</v>
      </c>
      <c r="Q73">
        <v>80.05</v>
      </c>
    </row>
    <row r="74" spans="1:17" x14ac:dyDescent="0.3">
      <c r="A74">
        <f t="shared" si="3"/>
        <v>73</v>
      </c>
      <c r="B74" t="s">
        <v>31</v>
      </c>
      <c r="C74" t="s">
        <v>30</v>
      </c>
      <c r="D74" s="2">
        <v>41379</v>
      </c>
      <c r="E74" s="2" t="str">
        <f t="shared" si="2"/>
        <v>HDFC41379</v>
      </c>
      <c r="F74">
        <v>764.8</v>
      </c>
      <c r="G74">
        <v>766.9</v>
      </c>
      <c r="H74">
        <v>790</v>
      </c>
      <c r="I74">
        <v>766.1</v>
      </c>
      <c r="J74">
        <v>776.5</v>
      </c>
      <c r="K74">
        <v>774.9</v>
      </c>
      <c r="L74">
        <v>778.05</v>
      </c>
      <c r="M74">
        <v>2806499</v>
      </c>
      <c r="N74">
        <v>2183583786.5999999</v>
      </c>
      <c r="O74">
        <v>79692</v>
      </c>
      <c r="P74">
        <v>1965904</v>
      </c>
      <c r="Q74">
        <v>70.05</v>
      </c>
    </row>
    <row r="75" spans="1:17" x14ac:dyDescent="0.3">
      <c r="A75">
        <f t="shared" si="3"/>
        <v>74</v>
      </c>
      <c r="B75" t="s">
        <v>31</v>
      </c>
      <c r="C75" t="s">
        <v>30</v>
      </c>
      <c r="D75" s="2">
        <v>41380</v>
      </c>
      <c r="E75" s="2" t="str">
        <f t="shared" si="2"/>
        <v>HDFC41380</v>
      </c>
      <c r="F75">
        <v>774.9</v>
      </c>
      <c r="G75">
        <v>777</v>
      </c>
      <c r="H75">
        <v>807.3</v>
      </c>
      <c r="I75">
        <v>772.4</v>
      </c>
      <c r="J75">
        <v>801.8</v>
      </c>
      <c r="K75">
        <v>803.7</v>
      </c>
      <c r="L75">
        <v>797.75</v>
      </c>
      <c r="M75">
        <v>2266442</v>
      </c>
      <c r="N75">
        <v>1808051894.0999999</v>
      </c>
      <c r="O75">
        <v>113406</v>
      </c>
      <c r="P75">
        <v>1525584</v>
      </c>
      <c r="Q75">
        <v>67.31</v>
      </c>
    </row>
    <row r="76" spans="1:17" x14ac:dyDescent="0.3">
      <c r="A76">
        <f t="shared" si="3"/>
        <v>75</v>
      </c>
      <c r="B76" t="s">
        <v>31</v>
      </c>
      <c r="C76" t="s">
        <v>30</v>
      </c>
      <c r="D76" s="2">
        <v>41381</v>
      </c>
      <c r="E76" s="2" t="str">
        <f t="shared" si="2"/>
        <v>HDFC41381</v>
      </c>
      <c r="F76">
        <v>803.7</v>
      </c>
      <c r="G76">
        <v>806</v>
      </c>
      <c r="H76">
        <v>817.2</v>
      </c>
      <c r="I76">
        <v>785.55</v>
      </c>
      <c r="J76">
        <v>794</v>
      </c>
      <c r="K76">
        <v>790.4</v>
      </c>
      <c r="L76">
        <v>803.59</v>
      </c>
      <c r="M76">
        <v>3284433</v>
      </c>
      <c r="N76">
        <v>2639351257.1999998</v>
      </c>
      <c r="O76">
        <v>108816</v>
      </c>
      <c r="P76">
        <v>2423262</v>
      </c>
      <c r="Q76">
        <v>73.78</v>
      </c>
    </row>
    <row r="77" spans="1:17" x14ac:dyDescent="0.3">
      <c r="A77">
        <f t="shared" si="3"/>
        <v>76</v>
      </c>
      <c r="B77" t="s">
        <v>31</v>
      </c>
      <c r="C77" t="s">
        <v>30</v>
      </c>
      <c r="D77" s="2">
        <v>41382</v>
      </c>
      <c r="E77" s="2" t="str">
        <f t="shared" si="2"/>
        <v>HDFC41382</v>
      </c>
      <c r="F77">
        <v>790.4</v>
      </c>
      <c r="G77">
        <v>795</v>
      </c>
      <c r="H77">
        <v>821</v>
      </c>
      <c r="I77">
        <v>795</v>
      </c>
      <c r="J77">
        <v>813.35</v>
      </c>
      <c r="K77">
        <v>818.25</v>
      </c>
      <c r="L77">
        <v>810.58</v>
      </c>
      <c r="M77">
        <v>3193433</v>
      </c>
      <c r="N77">
        <v>2588517878.75</v>
      </c>
      <c r="O77">
        <v>102134</v>
      </c>
      <c r="P77">
        <v>2462784</v>
      </c>
      <c r="Q77">
        <v>77.12</v>
      </c>
    </row>
    <row r="78" spans="1:17" x14ac:dyDescent="0.3">
      <c r="A78">
        <f t="shared" si="3"/>
        <v>77</v>
      </c>
      <c r="B78" t="s">
        <v>31</v>
      </c>
      <c r="C78" t="s">
        <v>30</v>
      </c>
      <c r="D78" s="2">
        <v>41386</v>
      </c>
      <c r="E78" s="2" t="str">
        <f t="shared" si="2"/>
        <v>HDFC41386</v>
      </c>
      <c r="F78">
        <v>818.25</v>
      </c>
      <c r="G78">
        <v>819</v>
      </c>
      <c r="H78">
        <v>839</v>
      </c>
      <c r="I78">
        <v>816.95</v>
      </c>
      <c r="J78">
        <v>838.9</v>
      </c>
      <c r="K78">
        <v>835.6</v>
      </c>
      <c r="L78">
        <v>831.12</v>
      </c>
      <c r="M78">
        <v>2115449</v>
      </c>
      <c r="N78">
        <v>1758188279.6500001</v>
      </c>
      <c r="O78">
        <v>93757</v>
      </c>
      <c r="P78">
        <v>1383861</v>
      </c>
      <c r="Q78">
        <v>65.42</v>
      </c>
    </row>
    <row r="79" spans="1:17" x14ac:dyDescent="0.3">
      <c r="A79">
        <f t="shared" si="3"/>
        <v>78</v>
      </c>
      <c r="B79" t="s">
        <v>31</v>
      </c>
      <c r="C79" t="s">
        <v>30</v>
      </c>
      <c r="D79" s="2">
        <v>41387</v>
      </c>
      <c r="E79" s="2" t="str">
        <f t="shared" si="2"/>
        <v>HDFC41387</v>
      </c>
      <c r="F79">
        <v>835.6</v>
      </c>
      <c r="G79">
        <v>838</v>
      </c>
      <c r="H79">
        <v>844.8</v>
      </c>
      <c r="I79">
        <v>823.65</v>
      </c>
      <c r="J79">
        <v>837.15</v>
      </c>
      <c r="K79">
        <v>838.1</v>
      </c>
      <c r="L79">
        <v>834.53</v>
      </c>
      <c r="M79">
        <v>1225389</v>
      </c>
      <c r="N79">
        <v>1022619686.3</v>
      </c>
      <c r="O79">
        <v>37297</v>
      </c>
      <c r="P79">
        <v>757058</v>
      </c>
      <c r="Q79">
        <v>61.78</v>
      </c>
    </row>
    <row r="80" spans="1:17" x14ac:dyDescent="0.3">
      <c r="A80">
        <f t="shared" si="3"/>
        <v>79</v>
      </c>
      <c r="B80" t="s">
        <v>31</v>
      </c>
      <c r="C80" t="s">
        <v>30</v>
      </c>
      <c r="D80" s="2">
        <v>41389</v>
      </c>
      <c r="E80" s="2" t="str">
        <f t="shared" si="2"/>
        <v>HDFC41389</v>
      </c>
      <c r="F80">
        <v>838.1</v>
      </c>
      <c r="G80">
        <v>843.5</v>
      </c>
      <c r="H80">
        <v>885.4</v>
      </c>
      <c r="I80">
        <v>838.55</v>
      </c>
      <c r="J80">
        <v>885.35</v>
      </c>
      <c r="K80">
        <v>862.75</v>
      </c>
      <c r="L80">
        <v>857.06</v>
      </c>
      <c r="M80">
        <v>5182930</v>
      </c>
      <c r="N80">
        <v>4442075942.8000002</v>
      </c>
      <c r="O80">
        <v>82983</v>
      </c>
      <c r="P80">
        <v>3715675</v>
      </c>
      <c r="Q80">
        <v>71.69</v>
      </c>
    </row>
    <row r="81" spans="1:17" x14ac:dyDescent="0.3">
      <c r="A81">
        <f t="shared" si="3"/>
        <v>80</v>
      </c>
      <c r="B81" t="s">
        <v>31</v>
      </c>
      <c r="C81" t="s">
        <v>30</v>
      </c>
      <c r="D81" s="2">
        <v>41390</v>
      </c>
      <c r="E81" s="2" t="str">
        <f t="shared" si="2"/>
        <v>HDFC41390</v>
      </c>
      <c r="F81">
        <v>862.75</v>
      </c>
      <c r="G81">
        <v>862.95</v>
      </c>
      <c r="H81">
        <v>879.1</v>
      </c>
      <c r="I81">
        <v>857.7</v>
      </c>
      <c r="J81">
        <v>874.8</v>
      </c>
      <c r="K81">
        <v>872.6</v>
      </c>
      <c r="L81">
        <v>869.67</v>
      </c>
      <c r="M81">
        <v>2560119</v>
      </c>
      <c r="N81">
        <v>2226466323.5999999</v>
      </c>
      <c r="O81">
        <v>128585</v>
      </c>
      <c r="P81">
        <v>1854220</v>
      </c>
      <c r="Q81">
        <v>72.430000000000007</v>
      </c>
    </row>
    <row r="82" spans="1:17" x14ac:dyDescent="0.3">
      <c r="A82">
        <f t="shared" si="3"/>
        <v>81</v>
      </c>
      <c r="B82" t="s">
        <v>31</v>
      </c>
      <c r="C82" t="s">
        <v>30</v>
      </c>
      <c r="D82" s="2">
        <v>41393</v>
      </c>
      <c r="E82" s="2" t="str">
        <f t="shared" si="2"/>
        <v>HDFC41393</v>
      </c>
      <c r="F82">
        <v>872.6</v>
      </c>
      <c r="G82">
        <v>870.05</v>
      </c>
      <c r="H82">
        <v>874.5</v>
      </c>
      <c r="I82">
        <v>858</v>
      </c>
      <c r="J82">
        <v>864.95</v>
      </c>
      <c r="K82">
        <v>864.2</v>
      </c>
      <c r="L82">
        <v>865.86</v>
      </c>
      <c r="M82">
        <v>1634522</v>
      </c>
      <c r="N82">
        <v>1415261821.8499999</v>
      </c>
      <c r="O82">
        <v>79134</v>
      </c>
      <c r="P82">
        <v>1194057</v>
      </c>
      <c r="Q82">
        <v>73.05</v>
      </c>
    </row>
    <row r="83" spans="1:17" x14ac:dyDescent="0.3">
      <c r="A83">
        <f t="shared" si="3"/>
        <v>82</v>
      </c>
      <c r="B83" t="s">
        <v>31</v>
      </c>
      <c r="C83" t="s">
        <v>30</v>
      </c>
      <c r="D83" s="2">
        <v>41394</v>
      </c>
      <c r="E83" s="2" t="str">
        <f t="shared" si="2"/>
        <v>HDFC41394</v>
      </c>
      <c r="F83">
        <v>864.2</v>
      </c>
      <c r="G83">
        <v>863.6</v>
      </c>
      <c r="H83">
        <v>870.55</v>
      </c>
      <c r="I83">
        <v>843.65</v>
      </c>
      <c r="J83">
        <v>847.4</v>
      </c>
      <c r="K83">
        <v>847.6</v>
      </c>
      <c r="L83">
        <v>852.34</v>
      </c>
      <c r="M83">
        <v>2710730</v>
      </c>
      <c r="N83">
        <v>2310463835.8499999</v>
      </c>
      <c r="O83">
        <v>110765</v>
      </c>
      <c r="P83">
        <v>1818670</v>
      </c>
      <c r="Q83">
        <v>67.09</v>
      </c>
    </row>
    <row r="84" spans="1:17" x14ac:dyDescent="0.3">
      <c r="A84">
        <f t="shared" si="3"/>
        <v>83</v>
      </c>
      <c r="B84" t="s">
        <v>31</v>
      </c>
      <c r="C84" t="s">
        <v>30</v>
      </c>
      <c r="D84" s="2">
        <v>41396</v>
      </c>
      <c r="E84" s="2" t="str">
        <f t="shared" si="2"/>
        <v>HDFC41396</v>
      </c>
      <c r="F84">
        <v>847.6</v>
      </c>
      <c r="G84">
        <v>845.65</v>
      </c>
      <c r="H84">
        <v>870.9</v>
      </c>
      <c r="I84">
        <v>845.65</v>
      </c>
      <c r="J84">
        <v>862</v>
      </c>
      <c r="K84">
        <v>863.45</v>
      </c>
      <c r="L84">
        <v>862.89</v>
      </c>
      <c r="M84">
        <v>2976406</v>
      </c>
      <c r="N84">
        <v>2568299903.6999998</v>
      </c>
      <c r="O84">
        <v>143597</v>
      </c>
      <c r="P84">
        <v>2325995</v>
      </c>
      <c r="Q84">
        <v>78.150000000000006</v>
      </c>
    </row>
    <row r="85" spans="1:17" x14ac:dyDescent="0.3">
      <c r="A85">
        <f t="shared" si="3"/>
        <v>84</v>
      </c>
      <c r="B85" t="s">
        <v>31</v>
      </c>
      <c r="C85" t="s">
        <v>30</v>
      </c>
      <c r="D85" s="2">
        <v>41397</v>
      </c>
      <c r="E85" s="2" t="str">
        <f t="shared" si="2"/>
        <v>HDFC41397</v>
      </c>
      <c r="F85">
        <v>863.45</v>
      </c>
      <c r="G85">
        <v>859.8</v>
      </c>
      <c r="H85">
        <v>862</v>
      </c>
      <c r="I85">
        <v>845.2</v>
      </c>
      <c r="J85">
        <v>855.95</v>
      </c>
      <c r="K85">
        <v>854.9</v>
      </c>
      <c r="L85">
        <v>854.6</v>
      </c>
      <c r="M85">
        <v>2059570</v>
      </c>
      <c r="N85">
        <v>1760104947.95</v>
      </c>
      <c r="O85">
        <v>58196</v>
      </c>
      <c r="P85">
        <v>1402499</v>
      </c>
      <c r="Q85">
        <v>68.099999999999994</v>
      </c>
    </row>
    <row r="86" spans="1:17" x14ac:dyDescent="0.3">
      <c r="A86">
        <f t="shared" si="3"/>
        <v>85</v>
      </c>
      <c r="B86" t="s">
        <v>31</v>
      </c>
      <c r="C86" t="s">
        <v>30</v>
      </c>
      <c r="D86" s="2">
        <v>41400</v>
      </c>
      <c r="E86" s="2" t="str">
        <f t="shared" si="2"/>
        <v>HDFC41400</v>
      </c>
      <c r="F86">
        <v>854.9</v>
      </c>
      <c r="G86">
        <v>858</v>
      </c>
      <c r="H86">
        <v>861.35</v>
      </c>
      <c r="I86">
        <v>845.5</v>
      </c>
      <c r="J86">
        <v>853.85</v>
      </c>
      <c r="K86">
        <v>852.65</v>
      </c>
      <c r="L86">
        <v>852.09</v>
      </c>
      <c r="M86">
        <v>1186405</v>
      </c>
      <c r="N86">
        <v>1010922659</v>
      </c>
      <c r="O86">
        <v>54134</v>
      </c>
      <c r="P86">
        <v>842551</v>
      </c>
      <c r="Q86">
        <v>71.02</v>
      </c>
    </row>
    <row r="87" spans="1:17" x14ac:dyDescent="0.3">
      <c r="A87">
        <f t="shared" si="3"/>
        <v>86</v>
      </c>
      <c r="B87" t="s">
        <v>31</v>
      </c>
      <c r="C87" t="s">
        <v>30</v>
      </c>
      <c r="D87" s="2">
        <v>41401</v>
      </c>
      <c r="E87" s="2" t="str">
        <f t="shared" si="2"/>
        <v>HDFC41401</v>
      </c>
      <c r="F87">
        <v>852.65</v>
      </c>
      <c r="G87">
        <v>854.25</v>
      </c>
      <c r="H87">
        <v>860.8</v>
      </c>
      <c r="I87">
        <v>841.3</v>
      </c>
      <c r="J87">
        <v>847.75</v>
      </c>
      <c r="K87">
        <v>853.75</v>
      </c>
      <c r="L87">
        <v>851.25</v>
      </c>
      <c r="M87">
        <v>3260999</v>
      </c>
      <c r="N87">
        <v>2775935704.3000002</v>
      </c>
      <c r="O87">
        <v>124470</v>
      </c>
      <c r="P87">
        <v>2499020</v>
      </c>
      <c r="Q87">
        <v>76.63</v>
      </c>
    </row>
    <row r="88" spans="1:17" x14ac:dyDescent="0.3">
      <c r="A88">
        <f t="shared" si="3"/>
        <v>87</v>
      </c>
      <c r="B88" t="s">
        <v>31</v>
      </c>
      <c r="C88" t="s">
        <v>30</v>
      </c>
      <c r="D88" s="2">
        <v>41402</v>
      </c>
      <c r="E88" s="2" t="str">
        <f t="shared" si="2"/>
        <v>HDFC41402</v>
      </c>
      <c r="F88">
        <v>853.75</v>
      </c>
      <c r="G88">
        <v>859.75</v>
      </c>
      <c r="H88">
        <v>895</v>
      </c>
      <c r="I88">
        <v>852</v>
      </c>
      <c r="J88">
        <v>894.3</v>
      </c>
      <c r="K88">
        <v>885</v>
      </c>
      <c r="L88">
        <v>875.88</v>
      </c>
      <c r="M88">
        <v>3070552</v>
      </c>
      <c r="N88">
        <v>2689435731.75</v>
      </c>
      <c r="O88">
        <v>79669</v>
      </c>
      <c r="P88">
        <v>1456834</v>
      </c>
      <c r="Q88">
        <v>47.45</v>
      </c>
    </row>
    <row r="89" spans="1:17" x14ac:dyDescent="0.3">
      <c r="A89">
        <f t="shared" si="3"/>
        <v>88</v>
      </c>
      <c r="B89" t="s">
        <v>31</v>
      </c>
      <c r="C89" t="s">
        <v>30</v>
      </c>
      <c r="D89" s="2">
        <v>41403</v>
      </c>
      <c r="E89" s="2" t="str">
        <f t="shared" si="2"/>
        <v>HDFC41403</v>
      </c>
      <c r="F89">
        <v>885</v>
      </c>
      <c r="G89">
        <v>893</v>
      </c>
      <c r="H89">
        <v>900.85</v>
      </c>
      <c r="I89">
        <v>876.3</v>
      </c>
      <c r="J89">
        <v>883</v>
      </c>
      <c r="K89">
        <v>880.35</v>
      </c>
      <c r="L89">
        <v>888.46</v>
      </c>
      <c r="M89">
        <v>2182837</v>
      </c>
      <c r="N89">
        <v>1939372787.0999999</v>
      </c>
      <c r="O89">
        <v>58190</v>
      </c>
      <c r="P89">
        <v>1067767</v>
      </c>
      <c r="Q89">
        <v>48.92</v>
      </c>
    </row>
    <row r="90" spans="1:17" x14ac:dyDescent="0.3">
      <c r="A90">
        <f t="shared" si="3"/>
        <v>89</v>
      </c>
      <c r="B90" t="s">
        <v>31</v>
      </c>
      <c r="C90" t="s">
        <v>30</v>
      </c>
      <c r="D90" s="2">
        <v>41404</v>
      </c>
      <c r="E90" s="2" t="str">
        <f t="shared" si="2"/>
        <v>HDFC41404</v>
      </c>
      <c r="F90">
        <v>880.35</v>
      </c>
      <c r="G90">
        <v>880</v>
      </c>
      <c r="H90">
        <v>882.15</v>
      </c>
      <c r="I90">
        <v>863.1</v>
      </c>
      <c r="J90">
        <v>875.6</v>
      </c>
      <c r="K90">
        <v>877.3</v>
      </c>
      <c r="L90">
        <v>872.88</v>
      </c>
      <c r="M90">
        <v>2659090</v>
      </c>
      <c r="N90">
        <v>2321074282.1999998</v>
      </c>
      <c r="O90">
        <v>65028</v>
      </c>
      <c r="P90">
        <v>2042515</v>
      </c>
      <c r="Q90">
        <v>76.81</v>
      </c>
    </row>
    <row r="91" spans="1:17" x14ac:dyDescent="0.3">
      <c r="A91">
        <f t="shared" si="3"/>
        <v>90</v>
      </c>
      <c r="B91" t="s">
        <v>31</v>
      </c>
      <c r="C91" t="s">
        <v>30</v>
      </c>
      <c r="D91" s="2">
        <v>41405</v>
      </c>
      <c r="E91" s="2" t="str">
        <f t="shared" si="2"/>
        <v>HDFC41405</v>
      </c>
      <c r="F91">
        <v>877.3</v>
      </c>
      <c r="G91">
        <v>875</v>
      </c>
      <c r="H91">
        <v>880</v>
      </c>
      <c r="I91">
        <v>869.35</v>
      </c>
      <c r="J91">
        <v>877</v>
      </c>
      <c r="K91">
        <v>874.5</v>
      </c>
      <c r="L91">
        <v>874.87</v>
      </c>
      <c r="M91">
        <v>76194</v>
      </c>
      <c r="N91">
        <v>66660061.049999997</v>
      </c>
      <c r="O91">
        <v>1497</v>
      </c>
      <c r="P91">
        <v>42730</v>
      </c>
      <c r="Q91">
        <v>56.08</v>
      </c>
    </row>
    <row r="92" spans="1:17" x14ac:dyDescent="0.3">
      <c r="A92">
        <f t="shared" si="3"/>
        <v>91</v>
      </c>
      <c r="B92" t="s">
        <v>31</v>
      </c>
      <c r="C92" t="s">
        <v>30</v>
      </c>
      <c r="D92" s="2">
        <v>41407</v>
      </c>
      <c r="E92" s="2" t="str">
        <f t="shared" si="2"/>
        <v>HDFC41407</v>
      </c>
      <c r="F92">
        <v>874.5</v>
      </c>
      <c r="G92">
        <v>875</v>
      </c>
      <c r="H92">
        <v>876.8</v>
      </c>
      <c r="I92">
        <v>859.6</v>
      </c>
      <c r="J92">
        <v>863.5</v>
      </c>
      <c r="K92">
        <v>863.5</v>
      </c>
      <c r="L92">
        <v>868.19</v>
      </c>
      <c r="M92">
        <v>1652780</v>
      </c>
      <c r="N92">
        <v>1434924434.5</v>
      </c>
      <c r="O92">
        <v>67893</v>
      </c>
      <c r="P92">
        <v>1134969</v>
      </c>
      <c r="Q92">
        <v>68.67</v>
      </c>
    </row>
    <row r="93" spans="1:17" x14ac:dyDescent="0.3">
      <c r="A93">
        <f t="shared" si="3"/>
        <v>92</v>
      </c>
      <c r="B93" t="s">
        <v>31</v>
      </c>
      <c r="C93" t="s">
        <v>30</v>
      </c>
      <c r="D93" s="2">
        <v>41408</v>
      </c>
      <c r="E93" s="2" t="str">
        <f t="shared" si="2"/>
        <v>HDFC41408</v>
      </c>
      <c r="F93">
        <v>863.5</v>
      </c>
      <c r="G93">
        <v>864.7</v>
      </c>
      <c r="H93">
        <v>873</v>
      </c>
      <c r="I93">
        <v>855.25</v>
      </c>
      <c r="J93">
        <v>873</v>
      </c>
      <c r="K93">
        <v>870.85</v>
      </c>
      <c r="L93">
        <v>865.59</v>
      </c>
      <c r="M93">
        <v>2017078</v>
      </c>
      <c r="N93">
        <v>1745961905.7</v>
      </c>
      <c r="O93">
        <v>78106</v>
      </c>
      <c r="P93">
        <v>1564947</v>
      </c>
      <c r="Q93">
        <v>77.58</v>
      </c>
    </row>
    <row r="94" spans="1:17" x14ac:dyDescent="0.3">
      <c r="A94">
        <f t="shared" si="3"/>
        <v>93</v>
      </c>
      <c r="B94" t="s">
        <v>31</v>
      </c>
      <c r="C94" t="s">
        <v>30</v>
      </c>
      <c r="D94" s="2">
        <v>41409</v>
      </c>
      <c r="E94" s="2" t="str">
        <f t="shared" si="2"/>
        <v>HDFC41409</v>
      </c>
      <c r="F94">
        <v>870.85</v>
      </c>
      <c r="G94">
        <v>876.8</v>
      </c>
      <c r="H94">
        <v>915.95</v>
      </c>
      <c r="I94">
        <v>875</v>
      </c>
      <c r="J94">
        <v>908.6</v>
      </c>
      <c r="K94">
        <v>910.05</v>
      </c>
      <c r="L94">
        <v>905.08</v>
      </c>
      <c r="M94">
        <v>5682986</v>
      </c>
      <c r="N94">
        <v>5143550660.9499998</v>
      </c>
      <c r="O94">
        <v>118188</v>
      </c>
      <c r="P94">
        <v>4052664</v>
      </c>
      <c r="Q94">
        <v>71.31</v>
      </c>
    </row>
    <row r="95" spans="1:17" x14ac:dyDescent="0.3">
      <c r="A95">
        <f t="shared" si="3"/>
        <v>94</v>
      </c>
      <c r="B95" t="s">
        <v>31</v>
      </c>
      <c r="C95" t="s">
        <v>30</v>
      </c>
      <c r="D95" s="2">
        <v>41410</v>
      </c>
      <c r="E95" s="2" t="str">
        <f t="shared" si="2"/>
        <v>HDFC41410</v>
      </c>
      <c r="F95">
        <v>910.05</v>
      </c>
      <c r="G95">
        <v>909.8</v>
      </c>
      <c r="H95">
        <v>917.5</v>
      </c>
      <c r="I95">
        <v>903.7</v>
      </c>
      <c r="J95">
        <v>909.5</v>
      </c>
      <c r="K95">
        <v>908.35</v>
      </c>
      <c r="L95">
        <v>909.28</v>
      </c>
      <c r="M95">
        <v>4700244</v>
      </c>
      <c r="N95">
        <v>4273858476.1999998</v>
      </c>
      <c r="O95">
        <v>89386</v>
      </c>
      <c r="P95">
        <v>3951930</v>
      </c>
      <c r="Q95">
        <v>84.08</v>
      </c>
    </row>
    <row r="96" spans="1:17" x14ac:dyDescent="0.3">
      <c r="A96">
        <f t="shared" si="3"/>
        <v>95</v>
      </c>
      <c r="B96" t="s">
        <v>31</v>
      </c>
      <c r="C96" t="s">
        <v>30</v>
      </c>
      <c r="D96" s="2">
        <v>41411</v>
      </c>
      <c r="E96" s="2" t="str">
        <f t="shared" si="2"/>
        <v>HDFC41411</v>
      </c>
      <c r="F96">
        <v>908.35</v>
      </c>
      <c r="G96">
        <v>904</v>
      </c>
      <c r="H96">
        <v>908</v>
      </c>
      <c r="I96">
        <v>898.3</v>
      </c>
      <c r="J96">
        <v>901</v>
      </c>
      <c r="K96">
        <v>903.35</v>
      </c>
      <c r="L96">
        <v>900.78</v>
      </c>
      <c r="M96">
        <v>2665794</v>
      </c>
      <c r="N96">
        <v>2401292463.8499999</v>
      </c>
      <c r="O96">
        <v>98907</v>
      </c>
      <c r="P96">
        <v>2282092</v>
      </c>
      <c r="Q96">
        <v>85.61</v>
      </c>
    </row>
    <row r="97" spans="1:17" x14ac:dyDescent="0.3">
      <c r="A97">
        <f t="shared" si="3"/>
        <v>96</v>
      </c>
      <c r="B97" t="s">
        <v>31</v>
      </c>
      <c r="C97" t="s">
        <v>30</v>
      </c>
      <c r="D97" s="2">
        <v>41414</v>
      </c>
      <c r="E97" s="2" t="str">
        <f t="shared" si="2"/>
        <v>HDFC41414</v>
      </c>
      <c r="F97">
        <v>903.35</v>
      </c>
      <c r="G97">
        <v>903</v>
      </c>
      <c r="H97">
        <v>916.7</v>
      </c>
      <c r="I97">
        <v>895</v>
      </c>
      <c r="J97">
        <v>899.15</v>
      </c>
      <c r="K97">
        <v>898.4</v>
      </c>
      <c r="L97">
        <v>905.19</v>
      </c>
      <c r="M97">
        <v>2658730</v>
      </c>
      <c r="N97">
        <v>2406659540.3000002</v>
      </c>
      <c r="O97">
        <v>60093</v>
      </c>
      <c r="P97">
        <v>2247859</v>
      </c>
      <c r="Q97">
        <v>84.55</v>
      </c>
    </row>
    <row r="98" spans="1:17" x14ac:dyDescent="0.3">
      <c r="A98">
        <f t="shared" si="3"/>
        <v>97</v>
      </c>
      <c r="B98" t="s">
        <v>31</v>
      </c>
      <c r="C98" t="s">
        <v>30</v>
      </c>
      <c r="D98" s="2">
        <v>41415</v>
      </c>
      <c r="E98" s="2" t="str">
        <f t="shared" si="2"/>
        <v>HDFC41415</v>
      </c>
      <c r="F98">
        <v>898.4</v>
      </c>
      <c r="G98">
        <v>895.15</v>
      </c>
      <c r="H98">
        <v>908.8</v>
      </c>
      <c r="I98">
        <v>890.1</v>
      </c>
      <c r="J98">
        <v>899.6</v>
      </c>
      <c r="K98">
        <v>902.05</v>
      </c>
      <c r="L98">
        <v>904.1</v>
      </c>
      <c r="M98">
        <v>3095064</v>
      </c>
      <c r="N98">
        <v>2798261748.0999999</v>
      </c>
      <c r="O98">
        <v>57355</v>
      </c>
      <c r="P98">
        <v>2330280</v>
      </c>
      <c r="Q98">
        <v>75.290000000000006</v>
      </c>
    </row>
    <row r="99" spans="1:17" x14ac:dyDescent="0.3">
      <c r="A99">
        <f t="shared" si="3"/>
        <v>98</v>
      </c>
      <c r="B99" t="s">
        <v>31</v>
      </c>
      <c r="C99" t="s">
        <v>30</v>
      </c>
      <c r="D99" s="2">
        <v>41416</v>
      </c>
      <c r="E99" s="2" t="str">
        <f t="shared" si="2"/>
        <v>HDFC41416</v>
      </c>
      <c r="F99">
        <v>902.05</v>
      </c>
      <c r="G99">
        <v>903.8</v>
      </c>
      <c r="H99">
        <v>904</v>
      </c>
      <c r="I99">
        <v>894.1</v>
      </c>
      <c r="J99">
        <v>901.5</v>
      </c>
      <c r="K99">
        <v>899.85</v>
      </c>
      <c r="L99">
        <v>897.76</v>
      </c>
      <c r="M99">
        <v>1971551</v>
      </c>
      <c r="N99">
        <v>1769982525.5</v>
      </c>
      <c r="O99">
        <v>53314</v>
      </c>
      <c r="P99">
        <v>1528203</v>
      </c>
      <c r="Q99">
        <v>77.510000000000005</v>
      </c>
    </row>
    <row r="100" spans="1:17" x14ac:dyDescent="0.3">
      <c r="A100">
        <f t="shared" si="3"/>
        <v>99</v>
      </c>
      <c r="B100" t="s">
        <v>31</v>
      </c>
      <c r="C100" t="s">
        <v>30</v>
      </c>
      <c r="D100" s="2">
        <v>41417</v>
      </c>
      <c r="E100" s="2" t="str">
        <f t="shared" si="2"/>
        <v>HDFC41417</v>
      </c>
      <c r="F100">
        <v>899.85</v>
      </c>
      <c r="G100">
        <v>892.15</v>
      </c>
      <c r="H100">
        <v>913.8</v>
      </c>
      <c r="I100">
        <v>892.15</v>
      </c>
      <c r="J100">
        <v>902</v>
      </c>
      <c r="K100">
        <v>903.15</v>
      </c>
      <c r="L100">
        <v>903.66</v>
      </c>
      <c r="M100">
        <v>3458455</v>
      </c>
      <c r="N100">
        <v>3125271861</v>
      </c>
      <c r="O100">
        <v>132450</v>
      </c>
      <c r="P100">
        <v>2657779</v>
      </c>
      <c r="Q100">
        <v>76.849999999999994</v>
      </c>
    </row>
    <row r="101" spans="1:17" x14ac:dyDescent="0.3">
      <c r="A101">
        <f t="shared" si="3"/>
        <v>100</v>
      </c>
      <c r="B101" t="s">
        <v>31</v>
      </c>
      <c r="C101" t="s">
        <v>30</v>
      </c>
      <c r="D101" s="2">
        <v>41418</v>
      </c>
      <c r="E101" s="2" t="str">
        <f t="shared" si="2"/>
        <v>HDFC41418</v>
      </c>
      <c r="F101">
        <v>903.15</v>
      </c>
      <c r="G101">
        <v>908</v>
      </c>
      <c r="H101">
        <v>910.15</v>
      </c>
      <c r="I101">
        <v>899.35</v>
      </c>
      <c r="J101">
        <v>905.7</v>
      </c>
      <c r="K101">
        <v>906.05</v>
      </c>
      <c r="L101">
        <v>905.88</v>
      </c>
      <c r="M101">
        <v>2830814</v>
      </c>
      <c r="N101">
        <v>2564390259.75</v>
      </c>
      <c r="O101">
        <v>74960</v>
      </c>
      <c r="P101">
        <v>2182972</v>
      </c>
      <c r="Q101">
        <v>77.11</v>
      </c>
    </row>
    <row r="102" spans="1:17" x14ac:dyDescent="0.3">
      <c r="A102">
        <f t="shared" si="3"/>
        <v>101</v>
      </c>
      <c r="B102" t="s">
        <v>31</v>
      </c>
      <c r="C102" t="s">
        <v>30</v>
      </c>
      <c r="D102" s="2">
        <v>41421</v>
      </c>
      <c r="E102" s="2" t="str">
        <f t="shared" si="2"/>
        <v>HDFC41421</v>
      </c>
      <c r="F102">
        <v>906.05</v>
      </c>
      <c r="G102">
        <v>901.6</v>
      </c>
      <c r="H102">
        <v>931.4</v>
      </c>
      <c r="I102">
        <v>898.65</v>
      </c>
      <c r="J102">
        <v>929</v>
      </c>
      <c r="K102">
        <v>929.5</v>
      </c>
      <c r="L102">
        <v>919.54</v>
      </c>
      <c r="M102">
        <v>2443669</v>
      </c>
      <c r="N102">
        <v>2247041590</v>
      </c>
      <c r="O102">
        <v>97113</v>
      </c>
      <c r="P102">
        <v>1745408</v>
      </c>
      <c r="Q102">
        <v>71.430000000000007</v>
      </c>
    </row>
    <row r="103" spans="1:17" x14ac:dyDescent="0.3">
      <c r="A103">
        <f t="shared" si="3"/>
        <v>102</v>
      </c>
      <c r="B103" t="s">
        <v>31</v>
      </c>
      <c r="C103" t="s">
        <v>30</v>
      </c>
      <c r="D103" s="2">
        <v>41422</v>
      </c>
      <c r="E103" s="2" t="str">
        <f t="shared" si="2"/>
        <v>HDFC41422</v>
      </c>
      <c r="F103">
        <v>929.5</v>
      </c>
      <c r="G103">
        <v>929.9</v>
      </c>
      <c r="H103">
        <v>929.9</v>
      </c>
      <c r="I103">
        <v>913.15</v>
      </c>
      <c r="J103">
        <v>919.7</v>
      </c>
      <c r="K103">
        <v>919.8</v>
      </c>
      <c r="L103">
        <v>920.39</v>
      </c>
      <c r="M103">
        <v>2347931</v>
      </c>
      <c r="N103">
        <v>2161013675.4000001</v>
      </c>
      <c r="O103">
        <v>95042</v>
      </c>
      <c r="P103">
        <v>1803531</v>
      </c>
      <c r="Q103">
        <v>76.81</v>
      </c>
    </row>
    <row r="104" spans="1:17" x14ac:dyDescent="0.3">
      <c r="A104">
        <f t="shared" si="3"/>
        <v>103</v>
      </c>
      <c r="B104" t="s">
        <v>31</v>
      </c>
      <c r="C104" t="s">
        <v>30</v>
      </c>
      <c r="D104" s="2">
        <v>41423</v>
      </c>
      <c r="E104" s="2" t="str">
        <f t="shared" si="2"/>
        <v>HDFC41423</v>
      </c>
      <c r="F104">
        <v>919.8</v>
      </c>
      <c r="G104">
        <v>923.4</v>
      </c>
      <c r="H104">
        <v>923.4</v>
      </c>
      <c r="I104">
        <v>900.7</v>
      </c>
      <c r="J104">
        <v>908.35</v>
      </c>
      <c r="K104">
        <v>910.55</v>
      </c>
      <c r="L104">
        <v>906.47</v>
      </c>
      <c r="M104">
        <v>3007036</v>
      </c>
      <c r="N104">
        <v>2725788871.6999998</v>
      </c>
      <c r="O104">
        <v>81773</v>
      </c>
      <c r="P104">
        <v>2298629</v>
      </c>
      <c r="Q104">
        <v>76.44</v>
      </c>
    </row>
    <row r="105" spans="1:17" x14ac:dyDescent="0.3">
      <c r="A105">
        <f t="shared" si="3"/>
        <v>104</v>
      </c>
      <c r="B105" t="s">
        <v>31</v>
      </c>
      <c r="C105" t="s">
        <v>30</v>
      </c>
      <c r="D105" s="2">
        <v>41424</v>
      </c>
      <c r="E105" s="2" t="str">
        <f t="shared" si="2"/>
        <v>HDFC41424</v>
      </c>
      <c r="F105">
        <v>910.55</v>
      </c>
      <c r="G105">
        <v>905.1</v>
      </c>
      <c r="H105">
        <v>929</v>
      </c>
      <c r="I105">
        <v>905.1</v>
      </c>
      <c r="J105">
        <v>925</v>
      </c>
      <c r="K105">
        <v>926.25</v>
      </c>
      <c r="L105">
        <v>923.21</v>
      </c>
      <c r="M105">
        <v>3100217</v>
      </c>
      <c r="N105">
        <v>2862164319.0999999</v>
      </c>
      <c r="O105">
        <v>65861</v>
      </c>
      <c r="P105">
        <v>2426190</v>
      </c>
      <c r="Q105">
        <v>78.260000000000005</v>
      </c>
    </row>
    <row r="106" spans="1:17" x14ac:dyDescent="0.3">
      <c r="A106">
        <f t="shared" si="3"/>
        <v>105</v>
      </c>
      <c r="B106" t="s">
        <v>31</v>
      </c>
      <c r="C106" t="s">
        <v>30</v>
      </c>
      <c r="D106" s="2">
        <v>41425</v>
      </c>
      <c r="E106" s="2" t="str">
        <f t="shared" si="2"/>
        <v>HDFC41425</v>
      </c>
      <c r="F106">
        <v>926.25</v>
      </c>
      <c r="G106">
        <v>921.1</v>
      </c>
      <c r="H106">
        <v>924</v>
      </c>
      <c r="I106">
        <v>883.65</v>
      </c>
      <c r="J106">
        <v>899.35</v>
      </c>
      <c r="K106">
        <v>890.15</v>
      </c>
      <c r="L106">
        <v>904.84</v>
      </c>
      <c r="M106">
        <v>4387938</v>
      </c>
      <c r="N106">
        <v>3970375380.25</v>
      </c>
      <c r="O106">
        <v>115327</v>
      </c>
      <c r="P106">
        <v>3423071</v>
      </c>
      <c r="Q106">
        <v>78.010000000000005</v>
      </c>
    </row>
    <row r="107" spans="1:17" x14ac:dyDescent="0.3">
      <c r="A107">
        <f t="shared" si="3"/>
        <v>106</v>
      </c>
      <c r="B107" t="s">
        <v>31</v>
      </c>
      <c r="C107" t="s">
        <v>30</v>
      </c>
      <c r="D107" s="2">
        <v>41428</v>
      </c>
      <c r="E107" s="2" t="str">
        <f t="shared" si="2"/>
        <v>HDFC41428</v>
      </c>
      <c r="F107">
        <v>890.15</v>
      </c>
      <c r="G107">
        <v>895</v>
      </c>
      <c r="H107">
        <v>898.65</v>
      </c>
      <c r="I107">
        <v>867.05</v>
      </c>
      <c r="J107">
        <v>867.65</v>
      </c>
      <c r="K107">
        <v>869.05</v>
      </c>
      <c r="L107">
        <v>879.02</v>
      </c>
      <c r="M107">
        <v>1870547</v>
      </c>
      <c r="N107">
        <v>1644243031.1500001</v>
      </c>
      <c r="O107">
        <v>62195</v>
      </c>
      <c r="P107">
        <v>1147572</v>
      </c>
      <c r="Q107">
        <v>61.35</v>
      </c>
    </row>
    <row r="108" spans="1:17" x14ac:dyDescent="0.3">
      <c r="A108">
        <f t="shared" si="3"/>
        <v>107</v>
      </c>
      <c r="B108" t="s">
        <v>31</v>
      </c>
      <c r="C108" t="s">
        <v>30</v>
      </c>
      <c r="D108" s="2">
        <v>41429</v>
      </c>
      <c r="E108" s="2" t="str">
        <f t="shared" si="2"/>
        <v>HDFC41429</v>
      </c>
      <c r="F108">
        <v>869.05</v>
      </c>
      <c r="G108">
        <v>876.8</v>
      </c>
      <c r="H108">
        <v>876.8</v>
      </c>
      <c r="I108">
        <v>852</v>
      </c>
      <c r="J108">
        <v>853.85</v>
      </c>
      <c r="K108">
        <v>854.2</v>
      </c>
      <c r="L108">
        <v>862.76</v>
      </c>
      <c r="M108">
        <v>2621881</v>
      </c>
      <c r="N108">
        <v>2262053287.6999998</v>
      </c>
      <c r="O108">
        <v>133891</v>
      </c>
      <c r="P108">
        <v>1810371</v>
      </c>
      <c r="Q108">
        <v>69.05</v>
      </c>
    </row>
    <row r="109" spans="1:17" x14ac:dyDescent="0.3">
      <c r="A109">
        <f t="shared" si="3"/>
        <v>108</v>
      </c>
      <c r="B109" t="s">
        <v>31</v>
      </c>
      <c r="C109" t="s">
        <v>30</v>
      </c>
      <c r="D109" s="2">
        <v>41430</v>
      </c>
      <c r="E109" s="2" t="str">
        <f t="shared" si="2"/>
        <v>HDFC41430</v>
      </c>
      <c r="F109">
        <v>854.2</v>
      </c>
      <c r="G109">
        <v>853.8</v>
      </c>
      <c r="H109">
        <v>855</v>
      </c>
      <c r="I109">
        <v>839.05</v>
      </c>
      <c r="J109">
        <v>843</v>
      </c>
      <c r="K109">
        <v>843.95</v>
      </c>
      <c r="L109">
        <v>846.54</v>
      </c>
      <c r="M109">
        <v>3011996</v>
      </c>
      <c r="N109">
        <v>2549760323.1999998</v>
      </c>
      <c r="O109">
        <v>119168</v>
      </c>
      <c r="P109">
        <v>2349628</v>
      </c>
      <c r="Q109">
        <v>78.010000000000005</v>
      </c>
    </row>
    <row r="110" spans="1:17" x14ac:dyDescent="0.3">
      <c r="A110">
        <f t="shared" si="3"/>
        <v>109</v>
      </c>
      <c r="B110" t="s">
        <v>31</v>
      </c>
      <c r="C110" t="s">
        <v>30</v>
      </c>
      <c r="D110" s="2">
        <v>41431</v>
      </c>
      <c r="E110" s="2" t="str">
        <f t="shared" si="2"/>
        <v>HDFC41431</v>
      </c>
      <c r="F110">
        <v>843.95</v>
      </c>
      <c r="G110">
        <v>838.1</v>
      </c>
      <c r="H110">
        <v>859.5</v>
      </c>
      <c r="I110">
        <v>833.15</v>
      </c>
      <c r="J110">
        <v>843</v>
      </c>
      <c r="K110">
        <v>845</v>
      </c>
      <c r="L110">
        <v>849.45</v>
      </c>
      <c r="M110">
        <v>3198369</v>
      </c>
      <c r="N110">
        <v>2716844625.6500001</v>
      </c>
      <c r="O110">
        <v>71393</v>
      </c>
      <c r="P110">
        <v>2127107</v>
      </c>
      <c r="Q110">
        <v>66.510000000000005</v>
      </c>
    </row>
    <row r="111" spans="1:17" x14ac:dyDescent="0.3">
      <c r="A111">
        <f t="shared" si="3"/>
        <v>110</v>
      </c>
      <c r="B111" t="s">
        <v>31</v>
      </c>
      <c r="C111" t="s">
        <v>30</v>
      </c>
      <c r="D111" s="2">
        <v>41432</v>
      </c>
      <c r="E111" s="2" t="str">
        <f t="shared" si="2"/>
        <v>HDFC41432</v>
      </c>
      <c r="F111">
        <v>845</v>
      </c>
      <c r="G111">
        <v>840</v>
      </c>
      <c r="H111">
        <v>856.35</v>
      </c>
      <c r="I111">
        <v>833.35</v>
      </c>
      <c r="J111">
        <v>841</v>
      </c>
      <c r="K111">
        <v>839.35</v>
      </c>
      <c r="L111">
        <v>843.32</v>
      </c>
      <c r="M111">
        <v>1645663</v>
      </c>
      <c r="N111">
        <v>1387813293</v>
      </c>
      <c r="O111">
        <v>71951</v>
      </c>
      <c r="P111">
        <v>650744</v>
      </c>
      <c r="Q111">
        <v>39.54</v>
      </c>
    </row>
    <row r="112" spans="1:17" x14ac:dyDescent="0.3">
      <c r="A112">
        <f t="shared" si="3"/>
        <v>111</v>
      </c>
      <c r="B112" t="s">
        <v>31</v>
      </c>
      <c r="C112" t="s">
        <v>30</v>
      </c>
      <c r="D112" s="2">
        <v>41435</v>
      </c>
      <c r="E112" s="2" t="str">
        <f t="shared" si="2"/>
        <v>HDFC41435</v>
      </c>
      <c r="F112">
        <v>839.35</v>
      </c>
      <c r="G112">
        <v>844</v>
      </c>
      <c r="H112">
        <v>864.05</v>
      </c>
      <c r="I112">
        <v>835.8</v>
      </c>
      <c r="J112">
        <v>855.7</v>
      </c>
      <c r="K112">
        <v>852.6</v>
      </c>
      <c r="L112">
        <v>850.34</v>
      </c>
      <c r="M112">
        <v>2583932</v>
      </c>
      <c r="N112">
        <v>2197210607.5999999</v>
      </c>
      <c r="O112">
        <v>84396</v>
      </c>
      <c r="P112">
        <v>1534520</v>
      </c>
      <c r="Q112">
        <v>59.39</v>
      </c>
    </row>
    <row r="113" spans="1:17" x14ac:dyDescent="0.3">
      <c r="A113">
        <f t="shared" si="3"/>
        <v>112</v>
      </c>
      <c r="B113" t="s">
        <v>31</v>
      </c>
      <c r="C113" t="s">
        <v>30</v>
      </c>
      <c r="D113" s="2">
        <v>41436</v>
      </c>
      <c r="E113" s="2" t="str">
        <f t="shared" si="2"/>
        <v>HDFC41436</v>
      </c>
      <c r="F113">
        <v>852.6</v>
      </c>
      <c r="G113">
        <v>845.5</v>
      </c>
      <c r="H113">
        <v>851.8</v>
      </c>
      <c r="I113">
        <v>826.4</v>
      </c>
      <c r="J113">
        <v>829.9</v>
      </c>
      <c r="K113">
        <v>831.15</v>
      </c>
      <c r="L113">
        <v>836.42</v>
      </c>
      <c r="M113">
        <v>2677716</v>
      </c>
      <c r="N113">
        <v>2239683561.6999998</v>
      </c>
      <c r="O113">
        <v>147499</v>
      </c>
      <c r="P113">
        <v>1612549</v>
      </c>
      <c r="Q113">
        <v>60.22</v>
      </c>
    </row>
    <row r="114" spans="1:17" x14ac:dyDescent="0.3">
      <c r="A114">
        <f t="shared" si="3"/>
        <v>113</v>
      </c>
      <c r="B114" t="s">
        <v>31</v>
      </c>
      <c r="C114" t="s">
        <v>30</v>
      </c>
      <c r="D114" s="2">
        <v>41437</v>
      </c>
      <c r="E114" s="2" t="str">
        <f t="shared" si="2"/>
        <v>HDFC41437</v>
      </c>
      <c r="F114">
        <v>831.15</v>
      </c>
      <c r="G114">
        <v>830.4</v>
      </c>
      <c r="H114">
        <v>830.4</v>
      </c>
      <c r="I114">
        <v>816.25</v>
      </c>
      <c r="J114">
        <v>819.95</v>
      </c>
      <c r="K114">
        <v>820.75</v>
      </c>
      <c r="L114">
        <v>822.73</v>
      </c>
      <c r="M114">
        <v>2365088</v>
      </c>
      <c r="N114">
        <v>1945839444.5999999</v>
      </c>
      <c r="O114">
        <v>90055</v>
      </c>
      <c r="P114">
        <v>1621702</v>
      </c>
      <c r="Q114">
        <v>68.569999999999993</v>
      </c>
    </row>
    <row r="115" spans="1:17" x14ac:dyDescent="0.3">
      <c r="A115">
        <f t="shared" si="3"/>
        <v>114</v>
      </c>
      <c r="B115" t="s">
        <v>31</v>
      </c>
      <c r="C115" t="s">
        <v>30</v>
      </c>
      <c r="D115" s="2">
        <v>41438</v>
      </c>
      <c r="E115" s="2" t="str">
        <f t="shared" si="2"/>
        <v>HDFC41438</v>
      </c>
      <c r="F115">
        <v>820.75</v>
      </c>
      <c r="G115">
        <v>806.1</v>
      </c>
      <c r="H115">
        <v>816.55</v>
      </c>
      <c r="I115">
        <v>804.3</v>
      </c>
      <c r="J115">
        <v>815</v>
      </c>
      <c r="K115">
        <v>812.2</v>
      </c>
      <c r="L115">
        <v>810.2</v>
      </c>
      <c r="M115">
        <v>5578717</v>
      </c>
      <c r="N115">
        <v>4519864744.3500004</v>
      </c>
      <c r="O115">
        <v>157683</v>
      </c>
      <c r="P115">
        <v>4581582</v>
      </c>
      <c r="Q115">
        <v>82.13</v>
      </c>
    </row>
    <row r="116" spans="1:17" x14ac:dyDescent="0.3">
      <c r="A116">
        <f t="shared" si="3"/>
        <v>115</v>
      </c>
      <c r="B116" t="s">
        <v>31</v>
      </c>
      <c r="C116" t="s">
        <v>30</v>
      </c>
      <c r="D116" s="2">
        <v>41439</v>
      </c>
      <c r="E116" s="2" t="str">
        <f t="shared" si="2"/>
        <v>HDFC41439</v>
      </c>
      <c r="F116">
        <v>812.2</v>
      </c>
      <c r="G116">
        <v>820</v>
      </c>
      <c r="H116">
        <v>838</v>
      </c>
      <c r="I116">
        <v>820</v>
      </c>
      <c r="J116">
        <v>834.9</v>
      </c>
      <c r="K116">
        <v>835</v>
      </c>
      <c r="L116">
        <v>832.99</v>
      </c>
      <c r="M116">
        <v>3666156</v>
      </c>
      <c r="N116">
        <v>3053857529.8000002</v>
      </c>
      <c r="O116">
        <v>86287</v>
      </c>
      <c r="P116">
        <v>2892457</v>
      </c>
      <c r="Q116">
        <v>78.900000000000006</v>
      </c>
    </row>
    <row r="117" spans="1:17" x14ac:dyDescent="0.3">
      <c r="A117">
        <f t="shared" si="3"/>
        <v>116</v>
      </c>
      <c r="B117" t="s">
        <v>31</v>
      </c>
      <c r="C117" t="s">
        <v>30</v>
      </c>
      <c r="D117" s="2">
        <v>41442</v>
      </c>
      <c r="E117" s="2" t="str">
        <f t="shared" si="2"/>
        <v>HDFC41442</v>
      </c>
      <c r="F117">
        <v>835</v>
      </c>
      <c r="G117">
        <v>836.1</v>
      </c>
      <c r="H117">
        <v>855.05</v>
      </c>
      <c r="I117">
        <v>831</v>
      </c>
      <c r="J117">
        <v>846.1</v>
      </c>
      <c r="K117">
        <v>844.4</v>
      </c>
      <c r="L117">
        <v>845.39</v>
      </c>
      <c r="M117">
        <v>2464128</v>
      </c>
      <c r="N117">
        <v>2083138484.2</v>
      </c>
      <c r="O117">
        <v>80163</v>
      </c>
      <c r="P117">
        <v>1787964</v>
      </c>
      <c r="Q117">
        <v>72.56</v>
      </c>
    </row>
    <row r="118" spans="1:17" x14ac:dyDescent="0.3">
      <c r="A118">
        <f t="shared" si="3"/>
        <v>117</v>
      </c>
      <c r="B118" t="s">
        <v>31</v>
      </c>
      <c r="C118" t="s">
        <v>30</v>
      </c>
      <c r="D118" s="2">
        <v>41443</v>
      </c>
      <c r="E118" s="2" t="str">
        <f t="shared" si="2"/>
        <v>HDFC41443</v>
      </c>
      <c r="F118">
        <v>844.4</v>
      </c>
      <c r="G118">
        <v>844.1</v>
      </c>
      <c r="H118">
        <v>847</v>
      </c>
      <c r="I118">
        <v>831.15</v>
      </c>
      <c r="J118">
        <v>833.1</v>
      </c>
      <c r="K118">
        <v>834</v>
      </c>
      <c r="L118">
        <v>837.13</v>
      </c>
      <c r="M118">
        <v>1752255</v>
      </c>
      <c r="N118">
        <v>1466871633.5999999</v>
      </c>
      <c r="O118">
        <v>46869</v>
      </c>
      <c r="P118">
        <v>1124401</v>
      </c>
      <c r="Q118">
        <v>64.17</v>
      </c>
    </row>
    <row r="119" spans="1:17" x14ac:dyDescent="0.3">
      <c r="A119">
        <f t="shared" si="3"/>
        <v>118</v>
      </c>
      <c r="B119" t="s">
        <v>31</v>
      </c>
      <c r="C119" t="s">
        <v>30</v>
      </c>
      <c r="D119" s="2">
        <v>41444</v>
      </c>
      <c r="E119" s="2" t="str">
        <f t="shared" si="2"/>
        <v>HDFC41444</v>
      </c>
      <c r="F119">
        <v>834</v>
      </c>
      <c r="G119">
        <v>830</v>
      </c>
      <c r="H119">
        <v>844.7</v>
      </c>
      <c r="I119">
        <v>828.1</v>
      </c>
      <c r="J119">
        <v>842.15</v>
      </c>
      <c r="K119">
        <v>842.75</v>
      </c>
      <c r="L119">
        <v>836.76</v>
      </c>
      <c r="M119">
        <v>2567687</v>
      </c>
      <c r="N119">
        <v>2148549957.3499999</v>
      </c>
      <c r="O119">
        <v>85922</v>
      </c>
      <c r="P119">
        <v>1789924</v>
      </c>
      <c r="Q119">
        <v>69.709999999999994</v>
      </c>
    </row>
    <row r="120" spans="1:17" x14ac:dyDescent="0.3">
      <c r="A120">
        <f t="shared" si="3"/>
        <v>119</v>
      </c>
      <c r="B120" t="s">
        <v>31</v>
      </c>
      <c r="C120" t="s">
        <v>30</v>
      </c>
      <c r="D120" s="2">
        <v>41445</v>
      </c>
      <c r="E120" s="2" t="str">
        <f t="shared" si="2"/>
        <v>HDFC41445</v>
      </c>
      <c r="F120">
        <v>842.75</v>
      </c>
      <c r="G120">
        <v>829</v>
      </c>
      <c r="H120">
        <v>834</v>
      </c>
      <c r="I120">
        <v>812</v>
      </c>
      <c r="J120">
        <v>812</v>
      </c>
      <c r="K120">
        <v>817.55</v>
      </c>
      <c r="L120">
        <v>820.52</v>
      </c>
      <c r="M120">
        <v>3677976</v>
      </c>
      <c r="N120">
        <v>3017864030.1999998</v>
      </c>
      <c r="O120">
        <v>77105</v>
      </c>
      <c r="P120">
        <v>2979928</v>
      </c>
      <c r="Q120">
        <v>81.02</v>
      </c>
    </row>
    <row r="121" spans="1:17" x14ac:dyDescent="0.3">
      <c r="A121">
        <f t="shared" si="3"/>
        <v>120</v>
      </c>
      <c r="B121" t="s">
        <v>31</v>
      </c>
      <c r="C121" t="s">
        <v>30</v>
      </c>
      <c r="D121" s="2">
        <v>41446</v>
      </c>
      <c r="E121" s="2" t="str">
        <f t="shared" si="2"/>
        <v>HDFC41446</v>
      </c>
      <c r="F121">
        <v>817.55</v>
      </c>
      <c r="G121">
        <v>815</v>
      </c>
      <c r="H121">
        <v>824.15</v>
      </c>
      <c r="I121">
        <v>801.3</v>
      </c>
      <c r="J121">
        <v>819.5</v>
      </c>
      <c r="K121">
        <v>820.7</v>
      </c>
      <c r="L121">
        <v>813</v>
      </c>
      <c r="M121">
        <v>2841911</v>
      </c>
      <c r="N121">
        <v>2310460745.1500001</v>
      </c>
      <c r="O121">
        <v>111510</v>
      </c>
      <c r="P121">
        <v>1904049</v>
      </c>
      <c r="Q121">
        <v>67</v>
      </c>
    </row>
    <row r="122" spans="1:17" x14ac:dyDescent="0.3">
      <c r="A122">
        <f t="shared" si="3"/>
        <v>121</v>
      </c>
      <c r="B122" t="s">
        <v>31</v>
      </c>
      <c r="C122" t="s">
        <v>30</v>
      </c>
      <c r="D122" s="2">
        <v>41449</v>
      </c>
      <c r="E122" s="2" t="str">
        <f t="shared" si="2"/>
        <v>HDFC41449</v>
      </c>
      <c r="F122">
        <v>820.7</v>
      </c>
      <c r="G122">
        <v>814.8</v>
      </c>
      <c r="H122">
        <v>829</v>
      </c>
      <c r="I122">
        <v>809.95</v>
      </c>
      <c r="J122">
        <v>824.9</v>
      </c>
      <c r="K122">
        <v>824.8</v>
      </c>
      <c r="L122">
        <v>819.54</v>
      </c>
      <c r="M122">
        <v>2917116</v>
      </c>
      <c r="N122">
        <v>2390698572.6999998</v>
      </c>
      <c r="O122">
        <v>83650</v>
      </c>
      <c r="P122">
        <v>2000266</v>
      </c>
      <c r="Q122">
        <v>68.569999999999993</v>
      </c>
    </row>
    <row r="123" spans="1:17" x14ac:dyDescent="0.3">
      <c r="A123">
        <f t="shared" si="3"/>
        <v>122</v>
      </c>
      <c r="B123" t="s">
        <v>31</v>
      </c>
      <c r="C123" t="s">
        <v>30</v>
      </c>
      <c r="D123" s="2">
        <v>41450</v>
      </c>
      <c r="E123" s="2" t="str">
        <f t="shared" si="2"/>
        <v>HDFC41450</v>
      </c>
      <c r="F123">
        <v>824.8</v>
      </c>
      <c r="G123">
        <v>826.9</v>
      </c>
      <c r="H123">
        <v>834.9</v>
      </c>
      <c r="I123">
        <v>810.1</v>
      </c>
      <c r="J123">
        <v>812.55</v>
      </c>
      <c r="K123">
        <v>817.45</v>
      </c>
      <c r="L123">
        <v>825.99</v>
      </c>
      <c r="M123">
        <v>2449730</v>
      </c>
      <c r="N123">
        <v>2023440890.4000001</v>
      </c>
      <c r="O123">
        <v>67225</v>
      </c>
      <c r="P123">
        <v>1646581</v>
      </c>
      <c r="Q123">
        <v>67.209999999999994</v>
      </c>
    </row>
    <row r="124" spans="1:17" x14ac:dyDescent="0.3">
      <c r="A124">
        <f t="shared" si="3"/>
        <v>123</v>
      </c>
      <c r="B124" t="s">
        <v>31</v>
      </c>
      <c r="C124" t="s">
        <v>30</v>
      </c>
      <c r="D124" s="2">
        <v>41451</v>
      </c>
      <c r="E124" s="2" t="str">
        <f t="shared" si="2"/>
        <v>HDFC41451</v>
      </c>
      <c r="F124">
        <v>817.45</v>
      </c>
      <c r="G124">
        <v>818.6</v>
      </c>
      <c r="H124">
        <v>824.35</v>
      </c>
      <c r="I124">
        <v>810</v>
      </c>
      <c r="J124">
        <v>811</v>
      </c>
      <c r="K124">
        <v>815.6</v>
      </c>
      <c r="L124">
        <v>819.13</v>
      </c>
      <c r="M124">
        <v>2554481</v>
      </c>
      <c r="N124">
        <v>2092461046.1500001</v>
      </c>
      <c r="O124">
        <v>80306</v>
      </c>
      <c r="P124">
        <v>2025169</v>
      </c>
      <c r="Q124">
        <v>79.28</v>
      </c>
    </row>
    <row r="125" spans="1:17" x14ac:dyDescent="0.3">
      <c r="A125">
        <f t="shared" si="3"/>
        <v>124</v>
      </c>
      <c r="B125" t="s">
        <v>31</v>
      </c>
      <c r="C125" t="s">
        <v>30</v>
      </c>
      <c r="D125" s="2">
        <v>41452</v>
      </c>
      <c r="E125" s="2" t="str">
        <f t="shared" si="2"/>
        <v>HDFC41452</v>
      </c>
      <c r="F125">
        <v>815.6</v>
      </c>
      <c r="G125">
        <v>816.5</v>
      </c>
      <c r="H125">
        <v>843.2</v>
      </c>
      <c r="I125">
        <v>809.05</v>
      </c>
      <c r="J125">
        <v>829.75</v>
      </c>
      <c r="K125">
        <v>837.15</v>
      </c>
      <c r="L125">
        <v>823.61</v>
      </c>
      <c r="M125">
        <v>4811518</v>
      </c>
      <c r="N125">
        <v>3962802917.9000001</v>
      </c>
      <c r="O125">
        <v>115269</v>
      </c>
      <c r="P125">
        <v>3628405</v>
      </c>
      <c r="Q125">
        <v>75.41</v>
      </c>
    </row>
    <row r="126" spans="1:17" x14ac:dyDescent="0.3">
      <c r="A126">
        <f t="shared" si="3"/>
        <v>125</v>
      </c>
      <c r="B126" t="s">
        <v>31</v>
      </c>
      <c r="C126" t="s">
        <v>30</v>
      </c>
      <c r="D126" s="2">
        <v>41453</v>
      </c>
      <c r="E126" s="2" t="str">
        <f t="shared" si="2"/>
        <v>HDFC41453</v>
      </c>
      <c r="F126">
        <v>837.15</v>
      </c>
      <c r="G126">
        <v>839</v>
      </c>
      <c r="H126">
        <v>886.5</v>
      </c>
      <c r="I126">
        <v>839</v>
      </c>
      <c r="J126">
        <v>867</v>
      </c>
      <c r="K126">
        <v>879.05</v>
      </c>
      <c r="L126">
        <v>870.05</v>
      </c>
      <c r="M126">
        <v>5139254</v>
      </c>
      <c r="N126">
        <v>4471405052.75</v>
      </c>
      <c r="O126">
        <v>131373</v>
      </c>
      <c r="P126">
        <v>3943944</v>
      </c>
      <c r="Q126">
        <v>76.739999999999995</v>
      </c>
    </row>
    <row r="127" spans="1:17" x14ac:dyDescent="0.3">
      <c r="A127">
        <f t="shared" si="3"/>
        <v>126</v>
      </c>
      <c r="B127" t="s">
        <v>31</v>
      </c>
      <c r="C127" t="s">
        <v>30</v>
      </c>
      <c r="D127" s="2">
        <v>41456</v>
      </c>
      <c r="E127" s="2" t="str">
        <f t="shared" si="2"/>
        <v>HDFC41456</v>
      </c>
      <c r="F127">
        <v>879.05</v>
      </c>
      <c r="G127">
        <v>879</v>
      </c>
      <c r="H127">
        <v>891</v>
      </c>
      <c r="I127">
        <v>861</v>
      </c>
      <c r="J127">
        <v>890.7</v>
      </c>
      <c r="K127">
        <v>889.65</v>
      </c>
      <c r="L127">
        <v>884.63</v>
      </c>
      <c r="M127">
        <v>2565358</v>
      </c>
      <c r="N127">
        <v>2269387863.0999999</v>
      </c>
      <c r="O127">
        <v>77335</v>
      </c>
      <c r="P127">
        <v>1899080</v>
      </c>
      <c r="Q127">
        <v>74.03</v>
      </c>
    </row>
    <row r="128" spans="1:17" x14ac:dyDescent="0.3">
      <c r="A128">
        <f t="shared" si="3"/>
        <v>127</v>
      </c>
      <c r="B128" t="s">
        <v>31</v>
      </c>
      <c r="C128" t="s">
        <v>30</v>
      </c>
      <c r="D128" s="2">
        <v>41457</v>
      </c>
      <c r="E128" s="2" t="str">
        <f t="shared" si="2"/>
        <v>HDFC41457</v>
      </c>
      <c r="F128">
        <v>889.65</v>
      </c>
      <c r="G128">
        <v>886.65</v>
      </c>
      <c r="H128">
        <v>893</v>
      </c>
      <c r="I128">
        <v>872.25</v>
      </c>
      <c r="J128">
        <v>877</v>
      </c>
      <c r="K128">
        <v>875.15</v>
      </c>
      <c r="L128">
        <v>885.11</v>
      </c>
      <c r="M128">
        <v>2166106</v>
      </c>
      <c r="N128">
        <v>1917248908.5999999</v>
      </c>
      <c r="O128">
        <v>90602</v>
      </c>
      <c r="P128">
        <v>1444931</v>
      </c>
      <c r="Q128">
        <v>66.709999999999994</v>
      </c>
    </row>
    <row r="129" spans="1:17" x14ac:dyDescent="0.3">
      <c r="A129">
        <f t="shared" si="3"/>
        <v>128</v>
      </c>
      <c r="B129" t="s">
        <v>31</v>
      </c>
      <c r="C129" t="s">
        <v>30</v>
      </c>
      <c r="D129" s="2">
        <v>41458</v>
      </c>
      <c r="E129" s="2" t="str">
        <f t="shared" si="2"/>
        <v>HDFC41458</v>
      </c>
      <c r="F129">
        <v>875.15</v>
      </c>
      <c r="G129">
        <v>870</v>
      </c>
      <c r="H129">
        <v>871.6</v>
      </c>
      <c r="I129">
        <v>850</v>
      </c>
      <c r="J129">
        <v>859.75</v>
      </c>
      <c r="K129">
        <v>853.6</v>
      </c>
      <c r="L129">
        <v>857.06</v>
      </c>
      <c r="M129">
        <v>1760408</v>
      </c>
      <c r="N129">
        <v>1508775146.5999999</v>
      </c>
      <c r="O129">
        <v>80227</v>
      </c>
      <c r="P129">
        <v>1306694</v>
      </c>
      <c r="Q129">
        <v>74.23</v>
      </c>
    </row>
    <row r="130" spans="1:17" x14ac:dyDescent="0.3">
      <c r="A130">
        <f t="shared" si="3"/>
        <v>129</v>
      </c>
      <c r="B130" t="s">
        <v>31</v>
      </c>
      <c r="C130" t="s">
        <v>30</v>
      </c>
      <c r="D130" s="2">
        <v>41459</v>
      </c>
      <c r="E130" s="2" t="str">
        <f t="shared" si="2"/>
        <v>HDFC41459</v>
      </c>
      <c r="F130">
        <v>853.6</v>
      </c>
      <c r="G130">
        <v>857.3</v>
      </c>
      <c r="H130">
        <v>867.7</v>
      </c>
      <c r="I130">
        <v>849.8</v>
      </c>
      <c r="J130">
        <v>853.25</v>
      </c>
      <c r="K130">
        <v>852.1</v>
      </c>
      <c r="L130">
        <v>858.59</v>
      </c>
      <c r="M130">
        <v>1295767</v>
      </c>
      <c r="N130">
        <v>1112537723.2</v>
      </c>
      <c r="O130">
        <v>68948</v>
      </c>
      <c r="P130">
        <v>824292</v>
      </c>
      <c r="Q130">
        <v>63.61</v>
      </c>
    </row>
    <row r="131" spans="1:17" x14ac:dyDescent="0.3">
      <c r="A131">
        <f t="shared" si="3"/>
        <v>130</v>
      </c>
      <c r="B131" t="s">
        <v>31</v>
      </c>
      <c r="C131" t="s">
        <v>30</v>
      </c>
      <c r="D131" s="2">
        <v>41460</v>
      </c>
      <c r="E131" s="2" t="str">
        <f t="shared" ref="E131:E194" si="4">B131&amp;D131</f>
        <v>HDFC41460</v>
      </c>
      <c r="F131">
        <v>852.1</v>
      </c>
      <c r="G131">
        <v>859</v>
      </c>
      <c r="H131">
        <v>859.65</v>
      </c>
      <c r="I131">
        <v>848.15</v>
      </c>
      <c r="J131">
        <v>849.4</v>
      </c>
      <c r="K131">
        <v>850.1</v>
      </c>
      <c r="L131">
        <v>852.87</v>
      </c>
      <c r="M131">
        <v>1960980</v>
      </c>
      <c r="N131">
        <v>1672459578.4000001</v>
      </c>
      <c r="O131">
        <v>81536</v>
      </c>
      <c r="P131">
        <v>1401321</v>
      </c>
      <c r="Q131">
        <v>71.459999999999994</v>
      </c>
    </row>
    <row r="132" spans="1:17" x14ac:dyDescent="0.3">
      <c r="A132">
        <f t="shared" ref="A132:A195" si="5">A131+1</f>
        <v>131</v>
      </c>
      <c r="B132" t="s">
        <v>31</v>
      </c>
      <c r="C132" t="s">
        <v>30</v>
      </c>
      <c r="D132" s="2">
        <v>41463</v>
      </c>
      <c r="E132" s="2" t="str">
        <f t="shared" si="4"/>
        <v>HDFC41463</v>
      </c>
      <c r="F132">
        <v>850.1</v>
      </c>
      <c r="G132">
        <v>845.85</v>
      </c>
      <c r="H132">
        <v>846.85</v>
      </c>
      <c r="I132">
        <v>818</v>
      </c>
      <c r="J132">
        <v>826.9</v>
      </c>
      <c r="K132">
        <v>824.05</v>
      </c>
      <c r="L132">
        <v>823.46</v>
      </c>
      <c r="M132">
        <v>3695733</v>
      </c>
      <c r="N132">
        <v>3043272029.9000001</v>
      </c>
      <c r="O132">
        <v>96748</v>
      </c>
      <c r="P132">
        <v>2782844</v>
      </c>
      <c r="Q132">
        <v>75.3</v>
      </c>
    </row>
    <row r="133" spans="1:17" x14ac:dyDescent="0.3">
      <c r="A133">
        <f t="shared" si="5"/>
        <v>132</v>
      </c>
      <c r="B133" t="s">
        <v>31</v>
      </c>
      <c r="C133" t="s">
        <v>30</v>
      </c>
      <c r="D133" s="2">
        <v>41464</v>
      </c>
      <c r="E133" s="2" t="str">
        <f t="shared" si="4"/>
        <v>HDFC41464</v>
      </c>
      <c r="F133">
        <v>824.05</v>
      </c>
      <c r="G133">
        <v>826</v>
      </c>
      <c r="H133">
        <v>832</v>
      </c>
      <c r="I133">
        <v>826</v>
      </c>
      <c r="J133">
        <v>830.1</v>
      </c>
      <c r="K133">
        <v>830.05</v>
      </c>
      <c r="L133">
        <v>829.54</v>
      </c>
      <c r="M133">
        <v>3236206</v>
      </c>
      <c r="N133">
        <v>2684566105.3499999</v>
      </c>
      <c r="O133">
        <v>70642</v>
      </c>
      <c r="P133">
        <v>2748714</v>
      </c>
      <c r="Q133">
        <v>84.94</v>
      </c>
    </row>
    <row r="134" spans="1:17" x14ac:dyDescent="0.3">
      <c r="A134">
        <f t="shared" si="5"/>
        <v>133</v>
      </c>
      <c r="B134" t="s">
        <v>31</v>
      </c>
      <c r="C134" t="s">
        <v>30</v>
      </c>
      <c r="D134" s="2">
        <v>41465</v>
      </c>
      <c r="E134" s="2" t="str">
        <f t="shared" si="4"/>
        <v>HDFC41465</v>
      </c>
      <c r="F134">
        <v>830.05</v>
      </c>
      <c r="G134">
        <v>833.2</v>
      </c>
      <c r="H134">
        <v>834.15</v>
      </c>
      <c r="I134">
        <v>822.4</v>
      </c>
      <c r="J134">
        <v>825.05</v>
      </c>
      <c r="K134">
        <v>827.5</v>
      </c>
      <c r="L134">
        <v>828.87</v>
      </c>
      <c r="M134">
        <v>3114437</v>
      </c>
      <c r="N134">
        <v>2581462002.3000002</v>
      </c>
      <c r="O134">
        <v>85539</v>
      </c>
      <c r="P134">
        <v>2619856</v>
      </c>
      <c r="Q134">
        <v>84.12</v>
      </c>
    </row>
    <row r="135" spans="1:17" x14ac:dyDescent="0.3">
      <c r="A135">
        <f t="shared" si="5"/>
        <v>134</v>
      </c>
      <c r="B135" t="s">
        <v>31</v>
      </c>
      <c r="C135" t="s">
        <v>30</v>
      </c>
      <c r="D135" s="2">
        <v>41466</v>
      </c>
      <c r="E135" s="2" t="str">
        <f t="shared" si="4"/>
        <v>HDFC41466</v>
      </c>
      <c r="F135">
        <v>827.5</v>
      </c>
      <c r="G135">
        <v>838.5</v>
      </c>
      <c r="H135">
        <v>856.7</v>
      </c>
      <c r="I135">
        <v>834</v>
      </c>
      <c r="J135">
        <v>851.8</v>
      </c>
      <c r="K135">
        <v>854.8</v>
      </c>
      <c r="L135">
        <v>851.04</v>
      </c>
      <c r="M135">
        <v>3000215</v>
      </c>
      <c r="N135">
        <v>2553304807.4000001</v>
      </c>
      <c r="O135">
        <v>67983</v>
      </c>
      <c r="P135">
        <v>2415384</v>
      </c>
      <c r="Q135">
        <v>80.510000000000005</v>
      </c>
    </row>
    <row r="136" spans="1:17" x14ac:dyDescent="0.3">
      <c r="A136">
        <f t="shared" si="5"/>
        <v>135</v>
      </c>
      <c r="B136" t="s">
        <v>31</v>
      </c>
      <c r="C136" t="s">
        <v>30</v>
      </c>
      <c r="D136" s="2">
        <v>41467</v>
      </c>
      <c r="E136" s="2" t="str">
        <f t="shared" si="4"/>
        <v>HDFC41467</v>
      </c>
      <c r="F136">
        <v>854.8</v>
      </c>
      <c r="G136">
        <v>857.3</v>
      </c>
      <c r="H136">
        <v>859.55</v>
      </c>
      <c r="I136">
        <v>836.95</v>
      </c>
      <c r="J136">
        <v>851.1</v>
      </c>
      <c r="K136">
        <v>851.3</v>
      </c>
      <c r="L136">
        <v>848.74</v>
      </c>
      <c r="M136">
        <v>2953316</v>
      </c>
      <c r="N136">
        <v>2506599294.4499998</v>
      </c>
      <c r="O136">
        <v>55404</v>
      </c>
      <c r="P136">
        <v>2257469</v>
      </c>
      <c r="Q136">
        <v>76.44</v>
      </c>
    </row>
    <row r="137" spans="1:17" x14ac:dyDescent="0.3">
      <c r="A137">
        <f t="shared" si="5"/>
        <v>136</v>
      </c>
      <c r="B137" t="s">
        <v>31</v>
      </c>
      <c r="C137" t="s">
        <v>30</v>
      </c>
      <c r="D137" s="2">
        <v>41470</v>
      </c>
      <c r="E137" s="2" t="str">
        <f t="shared" si="4"/>
        <v>HDFC41470</v>
      </c>
      <c r="F137">
        <v>851.3</v>
      </c>
      <c r="G137">
        <v>849.85</v>
      </c>
      <c r="H137">
        <v>853.6</v>
      </c>
      <c r="I137">
        <v>841.1</v>
      </c>
      <c r="J137">
        <v>848.35</v>
      </c>
      <c r="K137">
        <v>848.5</v>
      </c>
      <c r="L137">
        <v>848.73</v>
      </c>
      <c r="M137">
        <v>1580962</v>
      </c>
      <c r="N137">
        <v>1341816578.1500001</v>
      </c>
      <c r="O137">
        <v>48335</v>
      </c>
      <c r="P137">
        <v>1132137</v>
      </c>
      <c r="Q137">
        <v>71.61</v>
      </c>
    </row>
    <row r="138" spans="1:17" x14ac:dyDescent="0.3">
      <c r="A138">
        <f t="shared" si="5"/>
        <v>137</v>
      </c>
      <c r="B138" t="s">
        <v>31</v>
      </c>
      <c r="C138" t="s">
        <v>30</v>
      </c>
      <c r="D138" s="2">
        <v>41471</v>
      </c>
      <c r="E138" s="2" t="str">
        <f t="shared" si="4"/>
        <v>HDFC41471</v>
      </c>
      <c r="F138">
        <v>848.5</v>
      </c>
      <c r="G138">
        <v>831.8</v>
      </c>
      <c r="H138">
        <v>831.8</v>
      </c>
      <c r="I138">
        <v>805</v>
      </c>
      <c r="J138">
        <v>817.6</v>
      </c>
      <c r="K138">
        <v>816.05</v>
      </c>
      <c r="L138">
        <v>813.96</v>
      </c>
      <c r="M138">
        <v>3665638</v>
      </c>
      <c r="N138">
        <v>2983694998.0999999</v>
      </c>
      <c r="O138">
        <v>105977</v>
      </c>
      <c r="P138">
        <v>2543580</v>
      </c>
      <c r="Q138">
        <v>69.39</v>
      </c>
    </row>
    <row r="139" spans="1:17" x14ac:dyDescent="0.3">
      <c r="A139">
        <f t="shared" si="5"/>
        <v>138</v>
      </c>
      <c r="B139" t="s">
        <v>31</v>
      </c>
      <c r="C139" t="s">
        <v>30</v>
      </c>
      <c r="D139" s="2">
        <v>41472</v>
      </c>
      <c r="E139" s="2" t="str">
        <f t="shared" si="4"/>
        <v>HDFC41472</v>
      </c>
      <c r="F139">
        <v>816.05</v>
      </c>
      <c r="G139">
        <v>820.5</v>
      </c>
      <c r="H139">
        <v>829.05</v>
      </c>
      <c r="I139">
        <v>803.25</v>
      </c>
      <c r="J139">
        <v>814</v>
      </c>
      <c r="K139">
        <v>817.1</v>
      </c>
      <c r="L139">
        <v>820.19</v>
      </c>
      <c r="M139">
        <v>5669579</v>
      </c>
      <c r="N139">
        <v>4650126548.8500004</v>
      </c>
      <c r="O139">
        <v>143460</v>
      </c>
      <c r="P139">
        <v>4642855</v>
      </c>
      <c r="Q139">
        <v>81.89</v>
      </c>
    </row>
    <row r="140" spans="1:17" x14ac:dyDescent="0.3">
      <c r="A140">
        <f t="shared" si="5"/>
        <v>139</v>
      </c>
      <c r="B140" t="s">
        <v>31</v>
      </c>
      <c r="C140" t="s">
        <v>30</v>
      </c>
      <c r="D140" s="2">
        <v>41473</v>
      </c>
      <c r="E140" s="2" t="str">
        <f t="shared" si="4"/>
        <v>HDFC41473</v>
      </c>
      <c r="F140">
        <v>817.1</v>
      </c>
      <c r="G140">
        <v>818.5</v>
      </c>
      <c r="H140">
        <v>835</v>
      </c>
      <c r="I140">
        <v>815.2</v>
      </c>
      <c r="J140">
        <v>830</v>
      </c>
      <c r="K140">
        <v>829.05</v>
      </c>
      <c r="L140">
        <v>821.44</v>
      </c>
      <c r="M140">
        <v>5614744</v>
      </c>
      <c r="N140">
        <v>4612160406.6000004</v>
      </c>
      <c r="O140">
        <v>113663</v>
      </c>
      <c r="P140">
        <v>4654426</v>
      </c>
      <c r="Q140">
        <v>82.9</v>
      </c>
    </row>
    <row r="141" spans="1:17" x14ac:dyDescent="0.3">
      <c r="A141">
        <f t="shared" si="5"/>
        <v>140</v>
      </c>
      <c r="B141" t="s">
        <v>31</v>
      </c>
      <c r="C141" t="s">
        <v>30</v>
      </c>
      <c r="D141" s="2">
        <v>41474</v>
      </c>
      <c r="E141" s="2" t="str">
        <f t="shared" si="4"/>
        <v>HDFC41474</v>
      </c>
      <c r="F141">
        <v>829.05</v>
      </c>
      <c r="G141">
        <v>829.05</v>
      </c>
      <c r="H141">
        <v>832</v>
      </c>
      <c r="I141">
        <v>789.5</v>
      </c>
      <c r="J141">
        <v>799.7</v>
      </c>
      <c r="K141">
        <v>803.2</v>
      </c>
      <c r="L141">
        <v>810.8</v>
      </c>
      <c r="M141">
        <v>6622252</v>
      </c>
      <c r="N141">
        <v>5369350959.8500004</v>
      </c>
      <c r="O141">
        <v>151156</v>
      </c>
      <c r="P141">
        <v>3989723</v>
      </c>
      <c r="Q141">
        <v>60.25</v>
      </c>
    </row>
    <row r="142" spans="1:17" x14ac:dyDescent="0.3">
      <c r="A142">
        <f t="shared" si="5"/>
        <v>141</v>
      </c>
      <c r="B142" t="s">
        <v>31</v>
      </c>
      <c r="C142" t="s">
        <v>30</v>
      </c>
      <c r="D142" s="2">
        <v>41477</v>
      </c>
      <c r="E142" s="2" t="str">
        <f t="shared" si="4"/>
        <v>HDFC41477</v>
      </c>
      <c r="F142">
        <v>803.2</v>
      </c>
      <c r="G142">
        <v>802.9</v>
      </c>
      <c r="H142">
        <v>833.7</v>
      </c>
      <c r="I142">
        <v>795.85</v>
      </c>
      <c r="J142">
        <v>830.7</v>
      </c>
      <c r="K142">
        <v>830.3</v>
      </c>
      <c r="L142">
        <v>825.12</v>
      </c>
      <c r="M142">
        <v>2146242</v>
      </c>
      <c r="N142">
        <v>1770899688.1500001</v>
      </c>
      <c r="O142">
        <v>80529</v>
      </c>
      <c r="P142">
        <v>1210965</v>
      </c>
      <c r="Q142">
        <v>56.42</v>
      </c>
    </row>
    <row r="143" spans="1:17" x14ac:dyDescent="0.3">
      <c r="A143">
        <f t="shared" si="5"/>
        <v>142</v>
      </c>
      <c r="B143" t="s">
        <v>31</v>
      </c>
      <c r="C143" t="s">
        <v>30</v>
      </c>
      <c r="D143" s="2">
        <v>41478</v>
      </c>
      <c r="E143" s="2" t="str">
        <f t="shared" si="4"/>
        <v>HDFC41478</v>
      </c>
      <c r="F143">
        <v>830.3</v>
      </c>
      <c r="G143">
        <v>832</v>
      </c>
      <c r="H143">
        <v>838.45</v>
      </c>
      <c r="I143">
        <v>819.05</v>
      </c>
      <c r="J143">
        <v>826.5</v>
      </c>
      <c r="K143">
        <v>826.85</v>
      </c>
      <c r="L143">
        <v>827.59</v>
      </c>
      <c r="M143">
        <v>3677987</v>
      </c>
      <c r="N143">
        <v>3043857871.5</v>
      </c>
      <c r="O143">
        <v>77779</v>
      </c>
      <c r="P143">
        <v>3078971</v>
      </c>
      <c r="Q143">
        <v>83.71</v>
      </c>
    </row>
    <row r="144" spans="1:17" x14ac:dyDescent="0.3">
      <c r="A144">
        <f t="shared" si="5"/>
        <v>143</v>
      </c>
      <c r="B144" t="s">
        <v>31</v>
      </c>
      <c r="C144" t="s">
        <v>30</v>
      </c>
      <c r="D144" s="2">
        <v>41479</v>
      </c>
      <c r="E144" s="2" t="str">
        <f t="shared" si="4"/>
        <v>HDFC41479</v>
      </c>
      <c r="F144">
        <v>826.85</v>
      </c>
      <c r="G144">
        <v>818.7</v>
      </c>
      <c r="H144">
        <v>818.7</v>
      </c>
      <c r="I144">
        <v>799.5</v>
      </c>
      <c r="J144">
        <v>807.5</v>
      </c>
      <c r="K144">
        <v>803.25</v>
      </c>
      <c r="L144">
        <v>806.63</v>
      </c>
      <c r="M144">
        <v>6483783</v>
      </c>
      <c r="N144">
        <v>5229995796.4499998</v>
      </c>
      <c r="O144">
        <v>104384</v>
      </c>
      <c r="P144">
        <v>5608461</v>
      </c>
      <c r="Q144">
        <v>86.5</v>
      </c>
    </row>
    <row r="145" spans="1:17" x14ac:dyDescent="0.3">
      <c r="A145">
        <f t="shared" si="5"/>
        <v>144</v>
      </c>
      <c r="B145" t="s">
        <v>31</v>
      </c>
      <c r="C145" t="s">
        <v>30</v>
      </c>
      <c r="D145" s="2">
        <v>41480</v>
      </c>
      <c r="E145" s="2" t="str">
        <f t="shared" si="4"/>
        <v>HDFC41480</v>
      </c>
      <c r="F145">
        <v>803.25</v>
      </c>
      <c r="G145">
        <v>804.4</v>
      </c>
      <c r="H145">
        <v>816</v>
      </c>
      <c r="I145">
        <v>797.25</v>
      </c>
      <c r="J145">
        <v>800</v>
      </c>
      <c r="K145">
        <v>800.8</v>
      </c>
      <c r="L145">
        <v>805.76</v>
      </c>
      <c r="M145">
        <v>4837186</v>
      </c>
      <c r="N145">
        <v>3897596086.4000001</v>
      </c>
      <c r="O145">
        <v>85196</v>
      </c>
      <c r="P145">
        <v>3473939</v>
      </c>
      <c r="Q145">
        <v>71.819999999999993</v>
      </c>
    </row>
    <row r="146" spans="1:17" x14ac:dyDescent="0.3">
      <c r="A146">
        <f t="shared" si="5"/>
        <v>145</v>
      </c>
      <c r="B146" t="s">
        <v>31</v>
      </c>
      <c r="C146" t="s">
        <v>30</v>
      </c>
      <c r="D146" s="2">
        <v>41481</v>
      </c>
      <c r="E146" s="2" t="str">
        <f t="shared" si="4"/>
        <v>HDFC41481</v>
      </c>
      <c r="F146">
        <v>800.8</v>
      </c>
      <c r="G146">
        <v>805.15</v>
      </c>
      <c r="H146">
        <v>813.95</v>
      </c>
      <c r="I146">
        <v>795.3</v>
      </c>
      <c r="J146">
        <v>804</v>
      </c>
      <c r="K146">
        <v>805.55</v>
      </c>
      <c r="L146">
        <v>804.02</v>
      </c>
      <c r="M146">
        <v>2109712</v>
      </c>
      <c r="N146">
        <v>1696261070.95</v>
      </c>
      <c r="O146">
        <v>56016</v>
      </c>
      <c r="P146">
        <v>1475997</v>
      </c>
      <c r="Q146">
        <v>69.959999999999994</v>
      </c>
    </row>
    <row r="147" spans="1:17" x14ac:dyDescent="0.3">
      <c r="A147">
        <f t="shared" si="5"/>
        <v>146</v>
      </c>
      <c r="B147" t="s">
        <v>31</v>
      </c>
      <c r="C147" t="s">
        <v>30</v>
      </c>
      <c r="D147" s="2">
        <v>41484</v>
      </c>
      <c r="E147" s="2" t="str">
        <f t="shared" si="4"/>
        <v>HDFC41484</v>
      </c>
      <c r="F147">
        <v>805.55</v>
      </c>
      <c r="G147">
        <v>803</v>
      </c>
      <c r="H147">
        <v>816.8</v>
      </c>
      <c r="I147">
        <v>803</v>
      </c>
      <c r="J147">
        <v>804</v>
      </c>
      <c r="K147">
        <v>806.6</v>
      </c>
      <c r="L147">
        <v>808.84</v>
      </c>
      <c r="M147">
        <v>1619897</v>
      </c>
      <c r="N147">
        <v>1310234184.8</v>
      </c>
      <c r="O147">
        <v>45024</v>
      </c>
      <c r="P147">
        <v>1146669</v>
      </c>
      <c r="Q147">
        <v>70.790000000000006</v>
      </c>
    </row>
    <row r="148" spans="1:17" x14ac:dyDescent="0.3">
      <c r="A148">
        <f t="shared" si="5"/>
        <v>147</v>
      </c>
      <c r="B148" t="s">
        <v>31</v>
      </c>
      <c r="C148" t="s">
        <v>30</v>
      </c>
      <c r="D148" s="2">
        <v>41485</v>
      </c>
      <c r="E148" s="2" t="str">
        <f t="shared" si="4"/>
        <v>HDFC41485</v>
      </c>
      <c r="F148">
        <v>806.6</v>
      </c>
      <c r="G148">
        <v>807.1</v>
      </c>
      <c r="H148">
        <v>821</v>
      </c>
      <c r="I148">
        <v>801.55</v>
      </c>
      <c r="J148">
        <v>809</v>
      </c>
      <c r="K148">
        <v>807.85</v>
      </c>
      <c r="L148">
        <v>809.32</v>
      </c>
      <c r="M148">
        <v>3248187</v>
      </c>
      <c r="N148">
        <v>2628834693.0500002</v>
      </c>
      <c r="O148">
        <v>61230</v>
      </c>
      <c r="P148">
        <v>2646119</v>
      </c>
      <c r="Q148">
        <v>81.459999999999994</v>
      </c>
    </row>
    <row r="149" spans="1:17" x14ac:dyDescent="0.3">
      <c r="A149">
        <f t="shared" si="5"/>
        <v>148</v>
      </c>
      <c r="B149" t="s">
        <v>31</v>
      </c>
      <c r="C149" t="s">
        <v>30</v>
      </c>
      <c r="D149" s="2">
        <v>41486</v>
      </c>
      <c r="E149" s="2" t="str">
        <f t="shared" si="4"/>
        <v>HDFC41486</v>
      </c>
      <c r="F149">
        <v>807.85</v>
      </c>
      <c r="G149">
        <v>807.85</v>
      </c>
      <c r="H149">
        <v>816</v>
      </c>
      <c r="I149">
        <v>794.6</v>
      </c>
      <c r="J149">
        <v>800</v>
      </c>
      <c r="K149">
        <v>800.45</v>
      </c>
      <c r="L149">
        <v>804.96</v>
      </c>
      <c r="M149">
        <v>5920069</v>
      </c>
      <c r="N149">
        <v>4765410043.9499998</v>
      </c>
      <c r="O149">
        <v>134256</v>
      </c>
      <c r="P149">
        <v>4946666</v>
      </c>
      <c r="Q149">
        <v>83.56</v>
      </c>
    </row>
    <row r="150" spans="1:17" x14ac:dyDescent="0.3">
      <c r="A150">
        <f t="shared" si="5"/>
        <v>149</v>
      </c>
      <c r="B150" t="s">
        <v>31</v>
      </c>
      <c r="C150" t="s">
        <v>30</v>
      </c>
      <c r="D150" s="2">
        <v>41487</v>
      </c>
      <c r="E150" s="2" t="str">
        <f t="shared" si="4"/>
        <v>HDFC41487</v>
      </c>
      <c r="F150">
        <v>800.45</v>
      </c>
      <c r="G150">
        <v>805</v>
      </c>
      <c r="H150">
        <v>825</v>
      </c>
      <c r="I150">
        <v>805</v>
      </c>
      <c r="J150">
        <v>818</v>
      </c>
      <c r="K150">
        <v>817</v>
      </c>
      <c r="L150">
        <v>818.58</v>
      </c>
      <c r="M150">
        <v>4437968</v>
      </c>
      <c r="N150">
        <v>3632826723.6500001</v>
      </c>
      <c r="O150">
        <v>98678</v>
      </c>
      <c r="P150">
        <v>3256337</v>
      </c>
      <c r="Q150">
        <v>73.37</v>
      </c>
    </row>
    <row r="151" spans="1:17" x14ac:dyDescent="0.3">
      <c r="A151">
        <f t="shared" si="5"/>
        <v>150</v>
      </c>
      <c r="B151" t="s">
        <v>31</v>
      </c>
      <c r="C151" t="s">
        <v>30</v>
      </c>
      <c r="D151" s="2">
        <v>41488</v>
      </c>
      <c r="E151" s="2" t="str">
        <f t="shared" si="4"/>
        <v>HDFC41488</v>
      </c>
      <c r="F151">
        <v>817</v>
      </c>
      <c r="G151">
        <v>825.7</v>
      </c>
      <c r="H151">
        <v>827.3</v>
      </c>
      <c r="I151">
        <v>798.4</v>
      </c>
      <c r="J151">
        <v>803</v>
      </c>
      <c r="K151">
        <v>808.35</v>
      </c>
      <c r="L151">
        <v>813.6</v>
      </c>
      <c r="M151">
        <v>2616340</v>
      </c>
      <c r="N151">
        <v>2128643895</v>
      </c>
      <c r="O151">
        <v>111067</v>
      </c>
      <c r="P151">
        <v>1762890</v>
      </c>
      <c r="Q151">
        <v>67.38</v>
      </c>
    </row>
    <row r="152" spans="1:17" x14ac:dyDescent="0.3">
      <c r="A152">
        <f t="shared" si="5"/>
        <v>151</v>
      </c>
      <c r="B152" t="s">
        <v>31</v>
      </c>
      <c r="C152" t="s">
        <v>30</v>
      </c>
      <c r="D152" s="2">
        <v>41491</v>
      </c>
      <c r="E152" s="2" t="str">
        <f t="shared" si="4"/>
        <v>HDFC41491</v>
      </c>
      <c r="F152">
        <v>808.35</v>
      </c>
      <c r="G152">
        <v>808</v>
      </c>
      <c r="H152">
        <v>817</v>
      </c>
      <c r="I152">
        <v>787.2</v>
      </c>
      <c r="J152">
        <v>796.1</v>
      </c>
      <c r="K152">
        <v>798.95</v>
      </c>
      <c r="L152">
        <v>802.04</v>
      </c>
      <c r="M152">
        <v>2561534</v>
      </c>
      <c r="N152">
        <v>2054460732.75</v>
      </c>
      <c r="O152">
        <v>110278</v>
      </c>
      <c r="P152">
        <v>1709645</v>
      </c>
      <c r="Q152">
        <v>66.739999999999995</v>
      </c>
    </row>
    <row r="153" spans="1:17" x14ac:dyDescent="0.3">
      <c r="A153">
        <f t="shared" si="5"/>
        <v>152</v>
      </c>
      <c r="B153" t="s">
        <v>31</v>
      </c>
      <c r="C153" t="s">
        <v>30</v>
      </c>
      <c r="D153" s="2">
        <v>41492</v>
      </c>
      <c r="E153" s="2" t="str">
        <f t="shared" si="4"/>
        <v>HDFC41492</v>
      </c>
      <c r="F153">
        <v>798.95</v>
      </c>
      <c r="G153">
        <v>798.45</v>
      </c>
      <c r="H153">
        <v>807.55</v>
      </c>
      <c r="I153">
        <v>734.85</v>
      </c>
      <c r="J153">
        <v>757.05</v>
      </c>
      <c r="K153">
        <v>751.85</v>
      </c>
      <c r="L153">
        <v>775.7</v>
      </c>
      <c r="M153">
        <v>5898868</v>
      </c>
      <c r="N153">
        <v>4575774753.8000002</v>
      </c>
      <c r="O153">
        <v>125010</v>
      </c>
      <c r="P153">
        <v>3950723</v>
      </c>
      <c r="Q153">
        <v>66.97</v>
      </c>
    </row>
    <row r="154" spans="1:17" x14ac:dyDescent="0.3">
      <c r="A154">
        <f t="shared" si="5"/>
        <v>153</v>
      </c>
      <c r="B154" t="s">
        <v>31</v>
      </c>
      <c r="C154" t="s">
        <v>30</v>
      </c>
      <c r="D154" s="2">
        <v>41493</v>
      </c>
      <c r="E154" s="2" t="str">
        <f t="shared" si="4"/>
        <v>HDFC41493</v>
      </c>
      <c r="F154">
        <v>751.85</v>
      </c>
      <c r="G154">
        <v>759.7</v>
      </c>
      <c r="H154">
        <v>759.7</v>
      </c>
      <c r="I154">
        <v>723</v>
      </c>
      <c r="J154">
        <v>725.8</v>
      </c>
      <c r="K154">
        <v>729.7</v>
      </c>
      <c r="L154">
        <v>734.52</v>
      </c>
      <c r="M154">
        <v>11055713</v>
      </c>
      <c r="N154">
        <v>8120648835.8500004</v>
      </c>
      <c r="O154">
        <v>155235</v>
      </c>
      <c r="P154">
        <v>8799364</v>
      </c>
      <c r="Q154">
        <v>79.59</v>
      </c>
    </row>
    <row r="155" spans="1:17" x14ac:dyDescent="0.3">
      <c r="A155">
        <f t="shared" si="5"/>
        <v>154</v>
      </c>
      <c r="B155" t="s">
        <v>31</v>
      </c>
      <c r="C155" t="s">
        <v>30</v>
      </c>
      <c r="D155" s="2">
        <v>41494</v>
      </c>
      <c r="E155" s="2" t="str">
        <f t="shared" si="4"/>
        <v>HDFC41494</v>
      </c>
      <c r="F155">
        <v>729.7</v>
      </c>
      <c r="G155">
        <v>730</v>
      </c>
      <c r="H155">
        <v>751.5</v>
      </c>
      <c r="I155">
        <v>729.7</v>
      </c>
      <c r="J155">
        <v>745</v>
      </c>
      <c r="K155">
        <v>746.95</v>
      </c>
      <c r="L155">
        <v>743.05</v>
      </c>
      <c r="M155">
        <v>6720921</v>
      </c>
      <c r="N155">
        <v>4993977298</v>
      </c>
      <c r="O155">
        <v>100300</v>
      </c>
      <c r="P155">
        <v>5665244</v>
      </c>
      <c r="Q155">
        <v>84.29</v>
      </c>
    </row>
    <row r="156" spans="1:17" x14ac:dyDescent="0.3">
      <c r="A156">
        <f t="shared" si="5"/>
        <v>155</v>
      </c>
      <c r="B156" t="s">
        <v>31</v>
      </c>
      <c r="C156" t="s">
        <v>30</v>
      </c>
      <c r="D156" s="2">
        <v>41498</v>
      </c>
      <c r="E156" s="2" t="str">
        <f t="shared" si="4"/>
        <v>HDFC41498</v>
      </c>
      <c r="F156">
        <v>746.95</v>
      </c>
      <c r="G156">
        <v>755</v>
      </c>
      <c r="H156">
        <v>783.15</v>
      </c>
      <c r="I156">
        <v>745</v>
      </c>
      <c r="J156">
        <v>770</v>
      </c>
      <c r="K156">
        <v>769.75</v>
      </c>
      <c r="L156">
        <v>764.96</v>
      </c>
      <c r="M156">
        <v>5599176</v>
      </c>
      <c r="N156">
        <v>4283161008.6500001</v>
      </c>
      <c r="O156">
        <v>79453</v>
      </c>
      <c r="P156">
        <v>4428111</v>
      </c>
      <c r="Q156">
        <v>79.09</v>
      </c>
    </row>
    <row r="157" spans="1:17" x14ac:dyDescent="0.3">
      <c r="A157">
        <f t="shared" si="5"/>
        <v>156</v>
      </c>
      <c r="B157" t="s">
        <v>31</v>
      </c>
      <c r="C157" t="s">
        <v>30</v>
      </c>
      <c r="D157" s="2">
        <v>41499</v>
      </c>
      <c r="E157" s="2" t="str">
        <f t="shared" si="4"/>
        <v>HDFC41499</v>
      </c>
      <c r="F157">
        <v>769.75</v>
      </c>
      <c r="G157">
        <v>769.85</v>
      </c>
      <c r="H157">
        <v>794.6</v>
      </c>
      <c r="I157">
        <v>755.45</v>
      </c>
      <c r="J157">
        <v>793.9</v>
      </c>
      <c r="K157">
        <v>791.95</v>
      </c>
      <c r="L157">
        <v>779.58</v>
      </c>
      <c r="M157">
        <v>3162116</v>
      </c>
      <c r="N157">
        <v>2465120551.5999999</v>
      </c>
      <c r="O157">
        <v>102045</v>
      </c>
      <c r="P157">
        <v>2127399</v>
      </c>
      <c r="Q157">
        <v>67.28</v>
      </c>
    </row>
    <row r="158" spans="1:17" x14ac:dyDescent="0.3">
      <c r="A158">
        <f t="shared" si="5"/>
        <v>157</v>
      </c>
      <c r="B158" t="s">
        <v>31</v>
      </c>
      <c r="C158" t="s">
        <v>30</v>
      </c>
      <c r="D158" s="2">
        <v>41500</v>
      </c>
      <c r="E158" s="2" t="str">
        <f t="shared" si="4"/>
        <v>HDFC41500</v>
      </c>
      <c r="F158">
        <v>791.95</v>
      </c>
      <c r="G158">
        <v>795</v>
      </c>
      <c r="H158">
        <v>799.3</v>
      </c>
      <c r="I158">
        <v>775.55</v>
      </c>
      <c r="J158">
        <v>783.1</v>
      </c>
      <c r="K158">
        <v>780.7</v>
      </c>
      <c r="L158">
        <v>783.76</v>
      </c>
      <c r="M158">
        <v>2636452</v>
      </c>
      <c r="N158">
        <v>2066346767.9000001</v>
      </c>
      <c r="O158">
        <v>56444</v>
      </c>
      <c r="P158">
        <v>1704669</v>
      </c>
      <c r="Q158">
        <v>64.66</v>
      </c>
    </row>
    <row r="159" spans="1:17" x14ac:dyDescent="0.3">
      <c r="A159">
        <f t="shared" si="5"/>
        <v>158</v>
      </c>
      <c r="B159" t="s">
        <v>31</v>
      </c>
      <c r="C159" t="s">
        <v>30</v>
      </c>
      <c r="D159" s="2">
        <v>41502</v>
      </c>
      <c r="E159" s="2" t="str">
        <f t="shared" si="4"/>
        <v>HDFC41502</v>
      </c>
      <c r="F159">
        <v>780.7</v>
      </c>
      <c r="G159">
        <v>780</v>
      </c>
      <c r="H159">
        <v>780.3</v>
      </c>
      <c r="I159">
        <v>731</v>
      </c>
      <c r="J159">
        <v>740.45</v>
      </c>
      <c r="K159">
        <v>737.9</v>
      </c>
      <c r="L159">
        <v>743.75</v>
      </c>
      <c r="M159">
        <v>5354663</v>
      </c>
      <c r="N159">
        <v>3982534346.25</v>
      </c>
      <c r="O159">
        <v>161452</v>
      </c>
      <c r="P159">
        <v>4057391</v>
      </c>
      <c r="Q159">
        <v>75.77</v>
      </c>
    </row>
    <row r="160" spans="1:17" x14ac:dyDescent="0.3">
      <c r="A160">
        <f t="shared" si="5"/>
        <v>159</v>
      </c>
      <c r="B160" t="s">
        <v>31</v>
      </c>
      <c r="C160" t="s">
        <v>30</v>
      </c>
      <c r="D160" s="2">
        <v>41505</v>
      </c>
      <c r="E160" s="2" t="str">
        <f t="shared" si="4"/>
        <v>HDFC41505</v>
      </c>
      <c r="F160">
        <v>737.9</v>
      </c>
      <c r="G160">
        <v>731</v>
      </c>
      <c r="H160">
        <v>740.65</v>
      </c>
      <c r="I160">
        <v>712.2</v>
      </c>
      <c r="J160">
        <v>725.15</v>
      </c>
      <c r="K160">
        <v>735.5</v>
      </c>
      <c r="L160">
        <v>726.23</v>
      </c>
      <c r="M160">
        <v>5182645</v>
      </c>
      <c r="N160">
        <v>3763776703.9499998</v>
      </c>
      <c r="O160">
        <v>163726</v>
      </c>
      <c r="P160">
        <v>4000378</v>
      </c>
      <c r="Q160">
        <v>77.19</v>
      </c>
    </row>
    <row r="161" spans="1:17" x14ac:dyDescent="0.3">
      <c r="A161">
        <f t="shared" si="5"/>
        <v>160</v>
      </c>
      <c r="B161" t="s">
        <v>31</v>
      </c>
      <c r="C161" t="s">
        <v>30</v>
      </c>
      <c r="D161" s="2">
        <v>41506</v>
      </c>
      <c r="E161" s="2" t="str">
        <f t="shared" si="4"/>
        <v>HDFC41506</v>
      </c>
      <c r="F161">
        <v>735.5</v>
      </c>
      <c r="G161">
        <v>716</v>
      </c>
      <c r="H161">
        <v>740.7</v>
      </c>
      <c r="I161">
        <v>710.55</v>
      </c>
      <c r="J161">
        <v>726</v>
      </c>
      <c r="K161">
        <v>726.25</v>
      </c>
      <c r="L161">
        <v>726.7</v>
      </c>
      <c r="M161">
        <v>5240733</v>
      </c>
      <c r="N161">
        <v>3808427675.6999998</v>
      </c>
      <c r="O161">
        <v>151613</v>
      </c>
      <c r="P161">
        <v>4039567</v>
      </c>
      <c r="Q161">
        <v>77.08</v>
      </c>
    </row>
    <row r="162" spans="1:17" x14ac:dyDescent="0.3">
      <c r="A162">
        <f t="shared" si="5"/>
        <v>161</v>
      </c>
      <c r="B162" t="s">
        <v>31</v>
      </c>
      <c r="C162" t="s">
        <v>30</v>
      </c>
      <c r="D162" s="2">
        <v>41507</v>
      </c>
      <c r="E162" s="2" t="str">
        <f t="shared" si="4"/>
        <v>HDFC41507</v>
      </c>
      <c r="F162">
        <v>726.25</v>
      </c>
      <c r="G162">
        <v>750.8</v>
      </c>
      <c r="H162">
        <v>759.45</v>
      </c>
      <c r="I162">
        <v>734</v>
      </c>
      <c r="J162">
        <v>745.45</v>
      </c>
      <c r="K162">
        <v>747.25</v>
      </c>
      <c r="L162">
        <v>747.28</v>
      </c>
      <c r="M162">
        <v>6176085</v>
      </c>
      <c r="N162">
        <v>4615234111.4499998</v>
      </c>
      <c r="O162">
        <v>109480</v>
      </c>
      <c r="P162">
        <v>5172201</v>
      </c>
      <c r="Q162">
        <v>83.75</v>
      </c>
    </row>
    <row r="163" spans="1:17" x14ac:dyDescent="0.3">
      <c r="A163">
        <f t="shared" si="5"/>
        <v>162</v>
      </c>
      <c r="B163" t="s">
        <v>31</v>
      </c>
      <c r="C163" t="s">
        <v>30</v>
      </c>
      <c r="D163" s="2">
        <v>41508</v>
      </c>
      <c r="E163" s="2" t="str">
        <f t="shared" si="4"/>
        <v>HDFC41508</v>
      </c>
      <c r="F163">
        <v>747.25</v>
      </c>
      <c r="G163">
        <v>744</v>
      </c>
      <c r="H163">
        <v>748.85</v>
      </c>
      <c r="I163">
        <v>727.2</v>
      </c>
      <c r="J163">
        <v>736.45</v>
      </c>
      <c r="K163">
        <v>735.9</v>
      </c>
      <c r="L163">
        <v>737.43</v>
      </c>
      <c r="M163">
        <v>3413023</v>
      </c>
      <c r="N163">
        <v>2516850766.75</v>
      </c>
      <c r="O163">
        <v>100543</v>
      </c>
      <c r="P163">
        <v>2328726</v>
      </c>
      <c r="Q163">
        <v>68.23</v>
      </c>
    </row>
    <row r="164" spans="1:17" x14ac:dyDescent="0.3">
      <c r="A164">
        <f t="shared" si="5"/>
        <v>163</v>
      </c>
      <c r="B164" t="s">
        <v>31</v>
      </c>
      <c r="C164" t="s">
        <v>30</v>
      </c>
      <c r="D164" s="2">
        <v>41509</v>
      </c>
      <c r="E164" s="2" t="str">
        <f t="shared" si="4"/>
        <v>HDFC41509</v>
      </c>
      <c r="F164">
        <v>735.9</v>
      </c>
      <c r="G164">
        <v>737</v>
      </c>
      <c r="H164">
        <v>747.9</v>
      </c>
      <c r="I164">
        <v>720.1</v>
      </c>
      <c r="J164">
        <v>738.95</v>
      </c>
      <c r="K164">
        <v>740.85</v>
      </c>
      <c r="L164">
        <v>735.96</v>
      </c>
      <c r="M164">
        <v>3793047</v>
      </c>
      <c r="N164">
        <v>2791535080.25</v>
      </c>
      <c r="O164">
        <v>103972</v>
      </c>
      <c r="P164">
        <v>2575173</v>
      </c>
      <c r="Q164">
        <v>67.89</v>
      </c>
    </row>
    <row r="165" spans="1:17" x14ac:dyDescent="0.3">
      <c r="A165">
        <f t="shared" si="5"/>
        <v>164</v>
      </c>
      <c r="B165" t="s">
        <v>31</v>
      </c>
      <c r="C165" t="s">
        <v>30</v>
      </c>
      <c r="D165" s="2">
        <v>41512</v>
      </c>
      <c r="E165" s="2" t="str">
        <f t="shared" si="4"/>
        <v>HDFC41512</v>
      </c>
      <c r="F165">
        <v>740.85</v>
      </c>
      <c r="G165">
        <v>744.25</v>
      </c>
      <c r="H165">
        <v>749.8</v>
      </c>
      <c r="I165">
        <v>735.45</v>
      </c>
      <c r="J165">
        <v>739</v>
      </c>
      <c r="K165">
        <v>744</v>
      </c>
      <c r="L165">
        <v>744.66</v>
      </c>
      <c r="M165">
        <v>2824008</v>
      </c>
      <c r="N165">
        <v>2102916487.2</v>
      </c>
      <c r="O165">
        <v>85236</v>
      </c>
      <c r="P165">
        <v>2065994</v>
      </c>
      <c r="Q165">
        <v>73.16</v>
      </c>
    </row>
    <row r="166" spans="1:17" x14ac:dyDescent="0.3">
      <c r="A166">
        <f t="shared" si="5"/>
        <v>165</v>
      </c>
      <c r="B166" t="s">
        <v>31</v>
      </c>
      <c r="C166" t="s">
        <v>30</v>
      </c>
      <c r="D166" s="2">
        <v>41513</v>
      </c>
      <c r="E166" s="2" t="str">
        <f t="shared" si="4"/>
        <v>HDFC41513</v>
      </c>
      <c r="F166">
        <v>744</v>
      </c>
      <c r="G166">
        <v>735</v>
      </c>
      <c r="H166">
        <v>735</v>
      </c>
      <c r="I166">
        <v>666.75</v>
      </c>
      <c r="J166">
        <v>689.05</v>
      </c>
      <c r="K166">
        <v>686</v>
      </c>
      <c r="L166">
        <v>688.02</v>
      </c>
      <c r="M166">
        <v>5956827</v>
      </c>
      <c r="N166">
        <v>4098424858.5999999</v>
      </c>
      <c r="O166">
        <v>146970</v>
      </c>
      <c r="P166">
        <v>3711156</v>
      </c>
      <c r="Q166">
        <v>62.3</v>
      </c>
    </row>
    <row r="167" spans="1:17" x14ac:dyDescent="0.3">
      <c r="A167">
        <f t="shared" si="5"/>
        <v>166</v>
      </c>
      <c r="B167" t="s">
        <v>31</v>
      </c>
      <c r="C167" t="s">
        <v>30</v>
      </c>
      <c r="D167" s="2">
        <v>41514</v>
      </c>
      <c r="E167" s="2" t="str">
        <f t="shared" si="4"/>
        <v>HDFC41514</v>
      </c>
      <c r="F167">
        <v>686</v>
      </c>
      <c r="G167">
        <v>671.55</v>
      </c>
      <c r="H167">
        <v>676.05</v>
      </c>
      <c r="I167">
        <v>632.20000000000005</v>
      </c>
      <c r="J167">
        <v>649.65</v>
      </c>
      <c r="K167">
        <v>652.75</v>
      </c>
      <c r="L167">
        <v>648.25</v>
      </c>
      <c r="M167">
        <v>13780849</v>
      </c>
      <c r="N167">
        <v>8933404495.7999992</v>
      </c>
      <c r="O167">
        <v>284236</v>
      </c>
      <c r="P167">
        <v>10389123</v>
      </c>
      <c r="Q167">
        <v>75.39</v>
      </c>
    </row>
    <row r="168" spans="1:17" x14ac:dyDescent="0.3">
      <c r="A168">
        <f t="shared" si="5"/>
        <v>167</v>
      </c>
      <c r="B168" t="s">
        <v>31</v>
      </c>
      <c r="C168" t="s">
        <v>30</v>
      </c>
      <c r="D168" s="2">
        <v>41515</v>
      </c>
      <c r="E168" s="2" t="str">
        <f t="shared" si="4"/>
        <v>HDFC41515</v>
      </c>
      <c r="F168">
        <v>652.75</v>
      </c>
      <c r="G168">
        <v>659</v>
      </c>
      <c r="H168">
        <v>702.8</v>
      </c>
      <c r="I168">
        <v>658.2</v>
      </c>
      <c r="J168">
        <v>690.15</v>
      </c>
      <c r="K168">
        <v>695.5</v>
      </c>
      <c r="L168">
        <v>690.29</v>
      </c>
      <c r="M168">
        <v>8304579</v>
      </c>
      <c r="N168">
        <v>5732552773.6000004</v>
      </c>
      <c r="O168">
        <v>125565</v>
      </c>
      <c r="P168">
        <v>5508845</v>
      </c>
      <c r="Q168">
        <v>66.34</v>
      </c>
    </row>
    <row r="169" spans="1:17" x14ac:dyDescent="0.3">
      <c r="A169">
        <f t="shared" si="5"/>
        <v>168</v>
      </c>
      <c r="B169" t="s">
        <v>31</v>
      </c>
      <c r="C169" t="s">
        <v>30</v>
      </c>
      <c r="D169" s="2">
        <v>41516</v>
      </c>
      <c r="E169" s="2" t="str">
        <f t="shared" si="4"/>
        <v>HDFC41516</v>
      </c>
      <c r="F169">
        <v>695.5</v>
      </c>
      <c r="G169">
        <v>700</v>
      </c>
      <c r="H169">
        <v>733.25</v>
      </c>
      <c r="I169">
        <v>698.5</v>
      </c>
      <c r="J169">
        <v>725</v>
      </c>
      <c r="K169">
        <v>718.65</v>
      </c>
      <c r="L169">
        <v>710.68</v>
      </c>
      <c r="M169">
        <v>6360989</v>
      </c>
      <c r="N169">
        <v>4520644417.1999998</v>
      </c>
      <c r="O169">
        <v>154512</v>
      </c>
      <c r="P169">
        <v>4934782</v>
      </c>
      <c r="Q169">
        <v>77.58</v>
      </c>
    </row>
    <row r="170" spans="1:17" x14ac:dyDescent="0.3">
      <c r="A170">
        <f t="shared" si="5"/>
        <v>169</v>
      </c>
      <c r="B170" t="s">
        <v>31</v>
      </c>
      <c r="C170" t="s">
        <v>30</v>
      </c>
      <c r="D170" s="2">
        <v>41519</v>
      </c>
      <c r="E170" s="2" t="str">
        <f t="shared" si="4"/>
        <v>HDFC41519</v>
      </c>
      <c r="F170">
        <v>718.65</v>
      </c>
      <c r="G170">
        <v>724.7</v>
      </c>
      <c r="H170">
        <v>745</v>
      </c>
      <c r="I170">
        <v>723.1</v>
      </c>
      <c r="J170">
        <v>738.5</v>
      </c>
      <c r="K170">
        <v>738.4</v>
      </c>
      <c r="L170">
        <v>734.8</v>
      </c>
      <c r="M170">
        <v>4222035</v>
      </c>
      <c r="N170">
        <v>3102357039.5999999</v>
      </c>
      <c r="O170">
        <v>115318</v>
      </c>
      <c r="P170">
        <v>2774224</v>
      </c>
      <c r="Q170">
        <v>65.709999999999994</v>
      </c>
    </row>
    <row r="171" spans="1:17" x14ac:dyDescent="0.3">
      <c r="A171">
        <f t="shared" si="5"/>
        <v>170</v>
      </c>
      <c r="B171" t="s">
        <v>31</v>
      </c>
      <c r="C171" t="s">
        <v>30</v>
      </c>
      <c r="D171" s="2">
        <v>41520</v>
      </c>
      <c r="E171" s="2" t="str">
        <f t="shared" si="4"/>
        <v>HDFC41520</v>
      </c>
      <c r="F171">
        <v>738.4</v>
      </c>
      <c r="G171">
        <v>745</v>
      </c>
      <c r="H171">
        <v>745</v>
      </c>
      <c r="I171">
        <v>695.35</v>
      </c>
      <c r="J171">
        <v>696</v>
      </c>
      <c r="K171">
        <v>702.35</v>
      </c>
      <c r="L171">
        <v>706.42</v>
      </c>
      <c r="M171">
        <v>5619080</v>
      </c>
      <c r="N171">
        <v>3969448017.9000001</v>
      </c>
      <c r="O171">
        <v>106680</v>
      </c>
      <c r="P171">
        <v>3846909</v>
      </c>
      <c r="Q171">
        <v>68.459999999999994</v>
      </c>
    </row>
    <row r="172" spans="1:17" x14ac:dyDescent="0.3">
      <c r="A172">
        <f t="shared" si="5"/>
        <v>171</v>
      </c>
      <c r="B172" t="s">
        <v>31</v>
      </c>
      <c r="C172" t="s">
        <v>30</v>
      </c>
      <c r="D172" s="2">
        <v>41521</v>
      </c>
      <c r="E172" s="2" t="str">
        <f t="shared" si="4"/>
        <v>HDFC41521</v>
      </c>
      <c r="F172">
        <v>702.35</v>
      </c>
      <c r="G172">
        <v>696</v>
      </c>
      <c r="H172">
        <v>712.4</v>
      </c>
      <c r="I172">
        <v>685.4</v>
      </c>
      <c r="J172">
        <v>711.2</v>
      </c>
      <c r="K172">
        <v>709.5</v>
      </c>
      <c r="L172">
        <v>703.05</v>
      </c>
      <c r="M172">
        <v>4033873</v>
      </c>
      <c r="N172">
        <v>2836009208.5999999</v>
      </c>
      <c r="O172">
        <v>107275</v>
      </c>
      <c r="P172">
        <v>2509908</v>
      </c>
      <c r="Q172">
        <v>62.22</v>
      </c>
    </row>
    <row r="173" spans="1:17" x14ac:dyDescent="0.3">
      <c r="A173">
        <f t="shared" si="5"/>
        <v>172</v>
      </c>
      <c r="B173" t="s">
        <v>31</v>
      </c>
      <c r="C173" t="s">
        <v>30</v>
      </c>
      <c r="D173" s="2">
        <v>41522</v>
      </c>
      <c r="E173" s="2" t="str">
        <f t="shared" si="4"/>
        <v>HDFC41522</v>
      </c>
      <c r="F173">
        <v>709.5</v>
      </c>
      <c r="G173">
        <v>726.7</v>
      </c>
      <c r="H173">
        <v>774.9</v>
      </c>
      <c r="I173">
        <v>726.7</v>
      </c>
      <c r="J173">
        <v>750</v>
      </c>
      <c r="K173">
        <v>750.4</v>
      </c>
      <c r="L173">
        <v>749.42</v>
      </c>
      <c r="M173">
        <v>3853912</v>
      </c>
      <c r="N173">
        <v>2888189230.5999999</v>
      </c>
      <c r="O173">
        <v>100020</v>
      </c>
      <c r="P173">
        <v>2604587</v>
      </c>
      <c r="Q173">
        <v>67.58</v>
      </c>
    </row>
    <row r="174" spans="1:17" x14ac:dyDescent="0.3">
      <c r="A174">
        <f t="shared" si="5"/>
        <v>173</v>
      </c>
      <c r="B174" t="s">
        <v>31</v>
      </c>
      <c r="C174" t="s">
        <v>30</v>
      </c>
      <c r="D174" s="2">
        <v>41523</v>
      </c>
      <c r="E174" s="2" t="str">
        <f t="shared" si="4"/>
        <v>HDFC41523</v>
      </c>
      <c r="F174">
        <v>750.4</v>
      </c>
      <c r="G174">
        <v>755</v>
      </c>
      <c r="H174">
        <v>768</v>
      </c>
      <c r="I174">
        <v>730</v>
      </c>
      <c r="J174">
        <v>768</v>
      </c>
      <c r="K174">
        <v>760.85</v>
      </c>
      <c r="L174">
        <v>757.31</v>
      </c>
      <c r="M174">
        <v>3509710</v>
      </c>
      <c r="N174">
        <v>2657939870.8000002</v>
      </c>
      <c r="O174">
        <v>146115</v>
      </c>
      <c r="P174">
        <v>2119362</v>
      </c>
      <c r="Q174">
        <v>60.39</v>
      </c>
    </row>
    <row r="175" spans="1:17" x14ac:dyDescent="0.3">
      <c r="A175">
        <f t="shared" si="5"/>
        <v>174</v>
      </c>
      <c r="B175" t="s">
        <v>31</v>
      </c>
      <c r="C175" t="s">
        <v>30</v>
      </c>
      <c r="D175" s="2">
        <v>41527</v>
      </c>
      <c r="E175" s="2" t="str">
        <f t="shared" si="4"/>
        <v>HDFC41527</v>
      </c>
      <c r="F175">
        <v>760.85</v>
      </c>
      <c r="G175">
        <v>780</v>
      </c>
      <c r="H175">
        <v>816.8</v>
      </c>
      <c r="I175">
        <v>776</v>
      </c>
      <c r="J175">
        <v>807</v>
      </c>
      <c r="K175">
        <v>809.15</v>
      </c>
      <c r="L175">
        <v>806.78</v>
      </c>
      <c r="M175">
        <v>7012085</v>
      </c>
      <c r="N175">
        <v>5657192272.9499998</v>
      </c>
      <c r="O175">
        <v>150733</v>
      </c>
      <c r="P175">
        <v>4646851</v>
      </c>
      <c r="Q175">
        <v>66.27</v>
      </c>
    </row>
    <row r="176" spans="1:17" x14ac:dyDescent="0.3">
      <c r="A176">
        <f t="shared" si="5"/>
        <v>175</v>
      </c>
      <c r="B176" t="s">
        <v>31</v>
      </c>
      <c r="C176" t="s">
        <v>30</v>
      </c>
      <c r="D176" s="2">
        <v>41528</v>
      </c>
      <c r="E176" s="2" t="str">
        <f t="shared" si="4"/>
        <v>HDFC41528</v>
      </c>
      <c r="F176">
        <v>809.15</v>
      </c>
      <c r="G176">
        <v>808.75</v>
      </c>
      <c r="H176">
        <v>816.8</v>
      </c>
      <c r="I176">
        <v>787.8</v>
      </c>
      <c r="J176">
        <v>807</v>
      </c>
      <c r="K176">
        <v>811.8</v>
      </c>
      <c r="L176">
        <v>802.93</v>
      </c>
      <c r="M176">
        <v>4672382</v>
      </c>
      <c r="N176">
        <v>3751617234.6999998</v>
      </c>
      <c r="O176">
        <v>131347</v>
      </c>
      <c r="P176">
        <v>3267143</v>
      </c>
      <c r="Q176">
        <v>69.92</v>
      </c>
    </row>
    <row r="177" spans="1:17" x14ac:dyDescent="0.3">
      <c r="A177">
        <f t="shared" si="5"/>
        <v>176</v>
      </c>
      <c r="B177" t="s">
        <v>31</v>
      </c>
      <c r="C177" t="s">
        <v>30</v>
      </c>
      <c r="D177" s="2">
        <v>41529</v>
      </c>
      <c r="E177" s="2" t="str">
        <f t="shared" si="4"/>
        <v>HDFC41529</v>
      </c>
      <c r="F177">
        <v>811.8</v>
      </c>
      <c r="G177">
        <v>815.5</v>
      </c>
      <c r="H177">
        <v>825</v>
      </c>
      <c r="I177">
        <v>793.5</v>
      </c>
      <c r="J177">
        <v>815.1</v>
      </c>
      <c r="K177">
        <v>814.45</v>
      </c>
      <c r="L177">
        <v>812.99</v>
      </c>
      <c r="M177">
        <v>5844709</v>
      </c>
      <c r="N177">
        <v>4751660998.8999996</v>
      </c>
      <c r="O177">
        <v>154285</v>
      </c>
      <c r="P177">
        <v>3785303</v>
      </c>
      <c r="Q177">
        <v>64.760000000000005</v>
      </c>
    </row>
    <row r="178" spans="1:17" x14ac:dyDescent="0.3">
      <c r="A178">
        <f t="shared" si="5"/>
        <v>177</v>
      </c>
      <c r="B178" t="s">
        <v>31</v>
      </c>
      <c r="C178" t="s">
        <v>30</v>
      </c>
      <c r="D178" s="2">
        <v>41530</v>
      </c>
      <c r="E178" s="2" t="str">
        <f t="shared" si="4"/>
        <v>HDFC41530</v>
      </c>
      <c r="F178">
        <v>814.45</v>
      </c>
      <c r="G178">
        <v>809.9</v>
      </c>
      <c r="H178">
        <v>813.7</v>
      </c>
      <c r="I178">
        <v>797.1</v>
      </c>
      <c r="J178">
        <v>807.35</v>
      </c>
      <c r="K178">
        <v>807.95</v>
      </c>
      <c r="L178">
        <v>807.74</v>
      </c>
      <c r="M178">
        <v>3841877</v>
      </c>
      <c r="N178">
        <v>3103246670.5500002</v>
      </c>
      <c r="O178">
        <v>110115</v>
      </c>
      <c r="P178">
        <v>2774784</v>
      </c>
      <c r="Q178">
        <v>72.22</v>
      </c>
    </row>
    <row r="179" spans="1:17" x14ac:dyDescent="0.3">
      <c r="A179">
        <f t="shared" si="5"/>
        <v>178</v>
      </c>
      <c r="B179" t="s">
        <v>31</v>
      </c>
      <c r="C179" t="s">
        <v>30</v>
      </c>
      <c r="D179" s="2">
        <v>41533</v>
      </c>
      <c r="E179" s="2" t="str">
        <f t="shared" si="4"/>
        <v>HDFC41533</v>
      </c>
      <c r="F179">
        <v>807.95</v>
      </c>
      <c r="G179">
        <v>828</v>
      </c>
      <c r="H179">
        <v>828</v>
      </c>
      <c r="I179">
        <v>796.05</v>
      </c>
      <c r="J179">
        <v>812.7</v>
      </c>
      <c r="K179">
        <v>814.25</v>
      </c>
      <c r="L179">
        <v>813.4</v>
      </c>
      <c r="M179">
        <v>3154105</v>
      </c>
      <c r="N179">
        <v>2565549037.3499999</v>
      </c>
      <c r="O179">
        <v>116314</v>
      </c>
      <c r="P179">
        <v>1957428</v>
      </c>
      <c r="Q179">
        <v>62.06</v>
      </c>
    </row>
    <row r="180" spans="1:17" x14ac:dyDescent="0.3">
      <c r="A180">
        <f t="shared" si="5"/>
        <v>179</v>
      </c>
      <c r="B180" t="s">
        <v>31</v>
      </c>
      <c r="C180" t="s">
        <v>30</v>
      </c>
      <c r="D180" s="2">
        <v>41534</v>
      </c>
      <c r="E180" s="2" t="str">
        <f t="shared" si="4"/>
        <v>HDFC41534</v>
      </c>
      <c r="F180">
        <v>814.25</v>
      </c>
      <c r="G180">
        <v>807</v>
      </c>
      <c r="H180">
        <v>808.55</v>
      </c>
      <c r="I180">
        <v>796.4</v>
      </c>
      <c r="J180">
        <v>803.3</v>
      </c>
      <c r="K180">
        <v>803.95</v>
      </c>
      <c r="L180">
        <v>802.06</v>
      </c>
      <c r="M180">
        <v>2827630</v>
      </c>
      <c r="N180">
        <v>2267934502.8000002</v>
      </c>
      <c r="O180">
        <v>94124</v>
      </c>
      <c r="P180">
        <v>2067275</v>
      </c>
      <c r="Q180">
        <v>73.11</v>
      </c>
    </row>
    <row r="181" spans="1:17" x14ac:dyDescent="0.3">
      <c r="A181">
        <f t="shared" si="5"/>
        <v>180</v>
      </c>
      <c r="B181" t="s">
        <v>31</v>
      </c>
      <c r="C181" t="s">
        <v>30</v>
      </c>
      <c r="D181" s="2">
        <v>41535</v>
      </c>
      <c r="E181" s="2" t="str">
        <f t="shared" si="4"/>
        <v>HDFC41535</v>
      </c>
      <c r="F181">
        <v>803.95</v>
      </c>
      <c r="G181">
        <v>807</v>
      </c>
      <c r="H181">
        <v>808.9</v>
      </c>
      <c r="I181">
        <v>780</v>
      </c>
      <c r="J181">
        <v>802.65</v>
      </c>
      <c r="K181">
        <v>799.2</v>
      </c>
      <c r="L181">
        <v>791.06</v>
      </c>
      <c r="M181">
        <v>4697409</v>
      </c>
      <c r="N181">
        <v>3715909809.75</v>
      </c>
      <c r="O181">
        <v>117823</v>
      </c>
      <c r="P181">
        <v>3037576</v>
      </c>
      <c r="Q181">
        <v>64.66</v>
      </c>
    </row>
    <row r="182" spans="1:17" x14ac:dyDescent="0.3">
      <c r="A182">
        <f t="shared" si="5"/>
        <v>181</v>
      </c>
      <c r="B182" t="s">
        <v>31</v>
      </c>
      <c r="C182" t="s">
        <v>30</v>
      </c>
      <c r="D182" s="2">
        <v>41536</v>
      </c>
      <c r="E182" s="2" t="str">
        <f t="shared" si="4"/>
        <v>HDFC41536</v>
      </c>
      <c r="F182">
        <v>799.2</v>
      </c>
      <c r="G182">
        <v>839</v>
      </c>
      <c r="H182">
        <v>843.6</v>
      </c>
      <c r="I182">
        <v>822.5</v>
      </c>
      <c r="J182">
        <v>832</v>
      </c>
      <c r="K182">
        <v>834.55</v>
      </c>
      <c r="L182">
        <v>833.06</v>
      </c>
      <c r="M182">
        <v>12423950</v>
      </c>
      <c r="N182">
        <v>10349912808.25</v>
      </c>
      <c r="O182">
        <v>205186</v>
      </c>
      <c r="P182">
        <v>10176778</v>
      </c>
      <c r="Q182">
        <v>81.91</v>
      </c>
    </row>
    <row r="183" spans="1:17" x14ac:dyDescent="0.3">
      <c r="A183">
        <f t="shared" si="5"/>
        <v>182</v>
      </c>
      <c r="B183" t="s">
        <v>31</v>
      </c>
      <c r="C183" t="s">
        <v>30</v>
      </c>
      <c r="D183" s="2">
        <v>41537</v>
      </c>
      <c r="E183" s="2" t="str">
        <f t="shared" si="4"/>
        <v>HDFC41537</v>
      </c>
      <c r="F183">
        <v>834.55</v>
      </c>
      <c r="G183">
        <v>836</v>
      </c>
      <c r="H183">
        <v>843.2</v>
      </c>
      <c r="I183">
        <v>784.35</v>
      </c>
      <c r="J183">
        <v>803.9</v>
      </c>
      <c r="K183">
        <v>810.4</v>
      </c>
      <c r="L183">
        <v>820.02</v>
      </c>
      <c r="M183">
        <v>19090821</v>
      </c>
      <c r="N183">
        <v>15654821101.9</v>
      </c>
      <c r="O183">
        <v>185175</v>
      </c>
      <c r="P183">
        <v>12469778</v>
      </c>
      <c r="Q183">
        <v>65.319999999999993</v>
      </c>
    </row>
    <row r="184" spans="1:17" x14ac:dyDescent="0.3">
      <c r="A184">
        <f t="shared" si="5"/>
        <v>183</v>
      </c>
      <c r="B184" t="s">
        <v>31</v>
      </c>
      <c r="C184" t="s">
        <v>30</v>
      </c>
      <c r="D184" s="2">
        <v>41540</v>
      </c>
      <c r="E184" s="2" t="str">
        <f t="shared" si="4"/>
        <v>HDFC41540</v>
      </c>
      <c r="F184">
        <v>810.4</v>
      </c>
      <c r="G184">
        <v>792</v>
      </c>
      <c r="H184">
        <v>796.25</v>
      </c>
      <c r="I184">
        <v>770</v>
      </c>
      <c r="J184">
        <v>770.15</v>
      </c>
      <c r="K184">
        <v>776.2</v>
      </c>
      <c r="L184">
        <v>778.77</v>
      </c>
      <c r="M184">
        <v>5102555</v>
      </c>
      <c r="N184">
        <v>3973733950.1999998</v>
      </c>
      <c r="O184">
        <v>143548</v>
      </c>
      <c r="P184">
        <v>3692710</v>
      </c>
      <c r="Q184">
        <v>72.37</v>
      </c>
    </row>
    <row r="185" spans="1:17" x14ac:dyDescent="0.3">
      <c r="A185">
        <f t="shared" si="5"/>
        <v>184</v>
      </c>
      <c r="B185" t="s">
        <v>31</v>
      </c>
      <c r="C185" t="s">
        <v>30</v>
      </c>
      <c r="D185" s="2">
        <v>41541</v>
      </c>
      <c r="E185" s="2" t="str">
        <f t="shared" si="4"/>
        <v>HDFC41541</v>
      </c>
      <c r="F185">
        <v>776.2</v>
      </c>
      <c r="G185">
        <v>765.15</v>
      </c>
      <c r="H185">
        <v>796.55</v>
      </c>
      <c r="I185">
        <v>765</v>
      </c>
      <c r="J185">
        <v>786.6</v>
      </c>
      <c r="K185">
        <v>788.25</v>
      </c>
      <c r="L185">
        <v>786.02</v>
      </c>
      <c r="M185">
        <v>3818752</v>
      </c>
      <c r="N185">
        <v>3001599292.9000001</v>
      </c>
      <c r="O185">
        <v>98100</v>
      </c>
      <c r="P185">
        <v>2359056</v>
      </c>
      <c r="Q185">
        <v>61.78</v>
      </c>
    </row>
    <row r="186" spans="1:17" x14ac:dyDescent="0.3">
      <c r="A186">
        <f t="shared" si="5"/>
        <v>185</v>
      </c>
      <c r="B186" t="s">
        <v>31</v>
      </c>
      <c r="C186" t="s">
        <v>30</v>
      </c>
      <c r="D186" s="2">
        <v>41542</v>
      </c>
      <c r="E186" s="2" t="str">
        <f t="shared" si="4"/>
        <v>HDFC41542</v>
      </c>
      <c r="F186">
        <v>788.25</v>
      </c>
      <c r="G186">
        <v>790</v>
      </c>
      <c r="H186">
        <v>792</v>
      </c>
      <c r="I186">
        <v>771.4</v>
      </c>
      <c r="J186">
        <v>778.3</v>
      </c>
      <c r="K186">
        <v>779.65</v>
      </c>
      <c r="L186">
        <v>779.26</v>
      </c>
      <c r="M186">
        <v>3581325</v>
      </c>
      <c r="N186">
        <v>2790780297</v>
      </c>
      <c r="O186">
        <v>74966</v>
      </c>
      <c r="P186">
        <v>2406472</v>
      </c>
      <c r="Q186">
        <v>67.2</v>
      </c>
    </row>
    <row r="187" spans="1:17" x14ac:dyDescent="0.3">
      <c r="A187">
        <f t="shared" si="5"/>
        <v>186</v>
      </c>
      <c r="B187" t="s">
        <v>31</v>
      </c>
      <c r="C187" t="s">
        <v>30</v>
      </c>
      <c r="D187" s="2">
        <v>41543</v>
      </c>
      <c r="E187" s="2" t="str">
        <f t="shared" si="4"/>
        <v>HDFC41543</v>
      </c>
      <c r="F187">
        <v>779.65</v>
      </c>
      <c r="G187">
        <v>777</v>
      </c>
      <c r="H187">
        <v>799.5</v>
      </c>
      <c r="I187">
        <v>775</v>
      </c>
      <c r="J187">
        <v>790</v>
      </c>
      <c r="K187">
        <v>792.85</v>
      </c>
      <c r="L187">
        <v>792.63</v>
      </c>
      <c r="M187">
        <v>4209459</v>
      </c>
      <c r="N187">
        <v>3336543499.6999998</v>
      </c>
      <c r="O187">
        <v>63952</v>
      </c>
      <c r="P187">
        <v>2927022</v>
      </c>
      <c r="Q187">
        <v>69.53</v>
      </c>
    </row>
    <row r="188" spans="1:17" x14ac:dyDescent="0.3">
      <c r="A188">
        <f t="shared" si="5"/>
        <v>187</v>
      </c>
      <c r="B188" t="s">
        <v>31</v>
      </c>
      <c r="C188" t="s">
        <v>30</v>
      </c>
      <c r="D188" s="2">
        <v>41544</v>
      </c>
      <c r="E188" s="2" t="str">
        <f t="shared" si="4"/>
        <v>HDFC41544</v>
      </c>
      <c r="F188">
        <v>792.85</v>
      </c>
      <c r="G188">
        <v>797</v>
      </c>
      <c r="H188">
        <v>797</v>
      </c>
      <c r="I188">
        <v>777.3</v>
      </c>
      <c r="J188">
        <v>784.05</v>
      </c>
      <c r="K188">
        <v>784.2</v>
      </c>
      <c r="L188">
        <v>783.36</v>
      </c>
      <c r="M188">
        <v>2141757</v>
      </c>
      <c r="N188">
        <v>1677772404.95</v>
      </c>
      <c r="O188">
        <v>63477</v>
      </c>
      <c r="P188">
        <v>1392545</v>
      </c>
      <c r="Q188">
        <v>65.02</v>
      </c>
    </row>
    <row r="189" spans="1:17" x14ac:dyDescent="0.3">
      <c r="A189">
        <f t="shared" si="5"/>
        <v>188</v>
      </c>
      <c r="B189" t="s">
        <v>31</v>
      </c>
      <c r="C189" t="s">
        <v>30</v>
      </c>
      <c r="D189" s="2">
        <v>41547</v>
      </c>
      <c r="E189" s="2" t="str">
        <f t="shared" si="4"/>
        <v>HDFC41547</v>
      </c>
      <c r="F189">
        <v>784.2</v>
      </c>
      <c r="G189">
        <v>780</v>
      </c>
      <c r="H189">
        <v>780</v>
      </c>
      <c r="I189">
        <v>755.7</v>
      </c>
      <c r="J189">
        <v>758.15</v>
      </c>
      <c r="K189">
        <v>764.25</v>
      </c>
      <c r="L189">
        <v>770.72</v>
      </c>
      <c r="M189">
        <v>3024909</v>
      </c>
      <c r="N189">
        <v>2331358169.0500002</v>
      </c>
      <c r="O189">
        <v>91584</v>
      </c>
      <c r="P189">
        <v>2090331</v>
      </c>
      <c r="Q189">
        <v>69.099999999999994</v>
      </c>
    </row>
    <row r="190" spans="1:17" x14ac:dyDescent="0.3">
      <c r="A190">
        <f t="shared" si="5"/>
        <v>189</v>
      </c>
      <c r="B190" t="s">
        <v>31</v>
      </c>
      <c r="C190" t="s">
        <v>30</v>
      </c>
      <c r="D190" s="2">
        <v>41548</v>
      </c>
      <c r="E190" s="2" t="str">
        <f t="shared" si="4"/>
        <v>HDFC41548</v>
      </c>
      <c r="F190">
        <v>764.25</v>
      </c>
      <c r="G190">
        <v>763.8</v>
      </c>
      <c r="H190">
        <v>789.5</v>
      </c>
      <c r="I190">
        <v>761.25</v>
      </c>
      <c r="J190">
        <v>787</v>
      </c>
      <c r="K190">
        <v>785.9</v>
      </c>
      <c r="L190">
        <v>775.07</v>
      </c>
      <c r="M190">
        <v>1873462</v>
      </c>
      <c r="N190">
        <v>1452058429.8</v>
      </c>
      <c r="O190">
        <v>101120</v>
      </c>
      <c r="P190">
        <v>1018230</v>
      </c>
      <c r="Q190">
        <v>54.35</v>
      </c>
    </row>
    <row r="191" spans="1:17" x14ac:dyDescent="0.3">
      <c r="A191">
        <f t="shared" si="5"/>
        <v>190</v>
      </c>
      <c r="B191" t="s">
        <v>31</v>
      </c>
      <c r="C191" t="s">
        <v>30</v>
      </c>
      <c r="D191" s="2">
        <v>41550</v>
      </c>
      <c r="E191" s="2" t="str">
        <f t="shared" si="4"/>
        <v>HDFC41550</v>
      </c>
      <c r="F191">
        <v>785.9</v>
      </c>
      <c r="G191">
        <v>793.5</v>
      </c>
      <c r="H191">
        <v>804.8</v>
      </c>
      <c r="I191">
        <v>780.1</v>
      </c>
      <c r="J191">
        <v>801.25</v>
      </c>
      <c r="K191">
        <v>802.4</v>
      </c>
      <c r="L191">
        <v>793.64</v>
      </c>
      <c r="M191">
        <v>4233586</v>
      </c>
      <c r="N191">
        <v>3359947984</v>
      </c>
      <c r="O191">
        <v>137588</v>
      </c>
      <c r="P191">
        <v>3037033</v>
      </c>
      <c r="Q191">
        <v>71.739999999999995</v>
      </c>
    </row>
    <row r="192" spans="1:17" x14ac:dyDescent="0.3">
      <c r="A192">
        <f t="shared" si="5"/>
        <v>191</v>
      </c>
      <c r="B192" t="s">
        <v>31</v>
      </c>
      <c r="C192" t="s">
        <v>30</v>
      </c>
      <c r="D192" s="2">
        <v>41551</v>
      </c>
      <c r="E192" s="2" t="str">
        <f t="shared" si="4"/>
        <v>HDFC41551</v>
      </c>
      <c r="F192">
        <v>802.4</v>
      </c>
      <c r="G192">
        <v>800.95</v>
      </c>
      <c r="H192">
        <v>806.4</v>
      </c>
      <c r="I192">
        <v>790.95</v>
      </c>
      <c r="J192">
        <v>799.5</v>
      </c>
      <c r="K192">
        <v>798.7</v>
      </c>
      <c r="L192">
        <v>798.41</v>
      </c>
      <c r="M192">
        <v>3557152</v>
      </c>
      <c r="N192">
        <v>2840070420.5999999</v>
      </c>
      <c r="O192">
        <v>143674</v>
      </c>
      <c r="P192">
        <v>2555435</v>
      </c>
      <c r="Q192">
        <v>71.84</v>
      </c>
    </row>
    <row r="193" spans="1:17" x14ac:dyDescent="0.3">
      <c r="A193">
        <f t="shared" si="5"/>
        <v>192</v>
      </c>
      <c r="B193" t="s">
        <v>31</v>
      </c>
      <c r="C193" t="s">
        <v>30</v>
      </c>
      <c r="D193" s="2">
        <v>41554</v>
      </c>
      <c r="E193" s="2" t="str">
        <f t="shared" si="4"/>
        <v>HDFC41554</v>
      </c>
      <c r="F193">
        <v>798.7</v>
      </c>
      <c r="G193">
        <v>793.25</v>
      </c>
      <c r="H193">
        <v>800.15</v>
      </c>
      <c r="I193">
        <v>777.5</v>
      </c>
      <c r="J193">
        <v>798</v>
      </c>
      <c r="K193">
        <v>797.8</v>
      </c>
      <c r="L193">
        <v>784.93</v>
      </c>
      <c r="M193">
        <v>2439267</v>
      </c>
      <c r="N193">
        <v>1914650675.3</v>
      </c>
      <c r="O193">
        <v>69710</v>
      </c>
      <c r="P193">
        <v>1536233</v>
      </c>
      <c r="Q193">
        <v>62.98</v>
      </c>
    </row>
    <row r="194" spans="1:17" x14ac:dyDescent="0.3">
      <c r="A194">
        <f t="shared" si="5"/>
        <v>193</v>
      </c>
      <c r="B194" t="s">
        <v>31</v>
      </c>
      <c r="C194" t="s">
        <v>30</v>
      </c>
      <c r="D194" s="2">
        <v>41555</v>
      </c>
      <c r="E194" s="2" t="str">
        <f t="shared" si="4"/>
        <v>HDFC41555</v>
      </c>
      <c r="F194">
        <v>797.8</v>
      </c>
      <c r="G194">
        <v>815.25</v>
      </c>
      <c r="H194">
        <v>817.8</v>
      </c>
      <c r="I194">
        <v>785.3</v>
      </c>
      <c r="J194">
        <v>787</v>
      </c>
      <c r="K194">
        <v>791.5</v>
      </c>
      <c r="L194">
        <v>794.61</v>
      </c>
      <c r="M194">
        <v>3597782</v>
      </c>
      <c r="N194">
        <v>2858848133.4499998</v>
      </c>
      <c r="O194">
        <v>68861</v>
      </c>
      <c r="P194">
        <v>2690744</v>
      </c>
      <c r="Q194">
        <v>74.790000000000006</v>
      </c>
    </row>
    <row r="195" spans="1:17" x14ac:dyDescent="0.3">
      <c r="A195">
        <f t="shared" si="5"/>
        <v>194</v>
      </c>
      <c r="B195" t="s">
        <v>31</v>
      </c>
      <c r="C195" t="s">
        <v>30</v>
      </c>
      <c r="D195" s="2">
        <v>41556</v>
      </c>
      <c r="E195" s="2" t="str">
        <f t="shared" ref="E195:E251" si="6">B195&amp;D195</f>
        <v>HDFC41556</v>
      </c>
      <c r="F195">
        <v>791.5</v>
      </c>
      <c r="G195">
        <v>782.55</v>
      </c>
      <c r="H195">
        <v>804.95</v>
      </c>
      <c r="I195">
        <v>779.5</v>
      </c>
      <c r="J195">
        <v>802.65</v>
      </c>
      <c r="K195">
        <v>802.2</v>
      </c>
      <c r="L195">
        <v>797.34</v>
      </c>
      <c r="M195">
        <v>3937587</v>
      </c>
      <c r="N195">
        <v>3139579207.5</v>
      </c>
      <c r="O195">
        <v>94337</v>
      </c>
      <c r="P195">
        <v>2150730</v>
      </c>
      <c r="Q195">
        <v>54.62</v>
      </c>
    </row>
    <row r="196" spans="1:17" x14ac:dyDescent="0.3">
      <c r="A196">
        <f t="shared" ref="A196:A251" si="7">A195+1</f>
        <v>195</v>
      </c>
      <c r="B196" t="s">
        <v>31</v>
      </c>
      <c r="C196" t="s">
        <v>30</v>
      </c>
      <c r="D196" s="2">
        <v>41557</v>
      </c>
      <c r="E196" s="2" t="str">
        <f t="shared" si="6"/>
        <v>HDFC41557</v>
      </c>
      <c r="F196">
        <v>802.2</v>
      </c>
      <c r="G196">
        <v>798.35</v>
      </c>
      <c r="H196">
        <v>812.25</v>
      </c>
      <c r="I196">
        <v>796</v>
      </c>
      <c r="J196">
        <v>810.4</v>
      </c>
      <c r="K196">
        <v>808.25</v>
      </c>
      <c r="L196">
        <v>801.41</v>
      </c>
      <c r="M196">
        <v>1568067</v>
      </c>
      <c r="N196">
        <v>1256662009.2</v>
      </c>
      <c r="O196">
        <v>49355</v>
      </c>
      <c r="P196">
        <v>747978</v>
      </c>
      <c r="Q196">
        <v>47.7</v>
      </c>
    </row>
    <row r="197" spans="1:17" x14ac:dyDescent="0.3">
      <c r="A197">
        <f t="shared" si="7"/>
        <v>196</v>
      </c>
      <c r="B197" t="s">
        <v>31</v>
      </c>
      <c r="C197" t="s">
        <v>30</v>
      </c>
      <c r="D197" s="2">
        <v>41558</v>
      </c>
      <c r="E197" s="2" t="str">
        <f t="shared" si="6"/>
        <v>HDFC41558</v>
      </c>
      <c r="F197">
        <v>808.25</v>
      </c>
      <c r="G197">
        <v>816.2</v>
      </c>
      <c r="H197">
        <v>817</v>
      </c>
      <c r="I197">
        <v>805.3</v>
      </c>
      <c r="J197">
        <v>808.9</v>
      </c>
      <c r="K197">
        <v>810.5</v>
      </c>
      <c r="L197">
        <v>809.68</v>
      </c>
      <c r="M197">
        <v>2241802</v>
      </c>
      <c r="N197">
        <v>1815139548.75</v>
      </c>
      <c r="O197">
        <v>47315</v>
      </c>
      <c r="P197">
        <v>1431532</v>
      </c>
      <c r="Q197">
        <v>63.86</v>
      </c>
    </row>
    <row r="198" spans="1:17" x14ac:dyDescent="0.3">
      <c r="A198">
        <f t="shared" si="7"/>
        <v>197</v>
      </c>
      <c r="B198" t="s">
        <v>31</v>
      </c>
      <c r="C198" t="s">
        <v>30</v>
      </c>
      <c r="D198" s="2">
        <v>41561</v>
      </c>
      <c r="E198" s="2" t="str">
        <f t="shared" si="6"/>
        <v>HDFC41561</v>
      </c>
      <c r="F198">
        <v>810.5</v>
      </c>
      <c r="G198">
        <v>809.9</v>
      </c>
      <c r="H198">
        <v>809.9</v>
      </c>
      <c r="I198">
        <v>796.35</v>
      </c>
      <c r="J198">
        <v>804.2</v>
      </c>
      <c r="K198">
        <v>803.35</v>
      </c>
      <c r="L198">
        <v>802.35</v>
      </c>
      <c r="M198">
        <v>1734510</v>
      </c>
      <c r="N198">
        <v>1391684768.6500001</v>
      </c>
      <c r="O198">
        <v>58548</v>
      </c>
      <c r="P198">
        <v>1050169</v>
      </c>
      <c r="Q198">
        <v>60.55</v>
      </c>
    </row>
    <row r="199" spans="1:17" x14ac:dyDescent="0.3">
      <c r="A199">
        <f t="shared" si="7"/>
        <v>198</v>
      </c>
      <c r="B199" t="s">
        <v>31</v>
      </c>
      <c r="C199" t="s">
        <v>30</v>
      </c>
      <c r="D199" s="2">
        <v>41562</v>
      </c>
      <c r="E199" s="2" t="str">
        <f t="shared" si="6"/>
        <v>HDFC41562</v>
      </c>
      <c r="F199">
        <v>803.35</v>
      </c>
      <c r="G199">
        <v>805</v>
      </c>
      <c r="H199">
        <v>811</v>
      </c>
      <c r="I199">
        <v>797.15</v>
      </c>
      <c r="J199">
        <v>798.85</v>
      </c>
      <c r="K199">
        <v>801.95</v>
      </c>
      <c r="L199">
        <v>801.53</v>
      </c>
      <c r="M199">
        <v>1709161</v>
      </c>
      <c r="N199">
        <v>1369946549.4000001</v>
      </c>
      <c r="O199">
        <v>43148</v>
      </c>
      <c r="P199">
        <v>1004738</v>
      </c>
      <c r="Q199">
        <v>58.79</v>
      </c>
    </row>
    <row r="200" spans="1:17" x14ac:dyDescent="0.3">
      <c r="A200">
        <f t="shared" si="7"/>
        <v>199</v>
      </c>
      <c r="B200" t="s">
        <v>31</v>
      </c>
      <c r="C200" t="s">
        <v>30</v>
      </c>
      <c r="D200" s="2">
        <v>41564</v>
      </c>
      <c r="E200" s="2" t="str">
        <f t="shared" si="6"/>
        <v>HDFC41564</v>
      </c>
      <c r="F200">
        <v>801.95</v>
      </c>
      <c r="G200">
        <v>816</v>
      </c>
      <c r="H200">
        <v>816</v>
      </c>
      <c r="I200">
        <v>790</v>
      </c>
      <c r="J200">
        <v>793.5</v>
      </c>
      <c r="K200">
        <v>795.2</v>
      </c>
      <c r="L200">
        <v>799.28</v>
      </c>
      <c r="M200">
        <v>2421727</v>
      </c>
      <c r="N200">
        <v>1935628325.45</v>
      </c>
      <c r="O200">
        <v>65044</v>
      </c>
      <c r="P200">
        <v>1390394</v>
      </c>
      <c r="Q200">
        <v>57.41</v>
      </c>
    </row>
    <row r="201" spans="1:17" x14ac:dyDescent="0.3">
      <c r="A201">
        <f t="shared" si="7"/>
        <v>200</v>
      </c>
      <c r="B201" t="s">
        <v>31</v>
      </c>
      <c r="C201" t="s">
        <v>30</v>
      </c>
      <c r="D201" s="2">
        <v>41565</v>
      </c>
      <c r="E201" s="2" t="str">
        <f t="shared" si="6"/>
        <v>HDFC41565</v>
      </c>
      <c r="F201">
        <v>795.2</v>
      </c>
      <c r="G201">
        <v>800</v>
      </c>
      <c r="H201">
        <v>822</v>
      </c>
      <c r="I201">
        <v>799.05</v>
      </c>
      <c r="J201">
        <v>816.25</v>
      </c>
      <c r="K201">
        <v>819.45</v>
      </c>
      <c r="L201">
        <v>814.06</v>
      </c>
      <c r="M201">
        <v>2055857</v>
      </c>
      <c r="N201">
        <v>1673592731.7</v>
      </c>
      <c r="O201">
        <v>56915</v>
      </c>
      <c r="P201">
        <v>1235705</v>
      </c>
      <c r="Q201">
        <v>60.11</v>
      </c>
    </row>
    <row r="202" spans="1:17" x14ac:dyDescent="0.3">
      <c r="A202">
        <f t="shared" si="7"/>
        <v>201</v>
      </c>
      <c r="B202" t="s">
        <v>31</v>
      </c>
      <c r="C202" t="s">
        <v>30</v>
      </c>
      <c r="D202" s="2">
        <v>41568</v>
      </c>
      <c r="E202" s="2" t="str">
        <f t="shared" si="6"/>
        <v>HDFC41568</v>
      </c>
      <c r="F202">
        <v>819.45</v>
      </c>
      <c r="G202">
        <v>826.5</v>
      </c>
      <c r="H202">
        <v>826.5</v>
      </c>
      <c r="I202">
        <v>804.05</v>
      </c>
      <c r="J202">
        <v>825.5</v>
      </c>
      <c r="K202">
        <v>821.15</v>
      </c>
      <c r="L202">
        <v>813.59</v>
      </c>
      <c r="M202">
        <v>2714921</v>
      </c>
      <c r="N202">
        <v>2208828638.0999999</v>
      </c>
      <c r="O202">
        <v>77910</v>
      </c>
      <c r="P202">
        <v>827085</v>
      </c>
      <c r="Q202">
        <v>30.46</v>
      </c>
    </row>
    <row r="203" spans="1:17" x14ac:dyDescent="0.3">
      <c r="A203">
        <f t="shared" si="7"/>
        <v>202</v>
      </c>
      <c r="B203" t="s">
        <v>31</v>
      </c>
      <c r="C203" t="s">
        <v>30</v>
      </c>
      <c r="D203" s="2">
        <v>41569</v>
      </c>
      <c r="E203" s="2" t="str">
        <f t="shared" si="6"/>
        <v>HDFC41569</v>
      </c>
      <c r="F203">
        <v>821.15</v>
      </c>
      <c r="G203">
        <v>816.05</v>
      </c>
      <c r="H203">
        <v>820.55</v>
      </c>
      <c r="I203">
        <v>799.2</v>
      </c>
      <c r="J203">
        <v>813.25</v>
      </c>
      <c r="K203">
        <v>810.7</v>
      </c>
      <c r="L203">
        <v>806.78</v>
      </c>
      <c r="M203">
        <v>2072556</v>
      </c>
      <c r="N203">
        <v>1672097904.55</v>
      </c>
      <c r="O203">
        <v>67296</v>
      </c>
      <c r="P203">
        <v>971370</v>
      </c>
      <c r="Q203">
        <v>46.87</v>
      </c>
    </row>
    <row r="204" spans="1:17" x14ac:dyDescent="0.3">
      <c r="A204">
        <f t="shared" si="7"/>
        <v>203</v>
      </c>
      <c r="B204" t="s">
        <v>31</v>
      </c>
      <c r="C204" t="s">
        <v>30</v>
      </c>
      <c r="D204" s="2">
        <v>41570</v>
      </c>
      <c r="E204" s="2" t="str">
        <f t="shared" si="6"/>
        <v>HDFC41570</v>
      </c>
      <c r="F204">
        <v>810.7</v>
      </c>
      <c r="G204">
        <v>813.25</v>
      </c>
      <c r="H204">
        <v>816.9</v>
      </c>
      <c r="I204">
        <v>798.3</v>
      </c>
      <c r="J204">
        <v>809</v>
      </c>
      <c r="K204">
        <v>809.7</v>
      </c>
      <c r="L204">
        <v>805.22</v>
      </c>
      <c r="M204">
        <v>2014493</v>
      </c>
      <c r="N204">
        <v>1622112531.05</v>
      </c>
      <c r="O204">
        <v>73941</v>
      </c>
      <c r="P204">
        <v>1174123</v>
      </c>
      <c r="Q204">
        <v>58.28</v>
      </c>
    </row>
    <row r="205" spans="1:17" x14ac:dyDescent="0.3">
      <c r="A205">
        <f t="shared" si="7"/>
        <v>204</v>
      </c>
      <c r="B205" t="s">
        <v>31</v>
      </c>
      <c r="C205" t="s">
        <v>30</v>
      </c>
      <c r="D205" s="2">
        <v>41571</v>
      </c>
      <c r="E205" s="2" t="str">
        <f t="shared" si="6"/>
        <v>HDFC41571</v>
      </c>
      <c r="F205">
        <v>809.7</v>
      </c>
      <c r="G205">
        <v>807.1</v>
      </c>
      <c r="H205">
        <v>820</v>
      </c>
      <c r="I205">
        <v>803.5</v>
      </c>
      <c r="J205">
        <v>814.75</v>
      </c>
      <c r="K205">
        <v>812.15</v>
      </c>
      <c r="L205">
        <v>814.05</v>
      </c>
      <c r="M205">
        <v>2202103</v>
      </c>
      <c r="N205">
        <v>1792619031.5999999</v>
      </c>
      <c r="O205">
        <v>65321</v>
      </c>
      <c r="P205">
        <v>1286392</v>
      </c>
      <c r="Q205">
        <v>58.42</v>
      </c>
    </row>
    <row r="206" spans="1:17" x14ac:dyDescent="0.3">
      <c r="A206">
        <f t="shared" si="7"/>
        <v>205</v>
      </c>
      <c r="B206" t="s">
        <v>31</v>
      </c>
      <c r="C206" t="s">
        <v>30</v>
      </c>
      <c r="D206" s="2">
        <v>41572</v>
      </c>
      <c r="E206" s="2" t="str">
        <f t="shared" si="6"/>
        <v>HDFC41572</v>
      </c>
      <c r="F206">
        <v>812.15</v>
      </c>
      <c r="G206">
        <v>814</v>
      </c>
      <c r="H206">
        <v>814</v>
      </c>
      <c r="I206">
        <v>803.7</v>
      </c>
      <c r="J206">
        <v>808.5</v>
      </c>
      <c r="K206">
        <v>809.8</v>
      </c>
      <c r="L206">
        <v>808.85</v>
      </c>
      <c r="M206">
        <v>1613485</v>
      </c>
      <c r="N206">
        <v>1305073056.25</v>
      </c>
      <c r="O206">
        <v>50710</v>
      </c>
      <c r="P206">
        <v>1058256</v>
      </c>
      <c r="Q206">
        <v>65.59</v>
      </c>
    </row>
    <row r="207" spans="1:17" x14ac:dyDescent="0.3">
      <c r="A207">
        <f t="shared" si="7"/>
        <v>206</v>
      </c>
      <c r="B207" t="s">
        <v>31</v>
      </c>
      <c r="C207" t="s">
        <v>30</v>
      </c>
      <c r="D207" s="2">
        <v>41575</v>
      </c>
      <c r="E207" s="2" t="str">
        <f t="shared" si="6"/>
        <v>HDFC41575</v>
      </c>
      <c r="F207">
        <v>809.8</v>
      </c>
      <c r="G207">
        <v>815</v>
      </c>
      <c r="H207">
        <v>823</v>
      </c>
      <c r="I207">
        <v>811.85</v>
      </c>
      <c r="J207">
        <v>821.9</v>
      </c>
      <c r="K207">
        <v>820.85</v>
      </c>
      <c r="L207">
        <v>818.82</v>
      </c>
      <c r="M207">
        <v>1410915</v>
      </c>
      <c r="N207">
        <v>1155280220.05</v>
      </c>
      <c r="O207">
        <v>89730</v>
      </c>
      <c r="P207">
        <v>782144</v>
      </c>
      <c r="Q207">
        <v>55.44</v>
      </c>
    </row>
    <row r="208" spans="1:17" x14ac:dyDescent="0.3">
      <c r="A208">
        <f t="shared" si="7"/>
        <v>207</v>
      </c>
      <c r="B208" t="s">
        <v>31</v>
      </c>
      <c r="C208" t="s">
        <v>30</v>
      </c>
      <c r="D208" s="2">
        <v>41576</v>
      </c>
      <c r="E208" s="2" t="str">
        <f t="shared" si="6"/>
        <v>HDFC41576</v>
      </c>
      <c r="F208">
        <v>820.85</v>
      </c>
      <c r="G208">
        <v>827.8</v>
      </c>
      <c r="H208">
        <v>842</v>
      </c>
      <c r="I208">
        <v>812.55</v>
      </c>
      <c r="J208">
        <v>838</v>
      </c>
      <c r="K208">
        <v>839.6</v>
      </c>
      <c r="L208">
        <v>829.99</v>
      </c>
      <c r="M208">
        <v>2433473</v>
      </c>
      <c r="N208">
        <v>2019769095.2</v>
      </c>
      <c r="O208">
        <v>51393</v>
      </c>
      <c r="P208">
        <v>1374515</v>
      </c>
      <c r="Q208">
        <v>56.48</v>
      </c>
    </row>
    <row r="209" spans="1:17" x14ac:dyDescent="0.3">
      <c r="A209">
        <f t="shared" si="7"/>
        <v>208</v>
      </c>
      <c r="B209" t="s">
        <v>31</v>
      </c>
      <c r="C209" t="s">
        <v>30</v>
      </c>
      <c r="D209" s="2">
        <v>41577</v>
      </c>
      <c r="E209" s="2" t="str">
        <f t="shared" si="6"/>
        <v>HDFC41577</v>
      </c>
      <c r="F209">
        <v>839.6</v>
      </c>
      <c r="G209">
        <v>842</v>
      </c>
      <c r="H209">
        <v>852.2</v>
      </c>
      <c r="I209">
        <v>838.85</v>
      </c>
      <c r="J209">
        <v>845</v>
      </c>
      <c r="K209">
        <v>849.45</v>
      </c>
      <c r="L209">
        <v>847.58</v>
      </c>
      <c r="M209">
        <v>5509041</v>
      </c>
      <c r="N209">
        <v>4669350342.3999996</v>
      </c>
      <c r="O209">
        <v>43678</v>
      </c>
      <c r="P209">
        <v>2688885</v>
      </c>
      <c r="Q209">
        <v>48.81</v>
      </c>
    </row>
    <row r="210" spans="1:17" x14ac:dyDescent="0.3">
      <c r="A210">
        <f t="shared" si="7"/>
        <v>209</v>
      </c>
      <c r="B210" t="s">
        <v>31</v>
      </c>
      <c r="C210" t="s">
        <v>30</v>
      </c>
      <c r="D210" s="2">
        <v>41578</v>
      </c>
      <c r="E210" s="2" t="str">
        <f t="shared" si="6"/>
        <v>HDFC41578</v>
      </c>
      <c r="F210">
        <v>849.45</v>
      </c>
      <c r="G210">
        <v>846</v>
      </c>
      <c r="H210">
        <v>859.25</v>
      </c>
      <c r="I210">
        <v>844.05</v>
      </c>
      <c r="J210">
        <v>857</v>
      </c>
      <c r="K210">
        <v>855.05</v>
      </c>
      <c r="L210">
        <v>852.07</v>
      </c>
      <c r="M210">
        <v>4891246</v>
      </c>
      <c r="N210">
        <v>4167701368</v>
      </c>
      <c r="O210">
        <v>62028</v>
      </c>
      <c r="P210">
        <v>3670410</v>
      </c>
      <c r="Q210">
        <v>75.040000000000006</v>
      </c>
    </row>
    <row r="211" spans="1:17" x14ac:dyDescent="0.3">
      <c r="A211">
        <f t="shared" si="7"/>
        <v>210</v>
      </c>
      <c r="B211" t="s">
        <v>31</v>
      </c>
      <c r="C211" t="s">
        <v>30</v>
      </c>
      <c r="D211" s="2">
        <v>41579</v>
      </c>
      <c r="E211" s="2" t="str">
        <f t="shared" si="6"/>
        <v>HDFC41579</v>
      </c>
      <c r="F211">
        <v>855.05</v>
      </c>
      <c r="G211">
        <v>855.5</v>
      </c>
      <c r="H211">
        <v>859.3</v>
      </c>
      <c r="I211">
        <v>845.1</v>
      </c>
      <c r="J211">
        <v>853.5</v>
      </c>
      <c r="K211">
        <v>855.4</v>
      </c>
      <c r="L211">
        <v>855.21</v>
      </c>
      <c r="M211">
        <v>3546371</v>
      </c>
      <c r="N211">
        <v>3032897472.25</v>
      </c>
      <c r="O211">
        <v>92167</v>
      </c>
      <c r="P211">
        <v>2349391</v>
      </c>
      <c r="Q211">
        <v>66.25</v>
      </c>
    </row>
    <row r="212" spans="1:17" x14ac:dyDescent="0.3">
      <c r="A212">
        <f t="shared" si="7"/>
        <v>211</v>
      </c>
      <c r="B212" t="s">
        <v>31</v>
      </c>
      <c r="C212" t="s">
        <v>30</v>
      </c>
      <c r="D212" s="2">
        <v>41581</v>
      </c>
      <c r="E212" s="2" t="str">
        <f t="shared" si="6"/>
        <v>HDFC41581</v>
      </c>
      <c r="F212">
        <v>855.4</v>
      </c>
      <c r="G212">
        <v>856</v>
      </c>
      <c r="H212">
        <v>858.65</v>
      </c>
      <c r="I212">
        <v>843.25</v>
      </c>
      <c r="J212">
        <v>853.25</v>
      </c>
      <c r="K212">
        <v>852.8</v>
      </c>
      <c r="L212">
        <v>851.62</v>
      </c>
      <c r="M212">
        <v>176489</v>
      </c>
      <c r="N212">
        <v>150301642.34999999</v>
      </c>
      <c r="O212">
        <v>2912</v>
      </c>
      <c r="P212">
        <v>92535</v>
      </c>
      <c r="Q212">
        <v>52.43</v>
      </c>
    </row>
    <row r="213" spans="1:17" x14ac:dyDescent="0.3">
      <c r="A213">
        <f t="shared" si="7"/>
        <v>212</v>
      </c>
      <c r="B213" t="s">
        <v>31</v>
      </c>
      <c r="C213" t="s">
        <v>30</v>
      </c>
      <c r="D213" s="2">
        <v>41583</v>
      </c>
      <c r="E213" s="2" t="str">
        <f t="shared" si="6"/>
        <v>HDFC41583</v>
      </c>
      <c r="F213">
        <v>852.8</v>
      </c>
      <c r="G213">
        <v>848.5</v>
      </c>
      <c r="H213">
        <v>864.9</v>
      </c>
      <c r="I213">
        <v>848.5</v>
      </c>
      <c r="J213">
        <v>857</v>
      </c>
      <c r="K213">
        <v>859.45</v>
      </c>
      <c r="L213">
        <v>859</v>
      </c>
      <c r="M213">
        <v>2863157</v>
      </c>
      <c r="N213">
        <v>2459447498.3000002</v>
      </c>
      <c r="O213">
        <v>86504</v>
      </c>
      <c r="P213">
        <v>2207223</v>
      </c>
      <c r="Q213">
        <v>77.09</v>
      </c>
    </row>
    <row r="214" spans="1:17" x14ac:dyDescent="0.3">
      <c r="A214">
        <f t="shared" si="7"/>
        <v>213</v>
      </c>
      <c r="B214" t="s">
        <v>31</v>
      </c>
      <c r="C214" t="s">
        <v>30</v>
      </c>
      <c r="D214" s="2">
        <v>41584</v>
      </c>
      <c r="E214" s="2" t="str">
        <f t="shared" si="6"/>
        <v>HDFC41584</v>
      </c>
      <c r="F214">
        <v>859.45</v>
      </c>
      <c r="G214">
        <v>856.1</v>
      </c>
      <c r="H214">
        <v>857.95</v>
      </c>
      <c r="I214">
        <v>833.05</v>
      </c>
      <c r="J214">
        <v>841.7</v>
      </c>
      <c r="K214">
        <v>838.95</v>
      </c>
      <c r="L214">
        <v>846.34</v>
      </c>
      <c r="M214">
        <v>3170876</v>
      </c>
      <c r="N214">
        <v>2683639360.6999998</v>
      </c>
      <c r="O214">
        <v>41351</v>
      </c>
      <c r="P214">
        <v>1924990</v>
      </c>
      <c r="Q214">
        <v>60.71</v>
      </c>
    </row>
    <row r="215" spans="1:17" x14ac:dyDescent="0.3">
      <c r="A215">
        <f t="shared" si="7"/>
        <v>214</v>
      </c>
      <c r="B215" t="s">
        <v>31</v>
      </c>
      <c r="C215" t="s">
        <v>30</v>
      </c>
      <c r="D215" s="2">
        <v>41585</v>
      </c>
      <c r="E215" s="2" t="str">
        <f t="shared" si="6"/>
        <v>HDFC41585</v>
      </c>
      <c r="F215">
        <v>838.95</v>
      </c>
      <c r="G215">
        <v>842</v>
      </c>
      <c r="H215">
        <v>859</v>
      </c>
      <c r="I215">
        <v>837.95</v>
      </c>
      <c r="J215">
        <v>842</v>
      </c>
      <c r="K215">
        <v>841.75</v>
      </c>
      <c r="L215">
        <v>846.94</v>
      </c>
      <c r="M215">
        <v>2434715</v>
      </c>
      <c r="N215">
        <v>2062060818.45</v>
      </c>
      <c r="O215">
        <v>97700</v>
      </c>
      <c r="P215">
        <v>1448820</v>
      </c>
      <c r="Q215">
        <v>59.51</v>
      </c>
    </row>
    <row r="216" spans="1:17" x14ac:dyDescent="0.3">
      <c r="A216">
        <f t="shared" si="7"/>
        <v>215</v>
      </c>
      <c r="B216" t="s">
        <v>31</v>
      </c>
      <c r="C216" t="s">
        <v>30</v>
      </c>
      <c r="D216" s="2">
        <v>41586</v>
      </c>
      <c r="E216" s="2" t="str">
        <f t="shared" si="6"/>
        <v>HDFC41586</v>
      </c>
      <c r="F216">
        <v>841.75</v>
      </c>
      <c r="G216">
        <v>834</v>
      </c>
      <c r="H216">
        <v>838.95</v>
      </c>
      <c r="I216">
        <v>805.55</v>
      </c>
      <c r="J216">
        <v>810.7</v>
      </c>
      <c r="K216">
        <v>809.35</v>
      </c>
      <c r="L216">
        <v>816.89</v>
      </c>
      <c r="M216">
        <v>3457699</v>
      </c>
      <c r="N216">
        <v>2824550512.5</v>
      </c>
      <c r="O216">
        <v>75984</v>
      </c>
      <c r="P216">
        <v>2275524</v>
      </c>
      <c r="Q216">
        <v>65.81</v>
      </c>
    </row>
    <row r="217" spans="1:17" x14ac:dyDescent="0.3">
      <c r="A217">
        <f t="shared" si="7"/>
        <v>216</v>
      </c>
      <c r="B217" t="s">
        <v>31</v>
      </c>
      <c r="C217" t="s">
        <v>30</v>
      </c>
      <c r="D217" s="2">
        <v>41589</v>
      </c>
      <c r="E217" s="2" t="str">
        <f t="shared" si="6"/>
        <v>HDFC41589</v>
      </c>
      <c r="F217">
        <v>809.35</v>
      </c>
      <c r="G217">
        <v>809.35</v>
      </c>
      <c r="H217">
        <v>814</v>
      </c>
      <c r="I217">
        <v>793.65</v>
      </c>
      <c r="J217">
        <v>806.2</v>
      </c>
      <c r="K217">
        <v>805.35</v>
      </c>
      <c r="L217">
        <v>806.74</v>
      </c>
      <c r="M217">
        <v>2901036</v>
      </c>
      <c r="N217">
        <v>2340385428.75</v>
      </c>
      <c r="O217">
        <v>73302</v>
      </c>
      <c r="P217">
        <v>1934710</v>
      </c>
      <c r="Q217">
        <v>66.69</v>
      </c>
    </row>
    <row r="218" spans="1:17" x14ac:dyDescent="0.3">
      <c r="A218">
        <f t="shared" si="7"/>
        <v>217</v>
      </c>
      <c r="B218" t="s">
        <v>31</v>
      </c>
      <c r="C218" t="s">
        <v>30</v>
      </c>
      <c r="D218" s="2">
        <v>41590</v>
      </c>
      <c r="E218" s="2" t="str">
        <f t="shared" si="6"/>
        <v>HDFC41590</v>
      </c>
      <c r="F218">
        <v>805.35</v>
      </c>
      <c r="G218">
        <v>808.7</v>
      </c>
      <c r="H218">
        <v>813.8</v>
      </c>
      <c r="I218">
        <v>793</v>
      </c>
      <c r="J218">
        <v>793.4</v>
      </c>
      <c r="K218">
        <v>794.85</v>
      </c>
      <c r="L218">
        <v>801.2</v>
      </c>
      <c r="M218">
        <v>1768595</v>
      </c>
      <c r="N218">
        <v>1416999397.25</v>
      </c>
      <c r="O218">
        <v>53400</v>
      </c>
      <c r="P218">
        <v>1155464</v>
      </c>
      <c r="Q218">
        <v>65.33</v>
      </c>
    </row>
    <row r="219" spans="1:17" x14ac:dyDescent="0.3">
      <c r="A219">
        <f t="shared" si="7"/>
        <v>218</v>
      </c>
      <c r="B219" t="s">
        <v>31</v>
      </c>
      <c r="C219" t="s">
        <v>30</v>
      </c>
      <c r="D219" s="2">
        <v>41591</v>
      </c>
      <c r="E219" s="2" t="str">
        <f t="shared" si="6"/>
        <v>HDFC41591</v>
      </c>
      <c r="F219">
        <v>794.85</v>
      </c>
      <c r="G219">
        <v>790</v>
      </c>
      <c r="H219">
        <v>801.65</v>
      </c>
      <c r="I219">
        <v>788.55</v>
      </c>
      <c r="J219">
        <v>793.55</v>
      </c>
      <c r="K219">
        <v>791.4</v>
      </c>
      <c r="L219">
        <v>794.2</v>
      </c>
      <c r="M219">
        <v>2038529</v>
      </c>
      <c r="N219">
        <v>1618998836.9000001</v>
      </c>
      <c r="O219">
        <v>69903</v>
      </c>
      <c r="P219">
        <v>1299488</v>
      </c>
      <c r="Q219">
        <v>63.75</v>
      </c>
    </row>
    <row r="220" spans="1:17" x14ac:dyDescent="0.3">
      <c r="A220">
        <f t="shared" si="7"/>
        <v>219</v>
      </c>
      <c r="B220" t="s">
        <v>31</v>
      </c>
      <c r="C220" t="s">
        <v>30</v>
      </c>
      <c r="D220" s="2">
        <v>41592</v>
      </c>
      <c r="E220" s="2" t="str">
        <f t="shared" si="6"/>
        <v>HDFC41592</v>
      </c>
      <c r="F220">
        <v>791.4</v>
      </c>
      <c r="G220">
        <v>800.1</v>
      </c>
      <c r="H220">
        <v>812.95</v>
      </c>
      <c r="I220">
        <v>790</v>
      </c>
      <c r="J220">
        <v>792.6</v>
      </c>
      <c r="K220">
        <v>793.3</v>
      </c>
      <c r="L220">
        <v>797.7</v>
      </c>
      <c r="M220">
        <v>1226278</v>
      </c>
      <c r="N220">
        <v>978205964.89999998</v>
      </c>
      <c r="O220">
        <v>47244</v>
      </c>
      <c r="P220">
        <v>639793</v>
      </c>
      <c r="Q220">
        <v>52.17</v>
      </c>
    </row>
    <row r="221" spans="1:17" x14ac:dyDescent="0.3">
      <c r="A221">
        <f t="shared" si="7"/>
        <v>220</v>
      </c>
      <c r="B221" t="s">
        <v>31</v>
      </c>
      <c r="C221" t="s">
        <v>30</v>
      </c>
      <c r="D221" s="2">
        <v>41596</v>
      </c>
      <c r="E221" s="2" t="str">
        <f t="shared" si="6"/>
        <v>HDFC41596</v>
      </c>
      <c r="F221">
        <v>793.3</v>
      </c>
      <c r="G221">
        <v>802.25</v>
      </c>
      <c r="H221">
        <v>817</v>
      </c>
      <c r="I221">
        <v>796.75</v>
      </c>
      <c r="J221">
        <v>816.15</v>
      </c>
      <c r="K221">
        <v>814.45</v>
      </c>
      <c r="L221">
        <v>807.51</v>
      </c>
      <c r="M221">
        <v>2930824</v>
      </c>
      <c r="N221">
        <v>2366664470.3499999</v>
      </c>
      <c r="O221">
        <v>77127</v>
      </c>
      <c r="P221">
        <v>2095779</v>
      </c>
      <c r="Q221">
        <v>71.510000000000005</v>
      </c>
    </row>
    <row r="222" spans="1:17" x14ac:dyDescent="0.3">
      <c r="A222">
        <f t="shared" si="7"/>
        <v>221</v>
      </c>
      <c r="B222" t="s">
        <v>31</v>
      </c>
      <c r="C222" t="s">
        <v>30</v>
      </c>
      <c r="D222" s="2">
        <v>41597</v>
      </c>
      <c r="E222" s="2" t="str">
        <f t="shared" si="6"/>
        <v>HDFC41597</v>
      </c>
      <c r="F222">
        <v>814.45</v>
      </c>
      <c r="G222">
        <v>817.1</v>
      </c>
      <c r="H222">
        <v>821.55</v>
      </c>
      <c r="I222">
        <v>811.35</v>
      </c>
      <c r="J222">
        <v>818.5</v>
      </c>
      <c r="K222">
        <v>818.4</v>
      </c>
      <c r="L222">
        <v>817.72</v>
      </c>
      <c r="M222">
        <v>1295454</v>
      </c>
      <c r="N222">
        <v>1059321524.6</v>
      </c>
      <c r="O222">
        <v>49628</v>
      </c>
      <c r="P222">
        <v>779765</v>
      </c>
      <c r="Q222">
        <v>60.19</v>
      </c>
    </row>
    <row r="223" spans="1:17" x14ac:dyDescent="0.3">
      <c r="A223">
        <f t="shared" si="7"/>
        <v>222</v>
      </c>
      <c r="B223" t="s">
        <v>31</v>
      </c>
      <c r="C223" t="s">
        <v>30</v>
      </c>
      <c r="D223" s="2">
        <v>41598</v>
      </c>
      <c r="E223" s="2" t="str">
        <f t="shared" si="6"/>
        <v>HDFC41598</v>
      </c>
      <c r="F223">
        <v>818.4</v>
      </c>
      <c r="G223">
        <v>813.5</v>
      </c>
      <c r="H223">
        <v>826.1</v>
      </c>
      <c r="I223">
        <v>801</v>
      </c>
      <c r="J223">
        <v>802.95</v>
      </c>
      <c r="K223">
        <v>807.75</v>
      </c>
      <c r="L223">
        <v>817.28</v>
      </c>
      <c r="M223">
        <v>1844772</v>
      </c>
      <c r="N223">
        <v>1507702046.05</v>
      </c>
      <c r="O223">
        <v>54521</v>
      </c>
      <c r="P223">
        <v>1202868</v>
      </c>
      <c r="Q223">
        <v>65.2</v>
      </c>
    </row>
    <row r="224" spans="1:17" x14ac:dyDescent="0.3">
      <c r="A224">
        <f t="shared" si="7"/>
        <v>223</v>
      </c>
      <c r="B224" t="s">
        <v>31</v>
      </c>
      <c r="C224" t="s">
        <v>30</v>
      </c>
      <c r="D224" s="2">
        <v>41599</v>
      </c>
      <c r="E224" s="2" t="str">
        <f t="shared" si="6"/>
        <v>HDFC41599</v>
      </c>
      <c r="F224">
        <v>807.75</v>
      </c>
      <c r="G224">
        <v>802</v>
      </c>
      <c r="H224">
        <v>803.7</v>
      </c>
      <c r="I224">
        <v>780.1</v>
      </c>
      <c r="J224">
        <v>780.5</v>
      </c>
      <c r="K224">
        <v>781.7</v>
      </c>
      <c r="L224">
        <v>786.77</v>
      </c>
      <c r="M224">
        <v>2638821</v>
      </c>
      <c r="N224">
        <v>2076156974.1500001</v>
      </c>
      <c r="O224">
        <v>90045</v>
      </c>
      <c r="P224">
        <v>1642004</v>
      </c>
      <c r="Q224">
        <v>62.22</v>
      </c>
    </row>
    <row r="225" spans="1:17" x14ac:dyDescent="0.3">
      <c r="A225">
        <f t="shared" si="7"/>
        <v>224</v>
      </c>
      <c r="B225" t="s">
        <v>31</v>
      </c>
      <c r="C225" t="s">
        <v>30</v>
      </c>
      <c r="D225" s="2">
        <v>41600</v>
      </c>
      <c r="E225" s="2" t="str">
        <f t="shared" si="6"/>
        <v>HDFC41600</v>
      </c>
      <c r="F225">
        <v>781.7</v>
      </c>
      <c r="G225">
        <v>780.5</v>
      </c>
      <c r="H225">
        <v>802.7</v>
      </c>
      <c r="I225">
        <v>780.5</v>
      </c>
      <c r="J225">
        <v>796.85</v>
      </c>
      <c r="K225">
        <v>793.35</v>
      </c>
      <c r="L225">
        <v>792.32</v>
      </c>
      <c r="M225">
        <v>1420386</v>
      </c>
      <c r="N225">
        <v>1125400082.95</v>
      </c>
      <c r="O225">
        <v>58349</v>
      </c>
      <c r="P225">
        <v>715962</v>
      </c>
      <c r="Q225">
        <v>50.41</v>
      </c>
    </row>
    <row r="226" spans="1:17" x14ac:dyDescent="0.3">
      <c r="A226">
        <f t="shared" si="7"/>
        <v>225</v>
      </c>
      <c r="B226" t="s">
        <v>31</v>
      </c>
      <c r="C226" t="s">
        <v>30</v>
      </c>
      <c r="D226" s="2">
        <v>41603</v>
      </c>
      <c r="E226" s="2" t="str">
        <f t="shared" si="6"/>
        <v>HDFC41603</v>
      </c>
      <c r="F226">
        <v>793.35</v>
      </c>
      <c r="G226">
        <v>798</v>
      </c>
      <c r="H226">
        <v>822</v>
      </c>
      <c r="I226">
        <v>797.4</v>
      </c>
      <c r="J226">
        <v>816</v>
      </c>
      <c r="K226">
        <v>818.7</v>
      </c>
      <c r="L226">
        <v>810.33</v>
      </c>
      <c r="M226">
        <v>1549773</v>
      </c>
      <c r="N226">
        <v>1255829592.25</v>
      </c>
      <c r="O226">
        <v>62316</v>
      </c>
      <c r="P226">
        <v>970711</v>
      </c>
      <c r="Q226">
        <v>62.64</v>
      </c>
    </row>
    <row r="227" spans="1:17" x14ac:dyDescent="0.3">
      <c r="A227">
        <f t="shared" si="7"/>
        <v>226</v>
      </c>
      <c r="B227" t="s">
        <v>31</v>
      </c>
      <c r="C227" t="s">
        <v>30</v>
      </c>
      <c r="D227" s="2">
        <v>41604</v>
      </c>
      <c r="E227" s="2" t="str">
        <f t="shared" si="6"/>
        <v>HDFC41604</v>
      </c>
      <c r="F227">
        <v>818.7</v>
      </c>
      <c r="G227">
        <v>811</v>
      </c>
      <c r="H227">
        <v>818</v>
      </c>
      <c r="I227">
        <v>803</v>
      </c>
      <c r="J227">
        <v>806</v>
      </c>
      <c r="K227">
        <v>807.35</v>
      </c>
      <c r="L227">
        <v>808.99</v>
      </c>
      <c r="M227">
        <v>2081747</v>
      </c>
      <c r="N227">
        <v>1684109586.1500001</v>
      </c>
      <c r="O227">
        <v>81919</v>
      </c>
      <c r="P227">
        <v>1457236</v>
      </c>
      <c r="Q227">
        <v>70</v>
      </c>
    </row>
    <row r="228" spans="1:17" x14ac:dyDescent="0.3">
      <c r="A228">
        <f t="shared" si="7"/>
        <v>227</v>
      </c>
      <c r="B228" t="s">
        <v>31</v>
      </c>
      <c r="C228" t="s">
        <v>30</v>
      </c>
      <c r="D228" s="2">
        <v>41605</v>
      </c>
      <c r="E228" s="2" t="str">
        <f t="shared" si="6"/>
        <v>HDFC41605</v>
      </c>
      <c r="F228">
        <v>807.35</v>
      </c>
      <c r="G228">
        <v>807</v>
      </c>
      <c r="H228">
        <v>812</v>
      </c>
      <c r="I228">
        <v>795.55</v>
      </c>
      <c r="J228">
        <v>807</v>
      </c>
      <c r="K228">
        <v>808.1</v>
      </c>
      <c r="L228">
        <v>802.82</v>
      </c>
      <c r="M228">
        <v>2199636</v>
      </c>
      <c r="N228">
        <v>1765914465.7</v>
      </c>
      <c r="O228">
        <v>109253</v>
      </c>
      <c r="P228">
        <v>1621338</v>
      </c>
      <c r="Q228">
        <v>73.709999999999994</v>
      </c>
    </row>
    <row r="229" spans="1:17" x14ac:dyDescent="0.3">
      <c r="A229">
        <f t="shared" si="7"/>
        <v>228</v>
      </c>
      <c r="B229" t="s">
        <v>31</v>
      </c>
      <c r="C229" t="s">
        <v>30</v>
      </c>
      <c r="D229" s="2">
        <v>41606</v>
      </c>
      <c r="E229" s="2" t="str">
        <f t="shared" si="6"/>
        <v>HDFC41606</v>
      </c>
      <c r="F229">
        <v>808.1</v>
      </c>
      <c r="G229">
        <v>815</v>
      </c>
      <c r="H229">
        <v>818.6</v>
      </c>
      <c r="I229">
        <v>805.6</v>
      </c>
      <c r="J229">
        <v>815.25</v>
      </c>
      <c r="K229">
        <v>814.1</v>
      </c>
      <c r="L229">
        <v>813.14</v>
      </c>
      <c r="M229">
        <v>2998078</v>
      </c>
      <c r="N229">
        <v>2437843641.6999998</v>
      </c>
      <c r="O229">
        <v>91809</v>
      </c>
      <c r="P229">
        <v>2313650</v>
      </c>
      <c r="Q229">
        <v>77.17</v>
      </c>
    </row>
    <row r="230" spans="1:17" x14ac:dyDescent="0.3">
      <c r="A230">
        <f t="shared" si="7"/>
        <v>229</v>
      </c>
      <c r="B230" t="s">
        <v>31</v>
      </c>
      <c r="C230" t="s">
        <v>30</v>
      </c>
      <c r="D230" s="2">
        <v>41607</v>
      </c>
      <c r="E230" s="2" t="str">
        <f t="shared" si="6"/>
        <v>HDFC41607</v>
      </c>
      <c r="F230">
        <v>814.1</v>
      </c>
      <c r="G230">
        <v>814.55</v>
      </c>
      <c r="H230">
        <v>827.45</v>
      </c>
      <c r="I230">
        <v>812.25</v>
      </c>
      <c r="J230">
        <v>825</v>
      </c>
      <c r="K230">
        <v>823.8</v>
      </c>
      <c r="L230">
        <v>824.28</v>
      </c>
      <c r="M230">
        <v>3710056</v>
      </c>
      <c r="N230">
        <v>3058117393.8499999</v>
      </c>
      <c r="O230">
        <v>67408</v>
      </c>
      <c r="P230">
        <v>1832322</v>
      </c>
      <c r="Q230">
        <v>49.39</v>
      </c>
    </row>
    <row r="231" spans="1:17" x14ac:dyDescent="0.3">
      <c r="A231">
        <f t="shared" si="7"/>
        <v>230</v>
      </c>
      <c r="B231" t="s">
        <v>31</v>
      </c>
      <c r="C231" t="s">
        <v>30</v>
      </c>
      <c r="D231" s="2">
        <v>41610</v>
      </c>
      <c r="E231" s="2" t="str">
        <f t="shared" si="6"/>
        <v>HDFC41610</v>
      </c>
      <c r="F231">
        <v>823.8</v>
      </c>
      <c r="G231">
        <v>821</v>
      </c>
      <c r="H231">
        <v>832</v>
      </c>
      <c r="I231">
        <v>821</v>
      </c>
      <c r="J231">
        <v>824</v>
      </c>
      <c r="K231">
        <v>827.65</v>
      </c>
      <c r="L231">
        <v>829.18</v>
      </c>
      <c r="M231">
        <v>1689702</v>
      </c>
      <c r="N231">
        <v>1401063957.45</v>
      </c>
      <c r="O231">
        <v>66283</v>
      </c>
      <c r="P231">
        <v>1283050</v>
      </c>
      <c r="Q231">
        <v>75.930000000000007</v>
      </c>
    </row>
    <row r="232" spans="1:17" x14ac:dyDescent="0.3">
      <c r="A232">
        <f t="shared" si="7"/>
        <v>231</v>
      </c>
      <c r="B232" t="s">
        <v>31</v>
      </c>
      <c r="C232" t="s">
        <v>30</v>
      </c>
      <c r="D232" s="2">
        <v>41611</v>
      </c>
      <c r="E232" s="2" t="str">
        <f t="shared" si="6"/>
        <v>HDFC41611</v>
      </c>
      <c r="F232">
        <v>827.65</v>
      </c>
      <c r="G232">
        <v>822</v>
      </c>
      <c r="H232">
        <v>826</v>
      </c>
      <c r="I232">
        <v>815</v>
      </c>
      <c r="J232">
        <v>820.7</v>
      </c>
      <c r="K232">
        <v>822.4</v>
      </c>
      <c r="L232">
        <v>820.16</v>
      </c>
      <c r="M232">
        <v>2469584</v>
      </c>
      <c r="N232">
        <v>2025442969.7</v>
      </c>
      <c r="O232">
        <v>76330</v>
      </c>
      <c r="P232">
        <v>1711066</v>
      </c>
      <c r="Q232">
        <v>69.290000000000006</v>
      </c>
    </row>
    <row r="233" spans="1:17" x14ac:dyDescent="0.3">
      <c r="A233">
        <f t="shared" si="7"/>
        <v>232</v>
      </c>
      <c r="B233" t="s">
        <v>31</v>
      </c>
      <c r="C233" t="s">
        <v>30</v>
      </c>
      <c r="D233" s="2">
        <v>41612</v>
      </c>
      <c r="E233" s="2" t="str">
        <f t="shared" si="6"/>
        <v>HDFC41612</v>
      </c>
      <c r="F233">
        <v>822.4</v>
      </c>
      <c r="G233">
        <v>820</v>
      </c>
      <c r="H233">
        <v>821.35</v>
      </c>
      <c r="I233">
        <v>810.05</v>
      </c>
      <c r="J233">
        <v>814.15</v>
      </c>
      <c r="K233">
        <v>812.15</v>
      </c>
      <c r="L233">
        <v>816.7</v>
      </c>
      <c r="M233">
        <v>1755186</v>
      </c>
      <c r="N233">
        <v>1433467256.45</v>
      </c>
      <c r="O233">
        <v>59832</v>
      </c>
      <c r="P233">
        <v>1111055</v>
      </c>
      <c r="Q233">
        <v>63.3</v>
      </c>
    </row>
    <row r="234" spans="1:17" x14ac:dyDescent="0.3">
      <c r="A234">
        <f t="shared" si="7"/>
        <v>233</v>
      </c>
      <c r="B234" t="s">
        <v>31</v>
      </c>
      <c r="C234" t="s">
        <v>30</v>
      </c>
      <c r="D234" s="2">
        <v>41613</v>
      </c>
      <c r="E234" s="2" t="str">
        <f t="shared" si="6"/>
        <v>HDFC41613</v>
      </c>
      <c r="F234">
        <v>812.15</v>
      </c>
      <c r="G234">
        <v>827</v>
      </c>
      <c r="H234">
        <v>839</v>
      </c>
      <c r="I234">
        <v>822.65</v>
      </c>
      <c r="J234">
        <v>825</v>
      </c>
      <c r="K234">
        <v>827.45</v>
      </c>
      <c r="L234">
        <v>830.09</v>
      </c>
      <c r="M234">
        <v>2586531</v>
      </c>
      <c r="N234">
        <v>2147064415.8499999</v>
      </c>
      <c r="O234">
        <v>66574</v>
      </c>
      <c r="P234">
        <v>1884818</v>
      </c>
      <c r="Q234">
        <v>72.87</v>
      </c>
    </row>
    <row r="235" spans="1:17" x14ac:dyDescent="0.3">
      <c r="A235">
        <f t="shared" si="7"/>
        <v>234</v>
      </c>
      <c r="B235" t="s">
        <v>31</v>
      </c>
      <c r="C235" t="s">
        <v>30</v>
      </c>
      <c r="D235" s="2">
        <v>41614</v>
      </c>
      <c r="E235" s="2" t="str">
        <f t="shared" si="6"/>
        <v>HDFC41614</v>
      </c>
      <c r="F235">
        <v>827.45</v>
      </c>
      <c r="G235">
        <v>824.5</v>
      </c>
      <c r="H235">
        <v>829.5</v>
      </c>
      <c r="I235">
        <v>810.05</v>
      </c>
      <c r="J235">
        <v>815.7</v>
      </c>
      <c r="K235">
        <v>813.75</v>
      </c>
      <c r="L235">
        <v>817.11</v>
      </c>
      <c r="M235">
        <v>2472172</v>
      </c>
      <c r="N235">
        <v>2020041146.9000001</v>
      </c>
      <c r="O235">
        <v>93407</v>
      </c>
      <c r="P235">
        <v>1840520</v>
      </c>
      <c r="Q235">
        <v>74.45</v>
      </c>
    </row>
    <row r="236" spans="1:17" x14ac:dyDescent="0.3">
      <c r="A236">
        <f t="shared" si="7"/>
        <v>235</v>
      </c>
      <c r="B236" t="s">
        <v>31</v>
      </c>
      <c r="C236" t="s">
        <v>30</v>
      </c>
      <c r="D236" s="2">
        <v>41617</v>
      </c>
      <c r="E236" s="2" t="str">
        <f t="shared" si="6"/>
        <v>HDFC41617</v>
      </c>
      <c r="F236">
        <v>813.75</v>
      </c>
      <c r="G236">
        <v>842.2</v>
      </c>
      <c r="H236">
        <v>842.95</v>
      </c>
      <c r="I236">
        <v>818.95</v>
      </c>
      <c r="J236">
        <v>819.55</v>
      </c>
      <c r="K236">
        <v>820</v>
      </c>
      <c r="L236">
        <v>824.02</v>
      </c>
      <c r="M236">
        <v>3450146</v>
      </c>
      <c r="N236">
        <v>2842984312</v>
      </c>
      <c r="O236">
        <v>81618</v>
      </c>
      <c r="P236">
        <v>2764713</v>
      </c>
      <c r="Q236">
        <v>80.13</v>
      </c>
    </row>
    <row r="237" spans="1:17" x14ac:dyDescent="0.3">
      <c r="A237">
        <f t="shared" si="7"/>
        <v>236</v>
      </c>
      <c r="B237" t="s">
        <v>31</v>
      </c>
      <c r="C237" t="s">
        <v>30</v>
      </c>
      <c r="D237" s="2">
        <v>41618</v>
      </c>
      <c r="E237" s="2" t="str">
        <f t="shared" si="6"/>
        <v>HDFC41618</v>
      </c>
      <c r="F237">
        <v>820</v>
      </c>
      <c r="G237">
        <v>820</v>
      </c>
      <c r="H237">
        <v>820.6</v>
      </c>
      <c r="I237">
        <v>805.75</v>
      </c>
      <c r="J237">
        <v>807.5</v>
      </c>
      <c r="K237">
        <v>808.95</v>
      </c>
      <c r="L237">
        <v>812.47</v>
      </c>
      <c r="M237">
        <v>2515867</v>
      </c>
      <c r="N237">
        <v>2044066348.4000001</v>
      </c>
      <c r="O237">
        <v>77449</v>
      </c>
      <c r="P237">
        <v>1779811</v>
      </c>
      <c r="Q237">
        <v>70.739999999999995</v>
      </c>
    </row>
    <row r="238" spans="1:17" x14ac:dyDescent="0.3">
      <c r="A238">
        <f t="shared" si="7"/>
        <v>237</v>
      </c>
      <c r="B238" t="s">
        <v>31</v>
      </c>
      <c r="C238" t="s">
        <v>30</v>
      </c>
      <c r="D238" s="2">
        <v>41619</v>
      </c>
      <c r="E238" s="2" t="str">
        <f t="shared" si="6"/>
        <v>HDFC41619</v>
      </c>
      <c r="F238">
        <v>808.95</v>
      </c>
      <c r="G238">
        <v>804.8</v>
      </c>
      <c r="H238">
        <v>824.6</v>
      </c>
      <c r="I238">
        <v>804.4</v>
      </c>
      <c r="J238">
        <v>824</v>
      </c>
      <c r="K238">
        <v>818.2</v>
      </c>
      <c r="L238">
        <v>811.03</v>
      </c>
      <c r="M238">
        <v>2365634</v>
      </c>
      <c r="N238">
        <v>1918600090.5</v>
      </c>
      <c r="O238">
        <v>46266</v>
      </c>
      <c r="P238">
        <v>1691842</v>
      </c>
      <c r="Q238">
        <v>71.52</v>
      </c>
    </row>
    <row r="239" spans="1:17" x14ac:dyDescent="0.3">
      <c r="A239">
        <f t="shared" si="7"/>
        <v>238</v>
      </c>
      <c r="B239" t="s">
        <v>31</v>
      </c>
      <c r="C239" t="s">
        <v>30</v>
      </c>
      <c r="D239" s="2">
        <v>41620</v>
      </c>
      <c r="E239" s="2" t="str">
        <f t="shared" si="6"/>
        <v>HDFC41620</v>
      </c>
      <c r="F239">
        <v>818.2</v>
      </c>
      <c r="G239">
        <v>815.5</v>
      </c>
      <c r="H239">
        <v>830.55</v>
      </c>
      <c r="I239">
        <v>815.5</v>
      </c>
      <c r="J239">
        <v>825.95</v>
      </c>
      <c r="K239">
        <v>826.95</v>
      </c>
      <c r="L239">
        <v>823.85</v>
      </c>
      <c r="M239">
        <v>2374414</v>
      </c>
      <c r="N239">
        <v>1956155444.0999999</v>
      </c>
      <c r="O239">
        <v>58756</v>
      </c>
      <c r="P239">
        <v>1362343</v>
      </c>
      <c r="Q239">
        <v>57.38</v>
      </c>
    </row>
    <row r="240" spans="1:17" x14ac:dyDescent="0.3">
      <c r="A240">
        <f t="shared" si="7"/>
        <v>239</v>
      </c>
      <c r="B240" t="s">
        <v>31</v>
      </c>
      <c r="C240" t="s">
        <v>30</v>
      </c>
      <c r="D240" s="2">
        <v>41621</v>
      </c>
      <c r="E240" s="2" t="str">
        <f t="shared" si="6"/>
        <v>HDFC41621</v>
      </c>
      <c r="F240">
        <v>826.95</v>
      </c>
      <c r="G240">
        <v>819.5</v>
      </c>
      <c r="H240">
        <v>821.65</v>
      </c>
      <c r="I240">
        <v>803.4</v>
      </c>
      <c r="J240">
        <v>807.35</v>
      </c>
      <c r="K240">
        <v>806.8</v>
      </c>
      <c r="L240">
        <v>809.49</v>
      </c>
      <c r="M240">
        <v>3540693</v>
      </c>
      <c r="N240">
        <v>2866167740.1500001</v>
      </c>
      <c r="O240">
        <v>74383</v>
      </c>
      <c r="P240">
        <v>2579680</v>
      </c>
      <c r="Q240">
        <v>72.86</v>
      </c>
    </row>
    <row r="241" spans="1:17" x14ac:dyDescent="0.3">
      <c r="A241">
        <f t="shared" si="7"/>
        <v>240</v>
      </c>
      <c r="B241" t="s">
        <v>31</v>
      </c>
      <c r="C241" t="s">
        <v>30</v>
      </c>
      <c r="D241" s="2">
        <v>41624</v>
      </c>
      <c r="E241" s="2" t="str">
        <f t="shared" si="6"/>
        <v>HDFC41624</v>
      </c>
      <c r="F241">
        <v>806.8</v>
      </c>
      <c r="G241">
        <v>809.8</v>
      </c>
      <c r="H241">
        <v>809.8</v>
      </c>
      <c r="I241">
        <v>795.55</v>
      </c>
      <c r="J241">
        <v>797.5</v>
      </c>
      <c r="K241">
        <v>798.55</v>
      </c>
      <c r="L241">
        <v>802.44</v>
      </c>
      <c r="M241">
        <v>1868292</v>
      </c>
      <c r="N241">
        <v>1499190458.1500001</v>
      </c>
      <c r="O241">
        <v>70191</v>
      </c>
      <c r="P241">
        <v>1275517</v>
      </c>
      <c r="Q241">
        <v>68.27</v>
      </c>
    </row>
    <row r="242" spans="1:17" x14ac:dyDescent="0.3">
      <c r="A242">
        <f t="shared" si="7"/>
        <v>241</v>
      </c>
      <c r="B242" t="s">
        <v>31</v>
      </c>
      <c r="C242" t="s">
        <v>30</v>
      </c>
      <c r="D242" s="2">
        <v>41625</v>
      </c>
      <c r="E242" s="2" t="str">
        <f t="shared" si="6"/>
        <v>HDFC41625</v>
      </c>
      <c r="F242">
        <v>798.55</v>
      </c>
      <c r="G242">
        <v>800.25</v>
      </c>
      <c r="H242">
        <v>803</v>
      </c>
      <c r="I242">
        <v>774.55</v>
      </c>
      <c r="J242">
        <v>782.8</v>
      </c>
      <c r="K242">
        <v>778.45</v>
      </c>
      <c r="L242">
        <v>785.31</v>
      </c>
      <c r="M242">
        <v>2100476</v>
      </c>
      <c r="N242">
        <v>1649516550.7</v>
      </c>
      <c r="O242">
        <v>63461</v>
      </c>
      <c r="P242">
        <v>1490393</v>
      </c>
      <c r="Q242">
        <v>70.959999999999994</v>
      </c>
    </row>
    <row r="243" spans="1:17" x14ac:dyDescent="0.3">
      <c r="A243">
        <f t="shared" si="7"/>
        <v>242</v>
      </c>
      <c r="B243" t="s">
        <v>31</v>
      </c>
      <c r="C243" t="s">
        <v>30</v>
      </c>
      <c r="D243" s="2">
        <v>41626</v>
      </c>
      <c r="E243" s="2" t="str">
        <f t="shared" si="6"/>
        <v>HDFC41626</v>
      </c>
      <c r="F243">
        <v>778.45</v>
      </c>
      <c r="G243">
        <v>779.9</v>
      </c>
      <c r="H243">
        <v>808.9</v>
      </c>
      <c r="I243">
        <v>778.45</v>
      </c>
      <c r="J243">
        <v>800</v>
      </c>
      <c r="K243">
        <v>798.25</v>
      </c>
      <c r="L243">
        <v>797.28</v>
      </c>
      <c r="M243">
        <v>2269221</v>
      </c>
      <c r="N243">
        <v>1809197373.5999999</v>
      </c>
      <c r="O243">
        <v>67035</v>
      </c>
      <c r="P243">
        <v>1599505</v>
      </c>
      <c r="Q243">
        <v>70.489999999999995</v>
      </c>
    </row>
    <row r="244" spans="1:17" x14ac:dyDescent="0.3">
      <c r="A244">
        <f t="shared" si="7"/>
        <v>243</v>
      </c>
      <c r="B244" t="s">
        <v>31</v>
      </c>
      <c r="C244" t="s">
        <v>30</v>
      </c>
      <c r="D244" s="2">
        <v>41627</v>
      </c>
      <c r="E244" s="2" t="str">
        <f t="shared" si="6"/>
        <v>HDFC41627</v>
      </c>
      <c r="F244">
        <v>798.25</v>
      </c>
      <c r="G244">
        <v>804</v>
      </c>
      <c r="H244">
        <v>808.95</v>
      </c>
      <c r="I244">
        <v>775</v>
      </c>
      <c r="J244">
        <v>778</v>
      </c>
      <c r="K244">
        <v>776.25</v>
      </c>
      <c r="L244">
        <v>781.02</v>
      </c>
      <c r="M244">
        <v>2096385</v>
      </c>
      <c r="N244">
        <v>1637316450.8499999</v>
      </c>
      <c r="O244">
        <v>68402</v>
      </c>
      <c r="P244">
        <v>1306135</v>
      </c>
      <c r="Q244">
        <v>62.3</v>
      </c>
    </row>
    <row r="245" spans="1:17" x14ac:dyDescent="0.3">
      <c r="A245">
        <f t="shared" si="7"/>
        <v>244</v>
      </c>
      <c r="B245" t="s">
        <v>31</v>
      </c>
      <c r="C245" t="s">
        <v>30</v>
      </c>
      <c r="D245" s="2">
        <v>41628</v>
      </c>
      <c r="E245" s="2" t="str">
        <f t="shared" si="6"/>
        <v>HDFC41628</v>
      </c>
      <c r="F245">
        <v>776.25</v>
      </c>
      <c r="G245">
        <v>770.1</v>
      </c>
      <c r="H245">
        <v>808.35</v>
      </c>
      <c r="I245">
        <v>770.1</v>
      </c>
      <c r="J245">
        <v>805.65</v>
      </c>
      <c r="K245">
        <v>801.85</v>
      </c>
      <c r="L245">
        <v>790.75</v>
      </c>
      <c r="M245">
        <v>2456400</v>
      </c>
      <c r="N245">
        <v>1942386036.1500001</v>
      </c>
      <c r="O245">
        <v>69122</v>
      </c>
      <c r="P245">
        <v>1649795</v>
      </c>
      <c r="Q245">
        <v>67.16</v>
      </c>
    </row>
    <row r="246" spans="1:17" x14ac:dyDescent="0.3">
      <c r="A246">
        <f t="shared" si="7"/>
        <v>245</v>
      </c>
      <c r="B246" t="s">
        <v>31</v>
      </c>
      <c r="C246" t="s">
        <v>30</v>
      </c>
      <c r="D246" s="2">
        <v>41631</v>
      </c>
      <c r="E246" s="2" t="str">
        <f t="shared" si="6"/>
        <v>HDFC41631</v>
      </c>
      <c r="F246">
        <v>801.85</v>
      </c>
      <c r="G246">
        <v>801.85</v>
      </c>
      <c r="H246">
        <v>807.2</v>
      </c>
      <c r="I246">
        <v>787.15</v>
      </c>
      <c r="J246">
        <v>789.95</v>
      </c>
      <c r="K246">
        <v>789.8</v>
      </c>
      <c r="L246">
        <v>794.01</v>
      </c>
      <c r="M246">
        <v>1772374</v>
      </c>
      <c r="N246">
        <v>1407286671.55</v>
      </c>
      <c r="O246">
        <v>59070</v>
      </c>
      <c r="P246">
        <v>1109244</v>
      </c>
      <c r="Q246">
        <v>62.59</v>
      </c>
    </row>
    <row r="247" spans="1:17" x14ac:dyDescent="0.3">
      <c r="A247">
        <f t="shared" si="7"/>
        <v>246</v>
      </c>
      <c r="B247" t="s">
        <v>31</v>
      </c>
      <c r="C247" t="s">
        <v>30</v>
      </c>
      <c r="D247" s="2">
        <v>41632</v>
      </c>
      <c r="E247" s="2" t="str">
        <f t="shared" si="6"/>
        <v>HDFC41632</v>
      </c>
      <c r="F247">
        <v>789.8</v>
      </c>
      <c r="G247">
        <v>793.3</v>
      </c>
      <c r="H247">
        <v>795.05</v>
      </c>
      <c r="I247">
        <v>778.1</v>
      </c>
      <c r="J247">
        <v>779.25</v>
      </c>
      <c r="K247">
        <v>779.9</v>
      </c>
      <c r="L247">
        <v>782.36</v>
      </c>
      <c r="M247">
        <v>1841042</v>
      </c>
      <c r="N247">
        <v>1440348641.05</v>
      </c>
      <c r="O247">
        <v>41280</v>
      </c>
      <c r="P247">
        <v>1152410</v>
      </c>
      <c r="Q247">
        <v>62.6</v>
      </c>
    </row>
    <row r="248" spans="1:17" x14ac:dyDescent="0.3">
      <c r="A248">
        <f t="shared" si="7"/>
        <v>247</v>
      </c>
      <c r="B248" t="s">
        <v>31</v>
      </c>
      <c r="C248" t="s">
        <v>30</v>
      </c>
      <c r="D248" s="2">
        <v>41634</v>
      </c>
      <c r="E248" s="2" t="str">
        <f t="shared" si="6"/>
        <v>HDFC41634</v>
      </c>
      <c r="F248">
        <v>779.9</v>
      </c>
      <c r="G248">
        <v>779</v>
      </c>
      <c r="H248">
        <v>786.05</v>
      </c>
      <c r="I248">
        <v>774.1</v>
      </c>
      <c r="J248">
        <v>776.25</v>
      </c>
      <c r="K248">
        <v>779.3</v>
      </c>
      <c r="L248">
        <v>778.55</v>
      </c>
      <c r="M248">
        <v>3829349</v>
      </c>
      <c r="N248">
        <v>2981323718.6999998</v>
      </c>
      <c r="O248">
        <v>65765</v>
      </c>
      <c r="P248">
        <v>2338190</v>
      </c>
      <c r="Q248">
        <v>61.06</v>
      </c>
    </row>
    <row r="249" spans="1:17" x14ac:dyDescent="0.3">
      <c r="A249">
        <f t="shared" si="7"/>
        <v>248</v>
      </c>
      <c r="B249" t="s">
        <v>31</v>
      </c>
      <c r="C249" t="s">
        <v>30</v>
      </c>
      <c r="D249" s="2">
        <v>41635</v>
      </c>
      <c r="E249" s="2" t="str">
        <f t="shared" si="6"/>
        <v>HDFC41635</v>
      </c>
      <c r="F249">
        <v>779.3</v>
      </c>
      <c r="G249">
        <v>780.2</v>
      </c>
      <c r="H249">
        <v>791.6</v>
      </c>
      <c r="I249">
        <v>775.25</v>
      </c>
      <c r="J249">
        <v>790</v>
      </c>
      <c r="K249">
        <v>788.4</v>
      </c>
      <c r="L249">
        <v>787.18</v>
      </c>
      <c r="M249">
        <v>1390357</v>
      </c>
      <c r="N249">
        <v>1094463082.7</v>
      </c>
      <c r="O249">
        <v>47908</v>
      </c>
      <c r="P249">
        <v>883993</v>
      </c>
      <c r="Q249">
        <v>63.58</v>
      </c>
    </row>
    <row r="250" spans="1:17" x14ac:dyDescent="0.3">
      <c r="A250">
        <f t="shared" si="7"/>
        <v>249</v>
      </c>
      <c r="B250" t="s">
        <v>31</v>
      </c>
      <c r="C250" t="s">
        <v>30</v>
      </c>
      <c r="D250" s="2">
        <v>41638</v>
      </c>
      <c r="E250" s="2" t="str">
        <f t="shared" si="6"/>
        <v>HDFC41638</v>
      </c>
      <c r="F250">
        <v>788.4</v>
      </c>
      <c r="G250">
        <v>791.8</v>
      </c>
      <c r="H250">
        <v>799.4</v>
      </c>
      <c r="I250">
        <v>786.95</v>
      </c>
      <c r="J250">
        <v>798</v>
      </c>
      <c r="K250">
        <v>795.65</v>
      </c>
      <c r="L250">
        <v>794.25</v>
      </c>
      <c r="M250">
        <v>1971385</v>
      </c>
      <c r="N250">
        <v>1565767855.2</v>
      </c>
      <c r="O250">
        <v>50087</v>
      </c>
      <c r="P250">
        <v>1441086</v>
      </c>
      <c r="Q250">
        <v>73.099999999999994</v>
      </c>
    </row>
    <row r="251" spans="1:17" x14ac:dyDescent="0.3">
      <c r="A251">
        <f t="shared" si="7"/>
        <v>250</v>
      </c>
      <c r="B251" t="s">
        <v>31</v>
      </c>
      <c r="C251" t="s">
        <v>30</v>
      </c>
      <c r="D251" s="2">
        <v>41639</v>
      </c>
      <c r="E251" s="2" t="str">
        <f t="shared" si="6"/>
        <v>HDFC41639</v>
      </c>
      <c r="F251">
        <v>795.65</v>
      </c>
      <c r="G251">
        <v>800.25</v>
      </c>
      <c r="H251">
        <v>801.85</v>
      </c>
      <c r="I251">
        <v>790.6</v>
      </c>
      <c r="J251">
        <v>798</v>
      </c>
      <c r="K251">
        <v>794.65</v>
      </c>
      <c r="L251">
        <v>795.11</v>
      </c>
      <c r="M251">
        <v>1330552</v>
      </c>
      <c r="N251">
        <v>1057933724.45</v>
      </c>
      <c r="O251">
        <v>44599</v>
      </c>
      <c r="P251">
        <v>982331</v>
      </c>
      <c r="Q251">
        <v>73.83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topLeftCell="M2" workbookViewId="0">
      <selection activeCell="AF2" sqref="AF2"/>
    </sheetView>
  </sheetViews>
  <sheetFormatPr defaultRowHeight="14.4" outlineLevelCol="1" x14ac:dyDescent="0.3"/>
  <cols>
    <col min="1" max="3" width="0" hidden="1" customWidth="1" outlineLevel="1"/>
    <col min="4" max="4" width="8.88671875" collapsed="1"/>
    <col min="7" max="7" width="10.33203125" style="4" bestFit="1" customWidth="1"/>
    <col min="8" max="8" width="10.21875" bestFit="1" customWidth="1"/>
    <col min="9" max="9" width="7.5546875" style="5" customWidth="1"/>
    <col min="11" max="11" width="12.6640625" bestFit="1" customWidth="1"/>
    <col min="12" max="12" width="12.6640625" customWidth="1"/>
    <col min="15" max="15" width="11.33203125" customWidth="1" outlineLevel="1"/>
    <col min="16" max="17" width="11.33203125" customWidth="1"/>
    <col min="18" max="19" width="11.33203125" hidden="1" customWidth="1" outlineLevel="1"/>
    <col min="20" max="20" width="13.33203125" customWidth="1" collapsed="1"/>
    <col min="21" max="21" width="13.77734375" customWidth="1"/>
    <col min="22" max="22" width="11.33203125" hidden="1" customWidth="1" outlineLevel="1"/>
    <col min="23" max="23" width="13.21875" hidden="1" customWidth="1" outlineLevel="1"/>
    <col min="24" max="24" width="10.6640625" bestFit="1" customWidth="1" collapsed="1"/>
    <col min="25" max="25" width="11.109375" bestFit="1" customWidth="1"/>
  </cols>
  <sheetData>
    <row r="1" spans="1:38" ht="16.2" x14ac:dyDescent="0.45">
      <c r="A1" s="3" t="s">
        <v>33</v>
      </c>
      <c r="B1" s="3" t="s">
        <v>87</v>
      </c>
      <c r="C1" s="3" t="s">
        <v>88</v>
      </c>
      <c r="D1" s="3" t="s">
        <v>95</v>
      </c>
      <c r="E1" s="3" t="s">
        <v>96</v>
      </c>
      <c r="F1" s="3" t="s">
        <v>32</v>
      </c>
      <c r="G1" s="3" t="s">
        <v>16</v>
      </c>
      <c r="H1" s="3" t="s">
        <v>29</v>
      </c>
      <c r="I1" s="3" t="s">
        <v>31</v>
      </c>
      <c r="J1" s="3" t="s">
        <v>34</v>
      </c>
      <c r="K1" s="3" t="s">
        <v>37</v>
      </c>
      <c r="L1" s="3" t="s">
        <v>40</v>
      </c>
      <c r="M1" s="3" t="s">
        <v>38</v>
      </c>
      <c r="N1" s="3" t="s">
        <v>39</v>
      </c>
      <c r="O1" s="3" t="s">
        <v>41</v>
      </c>
      <c r="P1" s="3" t="s">
        <v>78</v>
      </c>
      <c r="Q1" s="3" t="s">
        <v>79</v>
      </c>
      <c r="R1" s="3" t="s">
        <v>82</v>
      </c>
      <c r="S1" s="3" t="s">
        <v>83</v>
      </c>
      <c r="T1" s="3" t="s">
        <v>80</v>
      </c>
      <c r="U1" s="3" t="s">
        <v>81</v>
      </c>
      <c r="V1" s="3" t="s">
        <v>84</v>
      </c>
      <c r="W1" s="3" t="s">
        <v>42</v>
      </c>
      <c r="X1" s="3" t="s">
        <v>90</v>
      </c>
      <c r="Y1" s="3" t="s">
        <v>89</v>
      </c>
      <c r="Z1" s="3" t="s">
        <v>91</v>
      </c>
      <c r="AA1" s="3" t="s">
        <v>92</v>
      </c>
      <c r="AB1" s="3" t="s">
        <v>45</v>
      </c>
      <c r="AC1" s="3" t="s">
        <v>46</v>
      </c>
      <c r="AD1" s="3" t="s">
        <v>93</v>
      </c>
      <c r="AE1" s="3" t="s">
        <v>94</v>
      </c>
      <c r="AF1" s="3"/>
      <c r="AG1" s="3"/>
      <c r="AH1" s="3" t="s">
        <v>95</v>
      </c>
      <c r="AI1" s="3" t="s">
        <v>96</v>
      </c>
      <c r="AJ1" s="3"/>
    </row>
    <row r="2" spans="1:38" x14ac:dyDescent="0.3">
      <c r="A2" t="str">
        <f>IF(W2="","",W2&amp;"-"&amp;COUNTIF($W$2:W2,W2))</f>
        <v/>
      </c>
      <c r="B2" t="str">
        <f>IF(T2="","",T2&amp;"-"&amp;COUNTIF($T$2:T2,T2))</f>
        <v/>
      </c>
      <c r="C2" t="str">
        <f>IF(U2="","",U2&amp;"-"&amp;COUNTIF($U$2:U2,U2))</f>
        <v/>
      </c>
      <c r="D2" t="s">
        <v>97</v>
      </c>
      <c r="E2" t="s">
        <v>97</v>
      </c>
      <c r="F2">
        <v>1</v>
      </c>
      <c r="G2" s="4">
        <f ca="1">VLOOKUP(F2, INDIRECT("HDFCBANK!A2:P251"), 4, FALSE)</f>
        <v>41275</v>
      </c>
      <c r="H2">
        <f ca="1">VLOOKUP(H$1&amp;$G2, INDIRECT(H$1&amp;"!E2:Q251"), 7, FALSE)</f>
        <v>684.5</v>
      </c>
      <c r="I2" s="5">
        <f ca="1">VLOOKUP(I$1&amp;$G2, INDIRECT(I$1&amp;"!E2:Q251"), 7, FALSE)</f>
        <v>832.95</v>
      </c>
      <c r="J2" s="6">
        <f ca="1">H2/I2</f>
        <v>0.82177801788822857</v>
      </c>
      <c r="K2" s="6" t="str">
        <f t="shared" ref="K2:K33" ca="1" si="0">IF($F2&gt;=$AL$3,AVERAGE(OFFSET(J2,0,0,-$AL$3,1)),"")</f>
        <v/>
      </c>
      <c r="L2" s="6" t="str">
        <f>IFERROR(IF($F2&gt;=$AL$3, _xlfn.STDEV.S(#REF!), ""), "")</f>
        <v/>
      </c>
      <c r="M2" t="str">
        <f ca="1">IFERROR(K2+(L2*$AL$4), "")</f>
        <v/>
      </c>
      <c r="N2" t="str">
        <f ca="1">IFERROR(K2-(L2*$AL$4), "")</f>
        <v/>
      </c>
      <c r="O2" t="str">
        <f t="shared" ref="O2:O33" si="1">IF(F2&lt;=$AL$3,"",IF(O1="",IF(J2&gt;M2,"Short",IF(J2&lt;N2,"Long",IF(M2="","",""))),IF(O1="Long",IF(J2&gt;K2,"",O1),IF(O1="Short",IF(J2&lt;K2,"",O1),""))))</f>
        <v/>
      </c>
      <c r="P2" t="str">
        <f>IF(F2&lt;=$AL$3,"",IF(P1="",IF(J2&lt;N2,"Long",IF(P2="","","")),IF(P1="Long", IF(J2&gt;K2,"",P1),"")))</f>
        <v/>
      </c>
      <c r="Q2" t="str">
        <f ca="1">IF(G2&lt;=$AL$3, "", IF(Q1="", IF(J2&gt;M2,"Short", IF(M2="","","")), IF(Q1="Short", IF(J2&lt;K2,"",Q1), "")))</f>
        <v/>
      </c>
      <c r="R2">
        <f>IF(P2="Long", 1, 0)</f>
        <v>0</v>
      </c>
      <c r="S2">
        <f ca="1">IF(Q2="Short", -1, 0)</f>
        <v>0</v>
      </c>
      <c r="T2" t="str">
        <f>IF(P1="",IF(P2="Long",1, ""),IF(P1="Long",IF(P2="Long","", 0), ""))</f>
        <v/>
      </c>
      <c r="U2" t="str">
        <f>IF(Q1="",IF(Q2="Short",-1, ""),IF(Q1="Short",IF(Q2="Short","", 0), ""))</f>
        <v/>
      </c>
      <c r="W2" t="str">
        <f t="shared" ref="W2:W9" si="2">IF(O1="",IF(O2="Long",1,IF(O2="Short",1,"")),IF(O1="Long",IF(O2="Long","", 0),IF(O1="Short",IF(O2="Short","",0), "")))</f>
        <v/>
      </c>
      <c r="X2" t="str">
        <f>IF(T2="","", IF(T2=1, "Long"&amp;COUNTIF($T$2:T2,1), "Sell"&amp;COUNTIF($T$2:T2, 0)))</f>
        <v/>
      </c>
      <c r="Y2" t="str">
        <f>IF(U2="","", IF(U2=-1, "Short"&amp;COUNTIF($U$2:U2,-1), "Cover"&amp;COUNTIF($U$2:U2, 0)))</f>
        <v/>
      </c>
      <c r="Z2" t="str">
        <f>IF(T2="","",IF(T2=1,"BUY",""))</f>
        <v/>
      </c>
      <c r="AA2" t="str">
        <f>IF(T2="","",IF(T2=0,"SELL",""))</f>
        <v/>
      </c>
      <c r="AB2" t="str">
        <f>IF(U2="", "", IF(U2=-1, "Short", ""))</f>
        <v/>
      </c>
      <c r="AC2" t="str">
        <f>IF(U2="", "", IF(U2=0, "Cover", ""))</f>
        <v/>
      </c>
      <c r="AD2" t="str">
        <f>Z2&amp;AB2</f>
        <v/>
      </c>
      <c r="AE2" t="str">
        <f>AA2&amp;AC2</f>
        <v/>
      </c>
      <c r="AF2">
        <f>IF(AD2="",0,1)</f>
        <v>0</v>
      </c>
      <c r="AG2">
        <f>IF(AE2="", 0, 1)</f>
        <v>0</v>
      </c>
      <c r="AH2" t="str">
        <f>IF(AF2=0, "", COUNTIF($AF$2:AF2, 1))</f>
        <v/>
      </c>
      <c r="AI2" t="str">
        <f>IF(AG2=0, "", COUNTIF($AG$2:AG2, 1))</f>
        <v/>
      </c>
      <c r="AJ2" t="str">
        <f>IF(T2=1,"Long",IF(U2=-1,"Short", ""))</f>
        <v/>
      </c>
    </row>
    <row r="3" spans="1:38" x14ac:dyDescent="0.3">
      <c r="A3" t="str">
        <f>IF(W3="","",W3&amp;"-"&amp;COUNTIF($W$2:W3,W3))</f>
        <v/>
      </c>
      <c r="B3" t="str">
        <f>IF(T3="","",T3&amp;"-"&amp;COUNTIF($T$2:T3,T3))</f>
        <v/>
      </c>
      <c r="C3" t="str">
        <f ca="1">IF(U3="","",U3&amp;"-"&amp;COUNTIF($U$2:U3,U3))</f>
        <v/>
      </c>
      <c r="D3" t="s">
        <v>97</v>
      </c>
      <c r="E3" t="s">
        <v>97</v>
      </c>
      <c r="F3">
        <f>F2+1</f>
        <v>2</v>
      </c>
      <c r="G3" s="4">
        <f t="shared" ref="G3:G66" ca="1" si="3">VLOOKUP(F3, INDIRECT("HDFCBANK!A2:P251"), 4, FALSE)</f>
        <v>41276</v>
      </c>
      <c r="H3">
        <f t="shared" ref="H3:I66" ca="1" si="4">VLOOKUP(H$1&amp;$G3, INDIRECT(H$1&amp;"!E2:Q251"), 7, FALSE)</f>
        <v>687.35</v>
      </c>
      <c r="I3" s="5">
        <f t="shared" ca="1" si="4"/>
        <v>846.6</v>
      </c>
      <c r="J3" s="6">
        <f t="shared" ref="J3:J66" ca="1" si="5">H3/I3</f>
        <v>0.81189463737302148</v>
      </c>
      <c r="K3" s="6" t="str">
        <f t="shared" ca="1" si="0"/>
        <v/>
      </c>
      <c r="L3" s="6" t="str">
        <f>IFERROR(IF($F3&gt;=$AL$3, _xlfn.STDEV.S(#REF!), ""), "")</f>
        <v/>
      </c>
      <c r="M3" t="str">
        <f t="shared" ref="M3:M66" ca="1" si="6">IFERROR(K3+(L3*$AL$4), "")</f>
        <v/>
      </c>
      <c r="N3" t="str">
        <f t="shared" ref="N3:N66" ca="1" si="7">IFERROR(K3-(L3*$AL$4), "")</f>
        <v/>
      </c>
      <c r="O3" t="str">
        <f t="shared" si="1"/>
        <v/>
      </c>
      <c r="P3" t="str">
        <f t="shared" ref="P3:P12" si="8">IF(F3&lt;=$AL$3,"",IF(P2="",IF(J3&lt;N3,"Long",IF(P3="","","")),IF(P2="Long", IF(J3&gt;K3,"",P2),"")))</f>
        <v/>
      </c>
      <c r="Q3" t="str">
        <f t="shared" ref="Q3:Q12" ca="1" si="9">IF(G3&lt;=$AL$3, "", IF(Q2="", IF(J3&gt;M3,"Short", IF(M3="","","")), IF(Q2="Short", IF(J3&lt;K3,"",Q2), "")))</f>
        <v/>
      </c>
      <c r="R3">
        <f t="shared" ref="R3:R13" si="10">IF(P3="Long", 1, 0)</f>
        <v>0</v>
      </c>
      <c r="S3">
        <f t="shared" ref="S3:S13" ca="1" si="11">IF(Q3="Short", -1, 0)</f>
        <v>0</v>
      </c>
      <c r="T3" t="str">
        <f t="shared" ref="T3:T66" si="12">IF(P2="",IF(P3="Long",1, ""),IF(P2="Long",IF(P3="Long","", 0), ""))</f>
        <v/>
      </c>
      <c r="U3" t="str">
        <f t="shared" ref="U3:U66" ca="1" si="13">IF(Q2="",IF(Q3="Short",-1, ""),IF(Q2="Short",IF(Q3="Short","", 0), ""))</f>
        <v/>
      </c>
      <c r="W3" t="str">
        <f t="shared" si="2"/>
        <v/>
      </c>
      <c r="X3" t="str">
        <f>IF(T3="","", IF(T3=1, "Long"&amp;COUNTIF($T$2:T3,1), "Sell"&amp;COUNTIF($T$2:T3, 0)))</f>
        <v/>
      </c>
      <c r="Y3" t="str">
        <f ca="1">IF(U3="","", IF(U3=-1, "Short"&amp;COUNTIF($U$2:U3,-1), "Cover"&amp;COUNTIF($U$2:U3, 0)))</f>
        <v/>
      </c>
      <c r="Z3" t="str">
        <f t="shared" ref="Z3:Z66" si="14">IF(T3="","",IF(T3=1,"BUY",""))</f>
        <v/>
      </c>
      <c r="AA3" t="str">
        <f t="shared" ref="AA3:AA66" si="15">IF(T3="","",IF(T3=0,"SELL",""))</f>
        <v/>
      </c>
      <c r="AB3" t="str">
        <f t="shared" ref="AB3:AB66" ca="1" si="16">IF(U3="", "", IF(U3=-1, "Short", ""))</f>
        <v/>
      </c>
      <c r="AC3" t="str">
        <f t="shared" ref="AC3:AC66" ca="1" si="17">IF(U3="", "", IF(U3=0, "Cover", ""))</f>
        <v/>
      </c>
      <c r="AD3" t="str">
        <f t="shared" ref="AD3:AD66" ca="1" si="18">Z3&amp;AB3</f>
        <v/>
      </c>
      <c r="AE3" t="str">
        <f t="shared" ref="AE3:AE66" ca="1" si="19">AA3&amp;AC3</f>
        <v/>
      </c>
      <c r="AF3">
        <f t="shared" ref="AF3:AF66" ca="1" si="20">IF(AD3="",0,1)</f>
        <v>0</v>
      </c>
      <c r="AG3">
        <f t="shared" ref="AG3:AG66" ca="1" si="21">IF(AE3="", 0, 1)</f>
        <v>0</v>
      </c>
      <c r="AH3" t="str">
        <f ca="1">IF(AF3=0, "", COUNTIF($AF$2:AF3, 1))</f>
        <v/>
      </c>
      <c r="AI3" t="str">
        <f ca="1">IF(AG3=0, "", COUNTIF($AG$2:AG3, 1))</f>
        <v/>
      </c>
      <c r="AJ3" t="str">
        <f t="shared" ref="AJ3:AJ66" ca="1" si="22">IF(T3=1,"Long",IF(U3=-1,"Short", ""))</f>
        <v/>
      </c>
      <c r="AK3" s="9" t="s">
        <v>35</v>
      </c>
      <c r="AL3">
        <v>10</v>
      </c>
    </row>
    <row r="4" spans="1:38" x14ac:dyDescent="0.3">
      <c r="A4" t="str">
        <f>IF(W4="","",W4&amp;"-"&amp;COUNTIF($W$2:W4,W4))</f>
        <v/>
      </c>
      <c r="B4" t="str">
        <f>IF(T4="","",T4&amp;"-"&amp;COUNTIF($T$2:T4,T4))</f>
        <v/>
      </c>
      <c r="C4" t="str">
        <f ca="1">IF(U4="","",U4&amp;"-"&amp;COUNTIF($U$2:U4,U4))</f>
        <v/>
      </c>
      <c r="D4" t="s">
        <v>97</v>
      </c>
      <c r="E4" t="s">
        <v>97</v>
      </c>
      <c r="F4">
        <f t="shared" ref="F4:F67" si="23">F3+1</f>
        <v>3</v>
      </c>
      <c r="G4" s="4">
        <f t="shared" ca="1" si="3"/>
        <v>41277</v>
      </c>
      <c r="H4">
        <f t="shared" ca="1" si="4"/>
        <v>683.35</v>
      </c>
      <c r="I4" s="5">
        <f t="shared" ca="1" si="4"/>
        <v>845.5</v>
      </c>
      <c r="J4" s="6">
        <f t="shared" ca="1" si="5"/>
        <v>0.80821998817267893</v>
      </c>
      <c r="K4" s="6" t="str">
        <f t="shared" ca="1" si="0"/>
        <v/>
      </c>
      <c r="L4" s="6" t="str">
        <f>IFERROR(IF($F4&gt;=$AL$3, _xlfn.STDEV.S(#REF!), ""), "")</f>
        <v/>
      </c>
      <c r="M4" t="str">
        <f t="shared" ca="1" si="6"/>
        <v/>
      </c>
      <c r="N4" t="str">
        <f t="shared" ca="1" si="7"/>
        <v/>
      </c>
      <c r="O4" t="str">
        <f t="shared" si="1"/>
        <v/>
      </c>
      <c r="P4" t="str">
        <f t="shared" si="8"/>
        <v/>
      </c>
      <c r="Q4" t="str">
        <f t="shared" ca="1" si="9"/>
        <v/>
      </c>
      <c r="R4">
        <f t="shared" si="10"/>
        <v>0</v>
      </c>
      <c r="S4">
        <f t="shared" ca="1" si="11"/>
        <v>0</v>
      </c>
      <c r="T4" t="str">
        <f t="shared" si="12"/>
        <v/>
      </c>
      <c r="U4" t="str">
        <f t="shared" ca="1" si="13"/>
        <v/>
      </c>
      <c r="W4" t="str">
        <f t="shared" si="2"/>
        <v/>
      </c>
      <c r="X4" t="str">
        <f>IF(T4="","", IF(T4=1, "Long"&amp;COUNTIF($T$2:T4,1), "Sell"&amp;COUNTIF($T$2:T4, 0)))</f>
        <v/>
      </c>
      <c r="Y4" t="str">
        <f ca="1">IF(U4="","", IF(U4=-1, "Short"&amp;COUNTIF($U$2:U4,-1), "Cover"&amp;COUNTIF($U$2:U4, 0)))</f>
        <v/>
      </c>
      <c r="Z4" t="str">
        <f t="shared" si="14"/>
        <v/>
      </c>
      <c r="AA4" t="str">
        <f t="shared" si="15"/>
        <v/>
      </c>
      <c r="AB4" t="str">
        <f t="shared" ca="1" si="16"/>
        <v/>
      </c>
      <c r="AC4" t="str">
        <f t="shared" ca="1" si="17"/>
        <v/>
      </c>
      <c r="AD4" t="str">
        <f t="shared" ca="1" si="18"/>
        <v/>
      </c>
      <c r="AE4" t="str">
        <f t="shared" ca="1" si="19"/>
        <v/>
      </c>
      <c r="AF4">
        <f t="shared" ca="1" si="20"/>
        <v>0</v>
      </c>
      <c r="AG4">
        <f t="shared" ca="1" si="21"/>
        <v>0</v>
      </c>
      <c r="AH4" t="str">
        <f ca="1">IF(AF4=0, "", COUNTIF($AF$2:AF4, 1))</f>
        <v/>
      </c>
      <c r="AI4" t="str">
        <f ca="1">IF(AG4=0, "", COUNTIF($AG$2:AG4, 1))</f>
        <v/>
      </c>
      <c r="AJ4" t="str">
        <f t="shared" ca="1" si="22"/>
        <v/>
      </c>
      <c r="AK4" s="9" t="s">
        <v>36</v>
      </c>
      <c r="AL4">
        <v>1</v>
      </c>
    </row>
    <row r="5" spans="1:38" x14ac:dyDescent="0.3">
      <c r="A5" t="str">
        <f>IF(W5="","",W5&amp;"-"&amp;COUNTIF($W$2:W5,W5))</f>
        <v/>
      </c>
      <c r="B5" t="str">
        <f>IF(T5="","",T5&amp;"-"&amp;COUNTIF($T$2:T5,T5))</f>
        <v/>
      </c>
      <c r="C5" t="str">
        <f ca="1">IF(U5="","",U5&amp;"-"&amp;COUNTIF($U$2:U5,U5))</f>
        <v/>
      </c>
      <c r="D5" t="s">
        <v>97</v>
      </c>
      <c r="E5" t="s">
        <v>97</v>
      </c>
      <c r="F5">
        <f t="shared" si="23"/>
        <v>4</v>
      </c>
      <c r="G5" s="4">
        <f t="shared" ca="1" si="3"/>
        <v>41278</v>
      </c>
      <c r="H5">
        <f t="shared" ca="1" si="4"/>
        <v>679.35</v>
      </c>
      <c r="I5" s="5">
        <f t="shared" ca="1" si="4"/>
        <v>837.7</v>
      </c>
      <c r="J5" s="6">
        <f t="shared" ca="1" si="5"/>
        <v>0.81097051450399904</v>
      </c>
      <c r="K5" s="6" t="str">
        <f t="shared" ca="1" si="0"/>
        <v/>
      </c>
      <c r="L5" s="6" t="str">
        <f>IFERROR(IF($F5&gt;=$AL$3, _xlfn.STDEV.S(#REF!), ""), "")</f>
        <v/>
      </c>
      <c r="M5" t="str">
        <f t="shared" ca="1" si="6"/>
        <v/>
      </c>
      <c r="N5" t="str">
        <f t="shared" ca="1" si="7"/>
        <v/>
      </c>
      <c r="O5" t="str">
        <f t="shared" si="1"/>
        <v/>
      </c>
      <c r="P5" t="str">
        <f t="shared" si="8"/>
        <v/>
      </c>
      <c r="Q5" t="str">
        <f t="shared" ca="1" si="9"/>
        <v/>
      </c>
      <c r="R5">
        <f t="shared" si="10"/>
        <v>0</v>
      </c>
      <c r="S5">
        <f t="shared" ca="1" si="11"/>
        <v>0</v>
      </c>
      <c r="T5" t="str">
        <f t="shared" si="12"/>
        <v/>
      </c>
      <c r="U5" t="str">
        <f t="shared" ca="1" si="13"/>
        <v/>
      </c>
      <c r="W5" t="str">
        <f t="shared" si="2"/>
        <v/>
      </c>
      <c r="X5" t="str">
        <f>IF(T5="","", IF(T5=1, "Long"&amp;COUNTIF($T$2:T5,1), "Sell"&amp;COUNTIF($T$2:T5, 0)))</f>
        <v/>
      </c>
      <c r="Y5" t="str">
        <f ca="1">IF(U5="","", IF(U5=-1, "Short"&amp;COUNTIF($U$2:U5,-1), "Cover"&amp;COUNTIF($U$2:U5, 0)))</f>
        <v/>
      </c>
      <c r="Z5" t="str">
        <f t="shared" si="14"/>
        <v/>
      </c>
      <c r="AA5" t="str">
        <f t="shared" si="15"/>
        <v/>
      </c>
      <c r="AB5" t="str">
        <f t="shared" ca="1" si="16"/>
        <v/>
      </c>
      <c r="AC5" t="str">
        <f t="shared" ca="1" si="17"/>
        <v/>
      </c>
      <c r="AD5" t="str">
        <f t="shared" ca="1" si="18"/>
        <v/>
      </c>
      <c r="AE5" t="str">
        <f t="shared" ca="1" si="19"/>
        <v/>
      </c>
      <c r="AF5">
        <f t="shared" ca="1" si="20"/>
        <v>0</v>
      </c>
      <c r="AG5">
        <f t="shared" ca="1" si="21"/>
        <v>0</v>
      </c>
      <c r="AH5" t="str">
        <f ca="1">IF(AF5=0, "", COUNTIF($AF$2:AF5, 1))</f>
        <v/>
      </c>
      <c r="AI5" t="str">
        <f ca="1">IF(AG5=0, "", COUNTIF($AG$2:AG5, 1))</f>
        <v/>
      </c>
      <c r="AJ5" t="str">
        <f t="shared" ca="1" si="22"/>
        <v/>
      </c>
    </row>
    <row r="6" spans="1:38" x14ac:dyDescent="0.3">
      <c r="A6" t="str">
        <f>IF(W6="","",W6&amp;"-"&amp;COUNTIF($W$2:W6,W6))</f>
        <v/>
      </c>
      <c r="B6" t="str">
        <f>IF(T6="","",T6&amp;"-"&amp;COUNTIF($T$2:T6,T6))</f>
        <v/>
      </c>
      <c r="C6" t="str">
        <f ca="1">IF(U6="","",U6&amp;"-"&amp;COUNTIF($U$2:U6,U6))</f>
        <v/>
      </c>
      <c r="D6" t="s">
        <v>97</v>
      </c>
      <c r="E6" t="s">
        <v>97</v>
      </c>
      <c r="F6">
        <f t="shared" si="23"/>
        <v>5</v>
      </c>
      <c r="G6" s="4">
        <f t="shared" ca="1" si="3"/>
        <v>41281</v>
      </c>
      <c r="H6">
        <f t="shared" ca="1" si="4"/>
        <v>668.2</v>
      </c>
      <c r="I6" s="5">
        <f t="shared" ca="1" si="4"/>
        <v>822.95</v>
      </c>
      <c r="J6" s="6">
        <f t="shared" ca="1" si="5"/>
        <v>0.81195698402090044</v>
      </c>
      <c r="K6" s="6" t="str">
        <f t="shared" ca="1" si="0"/>
        <v/>
      </c>
      <c r="L6" s="6"/>
      <c r="M6" t="str">
        <f t="shared" ca="1" si="6"/>
        <v/>
      </c>
      <c r="N6" t="str">
        <f t="shared" ca="1" si="7"/>
        <v/>
      </c>
      <c r="O6" t="str">
        <f t="shared" si="1"/>
        <v/>
      </c>
      <c r="P6" t="str">
        <f t="shared" si="8"/>
        <v/>
      </c>
      <c r="Q6" t="str">
        <f t="shared" ca="1" si="9"/>
        <v/>
      </c>
      <c r="R6">
        <f t="shared" si="10"/>
        <v>0</v>
      </c>
      <c r="S6">
        <f t="shared" ca="1" si="11"/>
        <v>0</v>
      </c>
      <c r="T6" t="str">
        <f t="shared" si="12"/>
        <v/>
      </c>
      <c r="U6" t="str">
        <f t="shared" ca="1" si="13"/>
        <v/>
      </c>
      <c r="W6" t="str">
        <f t="shared" si="2"/>
        <v/>
      </c>
      <c r="X6" t="str">
        <f>IF(T6="","", IF(T6=1, "Long"&amp;COUNTIF($T$2:T6,1), "Sell"&amp;COUNTIF($T$2:T6, 0)))</f>
        <v/>
      </c>
      <c r="Y6" t="str">
        <f ca="1">IF(U6="","", IF(U6=-1, "Short"&amp;COUNTIF($U$2:U6,-1), "Cover"&amp;COUNTIF($U$2:U6, 0)))</f>
        <v/>
      </c>
      <c r="Z6" t="str">
        <f t="shared" si="14"/>
        <v/>
      </c>
      <c r="AA6" t="str">
        <f t="shared" si="15"/>
        <v/>
      </c>
      <c r="AB6" t="str">
        <f t="shared" ca="1" si="16"/>
        <v/>
      </c>
      <c r="AC6" t="str">
        <f t="shared" ca="1" si="17"/>
        <v/>
      </c>
      <c r="AD6" t="str">
        <f t="shared" ca="1" si="18"/>
        <v/>
      </c>
      <c r="AE6" t="str">
        <f t="shared" ca="1" si="19"/>
        <v/>
      </c>
      <c r="AF6">
        <f t="shared" ca="1" si="20"/>
        <v>0</v>
      </c>
      <c r="AG6">
        <f t="shared" ca="1" si="21"/>
        <v>0</v>
      </c>
      <c r="AH6" t="str">
        <f ca="1">IF(AF6=0, "", COUNTIF($AF$2:AF6, 1))</f>
        <v/>
      </c>
      <c r="AI6" t="str">
        <f ca="1">IF(AG6=0, "", COUNTIF($AG$2:AG6, 1))</f>
        <v/>
      </c>
      <c r="AJ6" t="str">
        <f t="shared" ca="1" si="22"/>
        <v/>
      </c>
    </row>
    <row r="7" spans="1:38" x14ac:dyDescent="0.3">
      <c r="A7" t="str">
        <f>IF(W7="","",W7&amp;"-"&amp;COUNTIF($W$2:W7,W7))</f>
        <v/>
      </c>
      <c r="B7" t="str">
        <f>IF(T7="","",T7&amp;"-"&amp;COUNTIF($T$2:T7,T7))</f>
        <v/>
      </c>
      <c r="C7" t="str">
        <f ca="1">IF(U7="","",U7&amp;"-"&amp;COUNTIF($U$2:U7,U7))</f>
        <v/>
      </c>
      <c r="D7" t="s">
        <v>97</v>
      </c>
      <c r="E7" t="s">
        <v>97</v>
      </c>
      <c r="F7">
        <f t="shared" si="23"/>
        <v>6</v>
      </c>
      <c r="G7" s="4">
        <f t="shared" ca="1" si="3"/>
        <v>41282</v>
      </c>
      <c r="H7">
        <f t="shared" ca="1" si="4"/>
        <v>670.25</v>
      </c>
      <c r="I7" s="5">
        <f t="shared" ca="1" si="4"/>
        <v>840.3</v>
      </c>
      <c r="J7" s="6">
        <f t="shared" ca="1" si="5"/>
        <v>0.79763179816732122</v>
      </c>
      <c r="K7" s="6" t="str">
        <f t="shared" ca="1" si="0"/>
        <v/>
      </c>
      <c r="L7" s="6" t="str">
        <f>IFERROR(IF($F7&gt;=$AL$3, _xlfn.STDEV.S(#REF!), ""), "")</f>
        <v/>
      </c>
      <c r="M7" t="str">
        <f t="shared" ca="1" si="6"/>
        <v/>
      </c>
      <c r="N7" t="str">
        <f t="shared" ca="1" si="7"/>
        <v/>
      </c>
      <c r="O7" t="str">
        <f t="shared" si="1"/>
        <v/>
      </c>
      <c r="P7" t="str">
        <f t="shared" si="8"/>
        <v/>
      </c>
      <c r="Q7" t="str">
        <f t="shared" ca="1" si="9"/>
        <v/>
      </c>
      <c r="R7">
        <f t="shared" si="10"/>
        <v>0</v>
      </c>
      <c r="S7">
        <f t="shared" ca="1" si="11"/>
        <v>0</v>
      </c>
      <c r="T7" t="str">
        <f t="shared" si="12"/>
        <v/>
      </c>
      <c r="U7" t="str">
        <f t="shared" ca="1" si="13"/>
        <v/>
      </c>
      <c r="W7" t="str">
        <f t="shared" si="2"/>
        <v/>
      </c>
      <c r="X7" t="str">
        <f>IF(T7="","", IF(T7=1, "Long"&amp;COUNTIF($T$2:T7,1), "Sell"&amp;COUNTIF($T$2:T7, 0)))</f>
        <v/>
      </c>
      <c r="Y7" t="str">
        <f ca="1">IF(U7="","", IF(U7=-1, "Short"&amp;COUNTIF($U$2:U7,-1), "Cover"&amp;COUNTIF($U$2:U7, 0)))</f>
        <v/>
      </c>
      <c r="Z7" t="str">
        <f t="shared" si="14"/>
        <v/>
      </c>
      <c r="AA7" t="str">
        <f t="shared" si="15"/>
        <v/>
      </c>
      <c r="AB7" t="str">
        <f t="shared" ca="1" si="16"/>
        <v/>
      </c>
      <c r="AC7" t="str">
        <f t="shared" ca="1" si="17"/>
        <v/>
      </c>
      <c r="AD7" t="str">
        <f t="shared" ca="1" si="18"/>
        <v/>
      </c>
      <c r="AE7" t="str">
        <f t="shared" ca="1" si="19"/>
        <v/>
      </c>
      <c r="AF7">
        <f t="shared" ca="1" si="20"/>
        <v>0</v>
      </c>
      <c r="AG7">
        <f t="shared" ca="1" si="21"/>
        <v>0</v>
      </c>
      <c r="AH7" t="str">
        <f ca="1">IF(AF7=0, "", COUNTIF($AF$2:AF7, 1))</f>
        <v/>
      </c>
      <c r="AI7" t="str">
        <f ca="1">IF(AG7=0, "", COUNTIF($AG$2:AG7, 1))</f>
        <v/>
      </c>
      <c r="AJ7" t="str">
        <f t="shared" ca="1" si="22"/>
        <v/>
      </c>
    </row>
    <row r="8" spans="1:38" x14ac:dyDescent="0.3">
      <c r="A8" t="str">
        <f>IF(W8="","",W8&amp;"-"&amp;COUNTIF($W$2:W8,W8))</f>
        <v/>
      </c>
      <c r="B8" t="str">
        <f>IF(T8="","",T8&amp;"-"&amp;COUNTIF($T$2:T8,T8))</f>
        <v/>
      </c>
      <c r="C8" t="str">
        <f ca="1">IF(U8="","",U8&amp;"-"&amp;COUNTIF($U$2:U8,U8))</f>
        <v/>
      </c>
      <c r="D8" t="s">
        <v>97</v>
      </c>
      <c r="E8" t="s">
        <v>97</v>
      </c>
      <c r="F8">
        <f t="shared" si="23"/>
        <v>7</v>
      </c>
      <c r="G8" s="4">
        <f t="shared" ca="1" si="3"/>
        <v>41283</v>
      </c>
      <c r="H8">
        <f t="shared" ca="1" si="4"/>
        <v>667.5</v>
      </c>
      <c r="I8" s="5">
        <f t="shared" ca="1" si="4"/>
        <v>830</v>
      </c>
      <c r="J8" s="6">
        <f t="shared" ca="1" si="5"/>
        <v>0.80421686746987953</v>
      </c>
      <c r="K8" s="6" t="str">
        <f t="shared" ca="1" si="0"/>
        <v/>
      </c>
      <c r="L8" s="6" t="str">
        <f>IFERROR(IF($F8&gt;=$AL$3, _xlfn.STDEV.S(#REF!), ""), "")</f>
        <v/>
      </c>
      <c r="M8" t="str">
        <f t="shared" ca="1" si="6"/>
        <v/>
      </c>
      <c r="N8" t="str">
        <f t="shared" ca="1" si="7"/>
        <v/>
      </c>
      <c r="O8" t="str">
        <f t="shared" si="1"/>
        <v/>
      </c>
      <c r="P8" t="str">
        <f t="shared" si="8"/>
        <v/>
      </c>
      <c r="Q8" t="str">
        <f t="shared" ca="1" si="9"/>
        <v/>
      </c>
      <c r="R8">
        <f t="shared" si="10"/>
        <v>0</v>
      </c>
      <c r="S8">
        <f t="shared" ca="1" si="11"/>
        <v>0</v>
      </c>
      <c r="T8" t="str">
        <f t="shared" si="12"/>
        <v/>
      </c>
      <c r="U8" t="str">
        <f t="shared" ca="1" si="13"/>
        <v/>
      </c>
      <c r="W8" t="str">
        <f t="shared" si="2"/>
        <v/>
      </c>
      <c r="X8" t="str">
        <f>IF(T8="","", IF(T8=1, "Long"&amp;COUNTIF($T$2:T8,1), "Sell"&amp;COUNTIF($T$2:T8, 0)))</f>
        <v/>
      </c>
      <c r="Y8" t="str">
        <f ca="1">IF(U8="","", IF(U8=-1, "Short"&amp;COUNTIF($U$2:U8,-1), "Cover"&amp;COUNTIF($U$2:U8, 0)))</f>
        <v/>
      </c>
      <c r="Z8" t="str">
        <f t="shared" si="14"/>
        <v/>
      </c>
      <c r="AA8" t="str">
        <f t="shared" si="15"/>
        <v/>
      </c>
      <c r="AB8" t="str">
        <f t="shared" ca="1" si="16"/>
        <v/>
      </c>
      <c r="AC8" t="str">
        <f t="shared" ca="1" si="17"/>
        <v/>
      </c>
      <c r="AD8" t="str">
        <f t="shared" ca="1" si="18"/>
        <v/>
      </c>
      <c r="AE8" t="str">
        <f t="shared" ca="1" si="19"/>
        <v/>
      </c>
      <c r="AF8">
        <f t="shared" ca="1" si="20"/>
        <v>0</v>
      </c>
      <c r="AG8">
        <f t="shared" ca="1" si="21"/>
        <v>0</v>
      </c>
      <c r="AH8" t="str">
        <f ca="1">IF(AF8=0, "", COUNTIF($AF$2:AF8, 1))</f>
        <v/>
      </c>
      <c r="AI8" t="str">
        <f ca="1">IF(AG8=0, "", COUNTIF($AG$2:AG8, 1))</f>
        <v/>
      </c>
      <c r="AJ8" t="str">
        <f t="shared" ca="1" si="22"/>
        <v/>
      </c>
    </row>
    <row r="9" spans="1:38" x14ac:dyDescent="0.3">
      <c r="A9" t="str">
        <f>IF(W9="","",W9&amp;"-"&amp;COUNTIF($W$2:W9,W9))</f>
        <v/>
      </c>
      <c r="B9" t="str">
        <f>IF(T9="","",T9&amp;"-"&amp;COUNTIF($T$2:T9,T9))</f>
        <v/>
      </c>
      <c r="C9" t="str">
        <f ca="1">IF(U9="","",U9&amp;"-"&amp;COUNTIF($U$2:U9,U9))</f>
        <v/>
      </c>
      <c r="D9" t="s">
        <v>97</v>
      </c>
      <c r="E9" t="s">
        <v>97</v>
      </c>
      <c r="F9">
        <f t="shared" si="23"/>
        <v>8</v>
      </c>
      <c r="G9" s="4">
        <f t="shared" ca="1" si="3"/>
        <v>41284</v>
      </c>
      <c r="H9">
        <f t="shared" ca="1" si="4"/>
        <v>675.8</v>
      </c>
      <c r="I9" s="5">
        <f t="shared" ca="1" si="4"/>
        <v>825.5</v>
      </c>
      <c r="J9" s="6">
        <f t="shared" ca="1" si="5"/>
        <v>0.81865536038764375</v>
      </c>
      <c r="K9" s="6" t="str">
        <f t="shared" ca="1" si="0"/>
        <v/>
      </c>
      <c r="L9" s="6" t="str">
        <f>IFERROR(IF($F9&gt;=$AL$3, _xlfn.STDEV.S(#REF!), ""), "")</f>
        <v/>
      </c>
      <c r="M9" t="str">
        <f t="shared" ca="1" si="6"/>
        <v/>
      </c>
      <c r="N9" t="str">
        <f t="shared" ca="1" si="7"/>
        <v/>
      </c>
      <c r="O9" t="str">
        <f t="shared" si="1"/>
        <v/>
      </c>
      <c r="P9" t="str">
        <f t="shared" si="8"/>
        <v/>
      </c>
      <c r="Q9" t="str">
        <f t="shared" ca="1" si="9"/>
        <v/>
      </c>
      <c r="R9">
        <f t="shared" si="10"/>
        <v>0</v>
      </c>
      <c r="S9">
        <f t="shared" ca="1" si="11"/>
        <v>0</v>
      </c>
      <c r="T9" t="str">
        <f t="shared" si="12"/>
        <v/>
      </c>
      <c r="U9" t="str">
        <f t="shared" ca="1" si="13"/>
        <v/>
      </c>
      <c r="W9" t="str">
        <f t="shared" si="2"/>
        <v/>
      </c>
      <c r="X9" t="str">
        <f>IF(T9="","", IF(T9=1, "Long"&amp;COUNTIF($T$2:T9,1), "Sell"&amp;COUNTIF($T$2:T9, 0)))</f>
        <v/>
      </c>
      <c r="Y9" t="str">
        <f ca="1">IF(U9="","", IF(U9=-1, "Short"&amp;COUNTIF($U$2:U9,-1), "Cover"&amp;COUNTIF($U$2:U9, 0)))</f>
        <v/>
      </c>
      <c r="Z9" t="str">
        <f t="shared" si="14"/>
        <v/>
      </c>
      <c r="AA9" t="str">
        <f t="shared" si="15"/>
        <v/>
      </c>
      <c r="AB9" t="str">
        <f t="shared" ca="1" si="16"/>
        <v/>
      </c>
      <c r="AC9" t="str">
        <f t="shared" ca="1" si="17"/>
        <v/>
      </c>
      <c r="AD9" t="str">
        <f t="shared" ca="1" si="18"/>
        <v/>
      </c>
      <c r="AE9" t="str">
        <f t="shared" ca="1" si="19"/>
        <v/>
      </c>
      <c r="AF9">
        <f t="shared" ca="1" si="20"/>
        <v>0</v>
      </c>
      <c r="AG9">
        <f t="shared" ca="1" si="21"/>
        <v>0</v>
      </c>
      <c r="AH9" t="str">
        <f ca="1">IF(AF9=0, "", COUNTIF($AF$2:AF9, 1))</f>
        <v/>
      </c>
      <c r="AI9" t="str">
        <f ca="1">IF(AG9=0, "", COUNTIF($AG$2:AG9, 1))</f>
        <v/>
      </c>
      <c r="AJ9" t="str">
        <f t="shared" ca="1" si="22"/>
        <v/>
      </c>
    </row>
    <row r="10" spans="1:38" x14ac:dyDescent="0.3">
      <c r="A10" t="str">
        <f>IF(W10="","",W10&amp;"-"&amp;COUNTIF($W$2:W10,W10))</f>
        <v/>
      </c>
      <c r="B10" t="str">
        <f>IF(T10="","",T10&amp;"-"&amp;COUNTIF($T$2:T10,T10))</f>
        <v/>
      </c>
      <c r="C10" t="str">
        <f ca="1">IF(U10="","",U10&amp;"-"&amp;COUNTIF($U$2:U10,U10))</f>
        <v/>
      </c>
      <c r="D10" t="s">
        <v>97</v>
      </c>
      <c r="E10" t="s">
        <v>97</v>
      </c>
      <c r="F10">
        <f t="shared" si="23"/>
        <v>9</v>
      </c>
      <c r="G10" s="4">
        <f t="shared" ca="1" si="3"/>
        <v>41285</v>
      </c>
      <c r="H10">
        <f t="shared" ca="1" si="4"/>
        <v>669.3</v>
      </c>
      <c r="I10" s="5">
        <f t="shared" ca="1" si="4"/>
        <v>809.5</v>
      </c>
      <c r="J10" s="6">
        <f t="shared" ca="1" si="5"/>
        <v>0.82680667078443482</v>
      </c>
      <c r="K10" s="6" t="str">
        <f t="shared" ca="1" si="0"/>
        <v/>
      </c>
      <c r="L10" s="6" t="str">
        <f>IFERROR(IF($F10&gt;=$AL$3, _xlfn.STDEV.S(J1:J10), ""), "")</f>
        <v/>
      </c>
      <c r="M10" t="str">
        <f t="shared" ca="1" si="6"/>
        <v/>
      </c>
      <c r="N10" t="str">
        <f t="shared" ca="1" si="7"/>
        <v/>
      </c>
      <c r="O10" t="str">
        <f t="shared" si="1"/>
        <v/>
      </c>
      <c r="P10" t="str">
        <f t="shared" si="8"/>
        <v/>
      </c>
      <c r="Q10" t="str">
        <f t="shared" ca="1" si="9"/>
        <v/>
      </c>
      <c r="R10">
        <f t="shared" si="10"/>
        <v>0</v>
      </c>
      <c r="S10">
        <f t="shared" ca="1" si="11"/>
        <v>0</v>
      </c>
      <c r="T10" t="str">
        <f t="shared" si="12"/>
        <v/>
      </c>
      <c r="U10" t="str">
        <f t="shared" ca="1" si="13"/>
        <v/>
      </c>
      <c r="X10" t="str">
        <f>IF(T10="","", IF(T10=1, "Long"&amp;COUNTIF($T$2:T10,1), "Sell"&amp;COUNTIF($T$2:T10, 0)))</f>
        <v/>
      </c>
      <c r="Y10" t="str">
        <f ca="1">IF(U10="","", IF(U10=-1, "Short"&amp;COUNTIF($U$2:U10,-1), "Cover"&amp;COUNTIF($U$2:U10, 0)))</f>
        <v/>
      </c>
      <c r="Z10" t="str">
        <f t="shared" si="14"/>
        <v/>
      </c>
      <c r="AA10" t="str">
        <f t="shared" si="15"/>
        <v/>
      </c>
      <c r="AB10" t="str">
        <f t="shared" ca="1" si="16"/>
        <v/>
      </c>
      <c r="AC10" t="str">
        <f t="shared" ca="1" si="17"/>
        <v/>
      </c>
      <c r="AD10" t="str">
        <f t="shared" ca="1" si="18"/>
        <v/>
      </c>
      <c r="AE10" t="str">
        <f t="shared" ca="1" si="19"/>
        <v/>
      </c>
      <c r="AF10">
        <f t="shared" ca="1" si="20"/>
        <v>0</v>
      </c>
      <c r="AG10">
        <f t="shared" ca="1" si="21"/>
        <v>0</v>
      </c>
      <c r="AH10" t="str">
        <f ca="1">IF(AF10=0, "", COUNTIF($AF$2:AF10, 1))</f>
        <v/>
      </c>
      <c r="AI10" t="str">
        <f ca="1">IF(AG10=0, "", COUNTIF($AG$2:AG10, 1))</f>
        <v/>
      </c>
      <c r="AJ10" t="str">
        <f t="shared" ca="1" si="22"/>
        <v/>
      </c>
    </row>
    <row r="11" spans="1:38" x14ac:dyDescent="0.3">
      <c r="A11" t="str">
        <f>IF(W11="","",W11&amp;"-"&amp;COUNTIF($W$2:W11,W11))</f>
        <v/>
      </c>
      <c r="B11" t="str">
        <f>IF(T11="","",T11&amp;"-"&amp;COUNTIF($T$2:T11,T11))</f>
        <v/>
      </c>
      <c r="C11" t="str">
        <f ca="1">IF(U11="","",U11&amp;"-"&amp;COUNTIF($U$2:U11,U11))</f>
        <v/>
      </c>
      <c r="D11" t="s">
        <v>97</v>
      </c>
      <c r="E11" t="s">
        <v>97</v>
      </c>
      <c r="F11">
        <f t="shared" si="23"/>
        <v>10</v>
      </c>
      <c r="G11" s="4">
        <f t="shared" ca="1" si="3"/>
        <v>41288</v>
      </c>
      <c r="H11">
        <f t="shared" ca="1" si="4"/>
        <v>669.3</v>
      </c>
      <c r="I11" s="5">
        <f t="shared" ca="1" si="4"/>
        <v>827.05</v>
      </c>
      <c r="J11" s="6">
        <f t="shared" ca="1" si="5"/>
        <v>0.8092618342300949</v>
      </c>
      <c r="K11" s="6">
        <f t="shared" ca="1" si="0"/>
        <v>0.81213926729982033</v>
      </c>
      <c r="L11" s="6">
        <f ca="1">IFERROR(IF($F11&gt;=$AL$3, _xlfn.STDEV.S(J2:J11), ""), "")</f>
        <v>8.4907021745413945E-3</v>
      </c>
      <c r="M11">
        <f t="shared" ca="1" si="6"/>
        <v>0.82062996947436173</v>
      </c>
      <c r="N11">
        <f t="shared" ca="1" si="7"/>
        <v>0.80364856512527894</v>
      </c>
      <c r="O11" t="str">
        <f t="shared" si="1"/>
        <v/>
      </c>
      <c r="P11" t="str">
        <f t="shared" si="8"/>
        <v/>
      </c>
      <c r="Q11" t="str">
        <f t="shared" ca="1" si="9"/>
        <v/>
      </c>
      <c r="R11">
        <f t="shared" si="10"/>
        <v>0</v>
      </c>
      <c r="S11">
        <f t="shared" ca="1" si="11"/>
        <v>0</v>
      </c>
      <c r="T11" t="str">
        <f t="shared" si="12"/>
        <v/>
      </c>
      <c r="U11" t="str">
        <f t="shared" ca="1" si="13"/>
        <v/>
      </c>
      <c r="W11" t="str">
        <f t="shared" ref="W11:W42" si="24">IF(O10="",IF(O11="Long",1,IF(O11="Short",1,"")),IF(O10="Long",IF(O11="Long","", 0),IF(O10="Short",IF(O11="Short","",0), "")))</f>
        <v/>
      </c>
      <c r="X11" t="str">
        <f>IF(T11="","", IF(T11=1, "Long"&amp;COUNTIF($T$2:T11,1), "Sell"&amp;COUNTIF($T$2:T11, 0)))</f>
        <v/>
      </c>
      <c r="Y11" t="str">
        <f ca="1">IF(U11="","", IF(U11=-1, "Short"&amp;COUNTIF($U$2:U11,-1), "Cover"&amp;COUNTIF($U$2:U11, 0)))</f>
        <v/>
      </c>
      <c r="Z11" t="str">
        <f t="shared" si="14"/>
        <v/>
      </c>
      <c r="AA11" t="str">
        <f t="shared" si="15"/>
        <v/>
      </c>
      <c r="AB11" t="str">
        <f t="shared" ca="1" si="16"/>
        <v/>
      </c>
      <c r="AC11" t="str">
        <f t="shared" ca="1" si="17"/>
        <v/>
      </c>
      <c r="AD11" t="str">
        <f t="shared" ca="1" si="18"/>
        <v/>
      </c>
      <c r="AE11" t="str">
        <f t="shared" ca="1" si="19"/>
        <v/>
      </c>
      <c r="AF11">
        <f t="shared" ca="1" si="20"/>
        <v>0</v>
      </c>
      <c r="AG11">
        <f t="shared" ca="1" si="21"/>
        <v>0</v>
      </c>
      <c r="AH11" t="str">
        <f ca="1">IF(AF11=0, "", COUNTIF($AF$2:AF11, 1))</f>
        <v/>
      </c>
      <c r="AI11" t="str">
        <f ca="1">IF(AG11=0, "", COUNTIF($AG$2:AG11, 1))</f>
        <v/>
      </c>
      <c r="AJ11" t="str">
        <f t="shared" ca="1" si="22"/>
        <v/>
      </c>
    </row>
    <row r="12" spans="1:38" x14ac:dyDescent="0.3">
      <c r="A12" t="str">
        <f ca="1">IF(W12="","",W12&amp;"-"&amp;COUNTIF($W$2:W12,W12))</f>
        <v/>
      </c>
      <c r="B12" t="str">
        <f ca="1">IF(T12="","",T12&amp;"-"&amp;COUNTIF($T$2:T12,T12))</f>
        <v/>
      </c>
      <c r="C12" t="str">
        <f ca="1">IF(U12="","",U12&amp;"-"&amp;COUNTIF($U$2:U12,U12))</f>
        <v/>
      </c>
      <c r="D12" t="s">
        <v>97</v>
      </c>
      <c r="E12" t="s">
        <v>97</v>
      </c>
      <c r="F12">
        <f t="shared" si="23"/>
        <v>11</v>
      </c>
      <c r="G12" s="4">
        <f t="shared" ca="1" si="3"/>
        <v>41289</v>
      </c>
      <c r="H12">
        <f t="shared" ca="1" si="4"/>
        <v>668.3</v>
      </c>
      <c r="I12" s="5">
        <f t="shared" ca="1" si="4"/>
        <v>825.5</v>
      </c>
      <c r="J12" s="6">
        <f t="shared" ca="1" si="5"/>
        <v>0.80956995760145356</v>
      </c>
      <c r="K12" s="6">
        <f t="shared" ca="1" si="0"/>
        <v>0.81091846127114275</v>
      </c>
      <c r="L12" s="6">
        <f t="shared" ref="L12:L75" ca="1" si="25">IFERROR(IF($F12&gt;=$AL$3, _xlfn.STDEV.S(J3:J12), ""), "")</f>
        <v>7.8004300207309375E-3</v>
      </c>
      <c r="M12">
        <f t="shared" ca="1" si="6"/>
        <v>0.8187188912918737</v>
      </c>
      <c r="N12">
        <f t="shared" ca="1" si="7"/>
        <v>0.80311803125041181</v>
      </c>
      <c r="O12" t="str">
        <f t="shared" ca="1" si="1"/>
        <v/>
      </c>
      <c r="P12" t="str">
        <f t="shared" ca="1" si="8"/>
        <v/>
      </c>
      <c r="Q12" t="str">
        <f t="shared" ca="1" si="9"/>
        <v/>
      </c>
      <c r="R12">
        <f t="shared" ca="1" si="10"/>
        <v>0</v>
      </c>
      <c r="S12">
        <f t="shared" ca="1" si="11"/>
        <v>0</v>
      </c>
      <c r="T12" t="str">
        <f t="shared" ca="1" si="12"/>
        <v/>
      </c>
      <c r="U12" t="str">
        <f t="shared" ca="1" si="13"/>
        <v/>
      </c>
      <c r="W12" t="str">
        <f t="shared" ca="1" si="24"/>
        <v/>
      </c>
      <c r="X12" t="str">
        <f ca="1">IF(T12="","", IF(T12=1, "Long"&amp;COUNTIF($T$2:T12,1), "Sell"&amp;COUNTIF($T$2:T12, 0)))</f>
        <v/>
      </c>
      <c r="Y12" t="str">
        <f ca="1">IF(U12="","", IF(U12=-1, "Short"&amp;COUNTIF($U$2:U12,-1), "Cover"&amp;COUNTIF($U$2:U12, 0)))</f>
        <v/>
      </c>
      <c r="Z12" t="str">
        <f t="shared" ca="1" si="14"/>
        <v/>
      </c>
      <c r="AA12" t="str">
        <f t="shared" ca="1" si="15"/>
        <v/>
      </c>
      <c r="AB12" t="str">
        <f t="shared" ca="1" si="16"/>
        <v/>
      </c>
      <c r="AC12" t="str">
        <f t="shared" ca="1" si="17"/>
        <v/>
      </c>
      <c r="AD12" t="str">
        <f t="shared" ca="1" si="18"/>
        <v/>
      </c>
      <c r="AE12" t="str">
        <f t="shared" ca="1" si="19"/>
        <v/>
      </c>
      <c r="AF12">
        <f t="shared" ca="1" si="20"/>
        <v>0</v>
      </c>
      <c r="AG12">
        <f t="shared" ca="1" si="21"/>
        <v>0</v>
      </c>
      <c r="AH12" t="str">
        <f ca="1">IF(AF12=0, "", COUNTIF($AF$2:AF12, 1))</f>
        <v/>
      </c>
      <c r="AI12" t="str">
        <f ca="1">IF(AG12=0, "", COUNTIF($AG$2:AG12, 1))</f>
        <v/>
      </c>
      <c r="AJ12" t="str">
        <f t="shared" ca="1" si="22"/>
        <v/>
      </c>
    </row>
    <row r="13" spans="1:38" x14ac:dyDescent="0.3">
      <c r="A13" t="str">
        <f ca="1">IF(W13="","",W13&amp;"-"&amp;COUNTIF($W$2:W13,W13))</f>
        <v/>
      </c>
      <c r="B13" t="str">
        <f ca="1">IF(T13="","",T13&amp;"-"&amp;COUNTIF($T$2:T13,T13))</f>
        <v/>
      </c>
      <c r="C13" t="str">
        <f ca="1">IF(U13="","",U13&amp;"-"&amp;COUNTIF($U$2:U13,U13))</f>
        <v/>
      </c>
      <c r="D13" t="s">
        <v>97</v>
      </c>
      <c r="E13" t="s">
        <v>97</v>
      </c>
      <c r="F13">
        <f t="shared" si="23"/>
        <v>12</v>
      </c>
      <c r="G13" s="4">
        <f t="shared" ca="1" si="3"/>
        <v>41290</v>
      </c>
      <c r="H13">
        <f t="shared" ca="1" si="4"/>
        <v>660.5</v>
      </c>
      <c r="I13" s="5">
        <f t="shared" ca="1" si="4"/>
        <v>818.85</v>
      </c>
      <c r="J13" s="6">
        <f t="shared" ca="1" si="5"/>
        <v>0.80661903889601272</v>
      </c>
      <c r="K13" s="6">
        <f t="shared" ca="1" si="0"/>
        <v>0.81039090142344195</v>
      </c>
      <c r="L13" s="6">
        <f t="shared" ca="1" si="25"/>
        <v>7.9047756003269021E-3</v>
      </c>
      <c r="M13">
        <f t="shared" ca="1" si="6"/>
        <v>0.81829567702376882</v>
      </c>
      <c r="N13">
        <f t="shared" ca="1" si="7"/>
        <v>0.80248612582311507</v>
      </c>
      <c r="O13" t="str">
        <f t="shared" ca="1" si="1"/>
        <v/>
      </c>
      <c r="P13" t="str">
        <f t="shared" ref="P13:P28" ca="1" si="26">IF(F13&lt;=$AL$3,"",IF(P12="",IF(J13&lt;N13,"Long",IF(P13="","","")),IF(P12="Long", IF(J13&gt;K13,"",P12),"")))</f>
        <v/>
      </c>
      <c r="Q13" t="str">
        <f t="shared" ref="Q13:Q76" ca="1" si="27">IF(G13&lt;=$AL$3, "", IF(Q12="", IF(J13&gt;M13,"Short", IF(M13="","","")), IF(Q12="Short", IF(J13&lt;K13,"",Q12), "")))</f>
        <v/>
      </c>
      <c r="R13">
        <f t="shared" ca="1" si="10"/>
        <v>0</v>
      </c>
      <c r="S13">
        <f t="shared" ca="1" si="11"/>
        <v>0</v>
      </c>
      <c r="T13" t="str">
        <f t="shared" ca="1" si="12"/>
        <v/>
      </c>
      <c r="U13" t="str">
        <f t="shared" ca="1" si="13"/>
        <v/>
      </c>
      <c r="V13">
        <f ca="1">IF(T13="", 0, T13)+IF(U13="", 0, U13)</f>
        <v>0</v>
      </c>
      <c r="W13" t="str">
        <f t="shared" ca="1" si="24"/>
        <v/>
      </c>
      <c r="X13" t="str">
        <f ca="1">IF(T13="","", IF(T13=1, "Long"&amp;COUNTIF($T$2:T13,1), "Sell"&amp;COUNTIF($T$2:T13, 0)))</f>
        <v/>
      </c>
      <c r="Y13" t="str">
        <f ca="1">IF(U13="","", IF(U13=-1, "Short"&amp;COUNTIF($U$2:U13,-1), "Cover"&amp;COUNTIF($U$2:U13, 0)))</f>
        <v/>
      </c>
      <c r="Z13" t="str">
        <f t="shared" ca="1" si="14"/>
        <v/>
      </c>
      <c r="AA13" t="str">
        <f t="shared" ca="1" si="15"/>
        <v/>
      </c>
      <c r="AB13" t="str">
        <f t="shared" ca="1" si="16"/>
        <v/>
      </c>
      <c r="AC13" t="str">
        <f t="shared" ca="1" si="17"/>
        <v/>
      </c>
      <c r="AD13" t="str">
        <f t="shared" ca="1" si="18"/>
        <v/>
      </c>
      <c r="AE13" t="str">
        <f t="shared" ca="1" si="19"/>
        <v/>
      </c>
      <c r="AF13">
        <f t="shared" ca="1" si="20"/>
        <v>0</v>
      </c>
      <c r="AG13">
        <f t="shared" ca="1" si="21"/>
        <v>0</v>
      </c>
      <c r="AH13" t="str">
        <f ca="1">IF(AF13=0, "", COUNTIF($AF$2:AF13, 1))</f>
        <v/>
      </c>
      <c r="AI13" t="str">
        <f ca="1">IF(AG13=0, "", COUNTIF($AG$2:AG13, 1))</f>
        <v/>
      </c>
      <c r="AJ13" t="str">
        <f t="shared" ca="1" si="22"/>
        <v/>
      </c>
    </row>
    <row r="14" spans="1:38" x14ac:dyDescent="0.3">
      <c r="A14" t="str">
        <f ca="1">IF(W14="","",W14&amp;"-"&amp;COUNTIF($W$2:W14,W14))</f>
        <v>1-1</v>
      </c>
      <c r="B14" t="str">
        <f ca="1">IF(T14="","",T14&amp;"-"&amp;COUNTIF($T$2:T14,T14))</f>
        <v/>
      </c>
      <c r="C14" t="str">
        <f ca="1">IF(U14="","",U14&amp;"-"&amp;COUNTIF($U$2:U14,U14))</f>
        <v>-1-1</v>
      </c>
      <c r="D14">
        <v>1</v>
      </c>
      <c r="E14" t="s">
        <v>97</v>
      </c>
      <c r="F14">
        <f t="shared" si="23"/>
        <v>13</v>
      </c>
      <c r="G14" s="36">
        <f t="shared" ca="1" si="3"/>
        <v>41291</v>
      </c>
      <c r="H14" s="7">
        <f t="shared" ca="1" si="4"/>
        <v>666.8</v>
      </c>
      <c r="I14" s="37">
        <f t="shared" ca="1" si="4"/>
        <v>807.6</v>
      </c>
      <c r="J14" s="38">
        <f t="shared" ca="1" si="5"/>
        <v>0.82565626547795934</v>
      </c>
      <c r="K14" s="38">
        <f t="shared" ca="1" si="0"/>
        <v>0.81213452915397011</v>
      </c>
      <c r="L14" s="38">
        <f t="shared" ca="1" si="25"/>
        <v>9.1910910630993558E-3</v>
      </c>
      <c r="M14" s="7">
        <f t="shared" ca="1" si="6"/>
        <v>0.82132562021706945</v>
      </c>
      <c r="N14" s="7">
        <f t="shared" ca="1" si="7"/>
        <v>0.80294343809087076</v>
      </c>
      <c r="O14" s="7" t="str">
        <f t="shared" ca="1" si="1"/>
        <v>Short</v>
      </c>
      <c r="P14" s="7" t="str">
        <f t="shared" ca="1" si="26"/>
        <v/>
      </c>
      <c r="Q14" s="7" t="str">
        <f t="shared" ca="1" si="27"/>
        <v>Short</v>
      </c>
      <c r="R14" s="7">
        <f t="shared" ref="R14:R77" ca="1" si="28">IF(P14="Long", 1, 0)</f>
        <v>0</v>
      </c>
      <c r="S14" s="7">
        <f t="shared" ref="S14:S77" ca="1" si="29">IF(Q14="Short", -1, 0)</f>
        <v>-1</v>
      </c>
      <c r="T14" t="str">
        <f t="shared" ca="1" si="12"/>
        <v/>
      </c>
      <c r="U14">
        <f t="shared" ca="1" si="13"/>
        <v>-1</v>
      </c>
      <c r="V14" s="7">
        <f t="shared" ref="V14:V77" ca="1" si="30">IF(T14="", 0, T14)+IF(U14="", 0, U14)</f>
        <v>-1</v>
      </c>
      <c r="W14" s="7">
        <f t="shared" ca="1" si="24"/>
        <v>1</v>
      </c>
      <c r="X14" t="str">
        <f ca="1">IF(T14="","", IF(T14=1, "Long"&amp;COUNTIF($T$2:T14,1), "Sell"&amp;COUNTIF($T$2:T14, 0)))</f>
        <v/>
      </c>
      <c r="Y14" t="str">
        <f ca="1">IF(U14="","", IF(U14=-1, "Short"&amp;COUNTIF($U$2:U14,-1), "Cover"&amp;COUNTIF($U$2:U14, 0)))</f>
        <v>Short1</v>
      </c>
      <c r="Z14" s="7" t="str">
        <f t="shared" ca="1" si="14"/>
        <v/>
      </c>
      <c r="AA14" s="7" t="str">
        <f t="shared" ca="1" si="15"/>
        <v/>
      </c>
      <c r="AB14" s="7" t="str">
        <f t="shared" ca="1" si="16"/>
        <v>Short</v>
      </c>
      <c r="AC14" s="7" t="str">
        <f t="shared" ca="1" si="17"/>
        <v/>
      </c>
      <c r="AD14" s="7" t="str">
        <f t="shared" ca="1" si="18"/>
        <v>Short</v>
      </c>
      <c r="AE14" s="7" t="str">
        <f t="shared" ca="1" si="19"/>
        <v/>
      </c>
      <c r="AF14" s="7">
        <f t="shared" ca="1" si="20"/>
        <v>1</v>
      </c>
      <c r="AG14" s="7">
        <f t="shared" ca="1" si="21"/>
        <v>0</v>
      </c>
      <c r="AH14" s="7">
        <f ca="1">IF(AF14=0, "", COUNTIF($AF$2:AF14, 1))</f>
        <v>1</v>
      </c>
      <c r="AI14" s="7" t="str">
        <f ca="1">IF(AG14=0, "", COUNTIF($AG$2:AG14, 1))</f>
        <v/>
      </c>
      <c r="AJ14" t="str">
        <f t="shared" ca="1" si="22"/>
        <v>Short</v>
      </c>
    </row>
    <row r="15" spans="1:38" x14ac:dyDescent="0.3">
      <c r="A15" t="str">
        <f ca="1">IF(W15="","",W15&amp;"-"&amp;COUNTIF($W$2:W15,W15))</f>
        <v>0-1</v>
      </c>
      <c r="B15" t="str">
        <f ca="1">IF(T15="","",T15&amp;"-"&amp;COUNTIF($T$2:T15,T15))</f>
        <v/>
      </c>
      <c r="C15" t="str">
        <f ca="1">IF(U15="","",U15&amp;"-"&amp;COUNTIF($U$2:U15,U15))</f>
        <v>0-1</v>
      </c>
      <c r="D15" t="s">
        <v>97</v>
      </c>
      <c r="E15">
        <v>1</v>
      </c>
      <c r="F15">
        <f t="shared" si="23"/>
        <v>14</v>
      </c>
      <c r="G15" s="4">
        <f t="shared" ca="1" si="3"/>
        <v>41292</v>
      </c>
      <c r="H15">
        <f t="shared" ca="1" si="4"/>
        <v>662.85</v>
      </c>
      <c r="I15" s="5">
        <f t="shared" ca="1" si="4"/>
        <v>822.7</v>
      </c>
      <c r="J15" s="6">
        <f t="shared" ca="1" si="5"/>
        <v>0.80570074146104287</v>
      </c>
      <c r="K15" s="6">
        <f t="shared" ca="1" si="0"/>
        <v>0.81160755184967448</v>
      </c>
      <c r="L15" s="6">
        <f t="shared" ca="1" si="25"/>
        <v>9.4136250990640019E-3</v>
      </c>
      <c r="M15">
        <f t="shared" ca="1" si="6"/>
        <v>0.82102117694873844</v>
      </c>
      <c r="N15">
        <f t="shared" ca="1" si="7"/>
        <v>0.80219392675061052</v>
      </c>
      <c r="O15" t="str">
        <f t="shared" ca="1" si="1"/>
        <v/>
      </c>
      <c r="P15" t="str">
        <f t="shared" ca="1" si="26"/>
        <v/>
      </c>
      <c r="Q15" t="str">
        <f t="shared" ca="1" si="27"/>
        <v/>
      </c>
      <c r="R15">
        <f t="shared" ca="1" si="28"/>
        <v>0</v>
      </c>
      <c r="S15">
        <f t="shared" ca="1" si="29"/>
        <v>0</v>
      </c>
      <c r="T15" t="str">
        <f t="shared" ca="1" si="12"/>
        <v/>
      </c>
      <c r="U15">
        <f t="shared" ca="1" si="13"/>
        <v>0</v>
      </c>
      <c r="V15">
        <f t="shared" ca="1" si="30"/>
        <v>0</v>
      </c>
      <c r="W15">
        <f t="shared" ca="1" si="24"/>
        <v>0</v>
      </c>
      <c r="X15" t="str">
        <f ca="1">IF(T15="","", IF(T15=1, "Long"&amp;COUNTIF($T$2:T15,1), "Sell"&amp;COUNTIF($T$2:T15, 0)))</f>
        <v/>
      </c>
      <c r="Y15" t="str">
        <f ca="1">IF(U15="","", IF(U15=-1, "Short"&amp;COUNTIF($U$2:U15,-1), "Cover"&amp;COUNTIF($U$2:U15, 0)))</f>
        <v>Cover1</v>
      </c>
      <c r="Z15" t="str">
        <f t="shared" ca="1" si="14"/>
        <v/>
      </c>
      <c r="AA15" t="str">
        <f t="shared" ca="1" si="15"/>
        <v/>
      </c>
      <c r="AB15" t="str">
        <f t="shared" ca="1" si="16"/>
        <v/>
      </c>
      <c r="AC15" t="str">
        <f t="shared" ca="1" si="17"/>
        <v>Cover</v>
      </c>
      <c r="AD15" t="str">
        <f t="shared" ca="1" si="18"/>
        <v/>
      </c>
      <c r="AE15" t="str">
        <f t="shared" ca="1" si="19"/>
        <v>Cover</v>
      </c>
      <c r="AF15">
        <f t="shared" ca="1" si="20"/>
        <v>0</v>
      </c>
      <c r="AG15">
        <f t="shared" ca="1" si="21"/>
        <v>1</v>
      </c>
      <c r="AH15" t="str">
        <f ca="1">IF(AF15=0, "", COUNTIF($AF$2:AF15, 1))</f>
        <v/>
      </c>
      <c r="AI15">
        <f ca="1">IF(AG15=0, "", COUNTIF($AG$2:AG15, 1))</f>
        <v>1</v>
      </c>
      <c r="AJ15" t="str">
        <f t="shared" ca="1" si="22"/>
        <v/>
      </c>
    </row>
    <row r="16" spans="1:38" x14ac:dyDescent="0.3">
      <c r="A16" t="str">
        <f ca="1">IF(W16="","",W16&amp;"-"&amp;COUNTIF($W$2:W16,W16))</f>
        <v/>
      </c>
      <c r="B16" t="str">
        <f ca="1">IF(T16="","",T16&amp;"-"&amp;COUNTIF($T$2:T16,T16))</f>
        <v/>
      </c>
      <c r="C16" t="str">
        <f ca="1">IF(U16="","",U16&amp;"-"&amp;COUNTIF($U$2:U16,U16))</f>
        <v/>
      </c>
      <c r="D16" t="s">
        <v>97</v>
      </c>
      <c r="E16" t="s">
        <v>97</v>
      </c>
      <c r="F16">
        <f t="shared" si="23"/>
        <v>15</v>
      </c>
      <c r="G16" s="4">
        <f t="shared" ca="1" si="3"/>
        <v>41295</v>
      </c>
      <c r="H16">
        <f t="shared" ca="1" si="4"/>
        <v>658.55</v>
      </c>
      <c r="I16" s="5">
        <f t="shared" ca="1" si="4"/>
        <v>812.5</v>
      </c>
      <c r="J16" s="6">
        <f t="shared" ca="1" si="5"/>
        <v>0.8105230769230769</v>
      </c>
      <c r="K16" s="6">
        <f t="shared" ca="1" si="0"/>
        <v>0.81146416113989195</v>
      </c>
      <c r="L16" s="6">
        <f t="shared" ca="1" si="25"/>
        <v>9.4186305422294773E-3</v>
      </c>
      <c r="M16">
        <f t="shared" ca="1" si="6"/>
        <v>0.82088279168212142</v>
      </c>
      <c r="N16">
        <f t="shared" ca="1" si="7"/>
        <v>0.80204553059766248</v>
      </c>
      <c r="O16" t="str">
        <f t="shared" ca="1" si="1"/>
        <v/>
      </c>
      <c r="P16" t="str">
        <f t="shared" ca="1" si="26"/>
        <v/>
      </c>
      <c r="Q16" t="str">
        <f t="shared" ca="1" si="27"/>
        <v/>
      </c>
      <c r="R16">
        <f t="shared" ca="1" si="28"/>
        <v>0</v>
      </c>
      <c r="S16">
        <f t="shared" ca="1" si="29"/>
        <v>0</v>
      </c>
      <c r="T16" t="str">
        <f t="shared" ca="1" si="12"/>
        <v/>
      </c>
      <c r="U16" t="str">
        <f t="shared" ca="1" si="13"/>
        <v/>
      </c>
      <c r="V16">
        <f t="shared" ca="1" si="30"/>
        <v>0</v>
      </c>
      <c r="W16" t="str">
        <f t="shared" ca="1" si="24"/>
        <v/>
      </c>
      <c r="X16" t="str">
        <f ca="1">IF(T16="","", IF(T16=1, "Long"&amp;COUNTIF($T$2:T16,1), "Sell"&amp;COUNTIF($T$2:T16, 0)))</f>
        <v/>
      </c>
      <c r="Y16" t="str">
        <f ca="1">IF(U16="","", IF(U16=-1, "Short"&amp;COUNTIF($U$2:U16,-1), "Cover"&amp;COUNTIF($U$2:U16, 0)))</f>
        <v/>
      </c>
      <c r="Z16" t="str">
        <f t="shared" ca="1" si="14"/>
        <v/>
      </c>
      <c r="AA16" t="str">
        <f t="shared" ca="1" si="15"/>
        <v/>
      </c>
      <c r="AB16" t="str">
        <f t="shared" ca="1" si="16"/>
        <v/>
      </c>
      <c r="AC16" t="str">
        <f t="shared" ca="1" si="17"/>
        <v/>
      </c>
      <c r="AD16" t="str">
        <f t="shared" ca="1" si="18"/>
        <v/>
      </c>
      <c r="AE16" t="str">
        <f t="shared" ca="1" si="19"/>
        <v/>
      </c>
      <c r="AF16">
        <f t="shared" ca="1" si="20"/>
        <v>0</v>
      </c>
      <c r="AG16">
        <f t="shared" ca="1" si="21"/>
        <v>0</v>
      </c>
      <c r="AH16" t="str">
        <f ca="1">IF(AF16=0, "", COUNTIF($AF$2:AF16, 1))</f>
        <v/>
      </c>
      <c r="AI16" t="str">
        <f ca="1">IF(AG16=0, "", COUNTIF($AG$2:AG16, 1))</f>
        <v/>
      </c>
      <c r="AJ16" t="str">
        <f t="shared" ca="1" si="22"/>
        <v/>
      </c>
    </row>
    <row r="17" spans="1:36" x14ac:dyDescent="0.3">
      <c r="A17" t="str">
        <f ca="1">IF(W17="","",W17&amp;"-"&amp;COUNTIF($W$2:W17,W17))</f>
        <v/>
      </c>
      <c r="B17" t="str">
        <f ca="1">IF(T17="","",T17&amp;"-"&amp;COUNTIF($T$2:T17,T17))</f>
        <v/>
      </c>
      <c r="C17" t="str">
        <f ca="1">IF(U17="","",U17&amp;"-"&amp;COUNTIF($U$2:U17,U17))</f>
        <v/>
      </c>
      <c r="D17" t="s">
        <v>97</v>
      </c>
      <c r="E17" t="s">
        <v>97</v>
      </c>
      <c r="F17">
        <f t="shared" si="23"/>
        <v>16</v>
      </c>
      <c r="G17" s="4">
        <f t="shared" ca="1" si="3"/>
        <v>41296</v>
      </c>
      <c r="H17">
        <f t="shared" ca="1" si="4"/>
        <v>653.75</v>
      </c>
      <c r="I17" s="5">
        <f t="shared" ca="1" si="4"/>
        <v>813.35</v>
      </c>
      <c r="J17" s="6">
        <f t="shared" ca="1" si="5"/>
        <v>0.80377451281736023</v>
      </c>
      <c r="K17" s="6">
        <f t="shared" ca="1" si="0"/>
        <v>0.81207843260489587</v>
      </c>
      <c r="L17" s="6">
        <f t="shared" ca="1" si="25"/>
        <v>8.5791643157597554E-3</v>
      </c>
      <c r="M17">
        <f t="shared" ca="1" si="6"/>
        <v>0.82065759692065565</v>
      </c>
      <c r="N17">
        <f t="shared" ca="1" si="7"/>
        <v>0.80349926828913609</v>
      </c>
      <c r="O17" t="str">
        <f t="shared" ca="1" si="1"/>
        <v/>
      </c>
      <c r="P17" t="str">
        <f t="shared" ca="1" si="26"/>
        <v/>
      </c>
      <c r="Q17" t="str">
        <f t="shared" ca="1" si="27"/>
        <v/>
      </c>
      <c r="R17">
        <f t="shared" ca="1" si="28"/>
        <v>0</v>
      </c>
      <c r="S17">
        <f t="shared" ca="1" si="29"/>
        <v>0</v>
      </c>
      <c r="T17" t="str">
        <f t="shared" ca="1" si="12"/>
        <v/>
      </c>
      <c r="U17" t="str">
        <f t="shared" ca="1" si="13"/>
        <v/>
      </c>
      <c r="V17">
        <f t="shared" ca="1" si="30"/>
        <v>0</v>
      </c>
      <c r="W17" t="str">
        <f t="shared" ca="1" si="24"/>
        <v/>
      </c>
      <c r="X17" t="str">
        <f ca="1">IF(T17="","", IF(T17=1, "Long"&amp;COUNTIF($T$2:T17,1), "Sell"&amp;COUNTIF($T$2:T17, 0)))</f>
        <v/>
      </c>
      <c r="Y17" t="str">
        <f ca="1">IF(U17="","", IF(U17=-1, "Short"&amp;COUNTIF($U$2:U17,-1), "Cover"&amp;COUNTIF($U$2:U17, 0)))</f>
        <v/>
      </c>
      <c r="Z17" t="str">
        <f t="shared" ca="1" si="14"/>
        <v/>
      </c>
      <c r="AA17" t="str">
        <f t="shared" ca="1" si="15"/>
        <v/>
      </c>
      <c r="AB17" t="str">
        <f t="shared" ca="1" si="16"/>
        <v/>
      </c>
      <c r="AC17" t="str">
        <f t="shared" ca="1" si="17"/>
        <v/>
      </c>
      <c r="AD17" t="str">
        <f t="shared" ca="1" si="18"/>
        <v/>
      </c>
      <c r="AE17" t="str">
        <f t="shared" ca="1" si="19"/>
        <v/>
      </c>
      <c r="AF17">
        <f t="shared" ca="1" si="20"/>
        <v>0</v>
      </c>
      <c r="AG17">
        <f t="shared" ca="1" si="21"/>
        <v>0</v>
      </c>
      <c r="AH17" t="str">
        <f ca="1">IF(AF17=0, "", COUNTIF($AF$2:AF17, 1))</f>
        <v/>
      </c>
      <c r="AI17" t="str">
        <f ca="1">IF(AG17=0, "", COUNTIF($AG$2:AG17, 1))</f>
        <v/>
      </c>
      <c r="AJ17" t="str">
        <f t="shared" ca="1" si="22"/>
        <v/>
      </c>
    </row>
    <row r="18" spans="1:36" x14ac:dyDescent="0.3">
      <c r="A18" t="str">
        <f ca="1">IF(W18="","",W18&amp;"-"&amp;COUNTIF($W$2:W18,W18))</f>
        <v>1-2</v>
      </c>
      <c r="B18" t="str">
        <f ca="1">IF(T18="","",T18&amp;"-"&amp;COUNTIF($T$2:T18,T18))</f>
        <v>1-1</v>
      </c>
      <c r="C18" t="str">
        <f ca="1">IF(U18="","",U18&amp;"-"&amp;COUNTIF($U$2:U18,U18))</f>
        <v/>
      </c>
      <c r="D18">
        <v>2</v>
      </c>
      <c r="E18" t="s">
        <v>97</v>
      </c>
      <c r="F18">
        <f t="shared" si="23"/>
        <v>17</v>
      </c>
      <c r="G18" s="39">
        <f t="shared" ca="1" si="3"/>
        <v>41297</v>
      </c>
      <c r="H18" s="40">
        <f t="shared" ca="1" si="4"/>
        <v>656.6</v>
      </c>
      <c r="I18" s="41">
        <f t="shared" ca="1" si="4"/>
        <v>820.85</v>
      </c>
      <c r="J18" s="42">
        <f t="shared" ca="1" si="5"/>
        <v>0.79990254004994821</v>
      </c>
      <c r="K18" s="42">
        <f t="shared" ca="1" si="0"/>
        <v>0.81164699986290256</v>
      </c>
      <c r="L18" s="42">
        <f t="shared" ca="1" si="25"/>
        <v>9.1104662293194916E-3</v>
      </c>
      <c r="M18" s="40">
        <f t="shared" ca="1" si="6"/>
        <v>0.82075746609222211</v>
      </c>
      <c r="N18" s="40">
        <f t="shared" ca="1" si="7"/>
        <v>0.80253653363358302</v>
      </c>
      <c r="O18" s="40" t="str">
        <f t="shared" ca="1" si="1"/>
        <v>Long</v>
      </c>
      <c r="P18" s="40" t="str">
        <f ca="1">IF(F18&lt;=$AL$3,"",IF(P17="",IF(J18&lt;N18,"Long",IF(P18="","","")),IF(P17="Long", IF(J18&gt;K18,"",P17),"")))</f>
        <v>Long</v>
      </c>
      <c r="Q18" s="40" t="str">
        <f t="shared" ca="1" si="27"/>
        <v/>
      </c>
      <c r="R18" s="40">
        <f t="shared" ca="1" si="28"/>
        <v>1</v>
      </c>
      <c r="S18" s="40">
        <f t="shared" ca="1" si="29"/>
        <v>0</v>
      </c>
      <c r="T18">
        <f t="shared" ca="1" si="12"/>
        <v>1</v>
      </c>
      <c r="U18" t="str">
        <f t="shared" ca="1" si="13"/>
        <v/>
      </c>
      <c r="V18" s="40">
        <f t="shared" ca="1" si="30"/>
        <v>1</v>
      </c>
      <c r="W18" s="40">
        <f t="shared" ca="1" si="24"/>
        <v>1</v>
      </c>
      <c r="X18" t="str">
        <f ca="1">IF(T18="","", IF(T18=1, "Long"&amp;COUNTIF($T$2:T18,1), "Sell"&amp;COUNTIF($T$2:T18, 0)))</f>
        <v>Long1</v>
      </c>
      <c r="Y18" t="str">
        <f ca="1">IF(U18="","", IF(U18=-1, "Short"&amp;COUNTIF($U$2:U18,-1), "Cover"&amp;COUNTIF($U$2:U18, 0)))</f>
        <v/>
      </c>
      <c r="Z18" s="40" t="str">
        <f t="shared" ca="1" si="14"/>
        <v>BUY</v>
      </c>
      <c r="AA18" s="40" t="str">
        <f t="shared" ca="1" si="15"/>
        <v/>
      </c>
      <c r="AB18" s="40" t="str">
        <f t="shared" ca="1" si="16"/>
        <v/>
      </c>
      <c r="AC18" s="40" t="str">
        <f t="shared" ca="1" si="17"/>
        <v/>
      </c>
      <c r="AD18" s="40" t="str">
        <f t="shared" ca="1" si="18"/>
        <v>BUY</v>
      </c>
      <c r="AE18" s="40" t="str">
        <f t="shared" ca="1" si="19"/>
        <v/>
      </c>
      <c r="AF18" s="40">
        <f t="shared" ca="1" si="20"/>
        <v>1</v>
      </c>
      <c r="AG18" s="40">
        <f t="shared" ca="1" si="21"/>
        <v>0</v>
      </c>
      <c r="AH18" s="40">
        <f ca="1">IF(AF18=0, "", COUNTIF($AF$2:AF18, 1))</f>
        <v>2</v>
      </c>
      <c r="AI18" s="40" t="str">
        <f ca="1">IF(AG18=0, "", COUNTIF($AG$2:AG18, 1))</f>
        <v/>
      </c>
      <c r="AJ18" t="str">
        <f t="shared" ca="1" si="22"/>
        <v>Long</v>
      </c>
    </row>
    <row r="19" spans="1:36" x14ac:dyDescent="0.3">
      <c r="A19" t="str">
        <f ca="1">IF(W19="","",W19&amp;"-"&amp;COUNTIF($W$2:W19,W19))</f>
        <v>0-2</v>
      </c>
      <c r="B19" t="str">
        <f ca="1">IF(T19="","",T19&amp;"-"&amp;COUNTIF($T$2:T19,T19))</f>
        <v>0-1</v>
      </c>
      <c r="C19" t="str">
        <f ca="1">IF(U19="","",U19&amp;"-"&amp;COUNTIF($U$2:U19,U19))</f>
        <v/>
      </c>
      <c r="D19" t="s">
        <v>97</v>
      </c>
      <c r="E19">
        <v>2</v>
      </c>
      <c r="F19">
        <f t="shared" si="23"/>
        <v>18</v>
      </c>
      <c r="G19" s="4">
        <f t="shared" ca="1" si="3"/>
        <v>41298</v>
      </c>
      <c r="H19">
        <f t="shared" ca="1" si="4"/>
        <v>660.3</v>
      </c>
      <c r="I19" s="5">
        <f t="shared" ca="1" si="4"/>
        <v>807.65</v>
      </c>
      <c r="J19" s="6">
        <f t="shared" ca="1" si="5"/>
        <v>0.81755711013434029</v>
      </c>
      <c r="K19" s="6">
        <f t="shared" ca="1" si="0"/>
        <v>0.81153717483757215</v>
      </c>
      <c r="L19" s="6">
        <f t="shared" ca="1" si="25"/>
        <v>9.0227922818582867E-3</v>
      </c>
      <c r="M19">
        <f t="shared" ca="1" si="6"/>
        <v>0.82055996711943047</v>
      </c>
      <c r="N19">
        <f t="shared" ca="1" si="7"/>
        <v>0.80251438255571383</v>
      </c>
      <c r="O19" t="str">
        <f t="shared" ca="1" si="1"/>
        <v/>
      </c>
      <c r="P19" t="str">
        <f t="shared" ca="1" si="26"/>
        <v/>
      </c>
      <c r="Q19" t="str">
        <f t="shared" ca="1" si="27"/>
        <v/>
      </c>
      <c r="R19">
        <f t="shared" ca="1" si="28"/>
        <v>0</v>
      </c>
      <c r="S19">
        <f t="shared" ca="1" si="29"/>
        <v>0</v>
      </c>
      <c r="T19">
        <f t="shared" ca="1" si="12"/>
        <v>0</v>
      </c>
      <c r="U19" t="str">
        <f t="shared" ca="1" si="13"/>
        <v/>
      </c>
      <c r="V19">
        <f t="shared" ca="1" si="30"/>
        <v>0</v>
      </c>
      <c r="W19">
        <f t="shared" ca="1" si="24"/>
        <v>0</v>
      </c>
      <c r="X19" t="str">
        <f ca="1">IF(T19="","", IF(T19=1, "Long"&amp;COUNTIF($T$2:T19,1), "Sell"&amp;COUNTIF($T$2:T19, 0)))</f>
        <v>Sell1</v>
      </c>
      <c r="Y19" t="str">
        <f ca="1">IF(U19="","", IF(U19=-1, "Short"&amp;COUNTIF($U$2:U19,-1), "Cover"&amp;COUNTIF($U$2:U19, 0)))</f>
        <v/>
      </c>
      <c r="Z19" t="str">
        <f t="shared" ca="1" si="14"/>
        <v/>
      </c>
      <c r="AA19" t="str">
        <f t="shared" ca="1" si="15"/>
        <v>SELL</v>
      </c>
      <c r="AB19" t="str">
        <f t="shared" ca="1" si="16"/>
        <v/>
      </c>
      <c r="AC19" t="str">
        <f t="shared" ca="1" si="17"/>
        <v/>
      </c>
      <c r="AD19" t="str">
        <f t="shared" ca="1" si="18"/>
        <v/>
      </c>
      <c r="AE19" t="str">
        <f t="shared" ca="1" si="19"/>
        <v>SELL</v>
      </c>
      <c r="AF19">
        <f t="shared" ca="1" si="20"/>
        <v>0</v>
      </c>
      <c r="AG19">
        <f t="shared" ca="1" si="21"/>
        <v>1</v>
      </c>
      <c r="AH19" t="str">
        <f ca="1">IF(AF19=0, "", COUNTIF($AF$2:AF19, 1))</f>
        <v/>
      </c>
      <c r="AI19">
        <f ca="1">IF(AG19=0, "", COUNTIF($AG$2:AG19, 1))</f>
        <v>2</v>
      </c>
      <c r="AJ19" t="str">
        <f t="shared" ca="1" si="22"/>
        <v/>
      </c>
    </row>
    <row r="20" spans="1:36" x14ac:dyDescent="0.3">
      <c r="A20" t="str">
        <f ca="1">IF(W20="","",W20&amp;"-"&amp;COUNTIF($W$2:W20,W20))</f>
        <v>1-3</v>
      </c>
      <c r="B20" t="str">
        <f ca="1">IF(T20="","",T20&amp;"-"&amp;COUNTIF($T$2:T20,T20))</f>
        <v/>
      </c>
      <c r="C20" t="str">
        <f ca="1">IF(U20="","",U20&amp;"-"&amp;COUNTIF($U$2:U20,U20))</f>
        <v>-1-2</v>
      </c>
      <c r="D20">
        <v>3</v>
      </c>
      <c r="E20" t="s">
        <v>97</v>
      </c>
      <c r="F20">
        <f t="shared" si="23"/>
        <v>19</v>
      </c>
      <c r="G20" s="36">
        <f t="shared" ca="1" si="3"/>
        <v>41299</v>
      </c>
      <c r="H20" s="7">
        <f t="shared" ca="1" si="4"/>
        <v>665.05</v>
      </c>
      <c r="I20" s="37">
        <f t="shared" ca="1" si="4"/>
        <v>805.85</v>
      </c>
      <c r="J20" s="38">
        <f t="shared" ca="1" si="5"/>
        <v>0.82527765713222057</v>
      </c>
      <c r="K20" s="38">
        <f t="shared" ca="1" si="0"/>
        <v>0.81138427347235087</v>
      </c>
      <c r="L20" s="38">
        <f t="shared" ca="1" si="25"/>
        <v>8.7439285856433582E-3</v>
      </c>
      <c r="M20" s="7">
        <f t="shared" ca="1" si="6"/>
        <v>0.82012820205799419</v>
      </c>
      <c r="N20" s="7">
        <f t="shared" ca="1" si="7"/>
        <v>0.80264034488670755</v>
      </c>
      <c r="O20" s="7" t="str">
        <f t="shared" ca="1" si="1"/>
        <v>Short</v>
      </c>
      <c r="P20" s="7" t="str">
        <f t="shared" ca="1" si="26"/>
        <v/>
      </c>
      <c r="Q20" s="7" t="str">
        <f t="shared" ca="1" si="27"/>
        <v>Short</v>
      </c>
      <c r="R20" s="7">
        <f t="shared" ca="1" si="28"/>
        <v>0</v>
      </c>
      <c r="S20" s="7">
        <f t="shared" ca="1" si="29"/>
        <v>-1</v>
      </c>
      <c r="T20" t="str">
        <f t="shared" ca="1" si="12"/>
        <v/>
      </c>
      <c r="U20">
        <f t="shared" ca="1" si="13"/>
        <v>-1</v>
      </c>
      <c r="V20" s="7">
        <f t="shared" ca="1" si="30"/>
        <v>-1</v>
      </c>
      <c r="W20" s="7">
        <f t="shared" ca="1" si="24"/>
        <v>1</v>
      </c>
      <c r="X20" t="str">
        <f ca="1">IF(T20="","", IF(T20=1, "Long"&amp;COUNTIF($T$2:T20,1), "Sell"&amp;COUNTIF($T$2:T20, 0)))</f>
        <v/>
      </c>
      <c r="Y20" t="str">
        <f ca="1">IF(U20="","", IF(U20=-1, "Short"&amp;COUNTIF($U$2:U20,-1), "Cover"&amp;COUNTIF($U$2:U20, 0)))</f>
        <v>Short2</v>
      </c>
      <c r="Z20" s="7" t="str">
        <f t="shared" ca="1" si="14"/>
        <v/>
      </c>
      <c r="AA20" s="7" t="str">
        <f t="shared" ca="1" si="15"/>
        <v/>
      </c>
      <c r="AB20" s="7" t="str">
        <f t="shared" ca="1" si="16"/>
        <v>Short</v>
      </c>
      <c r="AC20" s="7" t="str">
        <f t="shared" ca="1" si="17"/>
        <v/>
      </c>
      <c r="AD20" s="7" t="str">
        <f t="shared" ca="1" si="18"/>
        <v>Short</v>
      </c>
      <c r="AE20" s="7" t="str">
        <f t="shared" ca="1" si="19"/>
        <v/>
      </c>
      <c r="AF20" s="7">
        <f t="shared" ca="1" si="20"/>
        <v>1</v>
      </c>
      <c r="AG20" s="7">
        <f t="shared" ca="1" si="21"/>
        <v>0</v>
      </c>
      <c r="AH20" s="7">
        <f ca="1">IF(AF20=0, "", COUNTIF($AF$2:AF20, 1))</f>
        <v>3</v>
      </c>
      <c r="AI20" s="7" t="str">
        <f ca="1">IF(AG20=0, "", COUNTIF($AG$2:AG20, 1))</f>
        <v/>
      </c>
      <c r="AJ20" t="str">
        <f t="shared" ca="1" si="22"/>
        <v>Short</v>
      </c>
    </row>
    <row r="21" spans="1:36" x14ac:dyDescent="0.3">
      <c r="A21" t="str">
        <f ca="1">IF(W21="","",W21&amp;"-"&amp;COUNTIF($W$2:W21,W21))</f>
        <v/>
      </c>
      <c r="B21" t="str">
        <f ca="1">IF(T21="","",T21&amp;"-"&amp;COUNTIF($T$2:T21,T21))</f>
        <v/>
      </c>
      <c r="C21" t="str">
        <f ca="1">IF(U21="","",U21&amp;"-"&amp;COUNTIF($U$2:U21,U21))</f>
        <v/>
      </c>
      <c r="D21" t="s">
        <v>97</v>
      </c>
      <c r="E21" t="s">
        <v>97</v>
      </c>
      <c r="F21">
        <f t="shared" si="23"/>
        <v>20</v>
      </c>
      <c r="G21" s="4">
        <f t="shared" ca="1" si="3"/>
        <v>41302</v>
      </c>
      <c r="H21">
        <f t="shared" ca="1" si="4"/>
        <v>670.35</v>
      </c>
      <c r="I21" s="5">
        <f t="shared" ca="1" si="4"/>
        <v>801.7</v>
      </c>
      <c r="J21" s="6">
        <f t="shared" ca="1" si="5"/>
        <v>0.83616065860047395</v>
      </c>
      <c r="K21" s="6">
        <f t="shared" ca="1" si="0"/>
        <v>0.81407415590938881</v>
      </c>
      <c r="L21" s="6">
        <f t="shared" ca="1" si="25"/>
        <v>1.1667221036479535E-2</v>
      </c>
      <c r="M21">
        <f t="shared" ca="1" si="6"/>
        <v>0.82574137694586836</v>
      </c>
      <c r="N21">
        <f t="shared" ca="1" si="7"/>
        <v>0.80240693487290926</v>
      </c>
      <c r="O21" t="str">
        <f t="shared" ca="1" si="1"/>
        <v>Short</v>
      </c>
      <c r="P21" t="str">
        <f t="shared" ca="1" si="26"/>
        <v/>
      </c>
      <c r="Q21" t="str">
        <f t="shared" ca="1" si="27"/>
        <v>Short</v>
      </c>
      <c r="R21">
        <f t="shared" ca="1" si="28"/>
        <v>0</v>
      </c>
      <c r="S21">
        <f t="shared" ca="1" si="29"/>
        <v>-1</v>
      </c>
      <c r="T21" t="str">
        <f t="shared" ca="1" si="12"/>
        <v/>
      </c>
      <c r="U21" t="str">
        <f t="shared" ca="1" si="13"/>
        <v/>
      </c>
      <c r="V21">
        <f t="shared" ca="1" si="30"/>
        <v>0</v>
      </c>
      <c r="W21" t="str">
        <f t="shared" ca="1" si="24"/>
        <v/>
      </c>
      <c r="X21" t="str">
        <f ca="1">IF(T21="","", IF(T21=1, "Long"&amp;COUNTIF($T$2:T21,1), "Sell"&amp;COUNTIF($T$2:T21, 0)))</f>
        <v/>
      </c>
      <c r="Y21" t="str">
        <f ca="1">IF(U21="","", IF(U21=-1, "Short"&amp;COUNTIF($U$2:U21,-1), "Cover"&amp;COUNTIF($U$2:U21, 0)))</f>
        <v/>
      </c>
      <c r="Z21" t="str">
        <f t="shared" ca="1" si="14"/>
        <v/>
      </c>
      <c r="AA21" t="str">
        <f t="shared" ca="1" si="15"/>
        <v/>
      </c>
      <c r="AB21" t="str">
        <f t="shared" ca="1" si="16"/>
        <v/>
      </c>
      <c r="AC21" t="str">
        <f t="shared" ca="1" si="17"/>
        <v/>
      </c>
      <c r="AD21" t="str">
        <f t="shared" ca="1" si="18"/>
        <v/>
      </c>
      <c r="AE21" t="str">
        <f t="shared" ca="1" si="19"/>
        <v/>
      </c>
      <c r="AF21">
        <f t="shared" ca="1" si="20"/>
        <v>0</v>
      </c>
      <c r="AG21">
        <f t="shared" ca="1" si="21"/>
        <v>0</v>
      </c>
      <c r="AH21" t="str">
        <f ca="1">IF(AF21=0, "", COUNTIF($AF$2:AF21, 1))</f>
        <v/>
      </c>
      <c r="AI21" t="str">
        <f ca="1">IF(AG21=0, "", COUNTIF($AG$2:AG21, 1))</f>
        <v/>
      </c>
      <c r="AJ21" t="str">
        <f t="shared" ca="1" si="22"/>
        <v/>
      </c>
    </row>
    <row r="22" spans="1:36" x14ac:dyDescent="0.3">
      <c r="A22" t="str">
        <f ca="1">IF(W22="","",W22&amp;"-"&amp;COUNTIF($W$2:W22,W22))</f>
        <v>0-3</v>
      </c>
      <c r="B22" t="str">
        <f ca="1">IF(T22="","",T22&amp;"-"&amp;COUNTIF($T$2:T22,T22))</f>
        <v/>
      </c>
      <c r="C22" t="str">
        <f ca="1">IF(U22="","",U22&amp;"-"&amp;COUNTIF($U$2:U22,U22))</f>
        <v>0-2</v>
      </c>
      <c r="D22" t="s">
        <v>97</v>
      </c>
      <c r="E22">
        <v>3</v>
      </c>
      <c r="F22">
        <f t="shared" si="23"/>
        <v>21</v>
      </c>
      <c r="G22" s="4">
        <f t="shared" ca="1" si="3"/>
        <v>41303</v>
      </c>
      <c r="H22">
        <f t="shared" ca="1" si="4"/>
        <v>652.45000000000005</v>
      </c>
      <c r="I22" s="5">
        <f t="shared" ca="1" si="4"/>
        <v>802.5</v>
      </c>
      <c r="J22" s="6">
        <f t="shared" ca="1" si="5"/>
        <v>0.81302180685358261</v>
      </c>
      <c r="K22" s="6">
        <f t="shared" ca="1" si="0"/>
        <v>0.81441934083460177</v>
      </c>
      <c r="L22" s="6">
        <f t="shared" ca="1" si="25"/>
        <v>1.1569809996705229E-2</v>
      </c>
      <c r="M22">
        <f t="shared" ca="1" si="6"/>
        <v>0.82598915083130697</v>
      </c>
      <c r="N22">
        <f t="shared" ca="1" si="7"/>
        <v>0.80284953083789656</v>
      </c>
      <c r="O22" t="str">
        <f t="shared" ca="1" si="1"/>
        <v/>
      </c>
      <c r="P22" t="str">
        <f t="shared" ca="1" si="26"/>
        <v/>
      </c>
      <c r="Q22" t="str">
        <f t="shared" ca="1" si="27"/>
        <v/>
      </c>
      <c r="R22">
        <f t="shared" ca="1" si="28"/>
        <v>0</v>
      </c>
      <c r="S22">
        <f t="shared" ca="1" si="29"/>
        <v>0</v>
      </c>
      <c r="T22" t="str">
        <f t="shared" ca="1" si="12"/>
        <v/>
      </c>
      <c r="U22">
        <f t="shared" ca="1" si="13"/>
        <v>0</v>
      </c>
      <c r="V22">
        <f t="shared" ca="1" si="30"/>
        <v>0</v>
      </c>
      <c r="W22">
        <f t="shared" ca="1" si="24"/>
        <v>0</v>
      </c>
      <c r="X22" t="str">
        <f ca="1">IF(T22="","", IF(T22=1, "Long"&amp;COUNTIF($T$2:T22,1), "Sell"&amp;COUNTIF($T$2:T22, 0)))</f>
        <v/>
      </c>
      <c r="Y22" t="str">
        <f ca="1">IF(U22="","", IF(U22=-1, "Short"&amp;COUNTIF($U$2:U22,-1), "Cover"&amp;COUNTIF($U$2:U22, 0)))</f>
        <v>Cover2</v>
      </c>
      <c r="Z22" t="str">
        <f t="shared" ca="1" si="14"/>
        <v/>
      </c>
      <c r="AA22" t="str">
        <f t="shared" ca="1" si="15"/>
        <v/>
      </c>
      <c r="AB22" t="str">
        <f t="shared" ca="1" si="16"/>
        <v/>
      </c>
      <c r="AC22" t="str">
        <f t="shared" ca="1" si="17"/>
        <v>Cover</v>
      </c>
      <c r="AD22" t="str">
        <f t="shared" ca="1" si="18"/>
        <v/>
      </c>
      <c r="AE22" t="str">
        <f t="shared" ca="1" si="19"/>
        <v>Cover</v>
      </c>
      <c r="AF22">
        <f t="shared" ca="1" si="20"/>
        <v>0</v>
      </c>
      <c r="AG22">
        <f t="shared" ca="1" si="21"/>
        <v>1</v>
      </c>
      <c r="AH22" t="str">
        <f ca="1">IF(AF22=0, "", COUNTIF($AF$2:AF22, 1))</f>
        <v/>
      </c>
      <c r="AI22">
        <f ca="1">IF(AG22=0, "", COUNTIF($AG$2:AG22, 1))</f>
        <v>3</v>
      </c>
      <c r="AJ22" t="str">
        <f t="shared" ca="1" si="22"/>
        <v/>
      </c>
    </row>
    <row r="23" spans="1:36" x14ac:dyDescent="0.3">
      <c r="A23" t="str">
        <f ca="1">IF(W23="","",W23&amp;"-"&amp;COUNTIF($W$2:W23,W23))</f>
        <v/>
      </c>
      <c r="B23" t="str">
        <f ca="1">IF(T23="","",T23&amp;"-"&amp;COUNTIF($T$2:T23,T23))</f>
        <v/>
      </c>
      <c r="C23" t="str">
        <f ca="1">IF(U23="","",U23&amp;"-"&amp;COUNTIF($U$2:U23,U23))</f>
        <v/>
      </c>
      <c r="D23" t="s">
        <v>97</v>
      </c>
      <c r="E23" t="s">
        <v>97</v>
      </c>
      <c r="F23">
        <f t="shared" si="23"/>
        <v>22</v>
      </c>
      <c r="G23" s="4">
        <f t="shared" ca="1" si="3"/>
        <v>41304</v>
      </c>
      <c r="H23">
        <f t="shared" ca="1" si="4"/>
        <v>656.65</v>
      </c>
      <c r="I23" s="5">
        <f t="shared" ca="1" si="4"/>
        <v>797.15</v>
      </c>
      <c r="J23" s="6">
        <f t="shared" ca="1" si="5"/>
        <v>0.82374709904033117</v>
      </c>
      <c r="K23" s="6">
        <f t="shared" ca="1" si="0"/>
        <v>0.81613214684903357</v>
      </c>
      <c r="L23" s="6">
        <f t="shared" ca="1" si="25"/>
        <v>1.155455585289677E-2</v>
      </c>
      <c r="M23">
        <f t="shared" ca="1" si="6"/>
        <v>0.82768670270193034</v>
      </c>
      <c r="N23">
        <f t="shared" ca="1" si="7"/>
        <v>0.80457759099613679</v>
      </c>
      <c r="O23" t="str">
        <f t="shared" ca="1" si="1"/>
        <v/>
      </c>
      <c r="P23" t="str">
        <f t="shared" ca="1" si="26"/>
        <v/>
      </c>
      <c r="Q23" t="str">
        <f t="shared" ca="1" si="27"/>
        <v/>
      </c>
      <c r="R23">
        <f t="shared" ca="1" si="28"/>
        <v>0</v>
      </c>
      <c r="S23">
        <f t="shared" ca="1" si="29"/>
        <v>0</v>
      </c>
      <c r="T23" t="str">
        <f t="shared" ca="1" si="12"/>
        <v/>
      </c>
      <c r="U23" t="str">
        <f t="shared" ca="1" si="13"/>
        <v/>
      </c>
      <c r="V23">
        <f t="shared" ca="1" si="30"/>
        <v>0</v>
      </c>
      <c r="W23" t="str">
        <f t="shared" ca="1" si="24"/>
        <v/>
      </c>
      <c r="X23" t="str">
        <f ca="1">IF(T23="","", IF(T23=1, "Long"&amp;COUNTIF($T$2:T23,1), "Sell"&amp;COUNTIF($T$2:T23, 0)))</f>
        <v/>
      </c>
      <c r="Y23" t="str">
        <f ca="1">IF(U23="","", IF(U23=-1, "Short"&amp;COUNTIF($U$2:U23,-1), "Cover"&amp;COUNTIF($U$2:U23, 0)))</f>
        <v/>
      </c>
      <c r="Z23" t="str">
        <f t="shared" ca="1" si="14"/>
        <v/>
      </c>
      <c r="AA23" t="str">
        <f t="shared" ca="1" si="15"/>
        <v/>
      </c>
      <c r="AB23" t="str">
        <f t="shared" ca="1" si="16"/>
        <v/>
      </c>
      <c r="AC23" t="str">
        <f t="shared" ca="1" si="17"/>
        <v/>
      </c>
      <c r="AD23" t="str">
        <f t="shared" ca="1" si="18"/>
        <v/>
      </c>
      <c r="AE23" t="str">
        <f t="shared" ca="1" si="19"/>
        <v/>
      </c>
      <c r="AF23">
        <f t="shared" ca="1" si="20"/>
        <v>0</v>
      </c>
      <c r="AG23">
        <f t="shared" ca="1" si="21"/>
        <v>0</v>
      </c>
      <c r="AH23" t="str">
        <f ca="1">IF(AF23=0, "", COUNTIF($AF$2:AF23, 1))</f>
        <v/>
      </c>
      <c r="AI23" t="str">
        <f ca="1">IF(AG23=0, "", COUNTIF($AG$2:AG23, 1))</f>
        <v/>
      </c>
      <c r="AJ23" t="str">
        <f t="shared" ca="1" si="22"/>
        <v/>
      </c>
    </row>
    <row r="24" spans="1:36" x14ac:dyDescent="0.3">
      <c r="A24" t="str">
        <f ca="1">IF(W24="","",W24&amp;"-"&amp;COUNTIF($W$2:W24,W24))</f>
        <v/>
      </c>
      <c r="B24" t="str">
        <f ca="1">IF(T24="","",T24&amp;"-"&amp;COUNTIF($T$2:T24,T24))</f>
        <v/>
      </c>
      <c r="C24" t="str">
        <f ca="1">IF(U24="","",U24&amp;"-"&amp;COUNTIF($U$2:U24,U24))</f>
        <v/>
      </c>
      <c r="D24" t="s">
        <v>97</v>
      </c>
      <c r="E24" t="s">
        <v>97</v>
      </c>
      <c r="F24">
        <f t="shared" si="23"/>
        <v>23</v>
      </c>
      <c r="G24" s="4">
        <f t="shared" ca="1" si="3"/>
        <v>41305</v>
      </c>
      <c r="H24">
        <f t="shared" ca="1" si="4"/>
        <v>643.04999999999995</v>
      </c>
      <c r="I24" s="5">
        <f t="shared" ca="1" si="4"/>
        <v>786.55</v>
      </c>
      <c r="J24" s="6">
        <f t="shared" ca="1" si="5"/>
        <v>0.81755768864026446</v>
      </c>
      <c r="K24" s="6">
        <f t="shared" ca="1" si="0"/>
        <v>0.81532228916526428</v>
      </c>
      <c r="L24" s="6">
        <f t="shared" ca="1" si="25"/>
        <v>1.108720227048831E-2</v>
      </c>
      <c r="M24">
        <f t="shared" ca="1" si="6"/>
        <v>0.8264094914357526</v>
      </c>
      <c r="N24">
        <f t="shared" ca="1" si="7"/>
        <v>0.80423508689477596</v>
      </c>
      <c r="O24" t="str">
        <f t="shared" ca="1" si="1"/>
        <v/>
      </c>
      <c r="P24" t="str">
        <f t="shared" ca="1" si="26"/>
        <v/>
      </c>
      <c r="Q24" t="str">
        <f t="shared" ca="1" si="27"/>
        <v/>
      </c>
      <c r="R24">
        <f t="shared" ca="1" si="28"/>
        <v>0</v>
      </c>
      <c r="S24">
        <f t="shared" ca="1" si="29"/>
        <v>0</v>
      </c>
      <c r="T24" t="str">
        <f t="shared" ca="1" si="12"/>
        <v/>
      </c>
      <c r="U24" t="str">
        <f t="shared" ca="1" si="13"/>
        <v/>
      </c>
      <c r="V24">
        <f t="shared" ca="1" si="30"/>
        <v>0</v>
      </c>
      <c r="W24" t="str">
        <f t="shared" ca="1" si="24"/>
        <v/>
      </c>
      <c r="X24" t="str">
        <f ca="1">IF(T24="","", IF(T24=1, "Long"&amp;COUNTIF($T$2:T24,1), "Sell"&amp;COUNTIF($T$2:T24, 0)))</f>
        <v/>
      </c>
      <c r="Y24" t="str">
        <f ca="1">IF(U24="","", IF(U24=-1, "Short"&amp;COUNTIF($U$2:U24,-1), "Cover"&amp;COUNTIF($U$2:U24, 0)))</f>
        <v/>
      </c>
      <c r="Z24" t="str">
        <f t="shared" ca="1" si="14"/>
        <v/>
      </c>
      <c r="AA24" t="str">
        <f t="shared" ca="1" si="15"/>
        <v/>
      </c>
      <c r="AB24" t="str">
        <f t="shared" ca="1" si="16"/>
        <v/>
      </c>
      <c r="AC24" t="str">
        <f t="shared" ca="1" si="17"/>
        <v/>
      </c>
      <c r="AD24" t="str">
        <f t="shared" ca="1" si="18"/>
        <v/>
      </c>
      <c r="AE24" t="str">
        <f t="shared" ca="1" si="19"/>
        <v/>
      </c>
      <c r="AF24">
        <f t="shared" ca="1" si="20"/>
        <v>0</v>
      </c>
      <c r="AG24">
        <f t="shared" ca="1" si="21"/>
        <v>0</v>
      </c>
      <c r="AH24" t="str">
        <f ca="1">IF(AF24=0, "", COUNTIF($AF$2:AF24, 1))</f>
        <v/>
      </c>
      <c r="AI24" t="str">
        <f ca="1">IF(AG24=0, "", COUNTIF($AG$2:AG24, 1))</f>
        <v/>
      </c>
      <c r="AJ24" t="str">
        <f t="shared" ca="1" si="22"/>
        <v/>
      </c>
    </row>
    <row r="25" spans="1:36" x14ac:dyDescent="0.3">
      <c r="A25" t="str">
        <f ca="1">IF(W25="","",W25&amp;"-"&amp;COUNTIF($W$2:W25,W25))</f>
        <v/>
      </c>
      <c r="B25" t="str">
        <f ca="1">IF(T25="","",T25&amp;"-"&amp;COUNTIF($T$2:T25,T25))</f>
        <v/>
      </c>
      <c r="C25" t="str">
        <f ca="1">IF(U25="","",U25&amp;"-"&amp;COUNTIF($U$2:U25,U25))</f>
        <v/>
      </c>
      <c r="D25" t="s">
        <v>97</v>
      </c>
      <c r="E25" t="s">
        <v>97</v>
      </c>
      <c r="F25">
        <f t="shared" si="23"/>
        <v>24</v>
      </c>
      <c r="G25" s="4">
        <f t="shared" ca="1" si="3"/>
        <v>41306</v>
      </c>
      <c r="H25">
        <f t="shared" ca="1" si="4"/>
        <v>640.15</v>
      </c>
      <c r="I25" s="5">
        <f t="shared" ca="1" si="4"/>
        <v>777.95</v>
      </c>
      <c r="J25" s="6">
        <f t="shared" ca="1" si="5"/>
        <v>0.8228677935599974</v>
      </c>
      <c r="K25" s="6">
        <f t="shared" ca="1" si="0"/>
        <v>0.81703899437515959</v>
      </c>
      <c r="L25" s="6">
        <f t="shared" ca="1" si="25"/>
        <v>1.0756001819397813E-2</v>
      </c>
      <c r="M25">
        <f t="shared" ca="1" si="6"/>
        <v>0.82779499619455743</v>
      </c>
      <c r="N25">
        <f t="shared" ca="1" si="7"/>
        <v>0.80628299255576175</v>
      </c>
      <c r="O25" t="str">
        <f t="shared" ca="1" si="1"/>
        <v/>
      </c>
      <c r="P25" t="str">
        <f t="shared" ca="1" si="26"/>
        <v/>
      </c>
      <c r="Q25" t="str">
        <f t="shared" ca="1" si="27"/>
        <v/>
      </c>
      <c r="R25">
        <f t="shared" ca="1" si="28"/>
        <v>0</v>
      </c>
      <c r="S25">
        <f t="shared" ca="1" si="29"/>
        <v>0</v>
      </c>
      <c r="T25" t="str">
        <f t="shared" ca="1" si="12"/>
        <v/>
      </c>
      <c r="U25" t="str">
        <f t="shared" ca="1" si="13"/>
        <v/>
      </c>
      <c r="V25">
        <f t="shared" ca="1" si="30"/>
        <v>0</v>
      </c>
      <c r="W25" t="str">
        <f t="shared" ca="1" si="24"/>
        <v/>
      </c>
      <c r="X25" t="str">
        <f ca="1">IF(T25="","", IF(T25=1, "Long"&amp;COUNTIF($T$2:T25,1), "Sell"&amp;COUNTIF($T$2:T25, 0)))</f>
        <v/>
      </c>
      <c r="Y25" t="str">
        <f ca="1">IF(U25="","", IF(U25=-1, "Short"&amp;COUNTIF($U$2:U25,-1), "Cover"&amp;COUNTIF($U$2:U25, 0)))</f>
        <v/>
      </c>
      <c r="Z25" t="str">
        <f t="shared" ca="1" si="14"/>
        <v/>
      </c>
      <c r="AA25" t="str">
        <f t="shared" ca="1" si="15"/>
        <v/>
      </c>
      <c r="AB25" t="str">
        <f t="shared" ca="1" si="16"/>
        <v/>
      </c>
      <c r="AC25" t="str">
        <f t="shared" ca="1" si="17"/>
        <v/>
      </c>
      <c r="AD25" t="str">
        <f t="shared" ca="1" si="18"/>
        <v/>
      </c>
      <c r="AE25" t="str">
        <f t="shared" ca="1" si="19"/>
        <v/>
      </c>
      <c r="AF25">
        <f t="shared" ca="1" si="20"/>
        <v>0</v>
      </c>
      <c r="AG25">
        <f t="shared" ca="1" si="21"/>
        <v>0</v>
      </c>
      <c r="AH25" t="str">
        <f ca="1">IF(AF25=0, "", COUNTIF($AF$2:AF25, 1))</f>
        <v/>
      </c>
      <c r="AI25" t="str">
        <f ca="1">IF(AG25=0, "", COUNTIF($AG$2:AG25, 1))</f>
        <v/>
      </c>
      <c r="AJ25" t="str">
        <f t="shared" ca="1" si="22"/>
        <v/>
      </c>
    </row>
    <row r="26" spans="1:36" x14ac:dyDescent="0.3">
      <c r="A26" t="str">
        <f ca="1">IF(W26="","",W26&amp;"-"&amp;COUNTIF($W$2:W26,W26))</f>
        <v/>
      </c>
      <c r="B26" t="str">
        <f ca="1">IF(T26="","",T26&amp;"-"&amp;COUNTIF($T$2:T26,T26))</f>
        <v/>
      </c>
      <c r="C26" t="str">
        <f ca="1">IF(U26="","",U26&amp;"-"&amp;COUNTIF($U$2:U26,U26))</f>
        <v/>
      </c>
      <c r="D26" t="s">
        <v>97</v>
      </c>
      <c r="E26" t="s">
        <v>97</v>
      </c>
      <c r="F26">
        <f t="shared" si="23"/>
        <v>25</v>
      </c>
      <c r="G26" s="4">
        <f t="shared" ca="1" si="3"/>
        <v>41309</v>
      </c>
      <c r="H26">
        <f t="shared" ca="1" si="4"/>
        <v>646.9</v>
      </c>
      <c r="I26" s="5">
        <f t="shared" ca="1" si="4"/>
        <v>798.25</v>
      </c>
      <c r="J26" s="6">
        <f t="shared" ca="1" si="5"/>
        <v>0.81039774506733475</v>
      </c>
      <c r="K26" s="6">
        <f t="shared" ca="1" si="0"/>
        <v>0.81702646118958544</v>
      </c>
      <c r="L26" s="6">
        <f t="shared" ca="1" si="25"/>
        <v>1.0764507614114306E-2</v>
      </c>
      <c r="M26">
        <f t="shared" ca="1" si="6"/>
        <v>0.82779096880369973</v>
      </c>
      <c r="N26">
        <f t="shared" ca="1" si="7"/>
        <v>0.80626195357547115</v>
      </c>
      <c r="O26" t="str">
        <f t="shared" ca="1" si="1"/>
        <v/>
      </c>
      <c r="P26" t="str">
        <f t="shared" ca="1" si="26"/>
        <v/>
      </c>
      <c r="Q26" t="str">
        <f t="shared" ca="1" si="27"/>
        <v/>
      </c>
      <c r="R26">
        <f t="shared" ca="1" si="28"/>
        <v>0</v>
      </c>
      <c r="S26">
        <f t="shared" ca="1" si="29"/>
        <v>0</v>
      </c>
      <c r="T26" t="str">
        <f t="shared" ca="1" si="12"/>
        <v/>
      </c>
      <c r="U26" t="str">
        <f t="shared" ca="1" si="13"/>
        <v/>
      </c>
      <c r="V26">
        <f t="shared" ca="1" si="30"/>
        <v>0</v>
      </c>
      <c r="W26" t="str">
        <f t="shared" ca="1" si="24"/>
        <v/>
      </c>
      <c r="X26" t="str">
        <f ca="1">IF(T26="","", IF(T26=1, "Long"&amp;COUNTIF($T$2:T26,1), "Sell"&amp;COUNTIF($T$2:T26, 0)))</f>
        <v/>
      </c>
      <c r="Y26" t="str">
        <f ca="1">IF(U26="","", IF(U26=-1, "Short"&amp;COUNTIF($U$2:U26,-1), "Cover"&amp;COUNTIF($U$2:U26, 0)))</f>
        <v/>
      </c>
      <c r="Z26" t="str">
        <f t="shared" ca="1" si="14"/>
        <v/>
      </c>
      <c r="AA26" t="str">
        <f t="shared" ca="1" si="15"/>
        <v/>
      </c>
      <c r="AB26" t="str">
        <f t="shared" ca="1" si="16"/>
        <v/>
      </c>
      <c r="AC26" t="str">
        <f t="shared" ca="1" si="17"/>
        <v/>
      </c>
      <c r="AD26" t="str">
        <f t="shared" ca="1" si="18"/>
        <v/>
      </c>
      <c r="AE26" t="str">
        <f t="shared" ca="1" si="19"/>
        <v/>
      </c>
      <c r="AF26">
        <f t="shared" ca="1" si="20"/>
        <v>0</v>
      </c>
      <c r="AG26">
        <f t="shared" ca="1" si="21"/>
        <v>0</v>
      </c>
      <c r="AH26" t="str">
        <f ca="1">IF(AF26=0, "", COUNTIF($AF$2:AF26, 1))</f>
        <v/>
      </c>
      <c r="AI26" t="str">
        <f ca="1">IF(AG26=0, "", COUNTIF($AG$2:AG26, 1))</f>
        <v/>
      </c>
      <c r="AJ26" t="str">
        <f t="shared" ca="1" si="22"/>
        <v/>
      </c>
    </row>
    <row r="27" spans="1:36" x14ac:dyDescent="0.3">
      <c r="A27" t="str">
        <f ca="1">IF(W27="","",W27&amp;"-"&amp;COUNTIF($W$2:W27,W27))</f>
        <v/>
      </c>
      <c r="B27" t="str">
        <f ca="1">IF(T27="","",T27&amp;"-"&amp;COUNTIF($T$2:T27,T27))</f>
        <v/>
      </c>
      <c r="C27" t="str">
        <f ca="1">IF(U27="","",U27&amp;"-"&amp;COUNTIF($U$2:U27,U27))</f>
        <v/>
      </c>
      <c r="D27" t="s">
        <v>97</v>
      </c>
      <c r="E27" t="s">
        <v>97</v>
      </c>
      <c r="F27">
        <f t="shared" si="23"/>
        <v>26</v>
      </c>
      <c r="G27" s="4">
        <f t="shared" ca="1" si="3"/>
        <v>41310</v>
      </c>
      <c r="H27">
        <f t="shared" ca="1" si="4"/>
        <v>644.15</v>
      </c>
      <c r="I27" s="5">
        <f t="shared" ca="1" si="4"/>
        <v>797.4</v>
      </c>
      <c r="J27" s="6">
        <f t="shared" ca="1" si="5"/>
        <v>0.80781289189867067</v>
      </c>
      <c r="K27" s="6">
        <f t="shared" ca="1" si="0"/>
        <v>0.81743029909771647</v>
      </c>
      <c r="L27" s="6">
        <f t="shared" ca="1" si="25"/>
        <v>1.0276815819151448E-2</v>
      </c>
      <c r="M27">
        <f t="shared" ca="1" si="6"/>
        <v>0.82770711491686788</v>
      </c>
      <c r="N27">
        <f t="shared" ca="1" si="7"/>
        <v>0.80715348327856506</v>
      </c>
      <c r="O27" t="str">
        <f t="shared" ca="1" si="1"/>
        <v/>
      </c>
      <c r="P27" t="str">
        <f t="shared" ca="1" si="26"/>
        <v/>
      </c>
      <c r="Q27" t="str">
        <f t="shared" ca="1" si="27"/>
        <v/>
      </c>
      <c r="R27">
        <f t="shared" ca="1" si="28"/>
        <v>0</v>
      </c>
      <c r="S27">
        <f t="shared" ca="1" si="29"/>
        <v>0</v>
      </c>
      <c r="T27" t="str">
        <f t="shared" ca="1" si="12"/>
        <v/>
      </c>
      <c r="U27" t="str">
        <f t="shared" ca="1" si="13"/>
        <v/>
      </c>
      <c r="V27">
        <f t="shared" ca="1" si="30"/>
        <v>0</v>
      </c>
      <c r="W27" t="str">
        <f t="shared" ca="1" si="24"/>
        <v/>
      </c>
      <c r="X27" t="str">
        <f ca="1">IF(T27="","", IF(T27=1, "Long"&amp;COUNTIF($T$2:T27,1), "Sell"&amp;COUNTIF($T$2:T27, 0)))</f>
        <v/>
      </c>
      <c r="Y27" t="str">
        <f ca="1">IF(U27="","", IF(U27=-1, "Short"&amp;COUNTIF($U$2:U27,-1), "Cover"&amp;COUNTIF($U$2:U27, 0)))</f>
        <v/>
      </c>
      <c r="Z27" t="str">
        <f t="shared" ca="1" si="14"/>
        <v/>
      </c>
      <c r="AA27" t="str">
        <f t="shared" ca="1" si="15"/>
        <v/>
      </c>
      <c r="AB27" t="str">
        <f t="shared" ca="1" si="16"/>
        <v/>
      </c>
      <c r="AC27" t="str">
        <f t="shared" ca="1" si="17"/>
        <v/>
      </c>
      <c r="AD27" t="str">
        <f t="shared" ca="1" si="18"/>
        <v/>
      </c>
      <c r="AE27" t="str">
        <f t="shared" ca="1" si="19"/>
        <v/>
      </c>
      <c r="AF27">
        <f t="shared" ca="1" si="20"/>
        <v>0</v>
      </c>
      <c r="AG27">
        <f t="shared" ca="1" si="21"/>
        <v>0</v>
      </c>
      <c r="AH27" t="str">
        <f ca="1">IF(AF27=0, "", COUNTIF($AF$2:AF27, 1))</f>
        <v/>
      </c>
      <c r="AI27" t="str">
        <f ca="1">IF(AG27=0, "", COUNTIF($AG$2:AG27, 1))</f>
        <v/>
      </c>
      <c r="AJ27" t="str">
        <f t="shared" ca="1" si="22"/>
        <v/>
      </c>
    </row>
    <row r="28" spans="1:36" x14ac:dyDescent="0.3">
      <c r="A28" t="str">
        <f ca="1">IF(W28="","",W28&amp;"-"&amp;COUNTIF($W$2:W28,W28))</f>
        <v>1-4</v>
      </c>
      <c r="B28" t="str">
        <f ca="1">IF(T28="","",T28&amp;"-"&amp;COUNTIF($T$2:T28,T28))</f>
        <v>1-2</v>
      </c>
      <c r="C28" t="str">
        <f ca="1">IF(U28="","",U28&amp;"-"&amp;COUNTIF($U$2:U28,U28))</f>
        <v/>
      </c>
      <c r="D28">
        <v>4</v>
      </c>
      <c r="E28" t="s">
        <v>97</v>
      </c>
      <c r="F28">
        <f t="shared" si="23"/>
        <v>27</v>
      </c>
      <c r="G28" s="36">
        <f t="shared" ca="1" si="3"/>
        <v>41311</v>
      </c>
      <c r="H28" s="7">
        <f t="shared" ca="1" si="4"/>
        <v>639.5</v>
      </c>
      <c r="I28" s="37">
        <f t="shared" ca="1" si="4"/>
        <v>807.75</v>
      </c>
      <c r="J28" s="38">
        <f t="shared" ca="1" si="5"/>
        <v>0.79170535437944911</v>
      </c>
      <c r="K28" s="38">
        <f t="shared" ca="1" si="0"/>
        <v>0.8166105805306666</v>
      </c>
      <c r="L28" s="38">
        <f t="shared" ca="1" si="25"/>
        <v>1.2010863363622478E-2</v>
      </c>
      <c r="M28" s="7">
        <f t="shared" ca="1" si="6"/>
        <v>0.82862144389428904</v>
      </c>
      <c r="N28" s="7">
        <f t="shared" ca="1" si="7"/>
        <v>0.80459971716704415</v>
      </c>
      <c r="O28" s="7" t="str">
        <f t="shared" ca="1" si="1"/>
        <v>Long</v>
      </c>
      <c r="P28" s="7" t="str">
        <f t="shared" ca="1" si="26"/>
        <v>Long</v>
      </c>
      <c r="Q28" s="7" t="str">
        <f t="shared" ca="1" si="27"/>
        <v/>
      </c>
      <c r="R28" s="7">
        <f t="shared" ca="1" si="28"/>
        <v>1</v>
      </c>
      <c r="S28" s="7">
        <f t="shared" ca="1" si="29"/>
        <v>0</v>
      </c>
      <c r="T28">
        <f t="shared" ca="1" si="12"/>
        <v>1</v>
      </c>
      <c r="U28" t="str">
        <f t="shared" ca="1" si="13"/>
        <v/>
      </c>
      <c r="V28" s="7">
        <f t="shared" ca="1" si="30"/>
        <v>1</v>
      </c>
      <c r="W28" s="7">
        <f t="shared" ca="1" si="24"/>
        <v>1</v>
      </c>
      <c r="X28" t="str">
        <f ca="1">IF(T28="","", IF(T28=1, "Long"&amp;COUNTIF($T$2:T28,1), "Sell"&amp;COUNTIF($T$2:T28, 0)))</f>
        <v>Long2</v>
      </c>
      <c r="Y28" t="str">
        <f ca="1">IF(U28="","", IF(U28=-1, "Short"&amp;COUNTIF($U$2:U28,-1), "Cover"&amp;COUNTIF($U$2:U28, 0)))</f>
        <v/>
      </c>
      <c r="Z28" s="7" t="str">
        <f t="shared" ca="1" si="14"/>
        <v>BUY</v>
      </c>
      <c r="AA28" s="7" t="str">
        <f t="shared" ca="1" si="15"/>
        <v/>
      </c>
      <c r="AB28" s="7" t="str">
        <f t="shared" ca="1" si="16"/>
        <v/>
      </c>
      <c r="AC28" s="7" t="str">
        <f t="shared" ca="1" si="17"/>
        <v/>
      </c>
      <c r="AD28" s="7" t="str">
        <f t="shared" ca="1" si="18"/>
        <v>BUY</v>
      </c>
      <c r="AE28" s="7" t="str">
        <f t="shared" ca="1" si="19"/>
        <v/>
      </c>
      <c r="AF28" s="7">
        <f t="shared" ca="1" si="20"/>
        <v>1</v>
      </c>
      <c r="AG28" s="7">
        <f t="shared" ca="1" si="21"/>
        <v>0</v>
      </c>
      <c r="AH28" s="7">
        <f ca="1">IF(AF28=0, "", COUNTIF($AF$2:AF28, 1))</f>
        <v>4</v>
      </c>
      <c r="AI28" s="7" t="str">
        <f ca="1">IF(AG28=0, "", COUNTIF($AG$2:AG28, 1))</f>
        <v/>
      </c>
      <c r="AJ28" t="str">
        <f t="shared" ca="1" si="22"/>
        <v>Long</v>
      </c>
    </row>
    <row r="29" spans="1:36" x14ac:dyDescent="0.3">
      <c r="A29" t="str">
        <f ca="1">IF(W29="","",W29&amp;"-"&amp;COUNTIF($W$2:W29,W29))</f>
        <v/>
      </c>
      <c r="B29" t="str">
        <f ca="1">IF(T29="","",T29&amp;"-"&amp;COUNTIF($T$2:T29,T29))</f>
        <v/>
      </c>
      <c r="C29" t="str">
        <f ca="1">IF(U29="","",U29&amp;"-"&amp;COUNTIF($U$2:U29,U29))</f>
        <v/>
      </c>
      <c r="D29" t="s">
        <v>97</v>
      </c>
      <c r="E29" t="s">
        <v>97</v>
      </c>
      <c r="F29">
        <f t="shared" si="23"/>
        <v>28</v>
      </c>
      <c r="G29" s="4">
        <f t="shared" ca="1" si="3"/>
        <v>41312</v>
      </c>
      <c r="H29">
        <f t="shared" ca="1" si="4"/>
        <v>641.5</v>
      </c>
      <c r="I29" s="5">
        <f t="shared" ca="1" si="4"/>
        <v>810.65</v>
      </c>
      <c r="J29" s="6">
        <f t="shared" ca="1" si="5"/>
        <v>0.79134028248936039</v>
      </c>
      <c r="K29" s="6">
        <f t="shared" ca="1" si="0"/>
        <v>0.81398889776616856</v>
      </c>
      <c r="L29" s="6">
        <f t="shared" ca="1" si="25"/>
        <v>1.4404117421709777E-2</v>
      </c>
      <c r="M29">
        <f t="shared" ca="1" si="6"/>
        <v>0.82839301518787833</v>
      </c>
      <c r="N29">
        <f t="shared" ca="1" si="7"/>
        <v>0.79958478034445879</v>
      </c>
      <c r="O29" t="str">
        <f t="shared" ca="1" si="1"/>
        <v>Long</v>
      </c>
      <c r="P29" t="str">
        <f t="shared" ref="P29:P76" ca="1" si="31">IF(G29&lt;=$AL$3,"",IF(P28="",IF(J29&lt;N29,"Long",IF(P29="","","")),IF(P28="Long", IF(J29&gt;K29,"",P28),"")))</f>
        <v>Long</v>
      </c>
      <c r="Q29" t="str">
        <f t="shared" ca="1" si="27"/>
        <v/>
      </c>
      <c r="R29">
        <f t="shared" ca="1" si="28"/>
        <v>1</v>
      </c>
      <c r="S29">
        <f t="shared" ca="1" si="29"/>
        <v>0</v>
      </c>
      <c r="T29" t="str">
        <f t="shared" ca="1" si="12"/>
        <v/>
      </c>
      <c r="U29" t="str">
        <f t="shared" ca="1" si="13"/>
        <v/>
      </c>
      <c r="V29">
        <f t="shared" ca="1" si="30"/>
        <v>0</v>
      </c>
      <c r="W29" t="str">
        <f t="shared" ca="1" si="24"/>
        <v/>
      </c>
      <c r="X29" t="str">
        <f ca="1">IF(T29="","", IF(T29=1, "Long"&amp;COUNTIF($T$2:T29,1), "Sell"&amp;COUNTIF($T$2:T29, 0)))</f>
        <v/>
      </c>
      <c r="Y29" t="str">
        <f ca="1">IF(U29="","", IF(U29=-1, "Short"&amp;COUNTIF($U$2:U29,-1), "Cover"&amp;COUNTIF($U$2:U29, 0)))</f>
        <v/>
      </c>
      <c r="Z29" t="str">
        <f t="shared" ca="1" si="14"/>
        <v/>
      </c>
      <c r="AA29" t="str">
        <f t="shared" ca="1" si="15"/>
        <v/>
      </c>
      <c r="AB29" t="str">
        <f t="shared" ca="1" si="16"/>
        <v/>
      </c>
      <c r="AC29" t="str">
        <f t="shared" ca="1" si="17"/>
        <v/>
      </c>
      <c r="AD29" t="str">
        <f t="shared" ca="1" si="18"/>
        <v/>
      </c>
      <c r="AE29" t="str">
        <f t="shared" ca="1" si="19"/>
        <v/>
      </c>
      <c r="AF29">
        <f t="shared" ca="1" si="20"/>
        <v>0</v>
      </c>
      <c r="AG29">
        <f t="shared" ca="1" si="21"/>
        <v>0</v>
      </c>
      <c r="AH29" t="str">
        <f ca="1">IF(AF29=0, "", COUNTIF($AF$2:AF29, 1))</f>
        <v/>
      </c>
      <c r="AI29" t="str">
        <f ca="1">IF(AG29=0, "", COUNTIF($AG$2:AG29, 1))</f>
        <v/>
      </c>
      <c r="AJ29" t="str">
        <f t="shared" ca="1" si="22"/>
        <v/>
      </c>
    </row>
    <row r="30" spans="1:36" x14ac:dyDescent="0.3">
      <c r="A30" t="str">
        <f ca="1">IF(W30="","",W30&amp;"-"&amp;COUNTIF($W$2:W30,W30))</f>
        <v/>
      </c>
      <c r="B30" t="str">
        <f ca="1">IF(T30="","",T30&amp;"-"&amp;COUNTIF($T$2:T30,T30))</f>
        <v/>
      </c>
      <c r="C30" t="str">
        <f ca="1">IF(U30="","",U30&amp;"-"&amp;COUNTIF($U$2:U30,U30))</f>
        <v/>
      </c>
      <c r="D30" t="s">
        <v>97</v>
      </c>
      <c r="E30" t="s">
        <v>97</v>
      </c>
      <c r="F30">
        <f t="shared" si="23"/>
        <v>29</v>
      </c>
      <c r="G30" s="4">
        <f t="shared" ca="1" si="3"/>
        <v>41313</v>
      </c>
      <c r="H30">
        <f t="shared" ca="1" si="4"/>
        <v>650.04999999999995</v>
      </c>
      <c r="I30" s="5">
        <f t="shared" ca="1" si="4"/>
        <v>808.8</v>
      </c>
      <c r="J30" s="6">
        <f t="shared" ca="1" si="5"/>
        <v>0.8037215628090999</v>
      </c>
      <c r="K30" s="6">
        <f t="shared" ca="1" si="0"/>
        <v>0.8118332883338566</v>
      </c>
      <c r="L30" s="6">
        <f t="shared" ca="1" si="25"/>
        <v>1.4137510967222057E-2</v>
      </c>
      <c r="M30">
        <f t="shared" ca="1" si="6"/>
        <v>0.82597079930107864</v>
      </c>
      <c r="N30">
        <f t="shared" ca="1" si="7"/>
        <v>0.79769577736663455</v>
      </c>
      <c r="O30" t="str">
        <f t="shared" ca="1" si="1"/>
        <v>Long</v>
      </c>
      <c r="P30" t="str">
        <f t="shared" ca="1" si="31"/>
        <v>Long</v>
      </c>
      <c r="Q30" t="str">
        <f t="shared" ca="1" si="27"/>
        <v/>
      </c>
      <c r="R30">
        <f t="shared" ca="1" si="28"/>
        <v>1</v>
      </c>
      <c r="S30">
        <f t="shared" ca="1" si="29"/>
        <v>0</v>
      </c>
      <c r="T30" t="str">
        <f t="shared" ca="1" si="12"/>
        <v/>
      </c>
      <c r="U30" t="str">
        <f t="shared" ca="1" si="13"/>
        <v/>
      </c>
      <c r="V30">
        <f t="shared" ca="1" si="30"/>
        <v>0</v>
      </c>
      <c r="W30" t="str">
        <f t="shared" ca="1" si="24"/>
        <v/>
      </c>
      <c r="X30" t="str">
        <f ca="1">IF(T30="","", IF(T30=1, "Long"&amp;COUNTIF($T$2:T30,1), "Sell"&amp;COUNTIF($T$2:T30, 0)))</f>
        <v/>
      </c>
      <c r="Y30" t="str">
        <f ca="1">IF(U30="","", IF(U30=-1, "Short"&amp;COUNTIF($U$2:U30,-1), "Cover"&amp;COUNTIF($U$2:U30, 0)))</f>
        <v/>
      </c>
      <c r="Z30" t="str">
        <f t="shared" ca="1" si="14"/>
        <v/>
      </c>
      <c r="AA30" t="str">
        <f t="shared" ca="1" si="15"/>
        <v/>
      </c>
      <c r="AB30" t="str">
        <f t="shared" ca="1" si="16"/>
        <v/>
      </c>
      <c r="AC30" t="str">
        <f t="shared" ca="1" si="17"/>
        <v/>
      </c>
      <c r="AD30" t="str">
        <f t="shared" ca="1" si="18"/>
        <v/>
      </c>
      <c r="AE30" t="str">
        <f t="shared" ca="1" si="19"/>
        <v/>
      </c>
      <c r="AF30">
        <f t="shared" ca="1" si="20"/>
        <v>0</v>
      </c>
      <c r="AG30">
        <f t="shared" ca="1" si="21"/>
        <v>0</v>
      </c>
      <c r="AH30" t="str">
        <f ca="1">IF(AF30=0, "", COUNTIF($AF$2:AF30, 1))</f>
        <v/>
      </c>
      <c r="AI30" t="str">
        <f ca="1">IF(AG30=0, "", COUNTIF($AG$2:AG30, 1))</f>
        <v/>
      </c>
      <c r="AJ30" t="str">
        <f t="shared" ca="1" si="22"/>
        <v/>
      </c>
    </row>
    <row r="31" spans="1:36" x14ac:dyDescent="0.3">
      <c r="A31" t="str">
        <f ca="1">IF(W31="","",W31&amp;"-"&amp;COUNTIF($W$2:W31,W31))</f>
        <v>0-4</v>
      </c>
      <c r="B31" t="str">
        <f ca="1">IF(T31="","",T31&amp;"-"&amp;COUNTIF($T$2:T31,T31))</f>
        <v>0-2</v>
      </c>
      <c r="C31" t="str">
        <f ca="1">IF(U31="","",U31&amp;"-"&amp;COUNTIF($U$2:U31,U31))</f>
        <v/>
      </c>
      <c r="D31" t="s">
        <v>97</v>
      </c>
      <c r="E31">
        <v>4</v>
      </c>
      <c r="F31">
        <f t="shared" si="23"/>
        <v>30</v>
      </c>
      <c r="G31" s="4">
        <f t="shared" ca="1" si="3"/>
        <v>41316</v>
      </c>
      <c r="H31">
        <f t="shared" ca="1" si="4"/>
        <v>656.95</v>
      </c>
      <c r="I31" s="5">
        <f t="shared" ca="1" si="4"/>
        <v>800.2</v>
      </c>
      <c r="J31" s="6">
        <f t="shared" ca="1" si="5"/>
        <v>0.82098225443639095</v>
      </c>
      <c r="K31" s="6">
        <f t="shared" ca="1" si="0"/>
        <v>0.81031544791744814</v>
      </c>
      <c r="L31" s="6">
        <f t="shared" ca="1" si="25"/>
        <v>1.1868104727912587E-2</v>
      </c>
      <c r="M31">
        <f t="shared" ca="1" si="6"/>
        <v>0.82218355264536069</v>
      </c>
      <c r="N31">
        <f t="shared" ca="1" si="7"/>
        <v>0.79844734318953559</v>
      </c>
      <c r="O31" t="str">
        <f t="shared" ca="1" si="1"/>
        <v/>
      </c>
      <c r="P31" t="str">
        <f t="shared" ca="1" si="31"/>
        <v/>
      </c>
      <c r="Q31" t="str">
        <f t="shared" ca="1" si="27"/>
        <v/>
      </c>
      <c r="R31">
        <f t="shared" ca="1" si="28"/>
        <v>0</v>
      </c>
      <c r="S31">
        <f t="shared" ca="1" si="29"/>
        <v>0</v>
      </c>
      <c r="T31">
        <f t="shared" ca="1" si="12"/>
        <v>0</v>
      </c>
      <c r="U31" t="str">
        <f t="shared" ca="1" si="13"/>
        <v/>
      </c>
      <c r="V31">
        <f t="shared" ca="1" si="30"/>
        <v>0</v>
      </c>
      <c r="W31">
        <f t="shared" ca="1" si="24"/>
        <v>0</v>
      </c>
      <c r="X31" t="str">
        <f ca="1">IF(T31="","", IF(T31=1, "Long"&amp;COUNTIF($T$2:T31,1), "Sell"&amp;COUNTIF($T$2:T31, 0)))</f>
        <v>Sell2</v>
      </c>
      <c r="Y31" t="str">
        <f ca="1">IF(U31="","", IF(U31=-1, "Short"&amp;COUNTIF($U$2:U31,-1), "Cover"&amp;COUNTIF($U$2:U31, 0)))</f>
        <v/>
      </c>
      <c r="Z31" t="str">
        <f t="shared" ca="1" si="14"/>
        <v/>
      </c>
      <c r="AA31" t="str">
        <f t="shared" ca="1" si="15"/>
        <v>SELL</v>
      </c>
      <c r="AB31" t="str">
        <f t="shared" ca="1" si="16"/>
        <v/>
      </c>
      <c r="AC31" t="str">
        <f t="shared" ca="1" si="17"/>
        <v/>
      </c>
      <c r="AD31" t="str">
        <f t="shared" ca="1" si="18"/>
        <v/>
      </c>
      <c r="AE31" t="str">
        <f t="shared" ca="1" si="19"/>
        <v>SELL</v>
      </c>
      <c r="AF31">
        <f t="shared" ca="1" si="20"/>
        <v>0</v>
      </c>
      <c r="AG31">
        <f t="shared" ca="1" si="21"/>
        <v>1</v>
      </c>
      <c r="AH31" t="str">
        <f ca="1">IF(AF31=0, "", COUNTIF($AF$2:AF31, 1))</f>
        <v/>
      </c>
      <c r="AI31">
        <f ca="1">IF(AG31=0, "", COUNTIF($AG$2:AG31, 1))</f>
        <v>4</v>
      </c>
      <c r="AJ31" t="str">
        <f t="shared" ca="1" si="22"/>
        <v/>
      </c>
    </row>
    <row r="32" spans="1:36" x14ac:dyDescent="0.3">
      <c r="A32" t="str">
        <f ca="1">IF(W32="","",W32&amp;"-"&amp;COUNTIF($W$2:W32,W32))</f>
        <v>1-5</v>
      </c>
      <c r="B32" t="str">
        <f ca="1">IF(T32="","",T32&amp;"-"&amp;COUNTIF($T$2:T32,T32))</f>
        <v/>
      </c>
      <c r="C32" t="str">
        <f ca="1">IF(U32="","",U32&amp;"-"&amp;COUNTIF($U$2:U32,U32))</f>
        <v>-1-3</v>
      </c>
      <c r="D32">
        <v>5</v>
      </c>
      <c r="E32" t="s">
        <v>97</v>
      </c>
      <c r="F32">
        <f t="shared" si="23"/>
        <v>31</v>
      </c>
      <c r="G32" s="36">
        <f t="shared" ca="1" si="3"/>
        <v>41317</v>
      </c>
      <c r="H32" s="7">
        <f t="shared" ca="1" si="4"/>
        <v>665.2</v>
      </c>
      <c r="I32" s="37">
        <f t="shared" ca="1" si="4"/>
        <v>800.4</v>
      </c>
      <c r="J32" s="38">
        <f t="shared" ca="1" si="5"/>
        <v>0.8310844577711145</v>
      </c>
      <c r="K32" s="38">
        <f t="shared" ca="1" si="0"/>
        <v>0.81212171300920133</v>
      </c>
      <c r="L32" s="38">
        <f t="shared" ca="1" si="25"/>
        <v>1.3577222119286339E-2</v>
      </c>
      <c r="M32" s="7">
        <f t="shared" ca="1" si="6"/>
        <v>0.82569893512848769</v>
      </c>
      <c r="N32" s="7">
        <f t="shared" ca="1" si="7"/>
        <v>0.79854449088991497</v>
      </c>
      <c r="O32" s="7" t="str">
        <f t="shared" ca="1" si="1"/>
        <v>Short</v>
      </c>
      <c r="P32" s="7" t="str">
        <f t="shared" ca="1" si="31"/>
        <v/>
      </c>
      <c r="Q32" s="7" t="str">
        <f t="shared" ca="1" si="27"/>
        <v>Short</v>
      </c>
      <c r="R32" s="7">
        <f t="shared" ca="1" si="28"/>
        <v>0</v>
      </c>
      <c r="S32" s="7">
        <f t="shared" ca="1" si="29"/>
        <v>-1</v>
      </c>
      <c r="T32" t="str">
        <f t="shared" ca="1" si="12"/>
        <v/>
      </c>
      <c r="U32">
        <f t="shared" ca="1" si="13"/>
        <v>-1</v>
      </c>
      <c r="V32" s="7">
        <f t="shared" ca="1" si="30"/>
        <v>-1</v>
      </c>
      <c r="W32" s="7">
        <f t="shared" ca="1" si="24"/>
        <v>1</v>
      </c>
      <c r="X32" t="str">
        <f ca="1">IF(T32="","", IF(T32=1, "Long"&amp;COUNTIF($T$2:T32,1), "Sell"&amp;COUNTIF($T$2:T32, 0)))</f>
        <v/>
      </c>
      <c r="Y32" t="str">
        <f ca="1">IF(U32="","", IF(U32=-1, "Short"&amp;COUNTIF($U$2:U32,-1), "Cover"&amp;COUNTIF($U$2:U32, 0)))</f>
        <v>Short3</v>
      </c>
      <c r="Z32" s="7" t="str">
        <f t="shared" ca="1" si="14"/>
        <v/>
      </c>
      <c r="AA32" s="7" t="str">
        <f t="shared" ca="1" si="15"/>
        <v/>
      </c>
      <c r="AB32" s="7" t="str">
        <f t="shared" ca="1" si="16"/>
        <v>Short</v>
      </c>
      <c r="AC32" s="7" t="str">
        <f t="shared" ca="1" si="17"/>
        <v/>
      </c>
      <c r="AD32" s="7" t="str">
        <f t="shared" ca="1" si="18"/>
        <v>Short</v>
      </c>
      <c r="AE32" s="7" t="str">
        <f t="shared" ca="1" si="19"/>
        <v/>
      </c>
      <c r="AF32" s="7">
        <f t="shared" ca="1" si="20"/>
        <v>1</v>
      </c>
      <c r="AG32" s="7">
        <f t="shared" ca="1" si="21"/>
        <v>0</v>
      </c>
      <c r="AH32" s="7">
        <f ca="1">IF(AF32=0, "", COUNTIF($AF$2:AF32, 1))</f>
        <v>5</v>
      </c>
      <c r="AI32" s="7" t="str">
        <f ca="1">IF(AG32=0, "", COUNTIF($AG$2:AG32, 1))</f>
        <v/>
      </c>
      <c r="AJ32" t="str">
        <f t="shared" ca="1" si="22"/>
        <v>Short</v>
      </c>
    </row>
    <row r="33" spans="1:36" x14ac:dyDescent="0.3">
      <c r="A33" t="str">
        <f ca="1">IF(W33="","",W33&amp;"-"&amp;COUNTIF($W$2:W33,W33))</f>
        <v/>
      </c>
      <c r="B33" t="str">
        <f ca="1">IF(T33="","",T33&amp;"-"&amp;COUNTIF($T$2:T33,T33))</f>
        <v/>
      </c>
      <c r="C33" t="str">
        <f ca="1">IF(U33="","",U33&amp;"-"&amp;COUNTIF($U$2:U33,U33))</f>
        <v/>
      </c>
      <c r="D33" t="s">
        <v>97</v>
      </c>
      <c r="E33" t="s">
        <v>97</v>
      </c>
      <c r="F33">
        <f t="shared" si="23"/>
        <v>32</v>
      </c>
      <c r="G33" s="4">
        <f t="shared" ca="1" si="3"/>
        <v>41318</v>
      </c>
      <c r="H33">
        <f t="shared" ca="1" si="4"/>
        <v>664.2</v>
      </c>
      <c r="I33" s="5">
        <f t="shared" ca="1" si="4"/>
        <v>815</v>
      </c>
      <c r="J33" s="6">
        <f t="shared" ca="1" si="5"/>
        <v>0.81496932515337428</v>
      </c>
      <c r="K33" s="6">
        <f t="shared" ca="1" si="0"/>
        <v>0.81124393562050567</v>
      </c>
      <c r="L33" s="6">
        <f t="shared" ca="1" si="25"/>
        <v>1.3014193138423665E-2</v>
      </c>
      <c r="M33">
        <f t="shared" ca="1" si="6"/>
        <v>0.82425812875892934</v>
      </c>
      <c r="N33">
        <f t="shared" ca="1" si="7"/>
        <v>0.79822974248208201</v>
      </c>
      <c r="O33" t="str">
        <f t="shared" ca="1" si="1"/>
        <v>Short</v>
      </c>
      <c r="P33" t="str">
        <f t="shared" ca="1" si="31"/>
        <v/>
      </c>
      <c r="Q33" t="str">
        <f t="shared" ca="1" si="27"/>
        <v>Short</v>
      </c>
      <c r="R33">
        <f t="shared" ca="1" si="28"/>
        <v>0</v>
      </c>
      <c r="S33">
        <f t="shared" ca="1" si="29"/>
        <v>-1</v>
      </c>
      <c r="T33" t="str">
        <f t="shared" ca="1" si="12"/>
        <v/>
      </c>
      <c r="U33" t="str">
        <f t="shared" ca="1" si="13"/>
        <v/>
      </c>
      <c r="V33">
        <f t="shared" ca="1" si="30"/>
        <v>0</v>
      </c>
      <c r="W33" t="str">
        <f t="shared" ca="1" si="24"/>
        <v/>
      </c>
      <c r="X33" t="str">
        <f ca="1">IF(T33="","", IF(T33=1, "Long"&amp;COUNTIF($T$2:T33,1), "Sell"&amp;COUNTIF($T$2:T33, 0)))</f>
        <v/>
      </c>
      <c r="Y33" t="str">
        <f ca="1">IF(U33="","", IF(U33=-1, "Short"&amp;COUNTIF($U$2:U33,-1), "Cover"&amp;COUNTIF($U$2:U33, 0)))</f>
        <v/>
      </c>
      <c r="Z33" t="str">
        <f t="shared" ca="1" si="14"/>
        <v/>
      </c>
      <c r="AA33" t="str">
        <f t="shared" ca="1" si="15"/>
        <v/>
      </c>
      <c r="AB33" t="str">
        <f t="shared" ca="1" si="16"/>
        <v/>
      </c>
      <c r="AC33" t="str">
        <f t="shared" ca="1" si="17"/>
        <v/>
      </c>
      <c r="AD33" t="str">
        <f t="shared" ca="1" si="18"/>
        <v/>
      </c>
      <c r="AE33" t="str">
        <f t="shared" ca="1" si="19"/>
        <v/>
      </c>
      <c r="AF33">
        <f t="shared" ca="1" si="20"/>
        <v>0</v>
      </c>
      <c r="AG33">
        <f t="shared" ca="1" si="21"/>
        <v>0</v>
      </c>
      <c r="AH33" t="str">
        <f ca="1">IF(AF33=0, "", COUNTIF($AF$2:AF33, 1))</f>
        <v/>
      </c>
      <c r="AI33" t="str">
        <f ca="1">IF(AG33=0, "", COUNTIF($AG$2:AG33, 1))</f>
        <v/>
      </c>
      <c r="AJ33" t="str">
        <f t="shared" ca="1" si="22"/>
        <v/>
      </c>
    </row>
    <row r="34" spans="1:36" x14ac:dyDescent="0.3">
      <c r="A34" t="str">
        <f ca="1">IF(W34="","",W34&amp;"-"&amp;COUNTIF($W$2:W34,W34))</f>
        <v/>
      </c>
      <c r="B34" t="str">
        <f ca="1">IF(T34="","",T34&amp;"-"&amp;COUNTIF($T$2:T34,T34))</f>
        <v/>
      </c>
      <c r="C34" t="str">
        <f ca="1">IF(U34="","",U34&amp;"-"&amp;COUNTIF($U$2:U34,U34))</f>
        <v/>
      </c>
      <c r="D34" t="s">
        <v>97</v>
      </c>
      <c r="E34" t="s">
        <v>97</v>
      </c>
      <c r="F34">
        <f t="shared" si="23"/>
        <v>33</v>
      </c>
      <c r="G34" s="4">
        <f t="shared" ca="1" si="3"/>
        <v>41319</v>
      </c>
      <c r="H34">
        <f t="shared" ca="1" si="4"/>
        <v>674.8</v>
      </c>
      <c r="I34" s="5">
        <f t="shared" ca="1" si="4"/>
        <v>816.2</v>
      </c>
      <c r="J34" s="6">
        <f t="shared" ca="1" si="5"/>
        <v>0.82675814751286436</v>
      </c>
      <c r="K34" s="6">
        <f t="shared" ref="K34:K65" ca="1" si="32">IF($F34&gt;=$AL$3,AVERAGE(OFFSET(J34,0,0,-$AL$3,1)),"")</f>
        <v>0.8121639815077657</v>
      </c>
      <c r="L34" s="6">
        <f t="shared" ca="1" si="25"/>
        <v>1.3810967688751306E-2</v>
      </c>
      <c r="M34">
        <f t="shared" ca="1" si="6"/>
        <v>0.82597494919651704</v>
      </c>
      <c r="N34">
        <f t="shared" ca="1" si="7"/>
        <v>0.79835301381901436</v>
      </c>
      <c r="O34" t="str">
        <f t="shared" ref="O34:O65" ca="1" si="33">IF(F34&lt;=$AL$3,"",IF(O33="",IF(J34&gt;M34,"Short",IF(J34&lt;N34,"Long",IF(M34="","",""))),IF(O33="Long",IF(J34&gt;K34,"",O33),IF(O33="Short",IF(J34&lt;K34,"",O33),""))))</f>
        <v>Short</v>
      </c>
      <c r="P34" t="str">
        <f t="shared" ca="1" si="31"/>
        <v/>
      </c>
      <c r="Q34" t="str">
        <f t="shared" ca="1" si="27"/>
        <v>Short</v>
      </c>
      <c r="R34">
        <f t="shared" ca="1" si="28"/>
        <v>0</v>
      </c>
      <c r="S34">
        <f t="shared" ca="1" si="29"/>
        <v>-1</v>
      </c>
      <c r="T34" t="str">
        <f t="shared" ca="1" si="12"/>
        <v/>
      </c>
      <c r="U34" t="str">
        <f t="shared" ca="1" si="13"/>
        <v/>
      </c>
      <c r="V34">
        <f t="shared" ca="1" si="30"/>
        <v>0</v>
      </c>
      <c r="W34" t="str">
        <f t="shared" ca="1" si="24"/>
        <v/>
      </c>
      <c r="X34" t="str">
        <f ca="1">IF(T34="","", IF(T34=1, "Long"&amp;COUNTIF($T$2:T34,1), "Sell"&amp;COUNTIF($T$2:T34, 0)))</f>
        <v/>
      </c>
      <c r="Y34" t="str">
        <f ca="1">IF(U34="","", IF(U34=-1, "Short"&amp;COUNTIF($U$2:U34,-1), "Cover"&amp;COUNTIF($U$2:U34, 0)))</f>
        <v/>
      </c>
      <c r="Z34" t="str">
        <f t="shared" ca="1" si="14"/>
        <v/>
      </c>
      <c r="AA34" t="str">
        <f t="shared" ca="1" si="15"/>
        <v/>
      </c>
      <c r="AB34" t="str">
        <f t="shared" ca="1" si="16"/>
        <v/>
      </c>
      <c r="AC34" t="str">
        <f t="shared" ca="1" si="17"/>
        <v/>
      </c>
      <c r="AD34" t="str">
        <f t="shared" ca="1" si="18"/>
        <v/>
      </c>
      <c r="AE34" t="str">
        <f t="shared" ca="1" si="19"/>
        <v/>
      </c>
      <c r="AF34">
        <f t="shared" ca="1" si="20"/>
        <v>0</v>
      </c>
      <c r="AG34">
        <f t="shared" ca="1" si="21"/>
        <v>0</v>
      </c>
      <c r="AH34" t="str">
        <f ca="1">IF(AF34=0, "", COUNTIF($AF$2:AF34, 1))</f>
        <v/>
      </c>
      <c r="AI34" t="str">
        <f ca="1">IF(AG34=0, "", COUNTIF($AG$2:AG34, 1))</f>
        <v/>
      </c>
      <c r="AJ34" t="str">
        <f t="shared" ca="1" si="22"/>
        <v/>
      </c>
    </row>
    <row r="35" spans="1:36" x14ac:dyDescent="0.3">
      <c r="A35" t="str">
        <f ca="1">IF(W35="","",W35&amp;"-"&amp;COUNTIF($W$2:W35,W35))</f>
        <v/>
      </c>
      <c r="B35" t="str">
        <f ca="1">IF(T35="","",T35&amp;"-"&amp;COUNTIF($T$2:T35,T35))</f>
        <v/>
      </c>
      <c r="C35" t="str">
        <f ca="1">IF(U35="","",U35&amp;"-"&amp;COUNTIF($U$2:U35,U35))</f>
        <v/>
      </c>
      <c r="D35" t="s">
        <v>97</v>
      </c>
      <c r="E35" t="s">
        <v>97</v>
      </c>
      <c r="F35">
        <f t="shared" si="23"/>
        <v>34</v>
      </c>
      <c r="G35" s="4">
        <f t="shared" ca="1" si="3"/>
        <v>41320</v>
      </c>
      <c r="H35">
        <f t="shared" ca="1" si="4"/>
        <v>676.75</v>
      </c>
      <c r="I35" s="5">
        <f t="shared" ca="1" si="4"/>
        <v>812.1</v>
      </c>
      <c r="J35" s="6">
        <f t="shared" ca="1" si="5"/>
        <v>0.83333333333333326</v>
      </c>
      <c r="K35" s="6">
        <f t="shared" ca="1" si="32"/>
        <v>0.81321053548509925</v>
      </c>
      <c r="L35" s="6">
        <f t="shared" ca="1" si="25"/>
        <v>1.5052879268646497E-2</v>
      </c>
      <c r="M35">
        <f t="shared" ca="1" si="6"/>
        <v>0.82826341475374576</v>
      </c>
      <c r="N35">
        <f t="shared" ca="1" si="7"/>
        <v>0.79815765621645274</v>
      </c>
      <c r="O35" t="str">
        <f t="shared" ca="1" si="33"/>
        <v>Short</v>
      </c>
      <c r="P35" t="str">
        <f t="shared" ca="1" si="31"/>
        <v/>
      </c>
      <c r="Q35" t="str">
        <f t="shared" ca="1" si="27"/>
        <v>Short</v>
      </c>
      <c r="R35">
        <f t="shared" ca="1" si="28"/>
        <v>0</v>
      </c>
      <c r="S35">
        <f t="shared" ca="1" si="29"/>
        <v>-1</v>
      </c>
      <c r="T35" t="str">
        <f t="shared" ca="1" si="12"/>
        <v/>
      </c>
      <c r="U35" t="str">
        <f t="shared" ca="1" si="13"/>
        <v/>
      </c>
      <c r="V35">
        <f t="shared" ca="1" si="30"/>
        <v>0</v>
      </c>
      <c r="W35" t="str">
        <f t="shared" ca="1" si="24"/>
        <v/>
      </c>
      <c r="X35" t="str">
        <f ca="1">IF(T35="","", IF(T35=1, "Long"&amp;COUNTIF($T$2:T35,1), "Sell"&amp;COUNTIF($T$2:T35, 0)))</f>
        <v/>
      </c>
      <c r="Y35" t="str">
        <f ca="1">IF(U35="","", IF(U35=-1, "Short"&amp;COUNTIF($U$2:U35,-1), "Cover"&amp;COUNTIF($U$2:U35, 0)))</f>
        <v/>
      </c>
      <c r="Z35" t="str">
        <f t="shared" ca="1" si="14"/>
        <v/>
      </c>
      <c r="AA35" t="str">
        <f t="shared" ca="1" si="15"/>
        <v/>
      </c>
      <c r="AB35" t="str">
        <f t="shared" ca="1" si="16"/>
        <v/>
      </c>
      <c r="AC35" t="str">
        <f t="shared" ca="1" si="17"/>
        <v/>
      </c>
      <c r="AD35" t="str">
        <f t="shared" ca="1" si="18"/>
        <v/>
      </c>
      <c r="AE35" t="str">
        <f t="shared" ca="1" si="19"/>
        <v/>
      </c>
      <c r="AF35">
        <f t="shared" ca="1" si="20"/>
        <v>0</v>
      </c>
      <c r="AG35">
        <f t="shared" ca="1" si="21"/>
        <v>0</v>
      </c>
      <c r="AH35" t="str">
        <f ca="1">IF(AF35=0, "", COUNTIF($AF$2:AF35, 1))</f>
        <v/>
      </c>
      <c r="AI35" t="str">
        <f ca="1">IF(AG35=0, "", COUNTIF($AG$2:AG35, 1))</f>
        <v/>
      </c>
      <c r="AJ35" t="str">
        <f t="shared" ca="1" si="22"/>
        <v/>
      </c>
    </row>
    <row r="36" spans="1:36" x14ac:dyDescent="0.3">
      <c r="A36" t="str">
        <f ca="1">IF(W36="","",W36&amp;"-"&amp;COUNTIF($W$2:W36,W36))</f>
        <v/>
      </c>
      <c r="B36" t="str">
        <f ca="1">IF(T36="","",T36&amp;"-"&amp;COUNTIF($T$2:T36,T36))</f>
        <v/>
      </c>
      <c r="C36" t="str">
        <f ca="1">IF(U36="","",U36&amp;"-"&amp;COUNTIF($U$2:U36,U36))</f>
        <v/>
      </c>
      <c r="D36" t="s">
        <v>97</v>
      </c>
      <c r="E36" t="s">
        <v>97</v>
      </c>
      <c r="F36">
        <f t="shared" si="23"/>
        <v>35</v>
      </c>
      <c r="G36" s="4">
        <f t="shared" ca="1" si="3"/>
        <v>41323</v>
      </c>
      <c r="H36">
        <f t="shared" ca="1" si="4"/>
        <v>676</v>
      </c>
      <c r="I36" s="5">
        <f t="shared" ca="1" si="4"/>
        <v>824.45</v>
      </c>
      <c r="J36" s="6">
        <f t="shared" ca="1" si="5"/>
        <v>0.81994056643823154</v>
      </c>
      <c r="K36" s="6">
        <f t="shared" ca="1" si="32"/>
        <v>0.81416481762218884</v>
      </c>
      <c r="L36" s="6">
        <f t="shared" ca="1" si="25"/>
        <v>1.5156874315754458E-2</v>
      </c>
      <c r="M36">
        <f t="shared" ca="1" si="6"/>
        <v>0.82932169193794325</v>
      </c>
      <c r="N36">
        <f t="shared" ca="1" si="7"/>
        <v>0.79900794330643443</v>
      </c>
      <c r="O36" t="str">
        <f t="shared" ca="1" si="33"/>
        <v>Short</v>
      </c>
      <c r="P36" t="str">
        <f t="shared" ca="1" si="31"/>
        <v/>
      </c>
      <c r="Q36" t="str">
        <f t="shared" ca="1" si="27"/>
        <v>Short</v>
      </c>
      <c r="R36">
        <f t="shared" ca="1" si="28"/>
        <v>0</v>
      </c>
      <c r="S36">
        <f t="shared" ca="1" si="29"/>
        <v>-1</v>
      </c>
      <c r="T36" t="str">
        <f t="shared" ca="1" si="12"/>
        <v/>
      </c>
      <c r="U36" t="str">
        <f t="shared" ca="1" si="13"/>
        <v/>
      </c>
      <c r="V36">
        <f t="shared" ca="1" si="30"/>
        <v>0</v>
      </c>
      <c r="W36" t="str">
        <f t="shared" ca="1" si="24"/>
        <v/>
      </c>
      <c r="X36" t="str">
        <f ca="1">IF(T36="","", IF(T36=1, "Long"&amp;COUNTIF($T$2:T36,1), "Sell"&amp;COUNTIF($T$2:T36, 0)))</f>
        <v/>
      </c>
      <c r="Y36" t="str">
        <f ca="1">IF(U36="","", IF(U36=-1, "Short"&amp;COUNTIF($U$2:U36,-1), "Cover"&amp;COUNTIF($U$2:U36, 0)))</f>
        <v/>
      </c>
      <c r="Z36" t="str">
        <f t="shared" ca="1" si="14"/>
        <v/>
      </c>
      <c r="AA36" t="str">
        <f t="shared" ca="1" si="15"/>
        <v/>
      </c>
      <c r="AB36" t="str">
        <f t="shared" ca="1" si="16"/>
        <v/>
      </c>
      <c r="AC36" t="str">
        <f t="shared" ca="1" si="17"/>
        <v/>
      </c>
      <c r="AD36" t="str">
        <f t="shared" ca="1" si="18"/>
        <v/>
      </c>
      <c r="AE36" t="str">
        <f t="shared" ca="1" si="19"/>
        <v/>
      </c>
      <c r="AF36">
        <f t="shared" ca="1" si="20"/>
        <v>0</v>
      </c>
      <c r="AG36">
        <f t="shared" ca="1" si="21"/>
        <v>0</v>
      </c>
      <c r="AH36" t="str">
        <f ca="1">IF(AF36=0, "", COUNTIF($AF$2:AF36, 1))</f>
        <v/>
      </c>
      <c r="AI36" t="str">
        <f ca="1">IF(AG36=0, "", COUNTIF($AG$2:AG36, 1))</f>
        <v/>
      </c>
      <c r="AJ36" t="str">
        <f t="shared" ca="1" si="22"/>
        <v/>
      </c>
    </row>
    <row r="37" spans="1:36" x14ac:dyDescent="0.3">
      <c r="A37" t="str">
        <f ca="1">IF(W37="","",W37&amp;"-"&amp;COUNTIF($W$2:W37,W37))</f>
        <v/>
      </c>
      <c r="B37" t="str">
        <f ca="1">IF(T37="","",T37&amp;"-"&amp;COUNTIF($T$2:T37,T37))</f>
        <v/>
      </c>
      <c r="C37" t="str">
        <f ca="1">IF(U37="","",U37&amp;"-"&amp;COUNTIF($U$2:U37,U37))</f>
        <v/>
      </c>
      <c r="D37" t="s">
        <v>97</v>
      </c>
      <c r="E37" t="s">
        <v>97</v>
      </c>
      <c r="F37">
        <f t="shared" si="23"/>
        <v>36</v>
      </c>
      <c r="G37" s="4">
        <f t="shared" ca="1" si="3"/>
        <v>41324</v>
      </c>
      <c r="H37">
        <f t="shared" ca="1" si="4"/>
        <v>674.8</v>
      </c>
      <c r="I37" s="5">
        <f t="shared" ca="1" si="4"/>
        <v>823.45</v>
      </c>
      <c r="J37" s="6">
        <f t="shared" ca="1" si="5"/>
        <v>0.81947902119132909</v>
      </c>
      <c r="K37" s="6">
        <f t="shared" ca="1" si="32"/>
        <v>0.81533143055145474</v>
      </c>
      <c r="L37" s="6">
        <f t="shared" ca="1" si="25"/>
        <v>1.5062320512981547E-2</v>
      </c>
      <c r="M37">
        <f t="shared" ca="1" si="6"/>
        <v>0.83039375106443625</v>
      </c>
      <c r="N37">
        <f t="shared" ca="1" si="7"/>
        <v>0.80026911003847323</v>
      </c>
      <c r="O37" t="str">
        <f t="shared" ca="1" si="33"/>
        <v>Short</v>
      </c>
      <c r="P37" t="str">
        <f t="shared" ca="1" si="31"/>
        <v/>
      </c>
      <c r="Q37" t="str">
        <f t="shared" ca="1" si="27"/>
        <v>Short</v>
      </c>
      <c r="R37">
        <f t="shared" ca="1" si="28"/>
        <v>0</v>
      </c>
      <c r="S37">
        <f t="shared" ca="1" si="29"/>
        <v>-1</v>
      </c>
      <c r="T37" t="str">
        <f t="shared" ca="1" si="12"/>
        <v/>
      </c>
      <c r="U37" t="str">
        <f t="shared" ca="1" si="13"/>
        <v/>
      </c>
      <c r="V37">
        <f t="shared" ca="1" si="30"/>
        <v>0</v>
      </c>
      <c r="W37" t="str">
        <f t="shared" ca="1" si="24"/>
        <v/>
      </c>
      <c r="X37" t="str">
        <f ca="1">IF(T37="","", IF(T37=1, "Long"&amp;COUNTIF($T$2:T37,1), "Sell"&amp;COUNTIF($T$2:T37, 0)))</f>
        <v/>
      </c>
      <c r="Y37" t="str">
        <f ca="1">IF(U37="","", IF(U37=-1, "Short"&amp;COUNTIF($U$2:U37,-1), "Cover"&amp;COUNTIF($U$2:U37, 0)))</f>
        <v/>
      </c>
      <c r="Z37" t="str">
        <f t="shared" ca="1" si="14"/>
        <v/>
      </c>
      <c r="AA37" t="str">
        <f t="shared" ca="1" si="15"/>
        <v/>
      </c>
      <c r="AB37" t="str">
        <f t="shared" ca="1" si="16"/>
        <v/>
      </c>
      <c r="AC37" t="str">
        <f t="shared" ca="1" si="17"/>
        <v/>
      </c>
      <c r="AD37" t="str">
        <f t="shared" ca="1" si="18"/>
        <v/>
      </c>
      <c r="AE37" t="str">
        <f t="shared" ca="1" si="19"/>
        <v/>
      </c>
      <c r="AF37">
        <f t="shared" ca="1" si="20"/>
        <v>0</v>
      </c>
      <c r="AG37">
        <f t="shared" ca="1" si="21"/>
        <v>0</v>
      </c>
      <c r="AH37" t="str">
        <f ca="1">IF(AF37=0, "", COUNTIF($AF$2:AF37, 1))</f>
        <v/>
      </c>
      <c r="AI37" t="str">
        <f ca="1">IF(AG37=0, "", COUNTIF($AG$2:AG37, 1))</f>
        <v/>
      </c>
      <c r="AJ37" t="str">
        <f t="shared" ca="1" si="22"/>
        <v/>
      </c>
    </row>
    <row r="38" spans="1:36" x14ac:dyDescent="0.3">
      <c r="A38" t="str">
        <f ca="1">IF(W38="","",W38&amp;"-"&amp;COUNTIF($W$2:W38,W38))</f>
        <v/>
      </c>
      <c r="B38" t="str">
        <f ca="1">IF(T38="","",T38&amp;"-"&amp;COUNTIF($T$2:T38,T38))</f>
        <v/>
      </c>
      <c r="C38" t="str">
        <f ca="1">IF(U38="","",U38&amp;"-"&amp;COUNTIF($U$2:U38,U38))</f>
        <v/>
      </c>
      <c r="D38" t="s">
        <v>97</v>
      </c>
      <c r="E38" t="s">
        <v>97</v>
      </c>
      <c r="F38">
        <f t="shared" si="23"/>
        <v>37</v>
      </c>
      <c r="G38" s="4">
        <f t="shared" ca="1" si="3"/>
        <v>41325</v>
      </c>
      <c r="H38">
        <f t="shared" ca="1" si="4"/>
        <v>676.95</v>
      </c>
      <c r="I38" s="5">
        <f t="shared" ca="1" si="4"/>
        <v>819.6</v>
      </c>
      <c r="J38" s="6">
        <f t="shared" ca="1" si="5"/>
        <v>0.82595168374816985</v>
      </c>
      <c r="K38" s="6">
        <f t="shared" ca="1" si="32"/>
        <v>0.81875606348832675</v>
      </c>
      <c r="L38" s="6">
        <f t="shared" ca="1" si="25"/>
        <v>1.2820030717054103E-2</v>
      </c>
      <c r="M38">
        <f t="shared" ca="1" si="6"/>
        <v>0.83157609420538081</v>
      </c>
      <c r="N38">
        <f t="shared" ca="1" si="7"/>
        <v>0.80593603277127268</v>
      </c>
      <c r="O38" t="str">
        <f t="shared" ca="1" si="33"/>
        <v>Short</v>
      </c>
      <c r="P38" t="str">
        <f t="shared" ca="1" si="31"/>
        <v/>
      </c>
      <c r="Q38" t="str">
        <f t="shared" ca="1" si="27"/>
        <v>Short</v>
      </c>
      <c r="R38">
        <f t="shared" ca="1" si="28"/>
        <v>0</v>
      </c>
      <c r="S38">
        <f t="shared" ca="1" si="29"/>
        <v>-1</v>
      </c>
      <c r="T38" t="str">
        <f t="shared" ca="1" si="12"/>
        <v/>
      </c>
      <c r="U38" t="str">
        <f t="shared" ca="1" si="13"/>
        <v/>
      </c>
      <c r="V38">
        <f t="shared" ca="1" si="30"/>
        <v>0</v>
      </c>
      <c r="W38" t="str">
        <f t="shared" ca="1" si="24"/>
        <v/>
      </c>
      <c r="X38" t="str">
        <f ca="1">IF(T38="","", IF(T38=1, "Long"&amp;COUNTIF($T$2:T38,1), "Sell"&amp;COUNTIF($T$2:T38, 0)))</f>
        <v/>
      </c>
      <c r="Y38" t="str">
        <f ca="1">IF(U38="","", IF(U38=-1, "Short"&amp;COUNTIF($U$2:U38,-1), "Cover"&amp;COUNTIF($U$2:U38, 0)))</f>
        <v/>
      </c>
      <c r="Z38" t="str">
        <f t="shared" ca="1" si="14"/>
        <v/>
      </c>
      <c r="AA38" t="str">
        <f t="shared" ca="1" si="15"/>
        <v/>
      </c>
      <c r="AB38" t="str">
        <f t="shared" ca="1" si="16"/>
        <v/>
      </c>
      <c r="AC38" t="str">
        <f t="shared" ca="1" si="17"/>
        <v/>
      </c>
      <c r="AD38" t="str">
        <f t="shared" ca="1" si="18"/>
        <v/>
      </c>
      <c r="AE38" t="str">
        <f t="shared" ca="1" si="19"/>
        <v/>
      </c>
      <c r="AF38">
        <f t="shared" ca="1" si="20"/>
        <v>0</v>
      </c>
      <c r="AG38">
        <f t="shared" ca="1" si="21"/>
        <v>0</v>
      </c>
      <c r="AH38" t="str">
        <f ca="1">IF(AF38=0, "", COUNTIF($AF$2:AF38, 1))</f>
        <v/>
      </c>
      <c r="AI38" t="str">
        <f ca="1">IF(AG38=0, "", COUNTIF($AG$2:AG38, 1))</f>
        <v/>
      </c>
      <c r="AJ38" t="str">
        <f t="shared" ca="1" si="22"/>
        <v/>
      </c>
    </row>
    <row r="39" spans="1:36" x14ac:dyDescent="0.3">
      <c r="A39" t="str">
        <f ca="1">IF(W39="","",W39&amp;"-"&amp;COUNTIF($W$2:W39,W39))</f>
        <v>0-5</v>
      </c>
      <c r="B39" t="str">
        <f ca="1">IF(T39="","",T39&amp;"-"&amp;COUNTIF($T$2:T39,T39))</f>
        <v/>
      </c>
      <c r="C39" t="str">
        <f ca="1">IF(U39="","",U39&amp;"-"&amp;COUNTIF($U$2:U39,U39))</f>
        <v>0-3</v>
      </c>
      <c r="D39" t="s">
        <v>97</v>
      </c>
      <c r="E39">
        <v>5</v>
      </c>
      <c r="F39">
        <f t="shared" si="23"/>
        <v>38</v>
      </c>
      <c r="G39" s="4">
        <f t="shared" ca="1" si="3"/>
        <v>41326</v>
      </c>
      <c r="H39">
        <f t="shared" ca="1" si="4"/>
        <v>666.25</v>
      </c>
      <c r="I39" s="5">
        <f t="shared" ca="1" si="4"/>
        <v>815.05</v>
      </c>
      <c r="J39" s="6">
        <f t="shared" ca="1" si="5"/>
        <v>0.8174345132200479</v>
      </c>
      <c r="K39" s="6">
        <f t="shared" ca="1" si="32"/>
        <v>0.82136548656139541</v>
      </c>
      <c r="L39" s="6">
        <f t="shared" ca="1" si="25"/>
        <v>8.5713297805439809E-3</v>
      </c>
      <c r="M39">
        <f t="shared" ca="1" si="6"/>
        <v>0.82993681634193939</v>
      </c>
      <c r="N39">
        <f t="shared" ca="1" si="7"/>
        <v>0.81279415678085143</v>
      </c>
      <c r="O39" t="str">
        <f t="shared" ca="1" si="33"/>
        <v/>
      </c>
      <c r="P39" t="str">
        <f t="shared" ca="1" si="31"/>
        <v/>
      </c>
      <c r="Q39" t="str">
        <f t="shared" ca="1" si="27"/>
        <v/>
      </c>
      <c r="R39">
        <f t="shared" ca="1" si="28"/>
        <v>0</v>
      </c>
      <c r="S39">
        <f t="shared" ca="1" si="29"/>
        <v>0</v>
      </c>
      <c r="T39" t="str">
        <f t="shared" ca="1" si="12"/>
        <v/>
      </c>
      <c r="U39">
        <f t="shared" ca="1" si="13"/>
        <v>0</v>
      </c>
      <c r="V39">
        <f t="shared" ca="1" si="30"/>
        <v>0</v>
      </c>
      <c r="W39">
        <f t="shared" ca="1" si="24"/>
        <v>0</v>
      </c>
      <c r="X39" t="str">
        <f ca="1">IF(T39="","", IF(T39=1, "Long"&amp;COUNTIF($T$2:T39,1), "Sell"&amp;COUNTIF($T$2:T39, 0)))</f>
        <v/>
      </c>
      <c r="Y39" t="str">
        <f ca="1">IF(U39="","", IF(U39=-1, "Short"&amp;COUNTIF($U$2:U39,-1), "Cover"&amp;COUNTIF($U$2:U39, 0)))</f>
        <v>Cover3</v>
      </c>
      <c r="Z39" t="str">
        <f t="shared" ca="1" si="14"/>
        <v/>
      </c>
      <c r="AA39" t="str">
        <f t="shared" ca="1" si="15"/>
        <v/>
      </c>
      <c r="AB39" t="str">
        <f t="shared" ca="1" si="16"/>
        <v/>
      </c>
      <c r="AC39" t="str">
        <f t="shared" ca="1" si="17"/>
        <v>Cover</v>
      </c>
      <c r="AD39" t="str">
        <f t="shared" ca="1" si="18"/>
        <v/>
      </c>
      <c r="AE39" t="str">
        <f t="shared" ca="1" si="19"/>
        <v>Cover</v>
      </c>
      <c r="AF39">
        <f t="shared" ca="1" si="20"/>
        <v>0</v>
      </c>
      <c r="AG39">
        <f t="shared" ca="1" si="21"/>
        <v>1</v>
      </c>
      <c r="AH39" t="str">
        <f ca="1">IF(AF39=0, "", COUNTIF($AF$2:AF39, 1))</f>
        <v/>
      </c>
      <c r="AI39">
        <f ca="1">IF(AG39=0, "", COUNTIF($AG$2:AG39, 1))</f>
        <v>5</v>
      </c>
      <c r="AJ39" t="str">
        <f t="shared" ca="1" si="22"/>
        <v/>
      </c>
    </row>
    <row r="40" spans="1:36" x14ac:dyDescent="0.3">
      <c r="A40" t="str">
        <f ca="1">IF(W40="","",W40&amp;"-"&amp;COUNTIF($W$2:W40,W40))</f>
        <v/>
      </c>
      <c r="B40" t="str">
        <f ca="1">IF(T40="","",T40&amp;"-"&amp;COUNTIF($T$2:T40,T40))</f>
        <v/>
      </c>
      <c r="C40" t="str">
        <f ca="1">IF(U40="","",U40&amp;"-"&amp;COUNTIF($U$2:U40,U40))</f>
        <v/>
      </c>
      <c r="D40" t="s">
        <v>97</v>
      </c>
      <c r="E40" t="s">
        <v>97</v>
      </c>
      <c r="F40">
        <f t="shared" si="23"/>
        <v>39</v>
      </c>
      <c r="G40" s="4">
        <f t="shared" ca="1" si="3"/>
        <v>41327</v>
      </c>
      <c r="H40">
        <f t="shared" ca="1" si="4"/>
        <v>659.3</v>
      </c>
      <c r="I40" s="5">
        <f t="shared" ca="1" si="4"/>
        <v>799.85</v>
      </c>
      <c r="J40" s="6">
        <f t="shared" ca="1" si="5"/>
        <v>0.82427955241607798</v>
      </c>
      <c r="K40" s="6">
        <f t="shared" ca="1" si="32"/>
        <v>0.82342128552209348</v>
      </c>
      <c r="L40" s="6">
        <f t="shared" ca="1" si="25"/>
        <v>5.9266806207381867E-3</v>
      </c>
      <c r="M40">
        <f t="shared" ca="1" si="6"/>
        <v>0.82934796614283168</v>
      </c>
      <c r="N40">
        <f t="shared" ca="1" si="7"/>
        <v>0.81749460490135528</v>
      </c>
      <c r="O40" t="str">
        <f t="shared" ca="1" si="33"/>
        <v/>
      </c>
      <c r="P40" t="str">
        <f t="shared" ca="1" si="31"/>
        <v/>
      </c>
      <c r="Q40" t="str">
        <f t="shared" ca="1" si="27"/>
        <v/>
      </c>
      <c r="R40">
        <f t="shared" ca="1" si="28"/>
        <v>0</v>
      </c>
      <c r="S40">
        <f t="shared" ca="1" si="29"/>
        <v>0</v>
      </c>
      <c r="T40" t="str">
        <f t="shared" ca="1" si="12"/>
        <v/>
      </c>
      <c r="U40" t="str">
        <f t="shared" ca="1" si="13"/>
        <v/>
      </c>
      <c r="V40">
        <f t="shared" ca="1" si="30"/>
        <v>0</v>
      </c>
      <c r="W40" t="str">
        <f t="shared" ca="1" si="24"/>
        <v/>
      </c>
      <c r="X40" t="str">
        <f ca="1">IF(T40="","", IF(T40=1, "Long"&amp;COUNTIF($T$2:T40,1), "Sell"&amp;COUNTIF($T$2:T40, 0)))</f>
        <v/>
      </c>
      <c r="Y40" t="str">
        <f ca="1">IF(U40="","", IF(U40=-1, "Short"&amp;COUNTIF($U$2:U40,-1), "Cover"&amp;COUNTIF($U$2:U40, 0)))</f>
        <v/>
      </c>
      <c r="Z40" t="str">
        <f t="shared" ca="1" si="14"/>
        <v/>
      </c>
      <c r="AA40" t="str">
        <f t="shared" ca="1" si="15"/>
        <v/>
      </c>
      <c r="AB40" t="str">
        <f t="shared" ca="1" si="16"/>
        <v/>
      </c>
      <c r="AC40" t="str">
        <f t="shared" ca="1" si="17"/>
        <v/>
      </c>
      <c r="AD40" t="str">
        <f t="shared" ca="1" si="18"/>
        <v/>
      </c>
      <c r="AE40" t="str">
        <f t="shared" ca="1" si="19"/>
        <v/>
      </c>
      <c r="AF40">
        <f t="shared" ca="1" si="20"/>
        <v>0</v>
      </c>
      <c r="AG40">
        <f t="shared" ca="1" si="21"/>
        <v>0</v>
      </c>
      <c r="AH40" t="str">
        <f ca="1">IF(AF40=0, "", COUNTIF($AF$2:AF40, 1))</f>
        <v/>
      </c>
      <c r="AI40" t="str">
        <f ca="1">IF(AG40=0, "", COUNTIF($AG$2:AG40, 1))</f>
        <v/>
      </c>
      <c r="AJ40" t="str">
        <f t="shared" ca="1" si="22"/>
        <v/>
      </c>
    </row>
    <row r="41" spans="1:36" x14ac:dyDescent="0.3">
      <c r="A41" t="str">
        <f ca="1">IF(W41="","",W41&amp;"-"&amp;COUNTIF($W$2:W41,W41))</f>
        <v/>
      </c>
      <c r="B41" t="str">
        <f ca="1">IF(T41="","",T41&amp;"-"&amp;COUNTIF($T$2:T41,T41))</f>
        <v/>
      </c>
      <c r="C41" t="str">
        <f ca="1">IF(U41="","",U41&amp;"-"&amp;COUNTIF($U$2:U41,U41))</f>
        <v/>
      </c>
      <c r="D41" t="s">
        <v>97</v>
      </c>
      <c r="E41" t="s">
        <v>97</v>
      </c>
      <c r="F41">
        <f t="shared" si="23"/>
        <v>40</v>
      </c>
      <c r="G41" s="4">
        <f t="shared" ca="1" si="3"/>
        <v>41330</v>
      </c>
      <c r="H41">
        <f t="shared" ca="1" si="4"/>
        <v>656.45</v>
      </c>
      <c r="I41" s="5">
        <f t="shared" ca="1" si="4"/>
        <v>802.05</v>
      </c>
      <c r="J41" s="6">
        <f t="shared" ca="1" si="5"/>
        <v>0.8184651829686429</v>
      </c>
      <c r="K41" s="6">
        <f t="shared" ca="1" si="32"/>
        <v>0.82316957837531857</v>
      </c>
      <c r="L41" s="6">
        <f t="shared" ca="1" si="25"/>
        <v>6.0928957139353207E-3</v>
      </c>
      <c r="M41">
        <f t="shared" ca="1" si="6"/>
        <v>0.82926247408925391</v>
      </c>
      <c r="N41">
        <f t="shared" ca="1" si="7"/>
        <v>0.81707668266138322</v>
      </c>
      <c r="O41" t="str">
        <f t="shared" ca="1" si="33"/>
        <v/>
      </c>
      <c r="P41" t="str">
        <f t="shared" ca="1" si="31"/>
        <v/>
      </c>
      <c r="Q41" t="str">
        <f t="shared" ca="1" si="27"/>
        <v/>
      </c>
      <c r="R41">
        <f t="shared" ca="1" si="28"/>
        <v>0</v>
      </c>
      <c r="S41">
        <f t="shared" ca="1" si="29"/>
        <v>0</v>
      </c>
      <c r="T41" t="str">
        <f t="shared" ca="1" si="12"/>
        <v/>
      </c>
      <c r="U41" t="str">
        <f t="shared" ca="1" si="13"/>
        <v/>
      </c>
      <c r="V41">
        <f t="shared" ca="1" si="30"/>
        <v>0</v>
      </c>
      <c r="W41" t="str">
        <f t="shared" ca="1" si="24"/>
        <v/>
      </c>
      <c r="X41" t="str">
        <f ca="1">IF(T41="","", IF(T41=1, "Long"&amp;COUNTIF($T$2:T41,1), "Sell"&amp;COUNTIF($T$2:T41, 0)))</f>
        <v/>
      </c>
      <c r="Y41" t="str">
        <f ca="1">IF(U41="","", IF(U41=-1, "Short"&amp;COUNTIF($U$2:U41,-1), "Cover"&amp;COUNTIF($U$2:U41, 0)))</f>
        <v/>
      </c>
      <c r="Z41" t="str">
        <f t="shared" ca="1" si="14"/>
        <v/>
      </c>
      <c r="AA41" t="str">
        <f t="shared" ca="1" si="15"/>
        <v/>
      </c>
      <c r="AB41" t="str">
        <f t="shared" ca="1" si="16"/>
        <v/>
      </c>
      <c r="AC41" t="str">
        <f t="shared" ca="1" si="17"/>
        <v/>
      </c>
      <c r="AD41" t="str">
        <f t="shared" ca="1" si="18"/>
        <v/>
      </c>
      <c r="AE41" t="str">
        <f t="shared" ca="1" si="19"/>
        <v/>
      </c>
      <c r="AF41">
        <f t="shared" ca="1" si="20"/>
        <v>0</v>
      </c>
      <c r="AG41">
        <f t="shared" ca="1" si="21"/>
        <v>0</v>
      </c>
      <c r="AH41" t="str">
        <f ca="1">IF(AF41=0, "", COUNTIF($AF$2:AF41, 1))</f>
        <v/>
      </c>
      <c r="AI41" t="str">
        <f ca="1">IF(AG41=0, "", COUNTIF($AG$2:AG41, 1))</f>
        <v/>
      </c>
      <c r="AJ41" t="str">
        <f t="shared" ca="1" si="22"/>
        <v/>
      </c>
    </row>
    <row r="42" spans="1:36" x14ac:dyDescent="0.3">
      <c r="A42" t="str">
        <f ca="1">IF(W42="","",W42&amp;"-"&amp;COUNTIF($W$2:W42,W42))</f>
        <v>1-6</v>
      </c>
      <c r="B42" t="str">
        <f ca="1">IF(T42="","",T42&amp;"-"&amp;COUNTIF($T$2:T42,T42))</f>
        <v/>
      </c>
      <c r="C42" t="str">
        <f ca="1">IF(U42="","",U42&amp;"-"&amp;COUNTIF($U$2:U42,U42))</f>
        <v>-1-4</v>
      </c>
      <c r="D42">
        <v>6</v>
      </c>
      <c r="E42" t="s">
        <v>97</v>
      </c>
      <c r="F42">
        <f t="shared" si="23"/>
        <v>41</v>
      </c>
      <c r="G42" s="4">
        <f t="shared" ca="1" si="3"/>
        <v>41331</v>
      </c>
      <c r="H42">
        <f t="shared" ca="1" si="4"/>
        <v>651.25</v>
      </c>
      <c r="I42" s="5">
        <f t="shared" ca="1" si="4"/>
        <v>771.55</v>
      </c>
      <c r="J42" s="6">
        <f t="shared" ca="1" si="5"/>
        <v>0.84408009850301347</v>
      </c>
      <c r="K42" s="6">
        <f t="shared" ca="1" si="32"/>
        <v>0.82446914244850844</v>
      </c>
      <c r="L42" s="6">
        <f t="shared" ca="1" si="25"/>
        <v>8.7675301981896166E-3</v>
      </c>
      <c r="M42">
        <f t="shared" ca="1" si="6"/>
        <v>0.8332366726466981</v>
      </c>
      <c r="N42">
        <f t="shared" ca="1" si="7"/>
        <v>0.81570161225031879</v>
      </c>
      <c r="O42" t="str">
        <f t="shared" ca="1" si="33"/>
        <v>Short</v>
      </c>
      <c r="P42" t="str">
        <f t="shared" ca="1" si="31"/>
        <v/>
      </c>
      <c r="Q42" t="str">
        <f t="shared" ca="1" si="27"/>
        <v>Short</v>
      </c>
      <c r="R42">
        <f t="shared" ca="1" si="28"/>
        <v>0</v>
      </c>
      <c r="S42">
        <f t="shared" ca="1" si="29"/>
        <v>-1</v>
      </c>
      <c r="T42" t="str">
        <f t="shared" ca="1" si="12"/>
        <v/>
      </c>
      <c r="U42">
        <f t="shared" ca="1" si="13"/>
        <v>-1</v>
      </c>
      <c r="V42">
        <f t="shared" ca="1" si="30"/>
        <v>-1</v>
      </c>
      <c r="W42">
        <f t="shared" ca="1" si="24"/>
        <v>1</v>
      </c>
      <c r="X42" t="str">
        <f ca="1">IF(T42="","", IF(T42=1, "Long"&amp;COUNTIF($T$2:T42,1), "Sell"&amp;COUNTIF($T$2:T42, 0)))</f>
        <v/>
      </c>
      <c r="Y42" t="str">
        <f ca="1">IF(U42="","", IF(U42=-1, "Short"&amp;COUNTIF($U$2:U42,-1), "Cover"&amp;COUNTIF($U$2:U42, 0)))</f>
        <v>Short4</v>
      </c>
      <c r="Z42" t="str">
        <f t="shared" ca="1" si="14"/>
        <v/>
      </c>
      <c r="AA42" t="str">
        <f t="shared" ca="1" si="15"/>
        <v/>
      </c>
      <c r="AB42" t="str">
        <f t="shared" ca="1" si="16"/>
        <v>Short</v>
      </c>
      <c r="AC42" t="str">
        <f t="shared" ca="1" si="17"/>
        <v/>
      </c>
      <c r="AD42" t="str">
        <f t="shared" ca="1" si="18"/>
        <v>Short</v>
      </c>
      <c r="AE42" t="str">
        <f t="shared" ca="1" si="19"/>
        <v/>
      </c>
      <c r="AF42">
        <f t="shared" ca="1" si="20"/>
        <v>1</v>
      </c>
      <c r="AG42">
        <f t="shared" ca="1" si="21"/>
        <v>0</v>
      </c>
      <c r="AH42">
        <f ca="1">IF(AF42=0, "", COUNTIF($AF$2:AF42, 1))</f>
        <v>6</v>
      </c>
      <c r="AI42" t="str">
        <f ca="1">IF(AG42=0, "", COUNTIF($AG$2:AG42, 1))</f>
        <v/>
      </c>
      <c r="AJ42" t="str">
        <f t="shared" ca="1" si="22"/>
        <v>Short</v>
      </c>
    </row>
    <row r="43" spans="1:36" x14ac:dyDescent="0.3">
      <c r="A43" t="str">
        <f ca="1">IF(W43="","",W43&amp;"-"&amp;COUNTIF($W$2:W43,W43))</f>
        <v>0-6</v>
      </c>
      <c r="B43" t="str">
        <f ca="1">IF(T43="","",T43&amp;"-"&amp;COUNTIF($T$2:T43,T43))</f>
        <v/>
      </c>
      <c r="C43" t="str">
        <f ca="1">IF(U43="","",U43&amp;"-"&amp;COUNTIF($U$2:U43,U43))</f>
        <v>0-4</v>
      </c>
      <c r="D43" t="s">
        <v>97</v>
      </c>
      <c r="E43">
        <v>6</v>
      </c>
      <c r="F43">
        <f t="shared" si="23"/>
        <v>42</v>
      </c>
      <c r="G43" s="4">
        <f t="shared" ca="1" si="3"/>
        <v>41332</v>
      </c>
      <c r="H43">
        <f t="shared" ca="1" si="4"/>
        <v>642.75</v>
      </c>
      <c r="I43" s="5">
        <f t="shared" ca="1" si="4"/>
        <v>779.35</v>
      </c>
      <c r="J43" s="6">
        <f t="shared" ca="1" si="5"/>
        <v>0.82472573298261365</v>
      </c>
      <c r="K43" s="6">
        <f t="shared" ca="1" si="32"/>
        <v>0.82544478323143244</v>
      </c>
      <c r="L43" s="6">
        <f t="shared" ca="1" si="25"/>
        <v>8.1112187923320089E-3</v>
      </c>
      <c r="M43">
        <f t="shared" ca="1" si="6"/>
        <v>0.83355600202376445</v>
      </c>
      <c r="N43">
        <f t="shared" ca="1" si="7"/>
        <v>0.81733356443910044</v>
      </c>
      <c r="O43" t="str">
        <f t="shared" ca="1" si="33"/>
        <v/>
      </c>
      <c r="P43" t="str">
        <f t="shared" ca="1" si="31"/>
        <v/>
      </c>
      <c r="Q43" t="str">
        <f t="shared" ca="1" si="27"/>
        <v/>
      </c>
      <c r="R43">
        <f t="shared" ca="1" si="28"/>
        <v>0</v>
      </c>
      <c r="S43">
        <f t="shared" ca="1" si="29"/>
        <v>0</v>
      </c>
      <c r="T43" t="str">
        <f t="shared" ca="1" si="12"/>
        <v/>
      </c>
      <c r="U43">
        <f t="shared" ca="1" si="13"/>
        <v>0</v>
      </c>
      <c r="V43">
        <f t="shared" ca="1" si="30"/>
        <v>0</v>
      </c>
      <c r="W43">
        <f t="shared" ref="W43:W66" ca="1" si="34">IF(O42="",IF(O43="Long",1,IF(O43="Short",1,"")),IF(O42="Long",IF(O43="Long","", 0),IF(O42="Short",IF(O43="Short","",0), "")))</f>
        <v>0</v>
      </c>
      <c r="X43" t="str">
        <f ca="1">IF(T43="","", IF(T43=1, "Long"&amp;COUNTIF($T$2:T43,1), "Sell"&amp;COUNTIF($T$2:T43, 0)))</f>
        <v/>
      </c>
      <c r="Y43" t="str">
        <f ca="1">IF(U43="","", IF(U43=-1, "Short"&amp;COUNTIF($U$2:U43,-1), "Cover"&amp;COUNTIF($U$2:U43, 0)))</f>
        <v>Cover4</v>
      </c>
      <c r="Z43" t="str">
        <f t="shared" ca="1" si="14"/>
        <v/>
      </c>
      <c r="AA43" t="str">
        <f t="shared" ca="1" si="15"/>
        <v/>
      </c>
      <c r="AB43" t="str">
        <f t="shared" ca="1" si="16"/>
        <v/>
      </c>
      <c r="AC43" t="str">
        <f t="shared" ca="1" si="17"/>
        <v>Cover</v>
      </c>
      <c r="AD43" t="str">
        <f t="shared" ca="1" si="18"/>
        <v/>
      </c>
      <c r="AE43" t="str">
        <f t="shared" ca="1" si="19"/>
        <v>Cover</v>
      </c>
      <c r="AF43">
        <f t="shared" ca="1" si="20"/>
        <v>0</v>
      </c>
      <c r="AG43">
        <f t="shared" ca="1" si="21"/>
        <v>1</v>
      </c>
      <c r="AH43" t="str">
        <f ca="1">IF(AF43=0, "", COUNTIF($AF$2:AF43, 1))</f>
        <v/>
      </c>
      <c r="AI43">
        <f ca="1">IF(AG43=0, "", COUNTIF($AG$2:AG43, 1))</f>
        <v>6</v>
      </c>
      <c r="AJ43" t="str">
        <f t="shared" ca="1" si="22"/>
        <v/>
      </c>
    </row>
    <row r="44" spans="1:36" x14ac:dyDescent="0.3">
      <c r="A44" t="str">
        <f ca="1">IF(W44="","",W44&amp;"-"&amp;COUNTIF($W$2:W44,W44))</f>
        <v/>
      </c>
      <c r="B44" t="str">
        <f ca="1">IF(T44="","",T44&amp;"-"&amp;COUNTIF($T$2:T44,T44))</f>
        <v/>
      </c>
      <c r="C44" t="str">
        <f ca="1">IF(U44="","",U44&amp;"-"&amp;COUNTIF($U$2:U44,U44))</f>
        <v/>
      </c>
      <c r="D44" t="s">
        <v>97</v>
      </c>
      <c r="E44" t="s">
        <v>97</v>
      </c>
      <c r="F44">
        <f t="shared" si="23"/>
        <v>43</v>
      </c>
      <c r="G44" s="4">
        <f t="shared" ca="1" si="3"/>
        <v>41333</v>
      </c>
      <c r="H44">
        <f t="shared" ca="1" si="4"/>
        <v>625.35</v>
      </c>
      <c r="I44" s="5">
        <f t="shared" ca="1" si="4"/>
        <v>757.65</v>
      </c>
      <c r="J44" s="6">
        <f t="shared" ca="1" si="5"/>
        <v>0.82538111265096026</v>
      </c>
      <c r="K44" s="6">
        <f t="shared" ca="1" si="32"/>
        <v>0.82530707974524198</v>
      </c>
      <c r="L44" s="6">
        <f t="shared" ca="1" si="25"/>
        <v>8.0981228166347695E-3</v>
      </c>
      <c r="M44">
        <f t="shared" ca="1" si="6"/>
        <v>0.83340520256187678</v>
      </c>
      <c r="N44">
        <f t="shared" ca="1" si="7"/>
        <v>0.81720895692860718</v>
      </c>
      <c r="O44" t="str">
        <f t="shared" ca="1" si="33"/>
        <v/>
      </c>
      <c r="P44" t="str">
        <f t="shared" ca="1" si="31"/>
        <v/>
      </c>
      <c r="Q44" t="str">
        <f t="shared" ca="1" si="27"/>
        <v/>
      </c>
      <c r="R44">
        <f t="shared" ca="1" si="28"/>
        <v>0</v>
      </c>
      <c r="S44">
        <f t="shared" ca="1" si="29"/>
        <v>0</v>
      </c>
      <c r="T44" t="str">
        <f t="shared" ca="1" si="12"/>
        <v/>
      </c>
      <c r="U44" t="str">
        <f t="shared" ca="1" si="13"/>
        <v/>
      </c>
      <c r="V44">
        <f t="shared" ca="1" si="30"/>
        <v>0</v>
      </c>
      <c r="W44" t="str">
        <f t="shared" ca="1" si="34"/>
        <v/>
      </c>
      <c r="X44" t="str">
        <f ca="1">IF(T44="","", IF(T44=1, "Long"&amp;COUNTIF($T$2:T44,1), "Sell"&amp;COUNTIF($T$2:T44, 0)))</f>
        <v/>
      </c>
      <c r="Y44" t="str">
        <f ca="1">IF(U44="","", IF(U44=-1, "Short"&amp;COUNTIF($U$2:U44,-1), "Cover"&amp;COUNTIF($U$2:U44, 0)))</f>
        <v/>
      </c>
      <c r="Z44" t="str">
        <f t="shared" ca="1" si="14"/>
        <v/>
      </c>
      <c r="AA44" t="str">
        <f t="shared" ca="1" si="15"/>
        <v/>
      </c>
      <c r="AB44" t="str">
        <f t="shared" ca="1" si="16"/>
        <v/>
      </c>
      <c r="AC44" t="str">
        <f t="shared" ca="1" si="17"/>
        <v/>
      </c>
      <c r="AD44" t="str">
        <f t="shared" ca="1" si="18"/>
        <v/>
      </c>
      <c r="AE44" t="str">
        <f t="shared" ca="1" si="19"/>
        <v/>
      </c>
      <c r="AF44">
        <f t="shared" ca="1" si="20"/>
        <v>0</v>
      </c>
      <c r="AG44">
        <f t="shared" ca="1" si="21"/>
        <v>0</v>
      </c>
      <c r="AH44" t="str">
        <f ca="1">IF(AF44=0, "", COUNTIF($AF$2:AF44, 1))</f>
        <v/>
      </c>
      <c r="AI44" t="str">
        <f ca="1">IF(AG44=0, "", COUNTIF($AG$2:AG44, 1))</f>
        <v/>
      </c>
      <c r="AJ44" t="str">
        <f t="shared" ca="1" si="22"/>
        <v/>
      </c>
    </row>
    <row r="45" spans="1:36" x14ac:dyDescent="0.3">
      <c r="A45" t="str">
        <f ca="1">IF(W45="","",W45&amp;"-"&amp;COUNTIF($W$2:W45,W45))</f>
        <v>1-7</v>
      </c>
      <c r="B45" t="str">
        <f ca="1">IF(T45="","",T45&amp;"-"&amp;COUNTIF($T$2:T45,T45))</f>
        <v>1-3</v>
      </c>
      <c r="C45" t="str">
        <f ca="1">IF(U45="","",U45&amp;"-"&amp;COUNTIF($U$2:U45,U45))</f>
        <v/>
      </c>
      <c r="D45">
        <v>7</v>
      </c>
      <c r="E45" t="s">
        <v>97</v>
      </c>
      <c r="F45">
        <f t="shared" si="23"/>
        <v>44</v>
      </c>
      <c r="G45" s="4">
        <f t="shared" ca="1" si="3"/>
        <v>41334</v>
      </c>
      <c r="H45">
        <f t="shared" ca="1" si="4"/>
        <v>622.5</v>
      </c>
      <c r="I45" s="5">
        <f t="shared" ca="1" si="4"/>
        <v>777.5</v>
      </c>
      <c r="J45" s="6">
        <f t="shared" ca="1" si="5"/>
        <v>0.80064308681672025</v>
      </c>
      <c r="K45" s="6">
        <f t="shared" ca="1" si="32"/>
        <v>0.82203805509358074</v>
      </c>
      <c r="L45" s="6">
        <f t="shared" ca="1" si="25"/>
        <v>1.0683543508935368E-2</v>
      </c>
      <c r="M45">
        <f t="shared" ca="1" si="6"/>
        <v>0.83272159860251616</v>
      </c>
      <c r="N45">
        <f t="shared" ca="1" si="7"/>
        <v>0.81135451158464533</v>
      </c>
      <c r="O45" t="str">
        <f t="shared" ca="1" si="33"/>
        <v>Long</v>
      </c>
      <c r="P45" t="str">
        <f t="shared" ca="1" si="31"/>
        <v>Long</v>
      </c>
      <c r="Q45" t="str">
        <f t="shared" ca="1" si="27"/>
        <v/>
      </c>
      <c r="R45">
        <f t="shared" ca="1" si="28"/>
        <v>1</v>
      </c>
      <c r="S45">
        <f t="shared" ca="1" si="29"/>
        <v>0</v>
      </c>
      <c r="T45">
        <f t="shared" ca="1" si="12"/>
        <v>1</v>
      </c>
      <c r="U45" t="str">
        <f t="shared" ca="1" si="13"/>
        <v/>
      </c>
      <c r="V45">
        <f t="shared" ca="1" si="30"/>
        <v>1</v>
      </c>
      <c r="W45">
        <f t="shared" ca="1" si="34"/>
        <v>1</v>
      </c>
      <c r="X45" t="str">
        <f ca="1">IF(T45="","", IF(T45=1, "Long"&amp;COUNTIF($T$2:T45,1), "Sell"&amp;COUNTIF($T$2:T45, 0)))</f>
        <v>Long3</v>
      </c>
      <c r="Y45" t="str">
        <f ca="1">IF(U45="","", IF(U45=-1, "Short"&amp;COUNTIF($U$2:U45,-1), "Cover"&amp;COUNTIF($U$2:U45, 0)))</f>
        <v/>
      </c>
      <c r="Z45" t="str">
        <f t="shared" ca="1" si="14"/>
        <v>BUY</v>
      </c>
      <c r="AA45" t="str">
        <f t="shared" ca="1" si="15"/>
        <v/>
      </c>
      <c r="AB45" t="str">
        <f t="shared" ca="1" si="16"/>
        <v/>
      </c>
      <c r="AC45" t="str">
        <f t="shared" ca="1" si="17"/>
        <v/>
      </c>
      <c r="AD45" t="str">
        <f t="shared" ca="1" si="18"/>
        <v>BUY</v>
      </c>
      <c r="AE45" t="str">
        <f t="shared" ca="1" si="19"/>
        <v/>
      </c>
      <c r="AF45">
        <f t="shared" ca="1" si="20"/>
        <v>1</v>
      </c>
      <c r="AG45">
        <f t="shared" ca="1" si="21"/>
        <v>0</v>
      </c>
      <c r="AH45">
        <f ca="1">IF(AF45=0, "", COUNTIF($AF$2:AF45, 1))</f>
        <v>7</v>
      </c>
      <c r="AI45" t="str">
        <f ca="1">IF(AG45=0, "", COUNTIF($AG$2:AG45, 1))</f>
        <v/>
      </c>
      <c r="AJ45" t="str">
        <f t="shared" ca="1" si="22"/>
        <v>Long</v>
      </c>
    </row>
    <row r="46" spans="1:36" x14ac:dyDescent="0.3">
      <c r="A46" t="str">
        <f ca="1">IF(W46="","",W46&amp;"-"&amp;COUNTIF($W$2:W46,W46))</f>
        <v/>
      </c>
      <c r="B46" t="str">
        <f ca="1">IF(T46="","",T46&amp;"-"&amp;COUNTIF($T$2:T46,T46))</f>
        <v/>
      </c>
      <c r="C46" t="str">
        <f ca="1">IF(U46="","",U46&amp;"-"&amp;COUNTIF($U$2:U46,U46))</f>
        <v/>
      </c>
      <c r="D46" t="s">
        <v>97</v>
      </c>
      <c r="E46" t="s">
        <v>97</v>
      </c>
      <c r="F46">
        <f t="shared" si="23"/>
        <v>45</v>
      </c>
      <c r="G46" s="4">
        <f t="shared" ca="1" si="3"/>
        <v>41337</v>
      </c>
      <c r="H46">
        <f t="shared" ca="1" si="4"/>
        <v>627.65</v>
      </c>
      <c r="I46" s="5">
        <f t="shared" ca="1" si="4"/>
        <v>773.8</v>
      </c>
      <c r="J46" s="6">
        <f t="shared" ca="1" si="5"/>
        <v>0.81112690617730676</v>
      </c>
      <c r="K46" s="6">
        <f t="shared" ca="1" si="32"/>
        <v>0.82115668906748829</v>
      </c>
      <c r="L46" s="6">
        <f t="shared" ca="1" si="25"/>
        <v>1.1225608463885511E-2</v>
      </c>
      <c r="M46">
        <f t="shared" ca="1" si="6"/>
        <v>0.83238229753137383</v>
      </c>
      <c r="N46">
        <f t="shared" ca="1" si="7"/>
        <v>0.80993108060360275</v>
      </c>
      <c r="O46" t="str">
        <f t="shared" ca="1" si="33"/>
        <v>Long</v>
      </c>
      <c r="P46" t="str">
        <f t="shared" ca="1" si="31"/>
        <v>Long</v>
      </c>
      <c r="Q46" t="str">
        <f t="shared" ca="1" si="27"/>
        <v/>
      </c>
      <c r="R46">
        <f t="shared" ca="1" si="28"/>
        <v>1</v>
      </c>
      <c r="S46">
        <f t="shared" ca="1" si="29"/>
        <v>0</v>
      </c>
      <c r="T46" t="str">
        <f t="shared" ca="1" si="12"/>
        <v/>
      </c>
      <c r="U46" t="str">
        <f t="shared" ca="1" si="13"/>
        <v/>
      </c>
      <c r="V46">
        <f t="shared" ca="1" si="30"/>
        <v>0</v>
      </c>
      <c r="W46" t="str">
        <f t="shared" ca="1" si="34"/>
        <v/>
      </c>
      <c r="X46" t="str">
        <f ca="1">IF(T46="","", IF(T46=1, "Long"&amp;COUNTIF($T$2:T46,1), "Sell"&amp;COUNTIF($T$2:T46, 0)))</f>
        <v/>
      </c>
      <c r="Y46" t="str">
        <f ca="1">IF(U46="","", IF(U46=-1, "Short"&amp;COUNTIF($U$2:U46,-1), "Cover"&amp;COUNTIF($U$2:U46, 0)))</f>
        <v/>
      </c>
      <c r="Z46" t="str">
        <f t="shared" ca="1" si="14"/>
        <v/>
      </c>
      <c r="AA46" t="str">
        <f t="shared" ca="1" si="15"/>
        <v/>
      </c>
      <c r="AB46" t="str">
        <f t="shared" ca="1" si="16"/>
        <v/>
      </c>
      <c r="AC46" t="str">
        <f t="shared" ca="1" si="17"/>
        <v/>
      </c>
      <c r="AD46" t="str">
        <f t="shared" ca="1" si="18"/>
        <v/>
      </c>
      <c r="AE46" t="str">
        <f t="shared" ca="1" si="19"/>
        <v/>
      </c>
      <c r="AF46">
        <f t="shared" ca="1" si="20"/>
        <v>0</v>
      </c>
      <c r="AG46">
        <f t="shared" ca="1" si="21"/>
        <v>0</v>
      </c>
      <c r="AH46" t="str">
        <f ca="1">IF(AF46=0, "", COUNTIF($AF$2:AF46, 1))</f>
        <v/>
      </c>
      <c r="AI46" t="str">
        <f ca="1">IF(AG46=0, "", COUNTIF($AG$2:AG46, 1))</f>
        <v/>
      </c>
      <c r="AJ46" t="str">
        <f t="shared" ca="1" si="22"/>
        <v/>
      </c>
    </row>
    <row r="47" spans="1:36" x14ac:dyDescent="0.3">
      <c r="A47" t="str">
        <f ca="1">IF(W47="","",W47&amp;"-"&amp;COUNTIF($W$2:W47,W47))</f>
        <v/>
      </c>
      <c r="B47" t="str">
        <f ca="1">IF(T47="","",T47&amp;"-"&amp;COUNTIF($T$2:T47,T47))</f>
        <v/>
      </c>
      <c r="C47" t="str">
        <f ca="1">IF(U47="","",U47&amp;"-"&amp;COUNTIF($U$2:U47,U47))</f>
        <v/>
      </c>
      <c r="D47" t="s">
        <v>97</v>
      </c>
      <c r="E47" t="s">
        <v>97</v>
      </c>
      <c r="F47">
        <f t="shared" si="23"/>
        <v>46</v>
      </c>
      <c r="G47" s="4">
        <f t="shared" ca="1" si="3"/>
        <v>41338</v>
      </c>
      <c r="H47">
        <f t="shared" ca="1" si="4"/>
        <v>632.95000000000005</v>
      </c>
      <c r="I47" s="5">
        <f t="shared" ca="1" si="4"/>
        <v>773.1</v>
      </c>
      <c r="J47" s="6">
        <f t="shared" ca="1" si="5"/>
        <v>0.81871685422325702</v>
      </c>
      <c r="K47" s="6">
        <f t="shared" ca="1" si="32"/>
        <v>0.82108047237068116</v>
      </c>
      <c r="L47" s="6">
        <f t="shared" ca="1" si="25"/>
        <v>1.1240841720044458E-2</v>
      </c>
      <c r="M47">
        <f t="shared" ca="1" si="6"/>
        <v>0.83232131409072563</v>
      </c>
      <c r="N47">
        <f t="shared" ca="1" si="7"/>
        <v>0.80983963065063669</v>
      </c>
      <c r="O47" t="str">
        <f t="shared" ca="1" si="33"/>
        <v>Long</v>
      </c>
      <c r="P47" t="str">
        <f t="shared" ca="1" si="31"/>
        <v>Long</v>
      </c>
      <c r="Q47" t="str">
        <f t="shared" ca="1" si="27"/>
        <v/>
      </c>
      <c r="R47">
        <f t="shared" ca="1" si="28"/>
        <v>1</v>
      </c>
      <c r="S47">
        <f t="shared" ca="1" si="29"/>
        <v>0</v>
      </c>
      <c r="T47" t="str">
        <f t="shared" ca="1" si="12"/>
        <v/>
      </c>
      <c r="U47" t="str">
        <f t="shared" ca="1" si="13"/>
        <v/>
      </c>
      <c r="V47">
        <f t="shared" ca="1" si="30"/>
        <v>0</v>
      </c>
      <c r="W47" t="str">
        <f t="shared" ca="1" si="34"/>
        <v/>
      </c>
      <c r="X47" t="str">
        <f ca="1">IF(T47="","", IF(T47=1, "Long"&amp;COUNTIF($T$2:T47,1), "Sell"&amp;COUNTIF($T$2:T47, 0)))</f>
        <v/>
      </c>
      <c r="Y47" t="str">
        <f ca="1">IF(U47="","", IF(U47=-1, "Short"&amp;COUNTIF($U$2:U47,-1), "Cover"&amp;COUNTIF($U$2:U47, 0)))</f>
        <v/>
      </c>
      <c r="Z47" t="str">
        <f t="shared" ca="1" si="14"/>
        <v/>
      </c>
      <c r="AA47" t="str">
        <f t="shared" ca="1" si="15"/>
        <v/>
      </c>
      <c r="AB47" t="str">
        <f t="shared" ca="1" si="16"/>
        <v/>
      </c>
      <c r="AC47" t="str">
        <f t="shared" ca="1" si="17"/>
        <v/>
      </c>
      <c r="AD47" t="str">
        <f t="shared" ca="1" si="18"/>
        <v/>
      </c>
      <c r="AE47" t="str">
        <f t="shared" ca="1" si="19"/>
        <v/>
      </c>
      <c r="AF47">
        <f t="shared" ca="1" si="20"/>
        <v>0</v>
      </c>
      <c r="AG47">
        <f t="shared" ca="1" si="21"/>
        <v>0</v>
      </c>
      <c r="AH47" t="str">
        <f ca="1">IF(AF47=0, "", COUNTIF($AF$2:AF47, 1))</f>
        <v/>
      </c>
      <c r="AI47" t="str">
        <f ca="1">IF(AG47=0, "", COUNTIF($AG$2:AG47, 1))</f>
        <v/>
      </c>
      <c r="AJ47" t="str">
        <f t="shared" ca="1" si="22"/>
        <v/>
      </c>
    </row>
    <row r="48" spans="1:36" x14ac:dyDescent="0.3">
      <c r="A48" t="str">
        <f ca="1">IF(W48="","",W48&amp;"-"&amp;COUNTIF($W$2:W48,W48))</f>
        <v/>
      </c>
      <c r="B48" t="str">
        <f ca="1">IF(T48="","",T48&amp;"-"&amp;COUNTIF($T$2:T48,T48))</f>
        <v/>
      </c>
      <c r="C48" t="str">
        <f ca="1">IF(U48="","",U48&amp;"-"&amp;COUNTIF($U$2:U48,U48))</f>
        <v/>
      </c>
      <c r="D48" t="s">
        <v>97</v>
      </c>
      <c r="E48" t="s">
        <v>97</v>
      </c>
      <c r="F48">
        <f t="shared" si="23"/>
        <v>47</v>
      </c>
      <c r="G48" s="4">
        <f t="shared" ca="1" si="3"/>
        <v>41339</v>
      </c>
      <c r="H48">
        <f t="shared" ca="1" si="4"/>
        <v>630.5</v>
      </c>
      <c r="I48" s="5">
        <f t="shared" ca="1" si="4"/>
        <v>774.3</v>
      </c>
      <c r="J48" s="6">
        <f t="shared" ca="1" si="5"/>
        <v>0.81428386930130447</v>
      </c>
      <c r="K48" s="6">
        <f t="shared" ca="1" si="32"/>
        <v>0.81991369092599464</v>
      </c>
      <c r="L48" s="6">
        <f t="shared" ca="1" si="25"/>
        <v>1.1284502779267496E-2</v>
      </c>
      <c r="M48">
        <f t="shared" ca="1" si="6"/>
        <v>0.83119819370526216</v>
      </c>
      <c r="N48">
        <f t="shared" ca="1" si="7"/>
        <v>0.80862918814672713</v>
      </c>
      <c r="O48" t="str">
        <f t="shared" ca="1" si="33"/>
        <v>Long</v>
      </c>
      <c r="P48" t="str">
        <f t="shared" ca="1" si="31"/>
        <v>Long</v>
      </c>
      <c r="Q48" t="str">
        <f t="shared" ca="1" si="27"/>
        <v/>
      </c>
      <c r="R48">
        <f t="shared" ca="1" si="28"/>
        <v>1</v>
      </c>
      <c r="S48">
        <f t="shared" ca="1" si="29"/>
        <v>0</v>
      </c>
      <c r="T48" t="str">
        <f t="shared" ca="1" si="12"/>
        <v/>
      </c>
      <c r="U48" t="str">
        <f t="shared" ca="1" si="13"/>
        <v/>
      </c>
      <c r="V48">
        <f t="shared" ca="1" si="30"/>
        <v>0</v>
      </c>
      <c r="W48" t="str">
        <f t="shared" ca="1" si="34"/>
        <v/>
      </c>
      <c r="X48" t="str">
        <f ca="1">IF(T48="","", IF(T48=1, "Long"&amp;COUNTIF($T$2:T48,1), "Sell"&amp;COUNTIF($T$2:T48, 0)))</f>
        <v/>
      </c>
      <c r="Y48" t="str">
        <f ca="1">IF(U48="","", IF(U48=-1, "Short"&amp;COUNTIF($U$2:U48,-1), "Cover"&amp;COUNTIF($U$2:U48, 0)))</f>
        <v/>
      </c>
      <c r="Z48" t="str">
        <f t="shared" ca="1" si="14"/>
        <v/>
      </c>
      <c r="AA48" t="str">
        <f t="shared" ca="1" si="15"/>
        <v/>
      </c>
      <c r="AB48" t="str">
        <f t="shared" ca="1" si="16"/>
        <v/>
      </c>
      <c r="AC48" t="str">
        <f t="shared" ca="1" si="17"/>
        <v/>
      </c>
      <c r="AD48" t="str">
        <f t="shared" ca="1" si="18"/>
        <v/>
      </c>
      <c r="AE48" t="str">
        <f t="shared" ca="1" si="19"/>
        <v/>
      </c>
      <c r="AF48">
        <f t="shared" ca="1" si="20"/>
        <v>0</v>
      </c>
      <c r="AG48">
        <f t="shared" ca="1" si="21"/>
        <v>0</v>
      </c>
      <c r="AH48" t="str">
        <f ca="1">IF(AF48=0, "", COUNTIF($AF$2:AF48, 1))</f>
        <v/>
      </c>
      <c r="AI48" t="str">
        <f ca="1">IF(AG48=0, "", COUNTIF($AG$2:AG48, 1))</f>
        <v/>
      </c>
      <c r="AJ48" t="str">
        <f t="shared" ca="1" si="22"/>
        <v/>
      </c>
    </row>
    <row r="49" spans="1:36" x14ac:dyDescent="0.3">
      <c r="A49" t="str">
        <f ca="1">IF(W49="","",W49&amp;"-"&amp;COUNTIF($W$2:W49,W49))</f>
        <v>0-7</v>
      </c>
      <c r="B49" t="str">
        <f ca="1">IF(T49="","",T49&amp;"-"&amp;COUNTIF($T$2:T49,T49))</f>
        <v>0-3</v>
      </c>
      <c r="C49" t="str">
        <f ca="1">IF(U49="","",U49&amp;"-"&amp;COUNTIF($U$2:U49,U49))</f>
        <v/>
      </c>
      <c r="D49" t="s">
        <v>97</v>
      </c>
      <c r="E49">
        <v>7</v>
      </c>
      <c r="F49">
        <f t="shared" si="23"/>
        <v>48</v>
      </c>
      <c r="G49" s="4">
        <f t="shared" ca="1" si="3"/>
        <v>41340</v>
      </c>
      <c r="H49">
        <f t="shared" ca="1" si="4"/>
        <v>641.79999999999995</v>
      </c>
      <c r="I49" s="5">
        <f t="shared" ca="1" si="4"/>
        <v>782.05</v>
      </c>
      <c r="J49" s="6">
        <f t="shared" ca="1" si="5"/>
        <v>0.82066364043219742</v>
      </c>
      <c r="K49" s="6">
        <f t="shared" ca="1" si="32"/>
        <v>0.82023660364720929</v>
      </c>
      <c r="L49" s="6">
        <f t="shared" ca="1" si="25"/>
        <v>1.1251831469126502E-2</v>
      </c>
      <c r="M49">
        <f t="shared" ca="1" si="6"/>
        <v>0.83148843511633574</v>
      </c>
      <c r="N49">
        <f t="shared" ca="1" si="7"/>
        <v>0.80898477217808284</v>
      </c>
      <c r="O49" t="str">
        <f t="shared" ca="1" si="33"/>
        <v/>
      </c>
      <c r="P49" t="str">
        <f t="shared" ca="1" si="31"/>
        <v/>
      </c>
      <c r="Q49" t="str">
        <f t="shared" ca="1" si="27"/>
        <v/>
      </c>
      <c r="R49">
        <f t="shared" ca="1" si="28"/>
        <v>0</v>
      </c>
      <c r="S49">
        <f t="shared" ca="1" si="29"/>
        <v>0</v>
      </c>
      <c r="T49">
        <f t="shared" ca="1" si="12"/>
        <v>0</v>
      </c>
      <c r="U49" t="str">
        <f t="shared" ca="1" si="13"/>
        <v/>
      </c>
      <c r="V49">
        <f t="shared" ca="1" si="30"/>
        <v>0</v>
      </c>
      <c r="W49">
        <f t="shared" ca="1" si="34"/>
        <v>0</v>
      </c>
      <c r="X49" t="str">
        <f ca="1">IF(T49="","", IF(T49=1, "Long"&amp;COUNTIF($T$2:T49,1), "Sell"&amp;COUNTIF($T$2:T49, 0)))</f>
        <v>Sell3</v>
      </c>
      <c r="Y49" t="str">
        <f ca="1">IF(U49="","", IF(U49=-1, "Short"&amp;COUNTIF($U$2:U49,-1), "Cover"&amp;COUNTIF($U$2:U49, 0)))</f>
        <v/>
      </c>
      <c r="Z49" t="str">
        <f t="shared" ca="1" si="14"/>
        <v/>
      </c>
      <c r="AA49" t="str">
        <f t="shared" ca="1" si="15"/>
        <v>SELL</v>
      </c>
      <c r="AB49" t="str">
        <f t="shared" ca="1" si="16"/>
        <v/>
      </c>
      <c r="AC49" t="str">
        <f t="shared" ca="1" si="17"/>
        <v/>
      </c>
      <c r="AD49" t="str">
        <f t="shared" ca="1" si="18"/>
        <v/>
      </c>
      <c r="AE49" t="str">
        <f t="shared" ca="1" si="19"/>
        <v>SELL</v>
      </c>
      <c r="AF49">
        <f t="shared" ca="1" si="20"/>
        <v>0</v>
      </c>
      <c r="AG49">
        <f t="shared" ca="1" si="21"/>
        <v>1</v>
      </c>
      <c r="AH49" t="str">
        <f ca="1">IF(AF49=0, "", COUNTIF($AF$2:AF49, 1))</f>
        <v/>
      </c>
      <c r="AI49">
        <f ca="1">IF(AG49=0, "", COUNTIF($AG$2:AG49, 1))</f>
        <v>7</v>
      </c>
      <c r="AJ49" t="str">
        <f t="shared" ca="1" si="22"/>
        <v/>
      </c>
    </row>
    <row r="50" spans="1:36" x14ac:dyDescent="0.3">
      <c r="A50" t="str">
        <f ca="1">IF(W50="","",W50&amp;"-"&amp;COUNTIF($W$2:W50,W50))</f>
        <v/>
      </c>
      <c r="B50" t="str">
        <f ca="1">IF(T50="","",T50&amp;"-"&amp;COUNTIF($T$2:T50,T50))</f>
        <v/>
      </c>
      <c r="C50" t="str">
        <f ca="1">IF(U50="","",U50&amp;"-"&amp;COUNTIF($U$2:U50,U50))</f>
        <v/>
      </c>
      <c r="D50" t="s">
        <v>97</v>
      </c>
      <c r="E50" t="s">
        <v>97</v>
      </c>
      <c r="F50">
        <f t="shared" si="23"/>
        <v>49</v>
      </c>
      <c r="G50" s="4">
        <f t="shared" ca="1" si="3"/>
        <v>41341</v>
      </c>
      <c r="H50">
        <f t="shared" ca="1" si="4"/>
        <v>657.3</v>
      </c>
      <c r="I50" s="5">
        <f t="shared" ca="1" si="4"/>
        <v>813.25</v>
      </c>
      <c r="J50" s="6">
        <f t="shared" ca="1" si="5"/>
        <v>0.80823854903166303</v>
      </c>
      <c r="K50" s="6">
        <f t="shared" ca="1" si="32"/>
        <v>0.8186325033087678</v>
      </c>
      <c r="L50" s="6">
        <f t="shared" ca="1" si="25"/>
        <v>1.1744076064783025E-2</v>
      </c>
      <c r="M50">
        <f t="shared" ca="1" si="6"/>
        <v>0.8303765793735508</v>
      </c>
      <c r="N50">
        <f t="shared" ca="1" si="7"/>
        <v>0.8068884272439848</v>
      </c>
      <c r="O50" t="str">
        <f t="shared" ca="1" si="33"/>
        <v/>
      </c>
      <c r="P50" t="str">
        <f t="shared" ca="1" si="31"/>
        <v/>
      </c>
      <c r="Q50" t="str">
        <f t="shared" ca="1" si="27"/>
        <v/>
      </c>
      <c r="R50">
        <f t="shared" ca="1" si="28"/>
        <v>0</v>
      </c>
      <c r="S50">
        <f t="shared" ca="1" si="29"/>
        <v>0</v>
      </c>
      <c r="T50" t="str">
        <f t="shared" ca="1" si="12"/>
        <v/>
      </c>
      <c r="U50" t="str">
        <f t="shared" ca="1" si="13"/>
        <v/>
      </c>
      <c r="V50">
        <f t="shared" ca="1" si="30"/>
        <v>0</v>
      </c>
      <c r="W50" t="str">
        <f t="shared" ca="1" si="34"/>
        <v/>
      </c>
      <c r="X50" t="str">
        <f ca="1">IF(T50="","", IF(T50=1, "Long"&amp;COUNTIF($T$2:T50,1), "Sell"&amp;COUNTIF($T$2:T50, 0)))</f>
        <v/>
      </c>
      <c r="Y50" t="str">
        <f ca="1">IF(U50="","", IF(U50=-1, "Short"&amp;COUNTIF($U$2:U50,-1), "Cover"&amp;COUNTIF($U$2:U50, 0)))</f>
        <v/>
      </c>
      <c r="Z50" t="str">
        <f t="shared" ca="1" si="14"/>
        <v/>
      </c>
      <c r="AA50" t="str">
        <f t="shared" ca="1" si="15"/>
        <v/>
      </c>
      <c r="AB50" t="str">
        <f t="shared" ca="1" si="16"/>
        <v/>
      </c>
      <c r="AC50" t="str">
        <f t="shared" ca="1" si="17"/>
        <v/>
      </c>
      <c r="AD50" t="str">
        <f t="shared" ca="1" si="18"/>
        <v/>
      </c>
      <c r="AE50" t="str">
        <f t="shared" ca="1" si="19"/>
        <v/>
      </c>
      <c r="AF50">
        <f t="shared" ca="1" si="20"/>
        <v>0</v>
      </c>
      <c r="AG50">
        <f t="shared" ca="1" si="21"/>
        <v>0</v>
      </c>
      <c r="AH50" t="str">
        <f ca="1">IF(AF50=0, "", COUNTIF($AF$2:AF50, 1))</f>
        <v/>
      </c>
      <c r="AI50" t="str">
        <f ca="1">IF(AG50=0, "", COUNTIF($AG$2:AG50, 1))</f>
        <v/>
      </c>
      <c r="AJ50" t="str">
        <f t="shared" ca="1" si="22"/>
        <v/>
      </c>
    </row>
    <row r="51" spans="1:36" x14ac:dyDescent="0.3">
      <c r="A51" t="str">
        <f ca="1">IF(W51="","",W51&amp;"-"&amp;COUNTIF($W$2:W51,W51))</f>
        <v>1-8</v>
      </c>
      <c r="B51" t="str">
        <f ca="1">IF(T51="","",T51&amp;"-"&amp;COUNTIF($T$2:T51,T51))</f>
        <v>1-4</v>
      </c>
      <c r="C51" t="str">
        <f ca="1">IF(U51="","",U51&amp;"-"&amp;COUNTIF($U$2:U51,U51))</f>
        <v/>
      </c>
      <c r="D51">
        <v>8</v>
      </c>
      <c r="E51" t="s">
        <v>97</v>
      </c>
      <c r="F51">
        <f t="shared" si="23"/>
        <v>50</v>
      </c>
      <c r="G51" s="4">
        <f t="shared" ca="1" si="3"/>
        <v>41344</v>
      </c>
      <c r="H51">
        <f t="shared" ca="1" si="4"/>
        <v>655.25</v>
      </c>
      <c r="I51" s="5">
        <f t="shared" ca="1" si="4"/>
        <v>831.65</v>
      </c>
      <c r="J51" s="6">
        <f t="shared" ca="1" si="5"/>
        <v>0.78789154091264357</v>
      </c>
      <c r="K51" s="6">
        <f t="shared" ca="1" si="32"/>
        <v>0.81557513910316781</v>
      </c>
      <c r="L51" s="6">
        <f t="shared" ca="1" si="25"/>
        <v>1.5249094390690004E-2</v>
      </c>
      <c r="M51">
        <f t="shared" ca="1" si="6"/>
        <v>0.83082423349385781</v>
      </c>
      <c r="N51">
        <f t="shared" ca="1" si="7"/>
        <v>0.80032604471247781</v>
      </c>
      <c r="O51" t="str">
        <f t="shared" ca="1" si="33"/>
        <v>Long</v>
      </c>
      <c r="P51" t="str">
        <f t="shared" ca="1" si="31"/>
        <v>Long</v>
      </c>
      <c r="Q51" t="str">
        <f t="shared" ca="1" si="27"/>
        <v/>
      </c>
      <c r="R51">
        <f t="shared" ca="1" si="28"/>
        <v>1</v>
      </c>
      <c r="S51">
        <f t="shared" ca="1" si="29"/>
        <v>0</v>
      </c>
      <c r="T51">
        <f t="shared" ca="1" si="12"/>
        <v>1</v>
      </c>
      <c r="U51" t="str">
        <f t="shared" ca="1" si="13"/>
        <v/>
      </c>
      <c r="V51">
        <f t="shared" ca="1" si="30"/>
        <v>1</v>
      </c>
      <c r="W51">
        <f t="shared" ca="1" si="34"/>
        <v>1</v>
      </c>
      <c r="X51" t="str">
        <f ca="1">IF(T51="","", IF(T51=1, "Long"&amp;COUNTIF($T$2:T51,1), "Sell"&amp;COUNTIF($T$2:T51, 0)))</f>
        <v>Long4</v>
      </c>
      <c r="Y51" t="str">
        <f ca="1">IF(U51="","", IF(U51=-1, "Short"&amp;COUNTIF($U$2:U51,-1), "Cover"&amp;COUNTIF($U$2:U51, 0)))</f>
        <v/>
      </c>
      <c r="Z51" t="str">
        <f t="shared" ca="1" si="14"/>
        <v>BUY</v>
      </c>
      <c r="AA51" t="str">
        <f t="shared" ca="1" si="15"/>
        <v/>
      </c>
      <c r="AB51" t="str">
        <f t="shared" ca="1" si="16"/>
        <v/>
      </c>
      <c r="AC51" t="str">
        <f t="shared" ca="1" si="17"/>
        <v/>
      </c>
      <c r="AD51" t="str">
        <f t="shared" ca="1" si="18"/>
        <v>BUY</v>
      </c>
      <c r="AE51" t="str">
        <f t="shared" ca="1" si="19"/>
        <v/>
      </c>
      <c r="AF51">
        <f t="shared" ca="1" si="20"/>
        <v>1</v>
      </c>
      <c r="AG51">
        <f t="shared" ca="1" si="21"/>
        <v>0</v>
      </c>
      <c r="AH51">
        <f ca="1">IF(AF51=0, "", COUNTIF($AF$2:AF51, 1))</f>
        <v>8</v>
      </c>
      <c r="AI51" t="str">
        <f ca="1">IF(AG51=0, "", COUNTIF($AG$2:AG51, 1))</f>
        <v/>
      </c>
      <c r="AJ51" t="str">
        <f t="shared" ca="1" si="22"/>
        <v>Long</v>
      </c>
    </row>
    <row r="52" spans="1:36" x14ac:dyDescent="0.3">
      <c r="A52" t="str">
        <f ca="1">IF(W52="","",W52&amp;"-"&amp;COUNTIF($W$2:W52,W52))</f>
        <v/>
      </c>
      <c r="B52" t="str">
        <f ca="1">IF(T52="","",T52&amp;"-"&amp;COUNTIF($T$2:T52,T52))</f>
        <v/>
      </c>
      <c r="C52" t="str">
        <f ca="1">IF(U52="","",U52&amp;"-"&amp;COUNTIF($U$2:U52,U52))</f>
        <v/>
      </c>
      <c r="D52" t="s">
        <v>97</v>
      </c>
      <c r="E52" t="s">
        <v>97</v>
      </c>
      <c r="F52">
        <f t="shared" si="23"/>
        <v>51</v>
      </c>
      <c r="G52" s="4">
        <f t="shared" ca="1" si="3"/>
        <v>41345</v>
      </c>
      <c r="H52">
        <f t="shared" ca="1" si="4"/>
        <v>644</v>
      </c>
      <c r="I52" s="5">
        <f t="shared" ca="1" si="4"/>
        <v>823.8</v>
      </c>
      <c r="J52" s="6">
        <f t="shared" ca="1" si="5"/>
        <v>0.78174314153920854</v>
      </c>
      <c r="K52" s="6">
        <f t="shared" ca="1" si="32"/>
        <v>0.8093414434067876</v>
      </c>
      <c r="L52" s="6">
        <f t="shared" ca="1" si="25"/>
        <v>1.5041777547350333E-2</v>
      </c>
      <c r="M52">
        <f t="shared" ca="1" si="6"/>
        <v>0.82438322095413796</v>
      </c>
      <c r="N52">
        <f t="shared" ca="1" si="7"/>
        <v>0.79429966585943723</v>
      </c>
      <c r="O52" t="str">
        <f t="shared" ca="1" si="33"/>
        <v>Long</v>
      </c>
      <c r="P52" t="str">
        <f t="shared" ca="1" si="31"/>
        <v>Long</v>
      </c>
      <c r="Q52" t="str">
        <f t="shared" ca="1" si="27"/>
        <v/>
      </c>
      <c r="R52">
        <f t="shared" ca="1" si="28"/>
        <v>1</v>
      </c>
      <c r="S52">
        <f t="shared" ca="1" si="29"/>
        <v>0</v>
      </c>
      <c r="T52" t="str">
        <f t="shared" ca="1" si="12"/>
        <v/>
      </c>
      <c r="U52" t="str">
        <f t="shared" ca="1" si="13"/>
        <v/>
      </c>
      <c r="V52">
        <f t="shared" ca="1" si="30"/>
        <v>0</v>
      </c>
      <c r="W52" t="str">
        <f t="shared" ca="1" si="34"/>
        <v/>
      </c>
      <c r="X52" t="str">
        <f ca="1">IF(T52="","", IF(T52=1, "Long"&amp;COUNTIF($T$2:T52,1), "Sell"&amp;COUNTIF($T$2:T52, 0)))</f>
        <v/>
      </c>
      <c r="Y52" t="str">
        <f ca="1">IF(U52="","", IF(U52=-1, "Short"&amp;COUNTIF($U$2:U52,-1), "Cover"&amp;COUNTIF($U$2:U52, 0)))</f>
        <v/>
      </c>
      <c r="Z52" t="str">
        <f t="shared" ca="1" si="14"/>
        <v/>
      </c>
      <c r="AA52" t="str">
        <f t="shared" ca="1" si="15"/>
        <v/>
      </c>
      <c r="AB52" t="str">
        <f t="shared" ca="1" si="16"/>
        <v/>
      </c>
      <c r="AC52" t="str">
        <f t="shared" ca="1" si="17"/>
        <v/>
      </c>
      <c r="AD52" t="str">
        <f t="shared" ca="1" si="18"/>
        <v/>
      </c>
      <c r="AE52" t="str">
        <f t="shared" ca="1" si="19"/>
        <v/>
      </c>
      <c r="AF52">
        <f t="shared" ca="1" si="20"/>
        <v>0</v>
      </c>
      <c r="AG52">
        <f t="shared" ca="1" si="21"/>
        <v>0</v>
      </c>
      <c r="AH52" t="str">
        <f ca="1">IF(AF52=0, "", COUNTIF($AF$2:AF52, 1))</f>
        <v/>
      </c>
      <c r="AI52" t="str">
        <f ca="1">IF(AG52=0, "", COUNTIF($AG$2:AG52, 1))</f>
        <v/>
      </c>
      <c r="AJ52" t="str">
        <f t="shared" ca="1" si="22"/>
        <v/>
      </c>
    </row>
    <row r="53" spans="1:36" x14ac:dyDescent="0.3">
      <c r="A53" t="str">
        <f ca="1">IF(W53="","",W53&amp;"-"&amp;COUNTIF($W$2:W53,W53))</f>
        <v/>
      </c>
      <c r="B53" t="str">
        <f ca="1">IF(T53="","",T53&amp;"-"&amp;COUNTIF($T$2:T53,T53))</f>
        <v/>
      </c>
      <c r="C53" t="str">
        <f ca="1">IF(U53="","",U53&amp;"-"&amp;COUNTIF($U$2:U53,U53))</f>
        <v/>
      </c>
      <c r="D53" t="s">
        <v>97</v>
      </c>
      <c r="E53" t="s">
        <v>97</v>
      </c>
      <c r="F53">
        <f t="shared" si="23"/>
        <v>52</v>
      </c>
      <c r="G53" s="4">
        <f t="shared" ca="1" si="3"/>
        <v>41346</v>
      </c>
      <c r="H53">
        <f t="shared" ca="1" si="4"/>
        <v>634.9</v>
      </c>
      <c r="I53" s="5">
        <f t="shared" ca="1" si="4"/>
        <v>809.2</v>
      </c>
      <c r="J53" s="6">
        <f t="shared" ca="1" si="5"/>
        <v>0.78460207612456745</v>
      </c>
      <c r="K53" s="6">
        <f t="shared" ca="1" si="32"/>
        <v>0.80532907772098272</v>
      </c>
      <c r="L53" s="6">
        <f t="shared" ca="1" si="25"/>
        <v>1.5813723961804103E-2</v>
      </c>
      <c r="M53">
        <f t="shared" ca="1" si="6"/>
        <v>0.82114280168278686</v>
      </c>
      <c r="N53">
        <f t="shared" ca="1" si="7"/>
        <v>0.78951535375917858</v>
      </c>
      <c r="O53" t="str">
        <f t="shared" ca="1" si="33"/>
        <v>Long</v>
      </c>
      <c r="P53" t="str">
        <f t="shared" ca="1" si="31"/>
        <v>Long</v>
      </c>
      <c r="Q53" t="str">
        <f t="shared" ca="1" si="27"/>
        <v/>
      </c>
      <c r="R53">
        <f t="shared" ca="1" si="28"/>
        <v>1</v>
      </c>
      <c r="S53">
        <f t="shared" ca="1" si="29"/>
        <v>0</v>
      </c>
      <c r="T53" t="str">
        <f t="shared" ca="1" si="12"/>
        <v/>
      </c>
      <c r="U53" t="str">
        <f t="shared" ca="1" si="13"/>
        <v/>
      </c>
      <c r="V53">
        <f t="shared" ca="1" si="30"/>
        <v>0</v>
      </c>
      <c r="W53" t="str">
        <f t="shared" ca="1" si="34"/>
        <v/>
      </c>
      <c r="X53" t="str">
        <f ca="1">IF(T53="","", IF(T53=1, "Long"&amp;COUNTIF($T$2:T53,1), "Sell"&amp;COUNTIF($T$2:T53, 0)))</f>
        <v/>
      </c>
      <c r="Y53" t="str">
        <f ca="1">IF(U53="","", IF(U53=-1, "Short"&amp;COUNTIF($U$2:U53,-1), "Cover"&amp;COUNTIF($U$2:U53, 0)))</f>
        <v/>
      </c>
      <c r="Z53" t="str">
        <f t="shared" ca="1" si="14"/>
        <v/>
      </c>
      <c r="AA53" t="str">
        <f t="shared" ca="1" si="15"/>
        <v/>
      </c>
      <c r="AB53" t="str">
        <f t="shared" ca="1" si="16"/>
        <v/>
      </c>
      <c r="AC53" t="str">
        <f t="shared" ca="1" si="17"/>
        <v/>
      </c>
      <c r="AD53" t="str">
        <f t="shared" ca="1" si="18"/>
        <v/>
      </c>
      <c r="AE53" t="str">
        <f t="shared" ca="1" si="19"/>
        <v/>
      </c>
      <c r="AF53">
        <f t="shared" ca="1" si="20"/>
        <v>0</v>
      </c>
      <c r="AG53">
        <f t="shared" ca="1" si="21"/>
        <v>0</v>
      </c>
      <c r="AH53" t="str">
        <f ca="1">IF(AF53=0, "", COUNTIF($AF$2:AF53, 1))</f>
        <v/>
      </c>
      <c r="AI53" t="str">
        <f ca="1">IF(AG53=0, "", COUNTIF($AG$2:AG53, 1))</f>
        <v/>
      </c>
      <c r="AJ53" t="str">
        <f t="shared" ca="1" si="22"/>
        <v/>
      </c>
    </row>
    <row r="54" spans="1:36" x14ac:dyDescent="0.3">
      <c r="A54" t="str">
        <f ca="1">IF(W54="","",W54&amp;"-"&amp;COUNTIF($W$2:W54,W54))</f>
        <v/>
      </c>
      <c r="B54" t="str">
        <f ca="1">IF(T54="","",T54&amp;"-"&amp;COUNTIF($T$2:T54,T54))</f>
        <v/>
      </c>
      <c r="C54" t="str">
        <f ca="1">IF(U54="","",U54&amp;"-"&amp;COUNTIF($U$2:U54,U54))</f>
        <v/>
      </c>
      <c r="D54" t="s">
        <v>97</v>
      </c>
      <c r="E54" t="s">
        <v>97</v>
      </c>
      <c r="F54">
        <f t="shared" si="23"/>
        <v>53</v>
      </c>
      <c r="G54" s="4">
        <f t="shared" ca="1" si="3"/>
        <v>41347</v>
      </c>
      <c r="H54">
        <f t="shared" ca="1" si="4"/>
        <v>649.25</v>
      </c>
      <c r="I54" s="5">
        <f t="shared" ca="1" si="4"/>
        <v>814.1</v>
      </c>
      <c r="J54" s="6">
        <f t="shared" ca="1" si="5"/>
        <v>0.79750644883920896</v>
      </c>
      <c r="K54" s="6">
        <f t="shared" ca="1" si="32"/>
        <v>0.80254161133980784</v>
      </c>
      <c r="L54" s="6">
        <f t="shared" ca="1" si="25"/>
        <v>1.4267579874933049E-2</v>
      </c>
      <c r="M54">
        <f t="shared" ca="1" si="6"/>
        <v>0.81680919121474094</v>
      </c>
      <c r="N54">
        <f t="shared" ca="1" si="7"/>
        <v>0.78827403146487474</v>
      </c>
      <c r="O54" t="str">
        <f t="shared" ca="1" si="33"/>
        <v>Long</v>
      </c>
      <c r="P54" t="str">
        <f t="shared" ca="1" si="31"/>
        <v>Long</v>
      </c>
      <c r="Q54" t="str">
        <f t="shared" ca="1" si="27"/>
        <v/>
      </c>
      <c r="R54">
        <f t="shared" ca="1" si="28"/>
        <v>1</v>
      </c>
      <c r="S54">
        <f t="shared" ca="1" si="29"/>
        <v>0</v>
      </c>
      <c r="T54" t="str">
        <f t="shared" ca="1" si="12"/>
        <v/>
      </c>
      <c r="U54" t="str">
        <f t="shared" ca="1" si="13"/>
        <v/>
      </c>
      <c r="V54">
        <f t="shared" ca="1" si="30"/>
        <v>0</v>
      </c>
      <c r="W54" t="str">
        <f t="shared" ca="1" si="34"/>
        <v/>
      </c>
      <c r="X54" t="str">
        <f ca="1">IF(T54="","", IF(T54=1, "Long"&amp;COUNTIF($T$2:T54,1), "Sell"&amp;COUNTIF($T$2:T54, 0)))</f>
        <v/>
      </c>
      <c r="Y54" t="str">
        <f ca="1">IF(U54="","", IF(U54=-1, "Short"&amp;COUNTIF($U$2:U54,-1), "Cover"&amp;COUNTIF($U$2:U54, 0)))</f>
        <v/>
      </c>
      <c r="Z54" t="str">
        <f t="shared" ca="1" si="14"/>
        <v/>
      </c>
      <c r="AA54" t="str">
        <f t="shared" ca="1" si="15"/>
        <v/>
      </c>
      <c r="AB54" t="str">
        <f t="shared" ca="1" si="16"/>
        <v/>
      </c>
      <c r="AC54" t="str">
        <f t="shared" ca="1" si="17"/>
        <v/>
      </c>
      <c r="AD54" t="str">
        <f t="shared" ca="1" si="18"/>
        <v/>
      </c>
      <c r="AE54" t="str">
        <f t="shared" ca="1" si="19"/>
        <v/>
      </c>
      <c r="AF54">
        <f t="shared" ca="1" si="20"/>
        <v>0</v>
      </c>
      <c r="AG54">
        <f t="shared" ca="1" si="21"/>
        <v>0</v>
      </c>
      <c r="AH54" t="str">
        <f ca="1">IF(AF54=0, "", COUNTIF($AF$2:AF54, 1))</f>
        <v/>
      </c>
      <c r="AI54" t="str">
        <f ca="1">IF(AG54=0, "", COUNTIF($AG$2:AG54, 1))</f>
        <v/>
      </c>
      <c r="AJ54" t="str">
        <f t="shared" ca="1" si="22"/>
        <v/>
      </c>
    </row>
    <row r="55" spans="1:36" x14ac:dyDescent="0.3">
      <c r="A55" t="str">
        <f ca="1">IF(W55="","",W55&amp;"-"&amp;COUNTIF($W$2:W55,W55))</f>
        <v/>
      </c>
      <c r="B55" t="str">
        <f ca="1">IF(T55="","",T55&amp;"-"&amp;COUNTIF($T$2:T55,T55))</f>
        <v/>
      </c>
      <c r="C55" t="str">
        <f ca="1">IF(U55="","",U55&amp;"-"&amp;COUNTIF($U$2:U55,U55))</f>
        <v/>
      </c>
      <c r="D55" t="s">
        <v>97</v>
      </c>
      <c r="E55" t="s">
        <v>97</v>
      </c>
      <c r="F55">
        <f t="shared" si="23"/>
        <v>54</v>
      </c>
      <c r="G55" s="4">
        <f t="shared" ca="1" si="3"/>
        <v>41348</v>
      </c>
      <c r="H55">
        <f t="shared" ca="1" si="4"/>
        <v>639.4</v>
      </c>
      <c r="I55" s="5">
        <f t="shared" ca="1" si="4"/>
        <v>817.3</v>
      </c>
      <c r="J55" s="6">
        <f t="shared" ca="1" si="5"/>
        <v>0.78233206900770835</v>
      </c>
      <c r="K55" s="6">
        <f t="shared" ca="1" si="32"/>
        <v>0.80071050955890666</v>
      </c>
      <c r="L55" s="6">
        <f t="shared" ca="1" si="25"/>
        <v>1.5646676565741466E-2</v>
      </c>
      <c r="M55">
        <f t="shared" ca="1" si="6"/>
        <v>0.81635718612464814</v>
      </c>
      <c r="N55">
        <f t="shared" ca="1" si="7"/>
        <v>0.78506383299316518</v>
      </c>
      <c r="O55" t="str">
        <f t="shared" ca="1" si="33"/>
        <v>Long</v>
      </c>
      <c r="P55" t="str">
        <f t="shared" ca="1" si="31"/>
        <v>Long</v>
      </c>
      <c r="Q55" t="str">
        <f t="shared" ca="1" si="27"/>
        <v/>
      </c>
      <c r="R55">
        <f t="shared" ca="1" si="28"/>
        <v>1</v>
      </c>
      <c r="S55">
        <f t="shared" ca="1" si="29"/>
        <v>0</v>
      </c>
      <c r="T55" t="str">
        <f t="shared" ca="1" si="12"/>
        <v/>
      </c>
      <c r="U55" t="str">
        <f t="shared" ca="1" si="13"/>
        <v/>
      </c>
      <c r="V55">
        <f t="shared" ca="1" si="30"/>
        <v>0</v>
      </c>
      <c r="W55" t="str">
        <f t="shared" ca="1" si="34"/>
        <v/>
      </c>
      <c r="X55" t="str">
        <f ca="1">IF(T55="","", IF(T55=1, "Long"&amp;COUNTIF($T$2:T55,1), "Sell"&amp;COUNTIF($T$2:T55, 0)))</f>
        <v/>
      </c>
      <c r="Y55" t="str">
        <f ca="1">IF(U55="","", IF(U55=-1, "Short"&amp;COUNTIF($U$2:U55,-1), "Cover"&amp;COUNTIF($U$2:U55, 0)))</f>
        <v/>
      </c>
      <c r="Z55" t="str">
        <f t="shared" ca="1" si="14"/>
        <v/>
      </c>
      <c r="AA55" t="str">
        <f t="shared" ca="1" si="15"/>
        <v/>
      </c>
      <c r="AB55" t="str">
        <f t="shared" ca="1" si="16"/>
        <v/>
      </c>
      <c r="AC55" t="str">
        <f t="shared" ca="1" si="17"/>
        <v/>
      </c>
      <c r="AD55" t="str">
        <f t="shared" ca="1" si="18"/>
        <v/>
      </c>
      <c r="AE55" t="str">
        <f t="shared" ca="1" si="19"/>
        <v/>
      </c>
      <c r="AF55">
        <f t="shared" ca="1" si="20"/>
        <v>0</v>
      </c>
      <c r="AG55">
        <f t="shared" ca="1" si="21"/>
        <v>0</v>
      </c>
      <c r="AH55" t="str">
        <f ca="1">IF(AF55=0, "", COUNTIF($AF$2:AF55, 1))</f>
        <v/>
      </c>
      <c r="AI55" t="str">
        <f ca="1">IF(AG55=0, "", COUNTIF($AG$2:AG55, 1))</f>
        <v/>
      </c>
      <c r="AJ55" t="str">
        <f t="shared" ca="1" si="22"/>
        <v/>
      </c>
    </row>
    <row r="56" spans="1:36" x14ac:dyDescent="0.3">
      <c r="A56" t="str">
        <f ca="1">IF(W56="","",W56&amp;"-"&amp;COUNTIF($W$2:W56,W56))</f>
        <v/>
      </c>
      <c r="B56" t="str">
        <f ca="1">IF(T56="","",T56&amp;"-"&amp;COUNTIF($T$2:T56,T56))</f>
        <v/>
      </c>
      <c r="C56" t="str">
        <f ca="1">IF(U56="","",U56&amp;"-"&amp;COUNTIF($U$2:U56,U56))</f>
        <v/>
      </c>
      <c r="D56" t="s">
        <v>97</v>
      </c>
      <c r="E56" t="s">
        <v>97</v>
      </c>
      <c r="F56">
        <f t="shared" si="23"/>
        <v>55</v>
      </c>
      <c r="G56" s="4">
        <f t="shared" ca="1" si="3"/>
        <v>41351</v>
      </c>
      <c r="H56">
        <f t="shared" ca="1" si="4"/>
        <v>643.29999999999995</v>
      </c>
      <c r="I56" s="5">
        <f t="shared" ca="1" si="4"/>
        <v>810.1</v>
      </c>
      <c r="J56" s="6">
        <f t="shared" ca="1" si="5"/>
        <v>0.79409949388964318</v>
      </c>
      <c r="K56" s="6">
        <f t="shared" ca="1" si="32"/>
        <v>0.7990077683301402</v>
      </c>
      <c r="L56" s="6">
        <f t="shared" ca="1" si="25"/>
        <v>1.5310045071137401E-2</v>
      </c>
      <c r="M56">
        <f t="shared" ca="1" si="6"/>
        <v>0.81431781340127762</v>
      </c>
      <c r="N56">
        <f t="shared" ca="1" si="7"/>
        <v>0.78369772325900278</v>
      </c>
      <c r="O56" t="str">
        <f t="shared" ca="1" si="33"/>
        <v>Long</v>
      </c>
      <c r="P56" t="str">
        <f t="shared" ca="1" si="31"/>
        <v>Long</v>
      </c>
      <c r="Q56" t="str">
        <f t="shared" ca="1" si="27"/>
        <v/>
      </c>
      <c r="R56">
        <f t="shared" ca="1" si="28"/>
        <v>1</v>
      </c>
      <c r="S56">
        <f t="shared" ca="1" si="29"/>
        <v>0</v>
      </c>
      <c r="T56" t="str">
        <f t="shared" ca="1" si="12"/>
        <v/>
      </c>
      <c r="U56" t="str">
        <f t="shared" ca="1" si="13"/>
        <v/>
      </c>
      <c r="V56">
        <f t="shared" ca="1" si="30"/>
        <v>0</v>
      </c>
      <c r="W56" t="str">
        <f t="shared" ca="1" si="34"/>
        <v/>
      </c>
      <c r="X56" t="str">
        <f ca="1">IF(T56="","", IF(T56=1, "Long"&amp;COUNTIF($T$2:T56,1), "Sell"&amp;COUNTIF($T$2:T56, 0)))</f>
        <v/>
      </c>
      <c r="Y56" t="str">
        <f ca="1">IF(U56="","", IF(U56=-1, "Short"&amp;COUNTIF($U$2:U56,-1), "Cover"&amp;COUNTIF($U$2:U56, 0)))</f>
        <v/>
      </c>
      <c r="Z56" t="str">
        <f t="shared" ca="1" si="14"/>
        <v/>
      </c>
      <c r="AA56" t="str">
        <f t="shared" ca="1" si="15"/>
        <v/>
      </c>
      <c r="AB56" t="str">
        <f t="shared" ca="1" si="16"/>
        <v/>
      </c>
      <c r="AC56" t="str">
        <f t="shared" ca="1" si="17"/>
        <v/>
      </c>
      <c r="AD56" t="str">
        <f t="shared" ca="1" si="18"/>
        <v/>
      </c>
      <c r="AE56" t="str">
        <f t="shared" ca="1" si="19"/>
        <v/>
      </c>
      <c r="AF56">
        <f t="shared" ca="1" si="20"/>
        <v>0</v>
      </c>
      <c r="AG56">
        <f t="shared" ca="1" si="21"/>
        <v>0</v>
      </c>
      <c r="AH56" t="str">
        <f ca="1">IF(AF56=0, "", COUNTIF($AF$2:AF56, 1))</f>
        <v/>
      </c>
      <c r="AI56" t="str">
        <f ca="1">IF(AG56=0, "", COUNTIF($AG$2:AG56, 1))</f>
        <v/>
      </c>
      <c r="AJ56" t="str">
        <f t="shared" ca="1" si="22"/>
        <v/>
      </c>
    </row>
    <row r="57" spans="1:36" x14ac:dyDescent="0.3">
      <c r="A57" t="str">
        <f ca="1">IF(W57="","",W57&amp;"-"&amp;COUNTIF($W$2:W57,W57))</f>
        <v>0-8</v>
      </c>
      <c r="B57" t="str">
        <f ca="1">IF(T57="","",T57&amp;"-"&amp;COUNTIF($T$2:T57,T57))</f>
        <v>0-4</v>
      </c>
      <c r="C57" t="str">
        <f ca="1">IF(U57="","",U57&amp;"-"&amp;COUNTIF($U$2:U57,U57))</f>
        <v/>
      </c>
      <c r="D57" t="s">
        <v>97</v>
      </c>
      <c r="E57">
        <v>8</v>
      </c>
      <c r="F57">
        <f t="shared" si="23"/>
        <v>56</v>
      </c>
      <c r="G57" s="4">
        <f t="shared" ca="1" si="3"/>
        <v>41352</v>
      </c>
      <c r="H57">
        <f t="shared" ca="1" si="4"/>
        <v>631.54999999999995</v>
      </c>
      <c r="I57" s="5">
        <f t="shared" ca="1" si="4"/>
        <v>784.55</v>
      </c>
      <c r="J57" s="6">
        <f t="shared" ca="1" si="5"/>
        <v>0.80498374864572042</v>
      </c>
      <c r="K57" s="6">
        <f t="shared" ca="1" si="32"/>
        <v>0.79763445777238651</v>
      </c>
      <c r="L57" s="6">
        <f t="shared" ca="1" si="25"/>
        <v>1.3896369533210612E-2</v>
      </c>
      <c r="M57">
        <f t="shared" ca="1" si="6"/>
        <v>0.81153082730559711</v>
      </c>
      <c r="N57">
        <f t="shared" ca="1" si="7"/>
        <v>0.7837380882391759</v>
      </c>
      <c r="O57" t="str">
        <f t="shared" ca="1" si="33"/>
        <v/>
      </c>
      <c r="P57" t="str">
        <f t="shared" ca="1" si="31"/>
        <v/>
      </c>
      <c r="Q57" t="str">
        <f t="shared" ca="1" si="27"/>
        <v/>
      </c>
      <c r="R57">
        <f t="shared" ca="1" si="28"/>
        <v>0</v>
      </c>
      <c r="S57">
        <f t="shared" ca="1" si="29"/>
        <v>0</v>
      </c>
      <c r="T57">
        <f t="shared" ca="1" si="12"/>
        <v>0</v>
      </c>
      <c r="U57" t="str">
        <f t="shared" ca="1" si="13"/>
        <v/>
      </c>
      <c r="V57">
        <f t="shared" ca="1" si="30"/>
        <v>0</v>
      </c>
      <c r="W57">
        <f t="shared" ca="1" si="34"/>
        <v>0</v>
      </c>
      <c r="X57" t="str">
        <f ca="1">IF(T57="","", IF(T57=1, "Long"&amp;COUNTIF($T$2:T57,1), "Sell"&amp;COUNTIF($T$2:T57, 0)))</f>
        <v>Sell4</v>
      </c>
      <c r="Y57" t="str">
        <f ca="1">IF(U57="","", IF(U57=-1, "Short"&amp;COUNTIF($U$2:U57,-1), "Cover"&amp;COUNTIF($U$2:U57, 0)))</f>
        <v/>
      </c>
      <c r="Z57" t="str">
        <f t="shared" ca="1" si="14"/>
        <v/>
      </c>
      <c r="AA57" t="str">
        <f t="shared" ca="1" si="15"/>
        <v>SELL</v>
      </c>
      <c r="AB57" t="str">
        <f t="shared" ca="1" si="16"/>
        <v/>
      </c>
      <c r="AC57" t="str">
        <f t="shared" ca="1" si="17"/>
        <v/>
      </c>
      <c r="AD57" t="str">
        <f t="shared" ca="1" si="18"/>
        <v/>
      </c>
      <c r="AE57" t="str">
        <f t="shared" ca="1" si="19"/>
        <v>SELL</v>
      </c>
      <c r="AF57">
        <f t="shared" ca="1" si="20"/>
        <v>0</v>
      </c>
      <c r="AG57">
        <f t="shared" ca="1" si="21"/>
        <v>1</v>
      </c>
      <c r="AH57" t="str">
        <f ca="1">IF(AF57=0, "", COUNTIF($AF$2:AF57, 1))</f>
        <v/>
      </c>
      <c r="AI57">
        <f ca="1">IF(AG57=0, "", COUNTIF($AG$2:AG57, 1))</f>
        <v>8</v>
      </c>
      <c r="AJ57" t="str">
        <f t="shared" ca="1" si="22"/>
        <v/>
      </c>
    </row>
    <row r="58" spans="1:36" x14ac:dyDescent="0.3">
      <c r="A58" t="str">
        <f ca="1">IF(W58="","",W58&amp;"-"&amp;COUNTIF($W$2:W58,W58))</f>
        <v/>
      </c>
      <c r="B58" t="str">
        <f ca="1">IF(T58="","",T58&amp;"-"&amp;COUNTIF($T$2:T58,T58))</f>
        <v/>
      </c>
      <c r="C58" t="str">
        <f ca="1">IF(U58="","",U58&amp;"-"&amp;COUNTIF($U$2:U58,U58))</f>
        <v/>
      </c>
      <c r="D58" t="s">
        <v>97</v>
      </c>
      <c r="E58" t="s">
        <v>97</v>
      </c>
      <c r="F58">
        <f t="shared" si="23"/>
        <v>57</v>
      </c>
      <c r="G58" s="4">
        <f t="shared" ca="1" si="3"/>
        <v>41353</v>
      </c>
      <c r="H58">
        <f t="shared" ca="1" si="4"/>
        <v>625.5</v>
      </c>
      <c r="I58" s="5">
        <f t="shared" ca="1" si="4"/>
        <v>780.4</v>
      </c>
      <c r="J58" s="6">
        <f t="shared" ca="1" si="5"/>
        <v>0.80151204510507434</v>
      </c>
      <c r="K58" s="6">
        <f t="shared" ca="1" si="32"/>
        <v>0.79635727535276346</v>
      </c>
      <c r="L58" s="6">
        <f t="shared" ca="1" si="25"/>
        <v>1.2734479031202874E-2</v>
      </c>
      <c r="M58">
        <f t="shared" ca="1" si="6"/>
        <v>0.8090917543839663</v>
      </c>
      <c r="N58">
        <f t="shared" ca="1" si="7"/>
        <v>0.78362279632156062</v>
      </c>
      <c r="O58" t="str">
        <f t="shared" ca="1" si="33"/>
        <v/>
      </c>
      <c r="P58" t="str">
        <f t="shared" ca="1" si="31"/>
        <v/>
      </c>
      <c r="Q58" t="str">
        <f t="shared" ca="1" si="27"/>
        <v/>
      </c>
      <c r="R58">
        <f t="shared" ca="1" si="28"/>
        <v>0</v>
      </c>
      <c r="S58">
        <f t="shared" ca="1" si="29"/>
        <v>0</v>
      </c>
      <c r="T58" t="str">
        <f t="shared" ca="1" si="12"/>
        <v/>
      </c>
      <c r="U58" t="str">
        <f t="shared" ca="1" si="13"/>
        <v/>
      </c>
      <c r="V58">
        <f t="shared" ca="1" si="30"/>
        <v>0</v>
      </c>
      <c r="W58" t="str">
        <f t="shared" ca="1" si="34"/>
        <v/>
      </c>
      <c r="X58" t="str">
        <f ca="1">IF(T58="","", IF(T58=1, "Long"&amp;COUNTIF($T$2:T58,1), "Sell"&amp;COUNTIF($T$2:T58, 0)))</f>
        <v/>
      </c>
      <c r="Y58" t="str">
        <f ca="1">IF(U58="","", IF(U58=-1, "Short"&amp;COUNTIF($U$2:U58,-1), "Cover"&amp;COUNTIF($U$2:U58, 0)))</f>
        <v/>
      </c>
      <c r="Z58" t="str">
        <f t="shared" ca="1" si="14"/>
        <v/>
      </c>
      <c r="AA58" t="str">
        <f t="shared" ca="1" si="15"/>
        <v/>
      </c>
      <c r="AB58" t="str">
        <f t="shared" ca="1" si="16"/>
        <v/>
      </c>
      <c r="AC58" t="str">
        <f t="shared" ca="1" si="17"/>
        <v/>
      </c>
      <c r="AD58" t="str">
        <f t="shared" ca="1" si="18"/>
        <v/>
      </c>
      <c r="AE58" t="str">
        <f t="shared" ca="1" si="19"/>
        <v/>
      </c>
      <c r="AF58">
        <f t="shared" ca="1" si="20"/>
        <v>0</v>
      </c>
      <c r="AG58">
        <f t="shared" ca="1" si="21"/>
        <v>0</v>
      </c>
      <c r="AH58" t="str">
        <f ca="1">IF(AF58=0, "", COUNTIF($AF$2:AF58, 1))</f>
        <v/>
      </c>
      <c r="AI58" t="str">
        <f ca="1">IF(AG58=0, "", COUNTIF($AG$2:AG58, 1))</f>
        <v/>
      </c>
      <c r="AJ58" t="str">
        <f t="shared" ca="1" si="22"/>
        <v/>
      </c>
    </row>
    <row r="59" spans="1:36" x14ac:dyDescent="0.3">
      <c r="A59" t="str">
        <f ca="1">IF(W59="","",W59&amp;"-"&amp;COUNTIF($W$2:W59,W59))</f>
        <v>1-9</v>
      </c>
      <c r="B59" t="str">
        <f ca="1">IF(T59="","",T59&amp;"-"&amp;COUNTIF($T$2:T59,T59))</f>
        <v>1-5</v>
      </c>
      <c r="C59" t="str">
        <f ca="1">IF(U59="","",U59&amp;"-"&amp;COUNTIF($U$2:U59,U59))</f>
        <v/>
      </c>
      <c r="D59">
        <v>9</v>
      </c>
      <c r="E59" t="s">
        <v>97</v>
      </c>
      <c r="F59">
        <f t="shared" si="23"/>
        <v>58</v>
      </c>
      <c r="G59" s="4">
        <f t="shared" ca="1" si="3"/>
        <v>41354</v>
      </c>
      <c r="H59">
        <f t="shared" ca="1" si="4"/>
        <v>607</v>
      </c>
      <c r="I59" s="5">
        <f t="shared" ca="1" si="4"/>
        <v>797.9</v>
      </c>
      <c r="J59" s="6">
        <f t="shared" ca="1" si="5"/>
        <v>0.76074696077202664</v>
      </c>
      <c r="K59" s="6">
        <f t="shared" ca="1" si="32"/>
        <v>0.79036560738674644</v>
      </c>
      <c r="L59" s="6">
        <f t="shared" ca="1" si="25"/>
        <v>1.4054642873757168E-2</v>
      </c>
      <c r="M59">
        <f t="shared" ca="1" si="6"/>
        <v>0.80442025026050357</v>
      </c>
      <c r="N59">
        <f t="shared" ca="1" si="7"/>
        <v>0.77631096451298931</v>
      </c>
      <c r="O59" t="str">
        <f t="shared" ca="1" si="33"/>
        <v>Long</v>
      </c>
      <c r="P59" t="str">
        <f t="shared" ca="1" si="31"/>
        <v>Long</v>
      </c>
      <c r="Q59" t="str">
        <f t="shared" ca="1" si="27"/>
        <v/>
      </c>
      <c r="R59">
        <f t="shared" ca="1" si="28"/>
        <v>1</v>
      </c>
      <c r="S59">
        <f t="shared" ca="1" si="29"/>
        <v>0</v>
      </c>
      <c r="T59">
        <f t="shared" ca="1" si="12"/>
        <v>1</v>
      </c>
      <c r="U59" t="str">
        <f t="shared" ca="1" si="13"/>
        <v/>
      </c>
      <c r="V59">
        <f t="shared" ca="1" si="30"/>
        <v>1</v>
      </c>
      <c r="W59">
        <f t="shared" ca="1" si="34"/>
        <v>1</v>
      </c>
      <c r="X59" t="str">
        <f ca="1">IF(T59="","", IF(T59=1, "Long"&amp;COUNTIF($T$2:T59,1), "Sell"&amp;COUNTIF($T$2:T59, 0)))</f>
        <v>Long5</v>
      </c>
      <c r="Y59" t="str">
        <f ca="1">IF(U59="","", IF(U59=-1, "Short"&amp;COUNTIF($U$2:U59,-1), "Cover"&amp;COUNTIF($U$2:U59, 0)))</f>
        <v/>
      </c>
      <c r="Z59" t="str">
        <f t="shared" ca="1" si="14"/>
        <v>BUY</v>
      </c>
      <c r="AA59" t="str">
        <f t="shared" ca="1" si="15"/>
        <v/>
      </c>
      <c r="AB59" t="str">
        <f t="shared" ca="1" si="16"/>
        <v/>
      </c>
      <c r="AC59" t="str">
        <f t="shared" ca="1" si="17"/>
        <v/>
      </c>
      <c r="AD59" t="str">
        <f t="shared" ca="1" si="18"/>
        <v>BUY</v>
      </c>
      <c r="AE59" t="str">
        <f t="shared" ca="1" si="19"/>
        <v/>
      </c>
      <c r="AF59">
        <f t="shared" ca="1" si="20"/>
        <v>1</v>
      </c>
      <c r="AG59">
        <f t="shared" ca="1" si="21"/>
        <v>0</v>
      </c>
      <c r="AH59">
        <f ca="1">IF(AF59=0, "", COUNTIF($AF$2:AF59, 1))</f>
        <v>9</v>
      </c>
      <c r="AI59" t="str">
        <f ca="1">IF(AG59=0, "", COUNTIF($AG$2:AG59, 1))</f>
        <v/>
      </c>
      <c r="AJ59" t="str">
        <f t="shared" ca="1" si="22"/>
        <v>Long</v>
      </c>
    </row>
    <row r="60" spans="1:36" x14ac:dyDescent="0.3">
      <c r="A60" t="str">
        <f ca="1">IF(W60="","",W60&amp;"-"&amp;COUNTIF($W$2:W60,W60))</f>
        <v/>
      </c>
      <c r="B60" t="str">
        <f ca="1">IF(T60="","",T60&amp;"-"&amp;COUNTIF($T$2:T60,T60))</f>
        <v/>
      </c>
      <c r="C60" t="str">
        <f ca="1">IF(U60="","",U60&amp;"-"&amp;COUNTIF($U$2:U60,U60))</f>
        <v/>
      </c>
      <c r="D60" t="s">
        <v>97</v>
      </c>
      <c r="E60" t="s">
        <v>97</v>
      </c>
      <c r="F60">
        <f t="shared" si="23"/>
        <v>59</v>
      </c>
      <c r="G60" s="4">
        <f t="shared" ca="1" si="3"/>
        <v>41355</v>
      </c>
      <c r="H60">
        <f t="shared" ca="1" si="4"/>
        <v>605.25</v>
      </c>
      <c r="I60" s="5">
        <f t="shared" ca="1" si="4"/>
        <v>796.4</v>
      </c>
      <c r="J60" s="6">
        <f t="shared" ca="1" si="5"/>
        <v>0.75998242089402313</v>
      </c>
      <c r="K60" s="6">
        <f t="shared" ca="1" si="32"/>
        <v>0.7855399945729824</v>
      </c>
      <c r="L60" s="6">
        <f t="shared" ca="1" si="25"/>
        <v>1.5451096562686119E-2</v>
      </c>
      <c r="M60">
        <f t="shared" ca="1" si="6"/>
        <v>0.80099109113566858</v>
      </c>
      <c r="N60">
        <f t="shared" ca="1" si="7"/>
        <v>0.77008889801029623</v>
      </c>
      <c r="O60" t="str">
        <f t="shared" ca="1" si="33"/>
        <v>Long</v>
      </c>
      <c r="P60" t="str">
        <f t="shared" ca="1" si="31"/>
        <v>Long</v>
      </c>
      <c r="Q60" t="str">
        <f t="shared" ca="1" si="27"/>
        <v/>
      </c>
      <c r="R60">
        <f t="shared" ca="1" si="28"/>
        <v>1</v>
      </c>
      <c r="S60">
        <f t="shared" ca="1" si="29"/>
        <v>0</v>
      </c>
      <c r="T60" t="str">
        <f t="shared" ca="1" si="12"/>
        <v/>
      </c>
      <c r="U60" t="str">
        <f t="shared" ca="1" si="13"/>
        <v/>
      </c>
      <c r="V60">
        <f t="shared" ca="1" si="30"/>
        <v>0</v>
      </c>
      <c r="W60" t="str">
        <f t="shared" ca="1" si="34"/>
        <v/>
      </c>
      <c r="X60" t="str">
        <f ca="1">IF(T60="","", IF(T60=1, "Long"&amp;COUNTIF($T$2:T60,1), "Sell"&amp;COUNTIF($T$2:T60, 0)))</f>
        <v/>
      </c>
      <c r="Y60" t="str">
        <f ca="1">IF(U60="","", IF(U60=-1, "Short"&amp;COUNTIF($U$2:U60,-1), "Cover"&amp;COUNTIF($U$2:U60, 0)))</f>
        <v/>
      </c>
      <c r="Z60" t="str">
        <f t="shared" ca="1" si="14"/>
        <v/>
      </c>
      <c r="AA60" t="str">
        <f t="shared" ca="1" si="15"/>
        <v/>
      </c>
      <c r="AB60" t="str">
        <f t="shared" ca="1" si="16"/>
        <v/>
      </c>
      <c r="AC60" t="str">
        <f t="shared" ca="1" si="17"/>
        <v/>
      </c>
      <c r="AD60" t="str">
        <f t="shared" ca="1" si="18"/>
        <v/>
      </c>
      <c r="AE60" t="str">
        <f t="shared" ca="1" si="19"/>
        <v/>
      </c>
      <c r="AF60">
        <f t="shared" ca="1" si="20"/>
        <v>0</v>
      </c>
      <c r="AG60">
        <f t="shared" ca="1" si="21"/>
        <v>0</v>
      </c>
      <c r="AH60" t="str">
        <f ca="1">IF(AF60=0, "", COUNTIF($AF$2:AF60, 1))</f>
        <v/>
      </c>
      <c r="AI60" t="str">
        <f ca="1">IF(AG60=0, "", COUNTIF($AG$2:AG60, 1))</f>
        <v/>
      </c>
      <c r="AJ60" t="str">
        <f t="shared" ca="1" si="22"/>
        <v/>
      </c>
    </row>
    <row r="61" spans="1:36" x14ac:dyDescent="0.3">
      <c r="A61" t="str">
        <f ca="1">IF(W61="","",W61&amp;"-"&amp;COUNTIF($W$2:W61,W61))</f>
        <v/>
      </c>
      <c r="B61" t="str">
        <f ca="1">IF(T61="","",T61&amp;"-"&amp;COUNTIF($T$2:T61,T61))</f>
        <v/>
      </c>
      <c r="C61" t="str">
        <f ca="1">IF(U61="","",U61&amp;"-"&amp;COUNTIF($U$2:U61,U61))</f>
        <v/>
      </c>
      <c r="D61" t="s">
        <v>97</v>
      </c>
      <c r="E61" t="s">
        <v>97</v>
      </c>
      <c r="F61">
        <f t="shared" si="23"/>
        <v>60</v>
      </c>
      <c r="G61" s="4">
        <f t="shared" ca="1" si="3"/>
        <v>41358</v>
      </c>
      <c r="H61">
        <f t="shared" ca="1" si="4"/>
        <v>609.4</v>
      </c>
      <c r="I61" s="5">
        <f t="shared" ca="1" si="4"/>
        <v>806.2</v>
      </c>
      <c r="J61" s="6">
        <f t="shared" ca="1" si="5"/>
        <v>0.75589183825353501</v>
      </c>
      <c r="K61" s="6">
        <f t="shared" ca="1" si="32"/>
        <v>0.78234002430707161</v>
      </c>
      <c r="L61" s="6">
        <f t="shared" ca="1" si="25"/>
        <v>1.8011455523986024E-2</v>
      </c>
      <c r="M61">
        <f t="shared" ca="1" si="6"/>
        <v>0.80035147983105759</v>
      </c>
      <c r="N61">
        <f t="shared" ca="1" si="7"/>
        <v>0.76432856878308564</v>
      </c>
      <c r="O61" t="str">
        <f t="shared" ca="1" si="33"/>
        <v>Long</v>
      </c>
      <c r="P61" t="str">
        <f t="shared" ca="1" si="31"/>
        <v>Long</v>
      </c>
      <c r="Q61" t="str">
        <f t="shared" ca="1" si="27"/>
        <v/>
      </c>
      <c r="R61">
        <f t="shared" ca="1" si="28"/>
        <v>1</v>
      </c>
      <c r="S61">
        <f t="shared" ca="1" si="29"/>
        <v>0</v>
      </c>
      <c r="T61" t="str">
        <f t="shared" ca="1" si="12"/>
        <v/>
      </c>
      <c r="U61" t="str">
        <f t="shared" ca="1" si="13"/>
        <v/>
      </c>
      <c r="V61">
        <f t="shared" ca="1" si="30"/>
        <v>0</v>
      </c>
      <c r="W61" t="str">
        <f t="shared" ca="1" si="34"/>
        <v/>
      </c>
      <c r="X61" t="str">
        <f ca="1">IF(T61="","", IF(T61=1, "Long"&amp;COUNTIF($T$2:T61,1), "Sell"&amp;COUNTIF($T$2:T61, 0)))</f>
        <v/>
      </c>
      <c r="Y61" t="str">
        <f ca="1">IF(U61="","", IF(U61=-1, "Short"&amp;COUNTIF($U$2:U61,-1), "Cover"&amp;COUNTIF($U$2:U61, 0)))</f>
        <v/>
      </c>
      <c r="Z61" t="str">
        <f t="shared" ca="1" si="14"/>
        <v/>
      </c>
      <c r="AA61" t="str">
        <f t="shared" ca="1" si="15"/>
        <v/>
      </c>
      <c r="AB61" t="str">
        <f t="shared" ca="1" si="16"/>
        <v/>
      </c>
      <c r="AC61" t="str">
        <f t="shared" ca="1" si="17"/>
        <v/>
      </c>
      <c r="AD61" t="str">
        <f t="shared" ca="1" si="18"/>
        <v/>
      </c>
      <c r="AE61" t="str">
        <f t="shared" ca="1" si="19"/>
        <v/>
      </c>
      <c r="AF61">
        <f t="shared" ca="1" si="20"/>
        <v>0</v>
      </c>
      <c r="AG61">
        <f t="shared" ca="1" si="21"/>
        <v>0</v>
      </c>
      <c r="AH61" t="str">
        <f ca="1">IF(AF61=0, "", COUNTIF($AF$2:AF61, 1))</f>
        <v/>
      </c>
      <c r="AI61" t="str">
        <f ca="1">IF(AG61=0, "", COUNTIF($AG$2:AG61, 1))</f>
        <v/>
      </c>
      <c r="AJ61" t="str">
        <f t="shared" ca="1" si="22"/>
        <v/>
      </c>
    </row>
    <row r="62" spans="1:36" x14ac:dyDescent="0.3">
      <c r="A62" t="str">
        <f ca="1">IF(W62="","",W62&amp;"-"&amp;COUNTIF($W$2:W62,W62))</f>
        <v/>
      </c>
      <c r="B62" t="str">
        <f ca="1">IF(T62="","",T62&amp;"-"&amp;COUNTIF($T$2:T62,T62))</f>
        <v/>
      </c>
      <c r="C62" t="str">
        <f ca="1">IF(U62="","",U62&amp;"-"&amp;COUNTIF($U$2:U62,U62))</f>
        <v/>
      </c>
      <c r="D62" t="s">
        <v>97</v>
      </c>
      <c r="E62" t="s">
        <v>97</v>
      </c>
      <c r="F62">
        <f t="shared" si="23"/>
        <v>61</v>
      </c>
      <c r="G62" s="4">
        <f t="shared" ca="1" si="3"/>
        <v>41359</v>
      </c>
      <c r="H62">
        <f t="shared" ca="1" si="4"/>
        <v>614.5</v>
      </c>
      <c r="I62" s="5">
        <f t="shared" ca="1" si="4"/>
        <v>824.2</v>
      </c>
      <c r="J62" s="6">
        <f t="shared" ca="1" si="5"/>
        <v>0.74557146323707835</v>
      </c>
      <c r="K62" s="6">
        <f t="shared" ca="1" si="32"/>
        <v>0.77872285647685846</v>
      </c>
      <c r="L62" s="6">
        <f t="shared" ca="1" si="25"/>
        <v>2.1448762082467633E-2</v>
      </c>
      <c r="M62">
        <f t="shared" ca="1" si="6"/>
        <v>0.80017161855932606</v>
      </c>
      <c r="N62">
        <f t="shared" ca="1" si="7"/>
        <v>0.75727409439439086</v>
      </c>
      <c r="O62" t="str">
        <f t="shared" ca="1" si="33"/>
        <v>Long</v>
      </c>
      <c r="P62" t="str">
        <f t="shared" ca="1" si="31"/>
        <v>Long</v>
      </c>
      <c r="Q62" t="str">
        <f t="shared" ca="1" si="27"/>
        <v/>
      </c>
      <c r="R62">
        <f t="shared" ca="1" si="28"/>
        <v>1</v>
      </c>
      <c r="S62">
        <f t="shared" ca="1" si="29"/>
        <v>0</v>
      </c>
      <c r="T62" t="str">
        <f t="shared" ca="1" si="12"/>
        <v/>
      </c>
      <c r="U62" t="str">
        <f t="shared" ca="1" si="13"/>
        <v/>
      </c>
      <c r="V62">
        <f t="shared" ca="1" si="30"/>
        <v>0</v>
      </c>
      <c r="W62" t="str">
        <f t="shared" ca="1" si="34"/>
        <v/>
      </c>
      <c r="X62" t="str">
        <f ca="1">IF(T62="","", IF(T62=1, "Long"&amp;COUNTIF($T$2:T62,1), "Sell"&amp;COUNTIF($T$2:T62, 0)))</f>
        <v/>
      </c>
      <c r="Y62" t="str">
        <f ca="1">IF(U62="","", IF(U62=-1, "Short"&amp;COUNTIF($U$2:U62,-1), "Cover"&amp;COUNTIF($U$2:U62, 0)))</f>
        <v/>
      </c>
      <c r="Z62" t="str">
        <f t="shared" ca="1" si="14"/>
        <v/>
      </c>
      <c r="AA62" t="str">
        <f t="shared" ca="1" si="15"/>
        <v/>
      </c>
      <c r="AB62" t="str">
        <f t="shared" ca="1" si="16"/>
        <v/>
      </c>
      <c r="AC62" t="str">
        <f t="shared" ca="1" si="17"/>
        <v/>
      </c>
      <c r="AD62" t="str">
        <f t="shared" ca="1" si="18"/>
        <v/>
      </c>
      <c r="AE62" t="str">
        <f t="shared" ca="1" si="19"/>
        <v/>
      </c>
      <c r="AF62">
        <f t="shared" ca="1" si="20"/>
        <v>0</v>
      </c>
      <c r="AG62">
        <f t="shared" ca="1" si="21"/>
        <v>0</v>
      </c>
      <c r="AH62" t="str">
        <f ca="1">IF(AF62=0, "", COUNTIF($AF$2:AF62, 1))</f>
        <v/>
      </c>
      <c r="AI62" t="str">
        <f ca="1">IF(AG62=0, "", COUNTIF($AG$2:AG62, 1))</f>
        <v/>
      </c>
      <c r="AJ62" t="str">
        <f t="shared" ca="1" si="22"/>
        <v/>
      </c>
    </row>
    <row r="63" spans="1:36" x14ac:dyDescent="0.3">
      <c r="A63" t="str">
        <f ca="1">IF(W63="","",W63&amp;"-"&amp;COUNTIF($W$2:W63,W63))</f>
        <v/>
      </c>
      <c r="B63" t="str">
        <f ca="1">IF(T63="","",T63&amp;"-"&amp;COUNTIF($T$2:T63,T63))</f>
        <v/>
      </c>
      <c r="C63" t="str">
        <f ca="1">IF(U63="","",U63&amp;"-"&amp;COUNTIF($U$2:U63,U63))</f>
        <v/>
      </c>
      <c r="D63" t="s">
        <v>97</v>
      </c>
      <c r="E63" t="s">
        <v>97</v>
      </c>
      <c r="F63">
        <f t="shared" si="23"/>
        <v>62</v>
      </c>
      <c r="G63" s="4">
        <f t="shared" ca="1" si="3"/>
        <v>41361</v>
      </c>
      <c r="H63">
        <f t="shared" ca="1" si="4"/>
        <v>625.35</v>
      </c>
      <c r="I63" s="5">
        <f t="shared" ca="1" si="4"/>
        <v>826.25</v>
      </c>
      <c r="J63" s="6">
        <f t="shared" ca="1" si="5"/>
        <v>0.7568532526475038</v>
      </c>
      <c r="K63" s="6">
        <f t="shared" ca="1" si="32"/>
        <v>0.77594797412915228</v>
      </c>
      <c r="L63" s="6">
        <f t="shared" ca="1" si="25"/>
        <v>2.2378459835256041E-2</v>
      </c>
      <c r="M63">
        <f t="shared" ca="1" si="6"/>
        <v>0.79832643396440828</v>
      </c>
      <c r="N63">
        <f t="shared" ca="1" si="7"/>
        <v>0.75356951429389629</v>
      </c>
      <c r="O63" t="str">
        <f t="shared" ca="1" si="33"/>
        <v>Long</v>
      </c>
      <c r="P63" t="str">
        <f t="shared" ca="1" si="31"/>
        <v>Long</v>
      </c>
      <c r="Q63" t="str">
        <f t="shared" ca="1" si="27"/>
        <v/>
      </c>
      <c r="R63">
        <f t="shared" ca="1" si="28"/>
        <v>1</v>
      </c>
      <c r="S63">
        <f t="shared" ca="1" si="29"/>
        <v>0</v>
      </c>
      <c r="T63" t="str">
        <f t="shared" ca="1" si="12"/>
        <v/>
      </c>
      <c r="U63" t="str">
        <f t="shared" ca="1" si="13"/>
        <v/>
      </c>
      <c r="V63">
        <f t="shared" ca="1" si="30"/>
        <v>0</v>
      </c>
      <c r="W63" t="str">
        <f t="shared" ca="1" si="34"/>
        <v/>
      </c>
      <c r="X63" t="str">
        <f ca="1">IF(T63="","", IF(T63=1, "Long"&amp;COUNTIF($T$2:T63,1), "Sell"&amp;COUNTIF($T$2:T63, 0)))</f>
        <v/>
      </c>
      <c r="Y63" t="str">
        <f ca="1">IF(U63="","", IF(U63=-1, "Short"&amp;COUNTIF($U$2:U63,-1), "Cover"&amp;COUNTIF($U$2:U63, 0)))</f>
        <v/>
      </c>
      <c r="Z63" t="str">
        <f t="shared" ca="1" si="14"/>
        <v/>
      </c>
      <c r="AA63" t="str">
        <f t="shared" ca="1" si="15"/>
        <v/>
      </c>
      <c r="AB63" t="str">
        <f t="shared" ca="1" si="16"/>
        <v/>
      </c>
      <c r="AC63" t="str">
        <f t="shared" ca="1" si="17"/>
        <v/>
      </c>
      <c r="AD63" t="str">
        <f t="shared" ca="1" si="18"/>
        <v/>
      </c>
      <c r="AE63" t="str">
        <f t="shared" ca="1" si="19"/>
        <v/>
      </c>
      <c r="AF63">
        <f t="shared" ca="1" si="20"/>
        <v>0</v>
      </c>
      <c r="AG63">
        <f t="shared" ca="1" si="21"/>
        <v>0</v>
      </c>
      <c r="AH63" t="str">
        <f ca="1">IF(AF63=0, "", COUNTIF($AF$2:AF63, 1))</f>
        <v/>
      </c>
      <c r="AI63" t="str">
        <f ca="1">IF(AG63=0, "", COUNTIF($AG$2:AG63, 1))</f>
        <v/>
      </c>
      <c r="AJ63" t="str">
        <f t="shared" ca="1" si="22"/>
        <v/>
      </c>
    </row>
    <row r="64" spans="1:36" x14ac:dyDescent="0.3">
      <c r="A64" t="str">
        <f ca="1">IF(W64="","",W64&amp;"-"&amp;COUNTIF($W$2:W64,W64))</f>
        <v/>
      </c>
      <c r="B64" t="str">
        <f ca="1">IF(T64="","",T64&amp;"-"&amp;COUNTIF($T$2:T64,T64))</f>
        <v/>
      </c>
      <c r="C64" t="str">
        <f ca="1">IF(U64="","",U64&amp;"-"&amp;COUNTIF($U$2:U64,U64))</f>
        <v/>
      </c>
      <c r="D64" t="s">
        <v>97</v>
      </c>
      <c r="E64" t="s">
        <v>97</v>
      </c>
      <c r="F64">
        <f t="shared" si="23"/>
        <v>63</v>
      </c>
      <c r="G64" s="4">
        <f t="shared" ca="1" si="3"/>
        <v>41365</v>
      </c>
      <c r="H64">
        <f t="shared" ca="1" si="4"/>
        <v>623.85</v>
      </c>
      <c r="I64" s="5">
        <f t="shared" ca="1" si="4"/>
        <v>825.2</v>
      </c>
      <c r="J64" s="6">
        <f t="shared" ca="1" si="5"/>
        <v>0.75599854580707704</v>
      </c>
      <c r="K64" s="6">
        <f t="shared" ca="1" si="32"/>
        <v>0.77179718382593898</v>
      </c>
      <c r="L64" s="6">
        <f t="shared" ca="1" si="25"/>
        <v>2.1776849171449338E-2</v>
      </c>
      <c r="M64">
        <f t="shared" ca="1" si="6"/>
        <v>0.79357403299738827</v>
      </c>
      <c r="N64">
        <f t="shared" ca="1" si="7"/>
        <v>0.7500203346544897</v>
      </c>
      <c r="O64" t="str">
        <f t="shared" ca="1" si="33"/>
        <v>Long</v>
      </c>
      <c r="P64" t="str">
        <f t="shared" ca="1" si="31"/>
        <v>Long</v>
      </c>
      <c r="Q64" t="str">
        <f t="shared" ca="1" si="27"/>
        <v/>
      </c>
      <c r="R64">
        <f t="shared" ca="1" si="28"/>
        <v>1</v>
      </c>
      <c r="S64">
        <f t="shared" ca="1" si="29"/>
        <v>0</v>
      </c>
      <c r="T64" t="str">
        <f t="shared" ca="1" si="12"/>
        <v/>
      </c>
      <c r="U64" t="str">
        <f t="shared" ca="1" si="13"/>
        <v/>
      </c>
      <c r="V64">
        <f t="shared" ca="1" si="30"/>
        <v>0</v>
      </c>
      <c r="W64" t="str">
        <f t="shared" ca="1" si="34"/>
        <v/>
      </c>
      <c r="X64" t="str">
        <f ca="1">IF(T64="","", IF(T64=1, "Long"&amp;COUNTIF($T$2:T64,1), "Sell"&amp;COUNTIF($T$2:T64, 0)))</f>
        <v/>
      </c>
      <c r="Y64" t="str">
        <f ca="1">IF(U64="","", IF(U64=-1, "Short"&amp;COUNTIF($U$2:U64,-1), "Cover"&amp;COUNTIF($U$2:U64, 0)))</f>
        <v/>
      </c>
      <c r="Z64" t="str">
        <f t="shared" ca="1" si="14"/>
        <v/>
      </c>
      <c r="AA64" t="str">
        <f t="shared" ca="1" si="15"/>
        <v/>
      </c>
      <c r="AB64" t="str">
        <f t="shared" ca="1" si="16"/>
        <v/>
      </c>
      <c r="AC64" t="str">
        <f t="shared" ca="1" si="17"/>
        <v/>
      </c>
      <c r="AD64" t="str">
        <f t="shared" ca="1" si="18"/>
        <v/>
      </c>
      <c r="AE64" t="str">
        <f t="shared" ca="1" si="19"/>
        <v/>
      </c>
      <c r="AF64">
        <f t="shared" ca="1" si="20"/>
        <v>0</v>
      </c>
      <c r="AG64">
        <f t="shared" ca="1" si="21"/>
        <v>0</v>
      </c>
      <c r="AH64" t="str">
        <f ca="1">IF(AF64=0, "", COUNTIF($AF$2:AF64, 1))</f>
        <v/>
      </c>
      <c r="AI64" t="str">
        <f ca="1">IF(AG64=0, "", COUNTIF($AG$2:AG64, 1))</f>
        <v/>
      </c>
      <c r="AJ64" t="str">
        <f t="shared" ca="1" si="22"/>
        <v/>
      </c>
    </row>
    <row r="65" spans="1:36" x14ac:dyDescent="0.3">
      <c r="A65" t="str">
        <f ca="1">IF(W65="","",W65&amp;"-"&amp;COUNTIF($W$2:W65,W65))</f>
        <v>0-9</v>
      </c>
      <c r="B65" t="str">
        <f ca="1">IF(T65="","",T65&amp;"-"&amp;COUNTIF($T$2:T65,T65))</f>
        <v>0-5</v>
      </c>
      <c r="C65" t="str">
        <f ca="1">IF(U65="","",U65&amp;"-"&amp;COUNTIF($U$2:U65,U65))</f>
        <v/>
      </c>
      <c r="D65" t="s">
        <v>97</v>
      </c>
      <c r="E65">
        <v>9</v>
      </c>
      <c r="F65">
        <f t="shared" si="23"/>
        <v>64</v>
      </c>
      <c r="G65" s="4">
        <f t="shared" ca="1" si="3"/>
        <v>41366</v>
      </c>
      <c r="H65">
        <f t="shared" ca="1" si="4"/>
        <v>629.9</v>
      </c>
      <c r="I65" s="5">
        <f t="shared" ca="1" si="4"/>
        <v>817.25</v>
      </c>
      <c r="J65" s="6">
        <f t="shared" ca="1" si="5"/>
        <v>0.77075558274701739</v>
      </c>
      <c r="K65" s="6">
        <f t="shared" ca="1" si="32"/>
        <v>0.77063953519986972</v>
      </c>
      <c r="L65" s="6">
        <f t="shared" ca="1" si="25"/>
        <v>2.1459988770124002E-2</v>
      </c>
      <c r="M65">
        <f t="shared" ca="1" si="6"/>
        <v>0.79209952396999372</v>
      </c>
      <c r="N65">
        <f t="shared" ca="1" si="7"/>
        <v>0.74917954642974571</v>
      </c>
      <c r="O65" t="str">
        <f t="shared" ca="1" si="33"/>
        <v/>
      </c>
      <c r="P65" t="str">
        <f t="shared" ca="1" si="31"/>
        <v/>
      </c>
      <c r="Q65" t="str">
        <f t="shared" ca="1" si="27"/>
        <v/>
      </c>
      <c r="R65">
        <f t="shared" ca="1" si="28"/>
        <v>0</v>
      </c>
      <c r="S65">
        <f t="shared" ca="1" si="29"/>
        <v>0</v>
      </c>
      <c r="T65">
        <f t="shared" ca="1" si="12"/>
        <v>0</v>
      </c>
      <c r="U65" t="str">
        <f t="shared" ca="1" si="13"/>
        <v/>
      </c>
      <c r="V65">
        <f t="shared" ca="1" si="30"/>
        <v>0</v>
      </c>
      <c r="W65">
        <f t="shared" ca="1" si="34"/>
        <v>0</v>
      </c>
      <c r="X65" t="str">
        <f ca="1">IF(T65="","", IF(T65=1, "Long"&amp;COUNTIF($T$2:T65,1), "Sell"&amp;COUNTIF($T$2:T65, 0)))</f>
        <v>Sell5</v>
      </c>
      <c r="Y65" t="str">
        <f ca="1">IF(U65="","", IF(U65=-1, "Short"&amp;COUNTIF($U$2:U65,-1), "Cover"&amp;COUNTIF($U$2:U65, 0)))</f>
        <v/>
      </c>
      <c r="Z65" t="str">
        <f t="shared" ca="1" si="14"/>
        <v/>
      </c>
      <c r="AA65" t="str">
        <f t="shared" ca="1" si="15"/>
        <v>SELL</v>
      </c>
      <c r="AB65" t="str">
        <f t="shared" ca="1" si="16"/>
        <v/>
      </c>
      <c r="AC65" t="str">
        <f t="shared" ca="1" si="17"/>
        <v/>
      </c>
      <c r="AD65" t="str">
        <f t="shared" ca="1" si="18"/>
        <v/>
      </c>
      <c r="AE65" t="str">
        <f t="shared" ca="1" si="19"/>
        <v>SELL</v>
      </c>
      <c r="AF65">
        <f t="shared" ca="1" si="20"/>
        <v>0</v>
      </c>
      <c r="AG65">
        <f t="shared" ca="1" si="21"/>
        <v>1</v>
      </c>
      <c r="AH65" t="str">
        <f ca="1">IF(AF65=0, "", COUNTIF($AF$2:AF65, 1))</f>
        <v/>
      </c>
      <c r="AI65">
        <f ca="1">IF(AG65=0, "", COUNTIF($AG$2:AG65, 1))</f>
        <v>9</v>
      </c>
      <c r="AJ65" t="str">
        <f t="shared" ca="1" si="22"/>
        <v/>
      </c>
    </row>
    <row r="66" spans="1:36" x14ac:dyDescent="0.3">
      <c r="A66" t="str">
        <f ca="1">IF(W66="","",W66&amp;"-"&amp;COUNTIF($W$2:W66,W66))</f>
        <v/>
      </c>
      <c r="B66" t="str">
        <f ca="1">IF(T66="","",T66&amp;"-"&amp;COUNTIF($T$2:T66,T66))</f>
        <v/>
      </c>
      <c r="C66" t="str">
        <f ca="1">IF(U66="","",U66&amp;"-"&amp;COUNTIF($U$2:U66,U66))</f>
        <v/>
      </c>
      <c r="D66" t="s">
        <v>97</v>
      </c>
      <c r="E66" t="s">
        <v>97</v>
      </c>
      <c r="F66">
        <f t="shared" si="23"/>
        <v>65</v>
      </c>
      <c r="G66" s="4">
        <f t="shared" ca="1" si="3"/>
        <v>41367</v>
      </c>
      <c r="H66">
        <f t="shared" ca="1" si="4"/>
        <v>623.65</v>
      </c>
      <c r="I66" s="5">
        <f t="shared" ca="1" si="4"/>
        <v>811.65</v>
      </c>
      <c r="J66" s="6">
        <f t="shared" ca="1" si="5"/>
        <v>0.7683730672087723</v>
      </c>
      <c r="K66" s="6">
        <f t="shared" ref="K66" ca="1" si="35">IF($F66&gt;=$AL$3,AVERAGE(OFFSET(J66,0,0,-$AL$3,1)),"")</f>
        <v>0.76806689253178284</v>
      </c>
      <c r="L66" s="6">
        <f t="shared" ca="1" si="25"/>
        <v>1.9814030872021569E-2</v>
      </c>
      <c r="M66">
        <f t="shared" ca="1" si="6"/>
        <v>0.78788092340380445</v>
      </c>
      <c r="N66">
        <f t="shared" ca="1" si="7"/>
        <v>0.74825286165976124</v>
      </c>
      <c r="O66" t="str">
        <f t="shared" ref="O66" ca="1" si="36">IF(F66&lt;=$AL$3,"",IF(O65="",IF(J66&gt;M66,"Short",IF(J66&lt;N66,"Long",IF(M66="","",""))),IF(O65="Long",IF(J66&gt;K66,"",O65),IF(O65="Short",IF(J66&lt;K66,"",O65),""))))</f>
        <v/>
      </c>
      <c r="P66" t="str">
        <f t="shared" ca="1" si="31"/>
        <v/>
      </c>
      <c r="Q66" t="str">
        <f t="shared" ca="1" si="27"/>
        <v/>
      </c>
      <c r="R66">
        <f t="shared" ca="1" si="28"/>
        <v>0</v>
      </c>
      <c r="S66">
        <f t="shared" ca="1" si="29"/>
        <v>0</v>
      </c>
      <c r="T66" t="str">
        <f t="shared" ca="1" si="12"/>
        <v/>
      </c>
      <c r="U66" t="str">
        <f t="shared" ca="1" si="13"/>
        <v/>
      </c>
      <c r="V66">
        <f t="shared" ca="1" si="30"/>
        <v>0</v>
      </c>
      <c r="W66" t="str">
        <f t="shared" ca="1" si="34"/>
        <v/>
      </c>
      <c r="X66" t="str">
        <f ca="1">IF(T66="","", IF(T66=1, "Long"&amp;COUNTIF($T$2:T66,1), "Sell"&amp;COUNTIF($T$2:T66, 0)))</f>
        <v/>
      </c>
      <c r="Y66" t="str">
        <f ca="1">IF(U66="","", IF(U66=-1, "Short"&amp;COUNTIF($U$2:U66,-1), "Cover"&amp;COUNTIF($U$2:U66, 0)))</f>
        <v/>
      </c>
      <c r="Z66" t="str">
        <f t="shared" ca="1" si="14"/>
        <v/>
      </c>
      <c r="AA66" t="str">
        <f t="shared" ca="1" si="15"/>
        <v/>
      </c>
      <c r="AB66" t="str">
        <f t="shared" ca="1" si="16"/>
        <v/>
      </c>
      <c r="AC66" t="str">
        <f t="shared" ca="1" si="17"/>
        <v/>
      </c>
      <c r="AD66" t="str">
        <f t="shared" ca="1" si="18"/>
        <v/>
      </c>
      <c r="AE66" t="str">
        <f t="shared" ca="1" si="19"/>
        <v/>
      </c>
      <c r="AF66">
        <f t="shared" ca="1" si="20"/>
        <v>0</v>
      </c>
      <c r="AG66">
        <f t="shared" ca="1" si="21"/>
        <v>0</v>
      </c>
      <c r="AH66" t="str">
        <f ca="1">IF(AF66=0, "", COUNTIF($AF$2:AF66, 1))</f>
        <v/>
      </c>
      <c r="AI66" t="str">
        <f ca="1">IF(AG66=0, "", COUNTIF($AG$2:AG66, 1))</f>
        <v/>
      </c>
      <c r="AJ66" t="str">
        <f t="shared" ca="1" si="22"/>
        <v/>
      </c>
    </row>
    <row r="67" spans="1:36" x14ac:dyDescent="0.3">
      <c r="A67" t="str">
        <f ca="1">IF(W67="","",W67&amp;"-"&amp;COUNTIF($W$2:W67,W67))</f>
        <v/>
      </c>
      <c r="B67" t="str">
        <f ca="1">IF(T67="","",T67&amp;"-"&amp;COUNTIF($T$2:T67,T67))</f>
        <v/>
      </c>
      <c r="C67" t="str">
        <f ca="1">IF(U67="","",U67&amp;"-"&amp;COUNTIF($U$2:U67,U67))</f>
        <v/>
      </c>
      <c r="D67" t="s">
        <v>97</v>
      </c>
      <c r="E67" t="s">
        <v>97</v>
      </c>
      <c r="F67">
        <f t="shared" si="23"/>
        <v>66</v>
      </c>
      <c r="G67" s="4">
        <f t="shared" ref="G67:G130" ca="1" si="37">VLOOKUP(F67, INDIRECT("HDFCBANK!A2:P251"), 4, FALSE)</f>
        <v>41368</v>
      </c>
      <c r="H67">
        <f t="shared" ref="H67:I130" ca="1" si="38">VLOOKUP(H$1&amp;$G67, INDIRECT(H$1&amp;"!E2:Q251"), 7, FALSE)</f>
        <v>616.15</v>
      </c>
      <c r="I67" s="5">
        <f t="shared" ca="1" si="38"/>
        <v>792.35</v>
      </c>
      <c r="J67" s="6">
        <f t="shared" ref="J67:J130" ca="1" si="39">H67/I67</f>
        <v>0.77762352495740517</v>
      </c>
      <c r="K67" s="6">
        <f t="shared" ref="K67:K130" ca="1" si="40">IF($F67&gt;=$AL$3,AVERAGE(OFFSET(J67,0,0,-$AL$3,1)),"")</f>
        <v>0.76533087016295132</v>
      </c>
      <c r="L67" s="6">
        <f t="shared" ca="1" si="25"/>
        <v>1.5588382955588134E-2</v>
      </c>
      <c r="M67">
        <f t="shared" ref="M67:M130" ca="1" si="41">IFERROR(K67+(L67*$AL$4), "")</f>
        <v>0.78091925311853949</v>
      </c>
      <c r="N67">
        <f t="shared" ref="N67:N130" ca="1" si="42">IFERROR(K67-(L67*$AL$4), "")</f>
        <v>0.74974248720736314</v>
      </c>
      <c r="O67" t="str">
        <f t="shared" ref="O67:O130" ca="1" si="43">IF(F67&lt;=$AL$3,"",IF(O66="",IF(J67&gt;M67,"Short",IF(J67&lt;N67,"Long",IF(M67="","",""))),IF(O66="Long",IF(J67&gt;K67,"",O66),IF(O66="Short",IF(J67&lt;K67,"",O66),""))))</f>
        <v/>
      </c>
      <c r="P67" t="str">
        <f t="shared" ca="1" si="31"/>
        <v/>
      </c>
      <c r="Q67" t="str">
        <f t="shared" ca="1" si="27"/>
        <v/>
      </c>
      <c r="R67">
        <f t="shared" ca="1" si="28"/>
        <v>0</v>
      </c>
      <c r="S67">
        <f t="shared" ca="1" si="29"/>
        <v>0</v>
      </c>
      <c r="T67" t="str">
        <f t="shared" ref="T67:T130" ca="1" si="44">IF(P66="",IF(P67="Long",1, ""),IF(P66="Long",IF(P67="Long","", 0), ""))</f>
        <v/>
      </c>
      <c r="U67" t="str">
        <f t="shared" ref="U67:U130" ca="1" si="45">IF(Q66="",IF(Q67="Short",-1, ""),IF(Q66="Short",IF(Q67="Short","", 0), ""))</f>
        <v/>
      </c>
      <c r="V67">
        <f t="shared" ca="1" si="30"/>
        <v>0</v>
      </c>
      <c r="W67" t="str">
        <f t="shared" ref="W67:W130" ca="1" si="46">IF(O66="",IF(O67="Long",1,IF(O67="Short",1,"")),IF(O66="Long",IF(O67="Long","", 0),IF(O66="Short",IF(O67="Short","",0), "")))</f>
        <v/>
      </c>
      <c r="X67" t="str">
        <f ca="1">IF(T67="","", IF(T67=1, "Long"&amp;COUNTIF($T$2:T67,1), "Sell"&amp;COUNTIF($T$2:T67, 0)))</f>
        <v/>
      </c>
      <c r="Y67" t="str">
        <f ca="1">IF(U67="","", IF(U67=-1, "Short"&amp;COUNTIF($U$2:U67,-1), "Cover"&amp;COUNTIF($U$2:U67, 0)))</f>
        <v/>
      </c>
      <c r="Z67" t="str">
        <f t="shared" ref="Z67:Z130" ca="1" si="47">IF(T67="","",IF(T67=1,"BUY",""))</f>
        <v/>
      </c>
      <c r="AA67" t="str">
        <f t="shared" ref="AA67:AA130" ca="1" si="48">IF(T67="","",IF(T67=0,"SELL",""))</f>
        <v/>
      </c>
      <c r="AB67" t="str">
        <f t="shared" ref="AB67:AB130" ca="1" si="49">IF(U67="", "", IF(U67=-1, "Short", ""))</f>
        <v/>
      </c>
      <c r="AC67" t="str">
        <f t="shared" ref="AC67:AC130" ca="1" si="50">IF(U67="", "", IF(U67=0, "Cover", ""))</f>
        <v/>
      </c>
      <c r="AD67" t="str">
        <f t="shared" ref="AD67:AD130" ca="1" si="51">Z67&amp;AB67</f>
        <v/>
      </c>
      <c r="AE67" t="str">
        <f t="shared" ref="AE67:AE130" ca="1" si="52">AA67&amp;AC67</f>
        <v/>
      </c>
      <c r="AF67">
        <f t="shared" ref="AF67:AF130" ca="1" si="53">IF(AD67="",0,1)</f>
        <v>0</v>
      </c>
      <c r="AG67">
        <f t="shared" ref="AG67:AG130" ca="1" si="54">IF(AE67="", 0, 1)</f>
        <v>0</v>
      </c>
      <c r="AH67" t="str">
        <f ca="1">IF(AF67=0, "", COUNTIF($AF$2:AF67, 1))</f>
        <v/>
      </c>
      <c r="AI67" t="str">
        <f ca="1">IF(AG67=0, "", COUNTIF($AG$2:AG67, 1))</f>
        <v/>
      </c>
      <c r="AJ67" t="str">
        <f t="shared" ref="AJ67:AJ130" ca="1" si="55">IF(T67=1,"Long",IF(U67=-1,"Short", ""))</f>
        <v/>
      </c>
    </row>
    <row r="68" spans="1:36" x14ac:dyDescent="0.3">
      <c r="A68" t="str">
        <f ca="1">IF(W68="","",W68&amp;"-"&amp;COUNTIF($W$2:W68,W68))</f>
        <v>1-10</v>
      </c>
      <c r="B68" t="str">
        <f ca="1">IF(T68="","",T68&amp;"-"&amp;COUNTIF($T$2:T68,T68))</f>
        <v/>
      </c>
      <c r="C68" t="str">
        <f ca="1">IF(U68="","",U68&amp;"-"&amp;COUNTIF($U$2:U68,U68))</f>
        <v>-1-5</v>
      </c>
      <c r="D68">
        <v>10</v>
      </c>
      <c r="E68" t="s">
        <v>97</v>
      </c>
      <c r="F68">
        <f t="shared" ref="F68:F131" si="56">F67+1</f>
        <v>67</v>
      </c>
      <c r="G68" s="4">
        <f t="shared" ca="1" si="37"/>
        <v>41369</v>
      </c>
      <c r="H68">
        <f t="shared" ca="1" si="38"/>
        <v>620.95000000000005</v>
      </c>
      <c r="I68" s="5">
        <f t="shared" ca="1" si="38"/>
        <v>770.8</v>
      </c>
      <c r="J68" s="6">
        <f t="shared" ca="1" si="39"/>
        <v>0.80559159314997419</v>
      </c>
      <c r="K68" s="6">
        <f t="shared" ca="1" si="40"/>
        <v>0.76573882496744128</v>
      </c>
      <c r="L68" s="6">
        <f t="shared" ca="1" si="25"/>
        <v>1.6657208224639074E-2</v>
      </c>
      <c r="M68">
        <f t="shared" ca="1" si="41"/>
        <v>0.7823960331920804</v>
      </c>
      <c r="N68">
        <f t="shared" ca="1" si="42"/>
        <v>0.74908161674280216</v>
      </c>
      <c r="O68" t="str">
        <f t="shared" ca="1" si="43"/>
        <v>Short</v>
      </c>
      <c r="P68" t="str">
        <f t="shared" ca="1" si="31"/>
        <v/>
      </c>
      <c r="Q68" t="str">
        <f t="shared" ca="1" si="27"/>
        <v>Short</v>
      </c>
      <c r="R68">
        <f t="shared" ca="1" si="28"/>
        <v>0</v>
      </c>
      <c r="S68">
        <f t="shared" ca="1" si="29"/>
        <v>-1</v>
      </c>
      <c r="T68" t="str">
        <f t="shared" ca="1" si="44"/>
        <v/>
      </c>
      <c r="U68">
        <f t="shared" ca="1" si="45"/>
        <v>-1</v>
      </c>
      <c r="V68">
        <f t="shared" ca="1" si="30"/>
        <v>-1</v>
      </c>
      <c r="W68">
        <f t="shared" ca="1" si="46"/>
        <v>1</v>
      </c>
      <c r="X68" t="str">
        <f ca="1">IF(T68="","", IF(T68=1, "Long"&amp;COUNTIF($T$2:T68,1), "Sell"&amp;COUNTIF($T$2:T68, 0)))</f>
        <v/>
      </c>
      <c r="Y68" t="str">
        <f ca="1">IF(U68="","", IF(U68=-1, "Short"&amp;COUNTIF($U$2:U68,-1), "Cover"&amp;COUNTIF($U$2:U68, 0)))</f>
        <v>Short5</v>
      </c>
      <c r="Z68" t="str">
        <f t="shared" ca="1" si="47"/>
        <v/>
      </c>
      <c r="AA68" t="str">
        <f t="shared" ca="1" si="48"/>
        <v/>
      </c>
      <c r="AB68" t="str">
        <f t="shared" ca="1" si="49"/>
        <v>Short</v>
      </c>
      <c r="AC68" t="str">
        <f t="shared" ca="1" si="50"/>
        <v/>
      </c>
      <c r="AD68" t="str">
        <f t="shared" ca="1" si="51"/>
        <v>Short</v>
      </c>
      <c r="AE68" t="str">
        <f t="shared" ca="1" si="52"/>
        <v/>
      </c>
      <c r="AF68">
        <f t="shared" ca="1" si="53"/>
        <v>1</v>
      </c>
      <c r="AG68">
        <f t="shared" ca="1" si="54"/>
        <v>0</v>
      </c>
      <c r="AH68">
        <f ca="1">IF(AF68=0, "", COUNTIF($AF$2:AF68, 1))</f>
        <v>10</v>
      </c>
      <c r="AI68" t="str">
        <f ca="1">IF(AG68=0, "", COUNTIF($AG$2:AG68, 1))</f>
        <v/>
      </c>
      <c r="AJ68" t="str">
        <f t="shared" ca="1" si="55"/>
        <v>Short</v>
      </c>
    </row>
    <row r="69" spans="1:36" x14ac:dyDescent="0.3">
      <c r="A69" t="str">
        <f ca="1">IF(W69="","",W69&amp;"-"&amp;COUNTIF($W$2:W69,W69))</f>
        <v/>
      </c>
      <c r="B69" t="str">
        <f ca="1">IF(T69="","",T69&amp;"-"&amp;COUNTIF($T$2:T69,T69))</f>
        <v/>
      </c>
      <c r="C69" t="str">
        <f ca="1">IF(U69="","",U69&amp;"-"&amp;COUNTIF($U$2:U69,U69))</f>
        <v/>
      </c>
      <c r="D69" t="s">
        <v>97</v>
      </c>
      <c r="E69" t="s">
        <v>97</v>
      </c>
      <c r="F69">
        <f t="shared" si="56"/>
        <v>68</v>
      </c>
      <c r="G69" s="4">
        <f t="shared" ca="1" si="37"/>
        <v>41372</v>
      </c>
      <c r="H69">
        <f t="shared" ca="1" si="38"/>
        <v>624.45000000000005</v>
      </c>
      <c r="I69" s="5">
        <f t="shared" ca="1" si="38"/>
        <v>758.2</v>
      </c>
      <c r="J69" s="6">
        <f t="shared" ca="1" si="39"/>
        <v>0.8235953574254814</v>
      </c>
      <c r="K69" s="6">
        <f t="shared" ca="1" si="40"/>
        <v>0.77202366463278671</v>
      </c>
      <c r="L69" s="6">
        <f t="shared" ca="1" si="25"/>
        <v>2.4550697696088752E-2</v>
      </c>
      <c r="M69">
        <f t="shared" ca="1" si="41"/>
        <v>0.79657436232887546</v>
      </c>
      <c r="N69">
        <f t="shared" ca="1" si="42"/>
        <v>0.74747296693669796</v>
      </c>
      <c r="O69" t="str">
        <f t="shared" ca="1" si="43"/>
        <v>Short</v>
      </c>
      <c r="P69" t="str">
        <f t="shared" ca="1" si="31"/>
        <v/>
      </c>
      <c r="Q69" t="str">
        <f t="shared" ca="1" si="27"/>
        <v>Short</v>
      </c>
      <c r="R69">
        <f t="shared" ca="1" si="28"/>
        <v>0</v>
      </c>
      <c r="S69">
        <f t="shared" ca="1" si="29"/>
        <v>-1</v>
      </c>
      <c r="T69" t="str">
        <f t="shared" ca="1" si="44"/>
        <v/>
      </c>
      <c r="U69" t="str">
        <f t="shared" ca="1" si="45"/>
        <v/>
      </c>
      <c r="V69">
        <f t="shared" ca="1" si="30"/>
        <v>0</v>
      </c>
      <c r="W69" t="str">
        <f t="shared" ca="1" si="46"/>
        <v/>
      </c>
      <c r="X69" t="str">
        <f ca="1">IF(T69="","", IF(T69=1, "Long"&amp;COUNTIF($T$2:T69,1), "Sell"&amp;COUNTIF($T$2:T69, 0)))</f>
        <v/>
      </c>
      <c r="Y69" t="str">
        <f ca="1">IF(U69="","", IF(U69=-1, "Short"&amp;COUNTIF($U$2:U69,-1), "Cover"&amp;COUNTIF($U$2:U69, 0)))</f>
        <v/>
      </c>
      <c r="Z69" t="str">
        <f t="shared" ca="1" si="47"/>
        <v/>
      </c>
      <c r="AA69" t="str">
        <f t="shared" ca="1" si="48"/>
        <v/>
      </c>
      <c r="AB69" t="str">
        <f t="shared" ca="1" si="49"/>
        <v/>
      </c>
      <c r="AC69" t="str">
        <f t="shared" ca="1" si="50"/>
        <v/>
      </c>
      <c r="AD69" t="str">
        <f t="shared" ca="1" si="51"/>
        <v/>
      </c>
      <c r="AE69" t="str">
        <f t="shared" ca="1" si="52"/>
        <v/>
      </c>
      <c r="AF69">
        <f t="shared" ca="1" si="53"/>
        <v>0</v>
      </c>
      <c r="AG69">
        <f t="shared" ca="1" si="54"/>
        <v>0</v>
      </c>
      <c r="AH69" t="str">
        <f ca="1">IF(AF69=0, "", COUNTIF($AF$2:AF69, 1))</f>
        <v/>
      </c>
      <c r="AI69" t="str">
        <f ca="1">IF(AG69=0, "", COUNTIF($AG$2:AG69, 1))</f>
        <v/>
      </c>
      <c r="AJ69" t="str">
        <f t="shared" ca="1" si="55"/>
        <v/>
      </c>
    </row>
    <row r="70" spans="1:36" x14ac:dyDescent="0.3">
      <c r="A70" t="str">
        <f ca="1">IF(W70="","",W70&amp;"-"&amp;COUNTIF($W$2:W70,W70))</f>
        <v/>
      </c>
      <c r="B70" t="str">
        <f ca="1">IF(T70="","",T70&amp;"-"&amp;COUNTIF($T$2:T70,T70))</f>
        <v/>
      </c>
      <c r="C70" t="str">
        <f ca="1">IF(U70="","",U70&amp;"-"&amp;COUNTIF($U$2:U70,U70))</f>
        <v/>
      </c>
      <c r="D70" t="s">
        <v>97</v>
      </c>
      <c r="E70" t="s">
        <v>97</v>
      </c>
      <c r="F70">
        <f t="shared" si="56"/>
        <v>69</v>
      </c>
      <c r="G70" s="4">
        <f t="shared" ca="1" si="37"/>
        <v>41373</v>
      </c>
      <c r="H70">
        <f t="shared" ca="1" si="38"/>
        <v>620.6</v>
      </c>
      <c r="I70" s="5">
        <f t="shared" ca="1" si="38"/>
        <v>752.95</v>
      </c>
      <c r="J70" s="6">
        <f t="shared" ca="1" si="39"/>
        <v>0.82422471611660797</v>
      </c>
      <c r="K70" s="6">
        <f t="shared" ca="1" si="40"/>
        <v>0.77844789415504523</v>
      </c>
      <c r="L70" s="6">
        <f t="shared" ca="1" si="25"/>
        <v>2.9043801771302256E-2</v>
      </c>
      <c r="M70">
        <f t="shared" ca="1" si="41"/>
        <v>0.80749169592634751</v>
      </c>
      <c r="N70">
        <f t="shared" ca="1" si="42"/>
        <v>0.74940409238374295</v>
      </c>
      <c r="O70" t="str">
        <f t="shared" ca="1" si="43"/>
        <v>Short</v>
      </c>
      <c r="P70" t="str">
        <f t="shared" ca="1" si="31"/>
        <v/>
      </c>
      <c r="Q70" t="str">
        <f t="shared" ca="1" si="27"/>
        <v>Short</v>
      </c>
      <c r="R70">
        <f t="shared" ca="1" si="28"/>
        <v>0</v>
      </c>
      <c r="S70">
        <f t="shared" ca="1" si="29"/>
        <v>-1</v>
      </c>
      <c r="T70" t="str">
        <f t="shared" ca="1" si="44"/>
        <v/>
      </c>
      <c r="U70" t="str">
        <f t="shared" ca="1" si="45"/>
        <v/>
      </c>
      <c r="V70">
        <f t="shared" ca="1" si="30"/>
        <v>0</v>
      </c>
      <c r="W70" t="str">
        <f t="shared" ca="1" si="46"/>
        <v/>
      </c>
      <c r="X70" t="str">
        <f ca="1">IF(T70="","", IF(T70=1, "Long"&amp;COUNTIF($T$2:T70,1), "Sell"&amp;COUNTIF($T$2:T70, 0)))</f>
        <v/>
      </c>
      <c r="Y70" t="str">
        <f ca="1">IF(U70="","", IF(U70=-1, "Short"&amp;COUNTIF($U$2:U70,-1), "Cover"&amp;COUNTIF($U$2:U70, 0)))</f>
        <v/>
      </c>
      <c r="Z70" t="str">
        <f t="shared" ca="1" si="47"/>
        <v/>
      </c>
      <c r="AA70" t="str">
        <f t="shared" ca="1" si="48"/>
        <v/>
      </c>
      <c r="AB70" t="str">
        <f t="shared" ca="1" si="49"/>
        <v/>
      </c>
      <c r="AC70" t="str">
        <f t="shared" ca="1" si="50"/>
        <v/>
      </c>
      <c r="AD70" t="str">
        <f t="shared" ca="1" si="51"/>
        <v/>
      </c>
      <c r="AE70" t="str">
        <f t="shared" ca="1" si="52"/>
        <v/>
      </c>
      <c r="AF70">
        <f t="shared" ca="1" si="53"/>
        <v>0</v>
      </c>
      <c r="AG70">
        <f t="shared" ca="1" si="54"/>
        <v>0</v>
      </c>
      <c r="AH70" t="str">
        <f ca="1">IF(AF70=0, "", COUNTIF($AF$2:AF70, 1))</f>
        <v/>
      </c>
      <c r="AI70" t="str">
        <f ca="1">IF(AG70=0, "", COUNTIF($AG$2:AG70, 1))</f>
        <v/>
      </c>
      <c r="AJ70" t="str">
        <f t="shared" ca="1" si="55"/>
        <v/>
      </c>
    </row>
    <row r="71" spans="1:36" x14ac:dyDescent="0.3">
      <c r="A71" t="str">
        <f ca="1">IF(W71="","",W71&amp;"-"&amp;COUNTIF($W$2:W71,W71))</f>
        <v/>
      </c>
      <c r="B71" t="str">
        <f ca="1">IF(T71="","",T71&amp;"-"&amp;COUNTIF($T$2:T71,T71))</f>
        <v/>
      </c>
      <c r="C71" t="str">
        <f ca="1">IF(U71="","",U71&amp;"-"&amp;COUNTIF($U$2:U71,U71))</f>
        <v/>
      </c>
      <c r="D71" t="s">
        <v>97</v>
      </c>
      <c r="E71" t="s">
        <v>97</v>
      </c>
      <c r="F71">
        <f t="shared" si="56"/>
        <v>70</v>
      </c>
      <c r="G71" s="4">
        <f t="shared" ca="1" si="37"/>
        <v>41374</v>
      </c>
      <c r="H71">
        <f t="shared" ca="1" si="38"/>
        <v>632</v>
      </c>
      <c r="I71" s="5">
        <f t="shared" ca="1" si="38"/>
        <v>783.15</v>
      </c>
      <c r="J71" s="6">
        <f t="shared" ca="1" si="39"/>
        <v>0.80699738236608576</v>
      </c>
      <c r="K71" s="6">
        <f t="shared" ca="1" si="40"/>
        <v>0.78355844856630019</v>
      </c>
      <c r="L71" s="6">
        <f t="shared" ca="1" si="25"/>
        <v>2.9129980255843707E-2</v>
      </c>
      <c r="M71">
        <f t="shared" ca="1" si="41"/>
        <v>0.81268842882214387</v>
      </c>
      <c r="N71">
        <f t="shared" ca="1" si="42"/>
        <v>0.75442846831045651</v>
      </c>
      <c r="O71" t="str">
        <f t="shared" ca="1" si="43"/>
        <v>Short</v>
      </c>
      <c r="P71" t="str">
        <f t="shared" ca="1" si="31"/>
        <v/>
      </c>
      <c r="Q71" t="str">
        <f t="shared" ca="1" si="27"/>
        <v>Short</v>
      </c>
      <c r="R71">
        <f t="shared" ca="1" si="28"/>
        <v>0</v>
      </c>
      <c r="S71">
        <f t="shared" ca="1" si="29"/>
        <v>-1</v>
      </c>
      <c r="T71" t="str">
        <f t="shared" ca="1" si="44"/>
        <v/>
      </c>
      <c r="U71" t="str">
        <f t="shared" ca="1" si="45"/>
        <v/>
      </c>
      <c r="V71">
        <f t="shared" ca="1" si="30"/>
        <v>0</v>
      </c>
      <c r="W71" t="str">
        <f t="shared" ca="1" si="46"/>
        <v/>
      </c>
      <c r="X71" t="str">
        <f ca="1">IF(T71="","", IF(T71=1, "Long"&amp;COUNTIF($T$2:T71,1), "Sell"&amp;COUNTIF($T$2:T71, 0)))</f>
        <v/>
      </c>
      <c r="Y71" t="str">
        <f ca="1">IF(U71="","", IF(U71=-1, "Short"&amp;COUNTIF($U$2:U71,-1), "Cover"&amp;COUNTIF($U$2:U71, 0)))</f>
        <v/>
      </c>
      <c r="Z71" t="str">
        <f t="shared" ca="1" si="47"/>
        <v/>
      </c>
      <c r="AA71" t="str">
        <f t="shared" ca="1" si="48"/>
        <v/>
      </c>
      <c r="AB71" t="str">
        <f t="shared" ca="1" si="49"/>
        <v/>
      </c>
      <c r="AC71" t="str">
        <f t="shared" ca="1" si="50"/>
        <v/>
      </c>
      <c r="AD71" t="str">
        <f t="shared" ca="1" si="51"/>
        <v/>
      </c>
      <c r="AE71" t="str">
        <f t="shared" ca="1" si="52"/>
        <v/>
      </c>
      <c r="AF71">
        <f t="shared" ca="1" si="53"/>
        <v>0</v>
      </c>
      <c r="AG71">
        <f t="shared" ca="1" si="54"/>
        <v>0</v>
      </c>
      <c r="AH71" t="str">
        <f ca="1">IF(AF71=0, "", COUNTIF($AF$2:AF71, 1))</f>
        <v/>
      </c>
      <c r="AI71" t="str">
        <f ca="1">IF(AG71=0, "", COUNTIF($AG$2:AG71, 1))</f>
        <v/>
      </c>
      <c r="AJ71" t="str">
        <f t="shared" ca="1" si="55"/>
        <v/>
      </c>
    </row>
    <row r="72" spans="1:36" x14ac:dyDescent="0.3">
      <c r="A72" t="str">
        <f ca="1">IF(W72="","",W72&amp;"-"&amp;COUNTIF($W$2:W72,W72))</f>
        <v/>
      </c>
      <c r="B72" t="str">
        <f ca="1">IF(T72="","",T72&amp;"-"&amp;COUNTIF($T$2:T72,T72))</f>
        <v/>
      </c>
      <c r="C72" t="str">
        <f ca="1">IF(U72="","",U72&amp;"-"&amp;COUNTIF($U$2:U72,U72))</f>
        <v/>
      </c>
      <c r="D72" t="s">
        <v>97</v>
      </c>
      <c r="E72" t="s">
        <v>97</v>
      </c>
      <c r="F72">
        <f t="shared" si="56"/>
        <v>71</v>
      </c>
      <c r="G72" s="4">
        <f t="shared" ca="1" si="37"/>
        <v>41375</v>
      </c>
      <c r="H72">
        <f t="shared" ca="1" si="38"/>
        <v>639.25</v>
      </c>
      <c r="I72" s="5">
        <f t="shared" ca="1" si="38"/>
        <v>763.6</v>
      </c>
      <c r="J72" s="6">
        <f t="shared" ca="1" si="39"/>
        <v>0.8371529596647459</v>
      </c>
      <c r="K72" s="6">
        <f t="shared" ca="1" si="40"/>
        <v>0.79271659820906692</v>
      </c>
      <c r="L72" s="6">
        <f t="shared" ca="1" si="25"/>
        <v>3.0235456125472564E-2</v>
      </c>
      <c r="M72">
        <f t="shared" ca="1" si="41"/>
        <v>0.82295205433453944</v>
      </c>
      <c r="N72">
        <f t="shared" ca="1" si="42"/>
        <v>0.76248114208359441</v>
      </c>
      <c r="O72" t="str">
        <f t="shared" ca="1" si="43"/>
        <v>Short</v>
      </c>
      <c r="P72" t="str">
        <f t="shared" ca="1" si="31"/>
        <v/>
      </c>
      <c r="Q72" t="str">
        <f t="shared" ca="1" si="27"/>
        <v>Short</v>
      </c>
      <c r="R72">
        <f t="shared" ca="1" si="28"/>
        <v>0</v>
      </c>
      <c r="S72">
        <f t="shared" ca="1" si="29"/>
        <v>-1</v>
      </c>
      <c r="T72" t="str">
        <f t="shared" ca="1" si="44"/>
        <v/>
      </c>
      <c r="U72" t="str">
        <f t="shared" ca="1" si="45"/>
        <v/>
      </c>
      <c r="V72">
        <f t="shared" ca="1" si="30"/>
        <v>0</v>
      </c>
      <c r="W72" t="str">
        <f t="shared" ca="1" si="46"/>
        <v/>
      </c>
      <c r="X72" t="str">
        <f ca="1">IF(T72="","", IF(T72=1, "Long"&amp;COUNTIF($T$2:T72,1), "Sell"&amp;COUNTIF($T$2:T72, 0)))</f>
        <v/>
      </c>
      <c r="Y72" t="str">
        <f ca="1">IF(U72="","", IF(U72=-1, "Short"&amp;COUNTIF($U$2:U72,-1), "Cover"&amp;COUNTIF($U$2:U72, 0)))</f>
        <v/>
      </c>
      <c r="Z72" t="str">
        <f t="shared" ca="1" si="47"/>
        <v/>
      </c>
      <c r="AA72" t="str">
        <f t="shared" ca="1" si="48"/>
        <v/>
      </c>
      <c r="AB72" t="str">
        <f t="shared" ca="1" si="49"/>
        <v/>
      </c>
      <c r="AC72" t="str">
        <f t="shared" ca="1" si="50"/>
        <v/>
      </c>
      <c r="AD72" t="str">
        <f t="shared" ca="1" si="51"/>
        <v/>
      </c>
      <c r="AE72" t="str">
        <f t="shared" ca="1" si="52"/>
        <v/>
      </c>
      <c r="AF72">
        <f t="shared" ca="1" si="53"/>
        <v>0</v>
      </c>
      <c r="AG72">
        <f t="shared" ca="1" si="54"/>
        <v>0</v>
      </c>
      <c r="AH72" t="str">
        <f ca="1">IF(AF72=0, "", COUNTIF($AF$2:AF72, 1))</f>
        <v/>
      </c>
      <c r="AI72" t="str">
        <f ca="1">IF(AG72=0, "", COUNTIF($AG$2:AG72, 1))</f>
        <v/>
      </c>
      <c r="AJ72" t="str">
        <f t="shared" ca="1" si="55"/>
        <v/>
      </c>
    </row>
    <row r="73" spans="1:36" x14ac:dyDescent="0.3">
      <c r="A73" t="str">
        <f ca="1">IF(W73="","",W73&amp;"-"&amp;COUNTIF($W$2:W73,W73))</f>
        <v/>
      </c>
      <c r="B73" t="str">
        <f ca="1">IF(T73="","",T73&amp;"-"&amp;COUNTIF($T$2:T73,T73))</f>
        <v/>
      </c>
      <c r="C73" t="str">
        <f ca="1">IF(U73="","",U73&amp;"-"&amp;COUNTIF($U$2:U73,U73))</f>
        <v/>
      </c>
      <c r="D73" t="s">
        <v>97</v>
      </c>
      <c r="E73" t="s">
        <v>97</v>
      </c>
      <c r="F73">
        <f t="shared" si="56"/>
        <v>72</v>
      </c>
      <c r="G73" s="4">
        <f t="shared" ca="1" si="37"/>
        <v>41376</v>
      </c>
      <c r="H73">
        <f t="shared" ca="1" si="38"/>
        <v>643.70000000000005</v>
      </c>
      <c r="I73" s="5">
        <f t="shared" ca="1" si="38"/>
        <v>764.8</v>
      </c>
      <c r="J73" s="6">
        <f t="shared" ca="1" si="39"/>
        <v>0.84165794979079511</v>
      </c>
      <c r="K73" s="6">
        <f t="shared" ca="1" si="40"/>
        <v>0.80119706792339618</v>
      </c>
      <c r="L73" s="6">
        <f t="shared" ca="1" si="25"/>
        <v>3.0943565006960768E-2</v>
      </c>
      <c r="M73">
        <f t="shared" ca="1" si="41"/>
        <v>0.83214063293035689</v>
      </c>
      <c r="N73">
        <f t="shared" ca="1" si="42"/>
        <v>0.77025350291643546</v>
      </c>
      <c r="O73" t="str">
        <f t="shared" ca="1" si="43"/>
        <v>Short</v>
      </c>
      <c r="P73" t="str">
        <f t="shared" ca="1" si="31"/>
        <v/>
      </c>
      <c r="Q73" t="str">
        <f t="shared" ca="1" si="27"/>
        <v>Short</v>
      </c>
      <c r="R73">
        <f t="shared" ca="1" si="28"/>
        <v>0</v>
      </c>
      <c r="S73">
        <f t="shared" ca="1" si="29"/>
        <v>-1</v>
      </c>
      <c r="T73" t="str">
        <f t="shared" ca="1" si="44"/>
        <v/>
      </c>
      <c r="U73" t="str">
        <f t="shared" ca="1" si="45"/>
        <v/>
      </c>
      <c r="V73">
        <f t="shared" ca="1" si="30"/>
        <v>0</v>
      </c>
      <c r="W73" t="str">
        <f t="shared" ca="1" si="46"/>
        <v/>
      </c>
      <c r="X73" t="str">
        <f ca="1">IF(T73="","", IF(T73=1, "Long"&amp;COUNTIF($T$2:T73,1), "Sell"&amp;COUNTIF($T$2:T73, 0)))</f>
        <v/>
      </c>
      <c r="Y73" t="str">
        <f ca="1">IF(U73="","", IF(U73=-1, "Short"&amp;COUNTIF($U$2:U73,-1), "Cover"&amp;COUNTIF($U$2:U73, 0)))</f>
        <v/>
      </c>
      <c r="Z73" t="str">
        <f t="shared" ca="1" si="47"/>
        <v/>
      </c>
      <c r="AA73" t="str">
        <f t="shared" ca="1" si="48"/>
        <v/>
      </c>
      <c r="AB73" t="str">
        <f t="shared" ca="1" si="49"/>
        <v/>
      </c>
      <c r="AC73" t="str">
        <f t="shared" ca="1" si="50"/>
        <v/>
      </c>
      <c r="AD73" t="str">
        <f t="shared" ca="1" si="51"/>
        <v/>
      </c>
      <c r="AE73" t="str">
        <f t="shared" ca="1" si="52"/>
        <v/>
      </c>
      <c r="AF73">
        <f t="shared" ca="1" si="53"/>
        <v>0</v>
      </c>
      <c r="AG73">
        <f t="shared" ca="1" si="54"/>
        <v>0</v>
      </c>
      <c r="AH73" t="str">
        <f ca="1">IF(AF73=0, "", COUNTIF($AF$2:AF73, 1))</f>
        <v/>
      </c>
      <c r="AI73" t="str">
        <f ca="1">IF(AG73=0, "", COUNTIF($AG$2:AG73, 1))</f>
        <v/>
      </c>
      <c r="AJ73" t="str">
        <f t="shared" ca="1" si="55"/>
        <v/>
      </c>
    </row>
    <row r="74" spans="1:36" x14ac:dyDescent="0.3">
      <c r="A74" t="str">
        <f ca="1">IF(W74="","",W74&amp;"-"&amp;COUNTIF($W$2:W74,W74))</f>
        <v/>
      </c>
      <c r="B74" t="str">
        <f ca="1">IF(T74="","",T74&amp;"-"&amp;COUNTIF($T$2:T74,T74))</f>
        <v/>
      </c>
      <c r="C74" t="str">
        <f ca="1">IF(U74="","",U74&amp;"-"&amp;COUNTIF($U$2:U74,U74))</f>
        <v/>
      </c>
      <c r="D74" t="s">
        <v>97</v>
      </c>
      <c r="E74" t="s">
        <v>97</v>
      </c>
      <c r="F74">
        <f t="shared" si="56"/>
        <v>73</v>
      </c>
      <c r="G74" s="4">
        <f t="shared" ca="1" si="37"/>
        <v>41379</v>
      </c>
      <c r="H74">
        <f t="shared" ca="1" si="38"/>
        <v>641.54999999999995</v>
      </c>
      <c r="I74" s="5">
        <f t="shared" ca="1" si="38"/>
        <v>774.9</v>
      </c>
      <c r="J74" s="6">
        <f t="shared" ca="1" si="39"/>
        <v>0.82791327913279134</v>
      </c>
      <c r="K74" s="6">
        <f t="shared" ca="1" si="40"/>
        <v>0.8083885412559676</v>
      </c>
      <c r="L74" s="6">
        <f t="shared" ca="1" si="25"/>
        <v>2.7429130076971526E-2</v>
      </c>
      <c r="M74">
        <f t="shared" ca="1" si="41"/>
        <v>0.83581767133293916</v>
      </c>
      <c r="N74">
        <f t="shared" ca="1" si="42"/>
        <v>0.78095941117899603</v>
      </c>
      <c r="O74" t="str">
        <f t="shared" ca="1" si="43"/>
        <v>Short</v>
      </c>
      <c r="P74" t="str">
        <f t="shared" ca="1" si="31"/>
        <v/>
      </c>
      <c r="Q74" t="str">
        <f t="shared" ca="1" si="27"/>
        <v>Short</v>
      </c>
      <c r="R74">
        <f t="shared" ca="1" si="28"/>
        <v>0</v>
      </c>
      <c r="S74">
        <f t="shared" ca="1" si="29"/>
        <v>-1</v>
      </c>
      <c r="T74" t="str">
        <f t="shared" ca="1" si="44"/>
        <v/>
      </c>
      <c r="U74" t="str">
        <f t="shared" ca="1" si="45"/>
        <v/>
      </c>
      <c r="V74">
        <f t="shared" ca="1" si="30"/>
        <v>0</v>
      </c>
      <c r="W74" t="str">
        <f t="shared" ca="1" si="46"/>
        <v/>
      </c>
      <c r="X74" t="str">
        <f ca="1">IF(T74="","", IF(T74=1, "Long"&amp;COUNTIF($T$2:T74,1), "Sell"&amp;COUNTIF($T$2:T74, 0)))</f>
        <v/>
      </c>
      <c r="Y74" t="str">
        <f ca="1">IF(U74="","", IF(U74=-1, "Short"&amp;COUNTIF($U$2:U74,-1), "Cover"&amp;COUNTIF($U$2:U74, 0)))</f>
        <v/>
      </c>
      <c r="Z74" t="str">
        <f t="shared" ca="1" si="47"/>
        <v/>
      </c>
      <c r="AA74" t="str">
        <f t="shared" ca="1" si="48"/>
        <v/>
      </c>
      <c r="AB74" t="str">
        <f t="shared" ca="1" si="49"/>
        <v/>
      </c>
      <c r="AC74" t="str">
        <f t="shared" ca="1" si="50"/>
        <v/>
      </c>
      <c r="AD74" t="str">
        <f t="shared" ca="1" si="51"/>
        <v/>
      </c>
      <c r="AE74" t="str">
        <f t="shared" ca="1" si="52"/>
        <v/>
      </c>
      <c r="AF74">
        <f t="shared" ca="1" si="53"/>
        <v>0</v>
      </c>
      <c r="AG74">
        <f t="shared" ca="1" si="54"/>
        <v>0</v>
      </c>
      <c r="AH74" t="str">
        <f ca="1">IF(AF74=0, "", COUNTIF($AF$2:AF74, 1))</f>
        <v/>
      </c>
      <c r="AI74" t="str">
        <f ca="1">IF(AG74=0, "", COUNTIF($AG$2:AG74, 1))</f>
        <v/>
      </c>
      <c r="AJ74" t="str">
        <f t="shared" ca="1" si="55"/>
        <v/>
      </c>
    </row>
    <row r="75" spans="1:36" x14ac:dyDescent="0.3">
      <c r="A75" t="str">
        <f ca="1">IF(W75="","",W75&amp;"-"&amp;COUNTIF($W$2:W75,W75))</f>
        <v/>
      </c>
      <c r="B75" t="str">
        <f ca="1">IF(T75="","",T75&amp;"-"&amp;COUNTIF($T$2:T75,T75))</f>
        <v/>
      </c>
      <c r="C75" t="str">
        <f ca="1">IF(U75="","",U75&amp;"-"&amp;COUNTIF($U$2:U75,U75))</f>
        <v/>
      </c>
      <c r="D75" t="s">
        <v>97</v>
      </c>
      <c r="E75" t="s">
        <v>97</v>
      </c>
      <c r="F75">
        <f t="shared" si="56"/>
        <v>74</v>
      </c>
      <c r="G75" s="4">
        <f t="shared" ca="1" si="37"/>
        <v>41380</v>
      </c>
      <c r="H75">
        <f t="shared" ca="1" si="38"/>
        <v>663.35</v>
      </c>
      <c r="I75" s="5">
        <f t="shared" ca="1" si="38"/>
        <v>803.7</v>
      </c>
      <c r="J75" s="6">
        <f t="shared" ca="1" si="39"/>
        <v>0.82537016299614285</v>
      </c>
      <c r="K75" s="6">
        <f t="shared" ca="1" si="40"/>
        <v>0.8138499992808802</v>
      </c>
      <c r="L75" s="6">
        <f t="shared" ca="1" si="25"/>
        <v>2.4370007213389756E-2</v>
      </c>
      <c r="M75">
        <f t="shared" ca="1" si="41"/>
        <v>0.83822000649426998</v>
      </c>
      <c r="N75">
        <f t="shared" ca="1" si="42"/>
        <v>0.78947999206749042</v>
      </c>
      <c r="O75" t="str">
        <f t="shared" ca="1" si="43"/>
        <v>Short</v>
      </c>
      <c r="P75" t="str">
        <f t="shared" ca="1" si="31"/>
        <v/>
      </c>
      <c r="Q75" t="str">
        <f t="shared" ca="1" si="27"/>
        <v>Short</v>
      </c>
      <c r="R75">
        <f t="shared" ca="1" si="28"/>
        <v>0</v>
      </c>
      <c r="S75">
        <f t="shared" ca="1" si="29"/>
        <v>-1</v>
      </c>
      <c r="T75" t="str">
        <f t="shared" ca="1" si="44"/>
        <v/>
      </c>
      <c r="U75" t="str">
        <f t="shared" ca="1" si="45"/>
        <v/>
      </c>
      <c r="V75">
        <f t="shared" ca="1" si="30"/>
        <v>0</v>
      </c>
      <c r="W75" t="str">
        <f t="shared" ca="1" si="46"/>
        <v/>
      </c>
      <c r="X75" t="str">
        <f ca="1">IF(T75="","", IF(T75=1, "Long"&amp;COUNTIF($T$2:T75,1), "Sell"&amp;COUNTIF($T$2:T75, 0)))</f>
        <v/>
      </c>
      <c r="Y75" t="str">
        <f ca="1">IF(U75="","", IF(U75=-1, "Short"&amp;COUNTIF($U$2:U75,-1), "Cover"&amp;COUNTIF($U$2:U75, 0)))</f>
        <v/>
      </c>
      <c r="Z75" t="str">
        <f t="shared" ca="1" si="47"/>
        <v/>
      </c>
      <c r="AA75" t="str">
        <f t="shared" ca="1" si="48"/>
        <v/>
      </c>
      <c r="AB75" t="str">
        <f t="shared" ca="1" si="49"/>
        <v/>
      </c>
      <c r="AC75" t="str">
        <f t="shared" ca="1" si="50"/>
        <v/>
      </c>
      <c r="AD75" t="str">
        <f t="shared" ca="1" si="51"/>
        <v/>
      </c>
      <c r="AE75" t="str">
        <f t="shared" ca="1" si="52"/>
        <v/>
      </c>
      <c r="AF75">
        <f t="shared" ca="1" si="53"/>
        <v>0</v>
      </c>
      <c r="AG75">
        <f t="shared" ca="1" si="54"/>
        <v>0</v>
      </c>
      <c r="AH75" t="str">
        <f ca="1">IF(AF75=0, "", COUNTIF($AF$2:AF75, 1))</f>
        <v/>
      </c>
      <c r="AI75" t="str">
        <f ca="1">IF(AG75=0, "", COUNTIF($AG$2:AG75, 1))</f>
        <v/>
      </c>
      <c r="AJ75" t="str">
        <f t="shared" ca="1" si="55"/>
        <v/>
      </c>
    </row>
    <row r="76" spans="1:36" x14ac:dyDescent="0.3">
      <c r="A76" t="str">
        <f ca="1">IF(W76="","",W76&amp;"-"&amp;COUNTIF($W$2:W76,W76))</f>
        <v/>
      </c>
      <c r="B76" t="str">
        <f ca="1">IF(T76="","",T76&amp;"-"&amp;COUNTIF($T$2:T76,T76))</f>
        <v/>
      </c>
      <c r="C76" t="str">
        <f ca="1">IF(U76="","",U76&amp;"-"&amp;COUNTIF($U$2:U76,U76))</f>
        <v/>
      </c>
      <c r="D76" t="s">
        <v>97</v>
      </c>
      <c r="E76" t="s">
        <v>97</v>
      </c>
      <c r="F76">
        <f t="shared" si="56"/>
        <v>75</v>
      </c>
      <c r="G76" s="4">
        <f t="shared" ca="1" si="37"/>
        <v>41381</v>
      </c>
      <c r="H76">
        <f t="shared" ca="1" si="38"/>
        <v>660.1</v>
      </c>
      <c r="I76" s="5">
        <f t="shared" ca="1" si="38"/>
        <v>790.4</v>
      </c>
      <c r="J76" s="6">
        <f t="shared" ca="1" si="39"/>
        <v>0.83514676113360331</v>
      </c>
      <c r="K76" s="6">
        <f t="shared" ca="1" si="40"/>
        <v>0.8205273686733634</v>
      </c>
      <c r="L76" s="6">
        <f t="shared" ref="L76:L139" ca="1" si="57">IFERROR(IF($F76&gt;=$AL$3, _xlfn.STDEV.S(J67:J76), ""), "")</f>
        <v>1.910381974286179E-2</v>
      </c>
      <c r="M76">
        <f t="shared" ca="1" si="41"/>
        <v>0.83963118841622519</v>
      </c>
      <c r="N76">
        <f t="shared" ca="1" si="42"/>
        <v>0.80142354893050161</v>
      </c>
      <c r="O76" t="str">
        <f t="shared" ca="1" si="43"/>
        <v>Short</v>
      </c>
      <c r="P76" t="str">
        <f t="shared" ca="1" si="31"/>
        <v/>
      </c>
      <c r="Q76" t="str">
        <f t="shared" ca="1" si="27"/>
        <v>Short</v>
      </c>
      <c r="R76">
        <f t="shared" ca="1" si="28"/>
        <v>0</v>
      </c>
      <c r="S76">
        <f t="shared" ca="1" si="29"/>
        <v>-1</v>
      </c>
      <c r="T76" t="str">
        <f t="shared" ca="1" si="44"/>
        <v/>
      </c>
      <c r="U76" t="str">
        <f t="shared" ca="1" si="45"/>
        <v/>
      </c>
      <c r="V76">
        <f t="shared" ca="1" si="30"/>
        <v>0</v>
      </c>
      <c r="W76" t="str">
        <f t="shared" ca="1" si="46"/>
        <v/>
      </c>
      <c r="X76" t="str">
        <f ca="1">IF(T76="","", IF(T76=1, "Long"&amp;COUNTIF($T$2:T76,1), "Sell"&amp;COUNTIF($T$2:T76, 0)))</f>
        <v/>
      </c>
      <c r="Y76" t="str">
        <f ca="1">IF(U76="","", IF(U76=-1, "Short"&amp;COUNTIF($U$2:U76,-1), "Cover"&amp;COUNTIF($U$2:U76, 0)))</f>
        <v/>
      </c>
      <c r="Z76" t="str">
        <f t="shared" ca="1" si="47"/>
        <v/>
      </c>
      <c r="AA76" t="str">
        <f t="shared" ca="1" si="48"/>
        <v/>
      </c>
      <c r="AB76" t="str">
        <f t="shared" ca="1" si="49"/>
        <v/>
      </c>
      <c r="AC76" t="str">
        <f t="shared" ca="1" si="50"/>
        <v/>
      </c>
      <c r="AD76" t="str">
        <f t="shared" ca="1" si="51"/>
        <v/>
      </c>
      <c r="AE76" t="str">
        <f t="shared" ca="1" si="52"/>
        <v/>
      </c>
      <c r="AF76">
        <f t="shared" ca="1" si="53"/>
        <v>0</v>
      </c>
      <c r="AG76">
        <f t="shared" ca="1" si="54"/>
        <v>0</v>
      </c>
      <c r="AH76" t="str">
        <f ca="1">IF(AF76=0, "", COUNTIF($AF$2:AF76, 1))</f>
        <v/>
      </c>
      <c r="AI76" t="str">
        <f ca="1">IF(AG76=0, "", COUNTIF($AG$2:AG76, 1))</f>
        <v/>
      </c>
      <c r="AJ76" t="str">
        <f t="shared" ca="1" si="55"/>
        <v/>
      </c>
    </row>
    <row r="77" spans="1:36" x14ac:dyDescent="0.3">
      <c r="A77" t="str">
        <f ca="1">IF(W77="","",W77&amp;"-"&amp;COUNTIF($W$2:W77,W77))</f>
        <v>0-10</v>
      </c>
      <c r="B77" t="str">
        <f ca="1">IF(T77="","",T77&amp;"-"&amp;COUNTIF($T$2:T77,T77))</f>
        <v/>
      </c>
      <c r="C77" t="str">
        <f ca="1">IF(U77="","",U77&amp;"-"&amp;COUNTIF($U$2:U77,U77))</f>
        <v>0-5</v>
      </c>
      <c r="D77" t="s">
        <v>97</v>
      </c>
      <c r="E77">
        <v>10</v>
      </c>
      <c r="F77">
        <f t="shared" si="56"/>
        <v>76</v>
      </c>
      <c r="G77" s="4">
        <f t="shared" ca="1" si="37"/>
        <v>41382</v>
      </c>
      <c r="H77">
        <f t="shared" ca="1" si="38"/>
        <v>673.6</v>
      </c>
      <c r="I77" s="5">
        <f t="shared" ca="1" si="38"/>
        <v>818.25</v>
      </c>
      <c r="J77" s="6">
        <f t="shared" ca="1" si="39"/>
        <v>0.8232202871982891</v>
      </c>
      <c r="K77" s="6">
        <f t="shared" ca="1" si="40"/>
        <v>0.82508704489745166</v>
      </c>
      <c r="L77" s="6">
        <f t="shared" ca="1" si="57"/>
        <v>1.1753055823927293E-2</v>
      </c>
      <c r="M77">
        <f t="shared" ca="1" si="41"/>
        <v>0.83684010072137893</v>
      </c>
      <c r="N77">
        <f t="shared" ca="1" si="42"/>
        <v>0.81333398907352439</v>
      </c>
      <c r="O77" t="str">
        <f t="shared" ca="1" si="43"/>
        <v/>
      </c>
      <c r="P77" t="str">
        <f t="shared" ref="P77:P140" ca="1" si="58">IF(G77&lt;=$AL$3,"",IF(P76="",IF(J77&lt;N77,"Long",IF(P77="","","")),IF(P76="Long", IF(J77&gt;K77,"",P76),"")))</f>
        <v/>
      </c>
      <c r="Q77" t="str">
        <f t="shared" ref="Q77:Q140" ca="1" si="59">IF(G77&lt;=$AL$3, "", IF(Q76="", IF(J77&gt;M77,"Short", IF(M77="","","")), IF(Q76="Short", IF(J77&lt;K77,"",Q76), "")))</f>
        <v/>
      </c>
      <c r="R77">
        <f t="shared" ca="1" si="28"/>
        <v>0</v>
      </c>
      <c r="S77">
        <f t="shared" ca="1" si="29"/>
        <v>0</v>
      </c>
      <c r="T77" t="str">
        <f t="shared" ca="1" si="44"/>
        <v/>
      </c>
      <c r="U77">
        <f t="shared" ca="1" si="45"/>
        <v>0</v>
      </c>
      <c r="V77">
        <f t="shared" ca="1" si="30"/>
        <v>0</v>
      </c>
      <c r="W77">
        <f t="shared" ca="1" si="46"/>
        <v>0</v>
      </c>
      <c r="X77" t="str">
        <f ca="1">IF(T77="","", IF(T77=1, "Long"&amp;COUNTIF($T$2:T77,1), "Sell"&amp;COUNTIF($T$2:T77, 0)))</f>
        <v/>
      </c>
      <c r="Y77" t="str">
        <f ca="1">IF(U77="","", IF(U77=-1, "Short"&amp;COUNTIF($U$2:U77,-1), "Cover"&amp;COUNTIF($U$2:U77, 0)))</f>
        <v>Cover5</v>
      </c>
      <c r="Z77" t="str">
        <f t="shared" ca="1" si="47"/>
        <v/>
      </c>
      <c r="AA77" t="str">
        <f t="shared" ca="1" si="48"/>
        <v/>
      </c>
      <c r="AB77" t="str">
        <f t="shared" ca="1" si="49"/>
        <v/>
      </c>
      <c r="AC77" t="str">
        <f t="shared" ca="1" si="50"/>
        <v>Cover</v>
      </c>
      <c r="AD77" t="str">
        <f t="shared" ca="1" si="51"/>
        <v/>
      </c>
      <c r="AE77" t="str">
        <f t="shared" ca="1" si="52"/>
        <v>Cover</v>
      </c>
      <c r="AF77">
        <f t="shared" ca="1" si="53"/>
        <v>0</v>
      </c>
      <c r="AG77">
        <f t="shared" ca="1" si="54"/>
        <v>1</v>
      </c>
      <c r="AH77" t="str">
        <f ca="1">IF(AF77=0, "", COUNTIF($AF$2:AF77, 1))</f>
        <v/>
      </c>
      <c r="AI77">
        <f ca="1">IF(AG77=0, "", COUNTIF($AG$2:AG77, 1))</f>
        <v>10</v>
      </c>
      <c r="AJ77" t="str">
        <f t="shared" ca="1" si="55"/>
        <v/>
      </c>
    </row>
    <row r="78" spans="1:36" x14ac:dyDescent="0.3">
      <c r="A78" t="str">
        <f ca="1">IF(W78="","",W78&amp;"-"&amp;COUNTIF($W$2:W78,W78))</f>
        <v/>
      </c>
      <c r="B78" t="str">
        <f ca="1">IF(T78="","",T78&amp;"-"&amp;COUNTIF($T$2:T78,T78))</f>
        <v/>
      </c>
      <c r="C78" t="str">
        <f ca="1">IF(U78="","",U78&amp;"-"&amp;COUNTIF($U$2:U78,U78))</f>
        <v/>
      </c>
      <c r="D78" t="s">
        <v>97</v>
      </c>
      <c r="E78" t="s">
        <v>97</v>
      </c>
      <c r="F78">
        <f t="shared" si="56"/>
        <v>77</v>
      </c>
      <c r="G78" s="4">
        <f t="shared" ca="1" si="37"/>
        <v>41386</v>
      </c>
      <c r="H78">
        <f t="shared" ca="1" si="38"/>
        <v>698.3</v>
      </c>
      <c r="I78" s="5">
        <f t="shared" ca="1" si="38"/>
        <v>835.6</v>
      </c>
      <c r="J78" s="6">
        <f t="shared" ca="1" si="39"/>
        <v>0.83568693154619422</v>
      </c>
      <c r="K78" s="6">
        <f t="shared" ca="1" si="40"/>
        <v>0.82809657873707376</v>
      </c>
      <c r="L78" s="6">
        <f t="shared" ca="1" si="57"/>
        <v>9.9158734114820433E-3</v>
      </c>
      <c r="M78">
        <f t="shared" ca="1" si="41"/>
        <v>0.8380124521485558</v>
      </c>
      <c r="N78">
        <f t="shared" ca="1" si="42"/>
        <v>0.81818070532559173</v>
      </c>
      <c r="O78" t="str">
        <f t="shared" ca="1" si="43"/>
        <v/>
      </c>
      <c r="P78" t="str">
        <f t="shared" ca="1" si="58"/>
        <v/>
      </c>
      <c r="Q78" t="str">
        <f t="shared" ca="1" si="59"/>
        <v/>
      </c>
      <c r="R78">
        <f t="shared" ref="R78:R141" ca="1" si="60">IF(P78="Long", 1, 0)</f>
        <v>0</v>
      </c>
      <c r="S78">
        <f t="shared" ref="S78:S141" ca="1" si="61">IF(Q78="Short", -1, 0)</f>
        <v>0</v>
      </c>
      <c r="T78" t="str">
        <f t="shared" ca="1" si="44"/>
        <v/>
      </c>
      <c r="U78" t="str">
        <f t="shared" ca="1" si="45"/>
        <v/>
      </c>
      <c r="V78">
        <f t="shared" ref="V78:V141" ca="1" si="62">IF(T78="", 0, T78)+IF(U78="", 0, U78)</f>
        <v>0</v>
      </c>
      <c r="W78" t="str">
        <f t="shared" ca="1" si="46"/>
        <v/>
      </c>
      <c r="X78" t="str">
        <f ca="1">IF(T78="","", IF(T78=1, "Long"&amp;COUNTIF($T$2:T78,1), "Sell"&amp;COUNTIF($T$2:T78, 0)))</f>
        <v/>
      </c>
      <c r="Y78" t="str">
        <f ca="1">IF(U78="","", IF(U78=-1, "Short"&amp;COUNTIF($U$2:U78,-1), "Cover"&amp;COUNTIF($U$2:U78, 0)))</f>
        <v/>
      </c>
      <c r="Z78" t="str">
        <f t="shared" ca="1" si="47"/>
        <v/>
      </c>
      <c r="AA78" t="str">
        <f t="shared" ca="1" si="48"/>
        <v/>
      </c>
      <c r="AB78" t="str">
        <f t="shared" ca="1" si="49"/>
        <v/>
      </c>
      <c r="AC78" t="str">
        <f t="shared" ca="1" si="50"/>
        <v/>
      </c>
      <c r="AD78" t="str">
        <f t="shared" ca="1" si="51"/>
        <v/>
      </c>
      <c r="AE78" t="str">
        <f t="shared" ca="1" si="52"/>
        <v/>
      </c>
      <c r="AF78">
        <f t="shared" ca="1" si="53"/>
        <v>0</v>
      </c>
      <c r="AG78">
        <f t="shared" ca="1" si="54"/>
        <v>0</v>
      </c>
      <c r="AH78" t="str">
        <f ca="1">IF(AF78=0, "", COUNTIF($AF$2:AF78, 1))</f>
        <v/>
      </c>
      <c r="AI78" t="str">
        <f ca="1">IF(AG78=0, "", COUNTIF($AG$2:AG78, 1))</f>
        <v/>
      </c>
      <c r="AJ78" t="str">
        <f t="shared" ca="1" si="55"/>
        <v/>
      </c>
    </row>
    <row r="79" spans="1:36" x14ac:dyDescent="0.3">
      <c r="A79" t="str">
        <f ca="1">IF(W79="","",W79&amp;"-"&amp;COUNTIF($W$2:W79,W79))</f>
        <v/>
      </c>
      <c r="B79" t="str">
        <f ca="1">IF(T79="","",T79&amp;"-"&amp;COUNTIF($T$2:T79,T79))</f>
        <v/>
      </c>
      <c r="C79" t="str">
        <f ca="1">IF(U79="","",U79&amp;"-"&amp;COUNTIF($U$2:U79,U79))</f>
        <v/>
      </c>
      <c r="D79" t="s">
        <v>97</v>
      </c>
      <c r="E79" t="s">
        <v>97</v>
      </c>
      <c r="F79">
        <f t="shared" si="56"/>
        <v>78</v>
      </c>
      <c r="G79" s="4">
        <f t="shared" ca="1" si="37"/>
        <v>41387</v>
      </c>
      <c r="H79">
        <f t="shared" ca="1" si="38"/>
        <v>689</v>
      </c>
      <c r="I79" s="5">
        <f t="shared" ca="1" si="38"/>
        <v>838.1</v>
      </c>
      <c r="J79" s="6">
        <f t="shared" ca="1" si="39"/>
        <v>0.82209760171817203</v>
      </c>
      <c r="K79" s="6">
        <f t="shared" ca="1" si="40"/>
        <v>0.82794680316634273</v>
      </c>
      <c r="L79" s="6">
        <f t="shared" ca="1" si="57"/>
        <v>1.0002351470053477E-2</v>
      </c>
      <c r="M79">
        <f t="shared" ca="1" si="41"/>
        <v>0.83794915463639619</v>
      </c>
      <c r="N79">
        <f t="shared" ca="1" si="42"/>
        <v>0.81794445169628927</v>
      </c>
      <c r="O79" t="str">
        <f t="shared" ca="1" si="43"/>
        <v/>
      </c>
      <c r="P79" t="str">
        <f t="shared" ca="1" si="58"/>
        <v/>
      </c>
      <c r="Q79" t="str">
        <f t="shared" ca="1" si="59"/>
        <v/>
      </c>
      <c r="R79">
        <f t="shared" ca="1" si="60"/>
        <v>0</v>
      </c>
      <c r="S79">
        <f t="shared" ca="1" si="61"/>
        <v>0</v>
      </c>
      <c r="T79" t="str">
        <f t="shared" ca="1" si="44"/>
        <v/>
      </c>
      <c r="U79" t="str">
        <f t="shared" ca="1" si="45"/>
        <v/>
      </c>
      <c r="V79">
        <f t="shared" ca="1" si="62"/>
        <v>0</v>
      </c>
      <c r="W79" t="str">
        <f t="shared" ca="1" si="46"/>
        <v/>
      </c>
      <c r="X79" t="str">
        <f ca="1">IF(T79="","", IF(T79=1, "Long"&amp;COUNTIF($T$2:T79,1), "Sell"&amp;COUNTIF($T$2:T79, 0)))</f>
        <v/>
      </c>
      <c r="Y79" t="str">
        <f ca="1">IF(U79="","", IF(U79=-1, "Short"&amp;COUNTIF($U$2:U79,-1), "Cover"&amp;COUNTIF($U$2:U79, 0)))</f>
        <v/>
      </c>
      <c r="Z79" t="str">
        <f t="shared" ca="1" si="47"/>
        <v/>
      </c>
      <c r="AA79" t="str">
        <f t="shared" ca="1" si="48"/>
        <v/>
      </c>
      <c r="AB79" t="str">
        <f t="shared" ca="1" si="49"/>
        <v/>
      </c>
      <c r="AC79" t="str">
        <f t="shared" ca="1" si="50"/>
        <v/>
      </c>
      <c r="AD79" t="str">
        <f t="shared" ca="1" si="51"/>
        <v/>
      </c>
      <c r="AE79" t="str">
        <f t="shared" ca="1" si="52"/>
        <v/>
      </c>
      <c r="AF79">
        <f t="shared" ca="1" si="53"/>
        <v>0</v>
      </c>
      <c r="AG79">
        <f t="shared" ca="1" si="54"/>
        <v>0</v>
      </c>
      <c r="AH79" t="str">
        <f ca="1">IF(AF79=0, "", COUNTIF($AF$2:AF79, 1))</f>
        <v/>
      </c>
      <c r="AI79" t="str">
        <f ca="1">IF(AG79=0, "", COUNTIF($AG$2:AG79, 1))</f>
        <v/>
      </c>
      <c r="AJ79" t="str">
        <f t="shared" ca="1" si="55"/>
        <v/>
      </c>
    </row>
    <row r="80" spans="1:36" x14ac:dyDescent="0.3">
      <c r="A80" t="str">
        <f ca="1">IF(W80="","",W80&amp;"-"&amp;COUNTIF($W$2:W80,W80))</f>
        <v>1-11</v>
      </c>
      <c r="B80" t="str">
        <f ca="1">IF(T80="","",T80&amp;"-"&amp;COUNTIF($T$2:T80,T80))</f>
        <v>1-6</v>
      </c>
      <c r="C80" t="str">
        <f ca="1">IF(U80="","",U80&amp;"-"&amp;COUNTIF($U$2:U80,U80))</f>
        <v/>
      </c>
      <c r="D80">
        <v>11</v>
      </c>
      <c r="E80" t="s">
        <v>97</v>
      </c>
      <c r="F80">
        <f t="shared" si="56"/>
        <v>79</v>
      </c>
      <c r="G80" s="4">
        <f t="shared" ca="1" si="37"/>
        <v>41389</v>
      </c>
      <c r="H80">
        <f t="shared" ca="1" si="38"/>
        <v>689.55</v>
      </c>
      <c r="I80" s="5">
        <f t="shared" ca="1" si="38"/>
        <v>862.75</v>
      </c>
      <c r="J80" s="6">
        <f t="shared" ca="1" si="39"/>
        <v>0.79924659518980001</v>
      </c>
      <c r="K80" s="6">
        <f t="shared" ca="1" si="40"/>
        <v>0.82544899107366199</v>
      </c>
      <c r="L80" s="6">
        <f t="shared" ca="1" si="57"/>
        <v>1.3531365488137012E-2</v>
      </c>
      <c r="M80">
        <f t="shared" ca="1" si="41"/>
        <v>0.83898035656179903</v>
      </c>
      <c r="N80">
        <f t="shared" ca="1" si="42"/>
        <v>0.81191762558552494</v>
      </c>
      <c r="O80" t="str">
        <f t="shared" ca="1" si="43"/>
        <v>Long</v>
      </c>
      <c r="P80" t="str">
        <f t="shared" ca="1" si="58"/>
        <v>Long</v>
      </c>
      <c r="Q80" t="str">
        <f t="shared" ca="1" si="59"/>
        <v/>
      </c>
      <c r="R80">
        <f t="shared" ca="1" si="60"/>
        <v>1</v>
      </c>
      <c r="S80">
        <f t="shared" ca="1" si="61"/>
        <v>0</v>
      </c>
      <c r="T80">
        <f t="shared" ca="1" si="44"/>
        <v>1</v>
      </c>
      <c r="U80" t="str">
        <f t="shared" ca="1" si="45"/>
        <v/>
      </c>
      <c r="V80">
        <f t="shared" ca="1" si="62"/>
        <v>1</v>
      </c>
      <c r="W80">
        <f t="shared" ca="1" si="46"/>
        <v>1</v>
      </c>
      <c r="X80" t="str">
        <f ca="1">IF(T80="","", IF(T80=1, "Long"&amp;COUNTIF($T$2:T80,1), "Sell"&amp;COUNTIF($T$2:T80, 0)))</f>
        <v>Long6</v>
      </c>
      <c r="Y80" t="str">
        <f ca="1">IF(U80="","", IF(U80=-1, "Short"&amp;COUNTIF($U$2:U80,-1), "Cover"&amp;COUNTIF($U$2:U80, 0)))</f>
        <v/>
      </c>
      <c r="Z80" t="str">
        <f t="shared" ca="1" si="47"/>
        <v>BUY</v>
      </c>
      <c r="AA80" t="str">
        <f t="shared" ca="1" si="48"/>
        <v/>
      </c>
      <c r="AB80" t="str">
        <f t="shared" ca="1" si="49"/>
        <v/>
      </c>
      <c r="AC80" t="str">
        <f t="shared" ca="1" si="50"/>
        <v/>
      </c>
      <c r="AD80" t="str">
        <f t="shared" ca="1" si="51"/>
        <v>BUY</v>
      </c>
      <c r="AE80" t="str">
        <f t="shared" ca="1" si="52"/>
        <v/>
      </c>
      <c r="AF80">
        <f t="shared" ca="1" si="53"/>
        <v>1</v>
      </c>
      <c r="AG80">
        <f t="shared" ca="1" si="54"/>
        <v>0</v>
      </c>
      <c r="AH80">
        <f ca="1">IF(AF80=0, "", COUNTIF($AF$2:AF80, 1))</f>
        <v>11</v>
      </c>
      <c r="AI80" t="str">
        <f ca="1">IF(AG80=0, "", COUNTIF($AG$2:AG80, 1))</f>
        <v/>
      </c>
      <c r="AJ80" t="str">
        <f t="shared" ca="1" si="55"/>
        <v>Long</v>
      </c>
    </row>
    <row r="81" spans="1:36" x14ac:dyDescent="0.3">
      <c r="A81" t="str">
        <f ca="1">IF(W81="","",W81&amp;"-"&amp;COUNTIF($W$2:W81,W81))</f>
        <v/>
      </c>
      <c r="B81" t="str">
        <f ca="1">IF(T81="","",T81&amp;"-"&amp;COUNTIF($T$2:T81,T81))</f>
        <v/>
      </c>
      <c r="C81" t="str">
        <f ca="1">IF(U81="","",U81&amp;"-"&amp;COUNTIF($U$2:U81,U81))</f>
        <v/>
      </c>
      <c r="D81" t="s">
        <v>97</v>
      </c>
      <c r="E81" t="s">
        <v>97</v>
      </c>
      <c r="F81">
        <f t="shared" si="56"/>
        <v>80</v>
      </c>
      <c r="G81" s="4">
        <f t="shared" ca="1" si="37"/>
        <v>41390</v>
      </c>
      <c r="H81">
        <f t="shared" ca="1" si="38"/>
        <v>689.1</v>
      </c>
      <c r="I81" s="5">
        <f t="shared" ca="1" si="38"/>
        <v>872.6</v>
      </c>
      <c r="J81" s="6">
        <f t="shared" ca="1" si="39"/>
        <v>0.7897089158835664</v>
      </c>
      <c r="K81" s="6">
        <f t="shared" ca="1" si="40"/>
        <v>0.82372014442541008</v>
      </c>
      <c r="L81" s="6">
        <f t="shared" ca="1" si="57"/>
        <v>1.6848615739798168E-2</v>
      </c>
      <c r="M81">
        <f t="shared" ca="1" si="41"/>
        <v>0.84056876016520821</v>
      </c>
      <c r="N81">
        <f t="shared" ca="1" si="42"/>
        <v>0.80687152868561196</v>
      </c>
      <c r="O81" t="str">
        <f t="shared" ca="1" si="43"/>
        <v>Long</v>
      </c>
      <c r="P81" t="str">
        <f t="shared" ca="1" si="58"/>
        <v>Long</v>
      </c>
      <c r="Q81" t="str">
        <f t="shared" ca="1" si="59"/>
        <v/>
      </c>
      <c r="R81">
        <f t="shared" ca="1" si="60"/>
        <v>1</v>
      </c>
      <c r="S81">
        <f t="shared" ca="1" si="61"/>
        <v>0</v>
      </c>
      <c r="T81" t="str">
        <f t="shared" ca="1" si="44"/>
        <v/>
      </c>
      <c r="U81" t="str">
        <f t="shared" ca="1" si="45"/>
        <v/>
      </c>
      <c r="V81">
        <f t="shared" ca="1" si="62"/>
        <v>0</v>
      </c>
      <c r="W81" t="str">
        <f t="shared" ca="1" si="46"/>
        <v/>
      </c>
      <c r="X81" t="str">
        <f ca="1">IF(T81="","", IF(T81=1, "Long"&amp;COUNTIF($T$2:T81,1), "Sell"&amp;COUNTIF($T$2:T81, 0)))</f>
        <v/>
      </c>
      <c r="Y81" t="str">
        <f ca="1">IF(U81="","", IF(U81=-1, "Short"&amp;COUNTIF($U$2:U81,-1), "Cover"&amp;COUNTIF($U$2:U81, 0)))</f>
        <v/>
      </c>
      <c r="Z81" t="str">
        <f t="shared" ca="1" si="47"/>
        <v/>
      </c>
      <c r="AA81" t="str">
        <f t="shared" ca="1" si="48"/>
        <v/>
      </c>
      <c r="AB81" t="str">
        <f t="shared" ca="1" si="49"/>
        <v/>
      </c>
      <c r="AC81" t="str">
        <f t="shared" ca="1" si="50"/>
        <v/>
      </c>
      <c r="AD81" t="str">
        <f t="shared" ca="1" si="51"/>
        <v/>
      </c>
      <c r="AE81" t="str">
        <f t="shared" ca="1" si="52"/>
        <v/>
      </c>
      <c r="AF81">
        <f t="shared" ca="1" si="53"/>
        <v>0</v>
      </c>
      <c r="AG81">
        <f t="shared" ca="1" si="54"/>
        <v>0</v>
      </c>
      <c r="AH81" t="str">
        <f ca="1">IF(AF81=0, "", COUNTIF($AF$2:AF81, 1))</f>
        <v/>
      </c>
      <c r="AI81" t="str">
        <f ca="1">IF(AG81=0, "", COUNTIF($AG$2:AG81, 1))</f>
        <v/>
      </c>
      <c r="AJ81" t="str">
        <f t="shared" ca="1" si="55"/>
        <v/>
      </c>
    </row>
    <row r="82" spans="1:36" x14ac:dyDescent="0.3">
      <c r="A82" t="str">
        <f ca="1">IF(W82="","",W82&amp;"-"&amp;COUNTIF($W$2:W82,W82))</f>
        <v/>
      </c>
      <c r="B82" t="str">
        <f ca="1">IF(T82="","",T82&amp;"-"&amp;COUNTIF($T$2:T82,T82))</f>
        <v/>
      </c>
      <c r="C82" t="str">
        <f ca="1">IF(U82="","",U82&amp;"-"&amp;COUNTIF($U$2:U82,U82))</f>
        <v/>
      </c>
      <c r="D82" t="s">
        <v>97</v>
      </c>
      <c r="E82" t="s">
        <v>97</v>
      </c>
      <c r="F82">
        <f t="shared" si="56"/>
        <v>81</v>
      </c>
      <c r="G82" s="4">
        <f t="shared" ca="1" si="37"/>
        <v>41393</v>
      </c>
      <c r="H82">
        <f t="shared" ca="1" si="38"/>
        <v>695.15</v>
      </c>
      <c r="I82" s="5">
        <f t="shared" ca="1" si="38"/>
        <v>864.2</v>
      </c>
      <c r="J82" s="6">
        <f t="shared" ca="1" si="39"/>
        <v>0.80438555889840313</v>
      </c>
      <c r="K82" s="6">
        <f t="shared" ca="1" si="40"/>
        <v>0.82044340434877583</v>
      </c>
      <c r="L82" s="6">
        <f t="shared" ca="1" si="57"/>
        <v>1.712988969308446E-2</v>
      </c>
      <c r="M82">
        <f t="shared" ca="1" si="41"/>
        <v>0.83757329404186032</v>
      </c>
      <c r="N82">
        <f t="shared" ca="1" si="42"/>
        <v>0.80331351465569134</v>
      </c>
      <c r="O82" t="str">
        <f t="shared" ca="1" si="43"/>
        <v>Long</v>
      </c>
      <c r="P82" t="str">
        <f t="shared" ca="1" si="58"/>
        <v>Long</v>
      </c>
      <c r="Q82" t="str">
        <f t="shared" ca="1" si="59"/>
        <v/>
      </c>
      <c r="R82">
        <f t="shared" ca="1" si="60"/>
        <v>1</v>
      </c>
      <c r="S82">
        <f t="shared" ca="1" si="61"/>
        <v>0</v>
      </c>
      <c r="T82" t="str">
        <f t="shared" ca="1" si="44"/>
        <v/>
      </c>
      <c r="U82" t="str">
        <f t="shared" ca="1" si="45"/>
        <v/>
      </c>
      <c r="V82">
        <f t="shared" ca="1" si="62"/>
        <v>0</v>
      </c>
      <c r="W82" t="str">
        <f t="shared" ca="1" si="46"/>
        <v/>
      </c>
      <c r="X82" t="str">
        <f ca="1">IF(T82="","", IF(T82=1, "Long"&amp;COUNTIF($T$2:T82,1), "Sell"&amp;COUNTIF($T$2:T82, 0)))</f>
        <v/>
      </c>
      <c r="Y82" t="str">
        <f ca="1">IF(U82="","", IF(U82=-1, "Short"&amp;COUNTIF($U$2:U82,-1), "Cover"&amp;COUNTIF($U$2:U82, 0)))</f>
        <v/>
      </c>
      <c r="Z82" t="str">
        <f t="shared" ca="1" si="47"/>
        <v/>
      </c>
      <c r="AA82" t="str">
        <f t="shared" ca="1" si="48"/>
        <v/>
      </c>
      <c r="AB82" t="str">
        <f t="shared" ca="1" si="49"/>
        <v/>
      </c>
      <c r="AC82" t="str">
        <f t="shared" ca="1" si="50"/>
        <v/>
      </c>
      <c r="AD82" t="str">
        <f t="shared" ca="1" si="51"/>
        <v/>
      </c>
      <c r="AE82" t="str">
        <f t="shared" ca="1" si="52"/>
        <v/>
      </c>
      <c r="AF82">
        <f t="shared" ca="1" si="53"/>
        <v>0</v>
      </c>
      <c r="AG82">
        <f t="shared" ca="1" si="54"/>
        <v>0</v>
      </c>
      <c r="AH82" t="str">
        <f ca="1">IF(AF82=0, "", COUNTIF($AF$2:AF82, 1))</f>
        <v/>
      </c>
      <c r="AI82" t="str">
        <f ca="1">IF(AG82=0, "", COUNTIF($AG$2:AG82, 1))</f>
        <v/>
      </c>
      <c r="AJ82" t="str">
        <f t="shared" ca="1" si="55"/>
        <v/>
      </c>
    </row>
    <row r="83" spans="1:36" x14ac:dyDescent="0.3">
      <c r="A83" t="str">
        <f ca="1">IF(W83="","",W83&amp;"-"&amp;COUNTIF($W$2:W83,W83))</f>
        <v/>
      </c>
      <c r="B83" t="str">
        <f ca="1">IF(T83="","",T83&amp;"-"&amp;COUNTIF($T$2:T83,T83))</f>
        <v/>
      </c>
      <c r="C83" t="str">
        <f ca="1">IF(U83="","",U83&amp;"-"&amp;COUNTIF($U$2:U83,U83))</f>
        <v/>
      </c>
      <c r="D83" t="s">
        <v>97</v>
      </c>
      <c r="E83" t="s">
        <v>97</v>
      </c>
      <c r="F83">
        <f t="shared" si="56"/>
        <v>82</v>
      </c>
      <c r="G83" s="4">
        <f t="shared" ca="1" si="37"/>
        <v>41394</v>
      </c>
      <c r="H83">
        <f t="shared" ca="1" si="38"/>
        <v>682.3</v>
      </c>
      <c r="I83" s="5">
        <f t="shared" ca="1" si="38"/>
        <v>847.6</v>
      </c>
      <c r="J83" s="6">
        <f t="shared" ca="1" si="39"/>
        <v>0.80497876356772058</v>
      </c>
      <c r="K83" s="6">
        <f t="shared" ca="1" si="40"/>
        <v>0.8167754857264683</v>
      </c>
      <c r="L83" s="6">
        <f t="shared" ca="1" si="57"/>
        <v>1.5970319672762565E-2</v>
      </c>
      <c r="M83">
        <f t="shared" ca="1" si="41"/>
        <v>0.83274580539923082</v>
      </c>
      <c r="N83">
        <f t="shared" ca="1" si="42"/>
        <v>0.80080516605370577</v>
      </c>
      <c r="O83" t="str">
        <f t="shared" ca="1" si="43"/>
        <v>Long</v>
      </c>
      <c r="P83" t="str">
        <f t="shared" ca="1" si="58"/>
        <v>Long</v>
      </c>
      <c r="Q83" t="str">
        <f t="shared" ca="1" si="59"/>
        <v/>
      </c>
      <c r="R83">
        <f t="shared" ca="1" si="60"/>
        <v>1</v>
      </c>
      <c r="S83">
        <f t="shared" ca="1" si="61"/>
        <v>0</v>
      </c>
      <c r="T83" t="str">
        <f t="shared" ca="1" si="44"/>
        <v/>
      </c>
      <c r="U83" t="str">
        <f t="shared" ca="1" si="45"/>
        <v/>
      </c>
      <c r="V83">
        <f t="shared" ca="1" si="62"/>
        <v>0</v>
      </c>
      <c r="W83" t="str">
        <f t="shared" ca="1" si="46"/>
        <v/>
      </c>
      <c r="X83" t="str">
        <f ca="1">IF(T83="","", IF(T83=1, "Long"&amp;COUNTIF($T$2:T83,1), "Sell"&amp;COUNTIF($T$2:T83, 0)))</f>
        <v/>
      </c>
      <c r="Y83" t="str">
        <f ca="1">IF(U83="","", IF(U83=-1, "Short"&amp;COUNTIF($U$2:U83,-1), "Cover"&amp;COUNTIF($U$2:U83, 0)))</f>
        <v/>
      </c>
      <c r="Z83" t="str">
        <f t="shared" ca="1" si="47"/>
        <v/>
      </c>
      <c r="AA83" t="str">
        <f t="shared" ca="1" si="48"/>
        <v/>
      </c>
      <c r="AB83" t="str">
        <f t="shared" ca="1" si="49"/>
        <v/>
      </c>
      <c r="AC83" t="str">
        <f t="shared" ca="1" si="50"/>
        <v/>
      </c>
      <c r="AD83" t="str">
        <f t="shared" ca="1" si="51"/>
        <v/>
      </c>
      <c r="AE83" t="str">
        <f t="shared" ca="1" si="52"/>
        <v/>
      </c>
      <c r="AF83">
        <f t="shared" ca="1" si="53"/>
        <v>0</v>
      </c>
      <c r="AG83">
        <f t="shared" ca="1" si="54"/>
        <v>0</v>
      </c>
      <c r="AH83" t="str">
        <f ca="1">IF(AF83=0, "", COUNTIF($AF$2:AF83, 1))</f>
        <v/>
      </c>
      <c r="AI83" t="str">
        <f ca="1">IF(AG83=0, "", COUNTIF($AG$2:AG83, 1))</f>
        <v/>
      </c>
      <c r="AJ83" t="str">
        <f t="shared" ca="1" si="55"/>
        <v/>
      </c>
    </row>
    <row r="84" spans="1:36" x14ac:dyDescent="0.3">
      <c r="A84" t="str">
        <f ca="1">IF(W84="","",W84&amp;"-"&amp;COUNTIF($W$2:W84,W84))</f>
        <v/>
      </c>
      <c r="B84" t="str">
        <f ca="1">IF(T84="","",T84&amp;"-"&amp;COUNTIF($T$2:T84,T84))</f>
        <v/>
      </c>
      <c r="C84" t="str">
        <f ca="1">IF(U84="","",U84&amp;"-"&amp;COUNTIF($U$2:U84,U84))</f>
        <v/>
      </c>
      <c r="D84" t="s">
        <v>97</v>
      </c>
      <c r="E84" t="s">
        <v>97</v>
      </c>
      <c r="F84">
        <f t="shared" si="56"/>
        <v>83</v>
      </c>
      <c r="G84" s="4">
        <f t="shared" ca="1" si="37"/>
        <v>41396</v>
      </c>
      <c r="H84">
        <f t="shared" ca="1" si="38"/>
        <v>692.5</v>
      </c>
      <c r="I84" s="5">
        <f t="shared" ca="1" si="38"/>
        <v>863.45</v>
      </c>
      <c r="J84" s="6">
        <f t="shared" ca="1" si="39"/>
        <v>0.80201517169494463</v>
      </c>
      <c r="K84" s="6">
        <f t="shared" ca="1" si="40"/>
        <v>0.81418567498268357</v>
      </c>
      <c r="L84" s="6">
        <f t="shared" ca="1" si="57"/>
        <v>1.6063088209767963E-2</v>
      </c>
      <c r="M84">
        <f t="shared" ca="1" si="41"/>
        <v>0.83024876319245156</v>
      </c>
      <c r="N84">
        <f t="shared" ca="1" si="42"/>
        <v>0.79812258677291559</v>
      </c>
      <c r="O84" t="str">
        <f t="shared" ca="1" si="43"/>
        <v>Long</v>
      </c>
      <c r="P84" t="str">
        <f t="shared" ca="1" si="58"/>
        <v>Long</v>
      </c>
      <c r="Q84" t="str">
        <f t="shared" ca="1" si="59"/>
        <v/>
      </c>
      <c r="R84">
        <f t="shared" ca="1" si="60"/>
        <v>1</v>
      </c>
      <c r="S84">
        <f t="shared" ca="1" si="61"/>
        <v>0</v>
      </c>
      <c r="T84" t="str">
        <f t="shared" ca="1" si="44"/>
        <v/>
      </c>
      <c r="U84" t="str">
        <f t="shared" ca="1" si="45"/>
        <v/>
      </c>
      <c r="V84">
        <f t="shared" ca="1" si="62"/>
        <v>0</v>
      </c>
      <c r="W84" t="str">
        <f t="shared" ca="1" si="46"/>
        <v/>
      </c>
      <c r="X84" t="str">
        <f ca="1">IF(T84="","", IF(T84=1, "Long"&amp;COUNTIF($T$2:T84,1), "Sell"&amp;COUNTIF($T$2:T84, 0)))</f>
        <v/>
      </c>
      <c r="Y84" t="str">
        <f ca="1">IF(U84="","", IF(U84=-1, "Short"&amp;COUNTIF($U$2:U84,-1), "Cover"&amp;COUNTIF($U$2:U84, 0)))</f>
        <v/>
      </c>
      <c r="Z84" t="str">
        <f t="shared" ca="1" si="47"/>
        <v/>
      </c>
      <c r="AA84" t="str">
        <f t="shared" ca="1" si="48"/>
        <v/>
      </c>
      <c r="AB84" t="str">
        <f t="shared" ca="1" si="49"/>
        <v/>
      </c>
      <c r="AC84" t="str">
        <f t="shared" ca="1" si="50"/>
        <v/>
      </c>
      <c r="AD84" t="str">
        <f t="shared" ca="1" si="51"/>
        <v/>
      </c>
      <c r="AE84" t="str">
        <f t="shared" ca="1" si="52"/>
        <v/>
      </c>
      <c r="AF84">
        <f t="shared" ca="1" si="53"/>
        <v>0</v>
      </c>
      <c r="AG84">
        <f t="shared" ca="1" si="54"/>
        <v>0</v>
      </c>
      <c r="AH84" t="str">
        <f ca="1">IF(AF84=0, "", COUNTIF($AF$2:AF84, 1))</f>
        <v/>
      </c>
      <c r="AI84" t="str">
        <f ca="1">IF(AG84=0, "", COUNTIF($AG$2:AG84, 1))</f>
        <v/>
      </c>
      <c r="AJ84" t="str">
        <f t="shared" ca="1" si="55"/>
        <v/>
      </c>
    </row>
    <row r="85" spans="1:36" x14ac:dyDescent="0.3">
      <c r="A85" t="str">
        <f ca="1">IF(W85="","",W85&amp;"-"&amp;COUNTIF($W$2:W85,W85))</f>
        <v/>
      </c>
      <c r="B85" t="str">
        <f ca="1">IF(T85="","",T85&amp;"-"&amp;COUNTIF($T$2:T85,T85))</f>
        <v/>
      </c>
      <c r="C85" t="str">
        <f ca="1">IF(U85="","",U85&amp;"-"&amp;COUNTIF($U$2:U85,U85))</f>
        <v/>
      </c>
      <c r="D85" t="s">
        <v>97</v>
      </c>
      <c r="E85" t="s">
        <v>97</v>
      </c>
      <c r="F85">
        <f t="shared" si="56"/>
        <v>84</v>
      </c>
      <c r="G85" s="4">
        <f t="shared" ca="1" si="37"/>
        <v>41397</v>
      </c>
      <c r="H85">
        <f t="shared" ca="1" si="38"/>
        <v>680.95</v>
      </c>
      <c r="I85" s="5">
        <f t="shared" ca="1" si="38"/>
        <v>854.9</v>
      </c>
      <c r="J85" s="6">
        <f t="shared" ca="1" si="39"/>
        <v>0.79652590946309521</v>
      </c>
      <c r="K85" s="6">
        <f t="shared" ca="1" si="40"/>
        <v>0.81130124962937877</v>
      </c>
      <c r="L85" s="6">
        <f t="shared" ca="1" si="57"/>
        <v>1.6417404976321239E-2</v>
      </c>
      <c r="M85">
        <f t="shared" ca="1" si="41"/>
        <v>0.82771865460570004</v>
      </c>
      <c r="N85">
        <f t="shared" ca="1" si="42"/>
        <v>0.7948838446530575</v>
      </c>
      <c r="O85" t="str">
        <f t="shared" ca="1" si="43"/>
        <v>Long</v>
      </c>
      <c r="P85" t="str">
        <f t="shared" ca="1" si="58"/>
        <v>Long</v>
      </c>
      <c r="Q85" t="str">
        <f t="shared" ca="1" si="59"/>
        <v/>
      </c>
      <c r="R85">
        <f t="shared" ca="1" si="60"/>
        <v>1</v>
      </c>
      <c r="S85">
        <f t="shared" ca="1" si="61"/>
        <v>0</v>
      </c>
      <c r="T85" t="str">
        <f t="shared" ca="1" si="44"/>
        <v/>
      </c>
      <c r="U85" t="str">
        <f t="shared" ca="1" si="45"/>
        <v/>
      </c>
      <c r="V85">
        <f t="shared" ca="1" si="62"/>
        <v>0</v>
      </c>
      <c r="W85" t="str">
        <f t="shared" ca="1" si="46"/>
        <v/>
      </c>
      <c r="X85" t="str">
        <f ca="1">IF(T85="","", IF(T85=1, "Long"&amp;COUNTIF($T$2:T85,1), "Sell"&amp;COUNTIF($T$2:T85, 0)))</f>
        <v/>
      </c>
      <c r="Y85" t="str">
        <f ca="1">IF(U85="","", IF(U85=-1, "Short"&amp;COUNTIF($U$2:U85,-1), "Cover"&amp;COUNTIF($U$2:U85, 0)))</f>
        <v/>
      </c>
      <c r="Z85" t="str">
        <f t="shared" ca="1" si="47"/>
        <v/>
      </c>
      <c r="AA85" t="str">
        <f t="shared" ca="1" si="48"/>
        <v/>
      </c>
      <c r="AB85" t="str">
        <f t="shared" ca="1" si="49"/>
        <v/>
      </c>
      <c r="AC85" t="str">
        <f t="shared" ca="1" si="50"/>
        <v/>
      </c>
      <c r="AD85" t="str">
        <f t="shared" ca="1" si="51"/>
        <v/>
      </c>
      <c r="AE85" t="str">
        <f t="shared" ca="1" si="52"/>
        <v/>
      </c>
      <c r="AF85">
        <f t="shared" ca="1" si="53"/>
        <v>0</v>
      </c>
      <c r="AG85">
        <f t="shared" ca="1" si="54"/>
        <v>0</v>
      </c>
      <c r="AH85" t="str">
        <f ca="1">IF(AF85=0, "", COUNTIF($AF$2:AF85, 1))</f>
        <v/>
      </c>
      <c r="AI85" t="str">
        <f ca="1">IF(AG85=0, "", COUNTIF($AG$2:AG85, 1))</f>
        <v/>
      </c>
      <c r="AJ85" t="str">
        <f t="shared" ca="1" si="55"/>
        <v/>
      </c>
    </row>
    <row r="86" spans="1:36" x14ac:dyDescent="0.3">
      <c r="A86" t="str">
        <f ca="1">IF(W86="","",W86&amp;"-"&amp;COUNTIF($W$2:W86,W86))</f>
        <v/>
      </c>
      <c r="B86" t="str">
        <f ca="1">IF(T86="","",T86&amp;"-"&amp;COUNTIF($T$2:T86,T86))</f>
        <v/>
      </c>
      <c r="C86" t="str">
        <f ca="1">IF(U86="","",U86&amp;"-"&amp;COUNTIF($U$2:U86,U86))</f>
        <v/>
      </c>
      <c r="D86" t="s">
        <v>97</v>
      </c>
      <c r="E86" t="s">
        <v>97</v>
      </c>
      <c r="F86">
        <f t="shared" si="56"/>
        <v>85</v>
      </c>
      <c r="G86" s="4">
        <f t="shared" ca="1" si="37"/>
        <v>41400</v>
      </c>
      <c r="H86">
        <f t="shared" ca="1" si="38"/>
        <v>675.5</v>
      </c>
      <c r="I86" s="5">
        <f t="shared" ca="1" si="38"/>
        <v>852.65</v>
      </c>
      <c r="J86" s="6">
        <f t="shared" ca="1" si="39"/>
        <v>0.79223597021052017</v>
      </c>
      <c r="K86" s="6">
        <f t="shared" ca="1" si="40"/>
        <v>0.80701017053707047</v>
      </c>
      <c r="L86" s="6">
        <f t="shared" ca="1" si="57"/>
        <v>1.5042619224004242E-2</v>
      </c>
      <c r="M86">
        <f t="shared" ca="1" si="41"/>
        <v>0.82205278976107476</v>
      </c>
      <c r="N86">
        <f t="shared" ca="1" si="42"/>
        <v>0.79196755131306618</v>
      </c>
      <c r="O86" t="str">
        <f t="shared" ca="1" si="43"/>
        <v>Long</v>
      </c>
      <c r="P86" t="str">
        <f t="shared" ca="1" si="58"/>
        <v>Long</v>
      </c>
      <c r="Q86" t="str">
        <f t="shared" ca="1" si="59"/>
        <v/>
      </c>
      <c r="R86">
        <f t="shared" ca="1" si="60"/>
        <v>1</v>
      </c>
      <c r="S86">
        <f t="shared" ca="1" si="61"/>
        <v>0</v>
      </c>
      <c r="T86" t="str">
        <f t="shared" ca="1" si="44"/>
        <v/>
      </c>
      <c r="U86" t="str">
        <f t="shared" ca="1" si="45"/>
        <v/>
      </c>
      <c r="V86">
        <f t="shared" ca="1" si="62"/>
        <v>0</v>
      </c>
      <c r="W86" t="str">
        <f t="shared" ca="1" si="46"/>
        <v/>
      </c>
      <c r="X86" t="str">
        <f ca="1">IF(T86="","", IF(T86=1, "Long"&amp;COUNTIF($T$2:T86,1), "Sell"&amp;COUNTIF($T$2:T86, 0)))</f>
        <v/>
      </c>
      <c r="Y86" t="str">
        <f ca="1">IF(U86="","", IF(U86=-1, "Short"&amp;COUNTIF($U$2:U86,-1), "Cover"&amp;COUNTIF($U$2:U86, 0)))</f>
        <v/>
      </c>
      <c r="Z86" t="str">
        <f t="shared" ca="1" si="47"/>
        <v/>
      </c>
      <c r="AA86" t="str">
        <f t="shared" ca="1" si="48"/>
        <v/>
      </c>
      <c r="AB86" t="str">
        <f t="shared" ca="1" si="49"/>
        <v/>
      </c>
      <c r="AC86" t="str">
        <f t="shared" ca="1" si="50"/>
        <v/>
      </c>
      <c r="AD86" t="str">
        <f t="shared" ca="1" si="51"/>
        <v/>
      </c>
      <c r="AE86" t="str">
        <f t="shared" ca="1" si="52"/>
        <v/>
      </c>
      <c r="AF86">
        <f t="shared" ca="1" si="53"/>
        <v>0</v>
      </c>
      <c r="AG86">
        <f t="shared" ca="1" si="54"/>
        <v>0</v>
      </c>
      <c r="AH86" t="str">
        <f ca="1">IF(AF86=0, "", COUNTIF($AF$2:AF86, 1))</f>
        <v/>
      </c>
      <c r="AI86" t="str">
        <f ca="1">IF(AG86=0, "", COUNTIF($AG$2:AG86, 1))</f>
        <v/>
      </c>
      <c r="AJ86" t="str">
        <f t="shared" ca="1" si="55"/>
        <v/>
      </c>
    </row>
    <row r="87" spans="1:36" x14ac:dyDescent="0.3">
      <c r="A87" t="str">
        <f ca="1">IF(W87="","",W87&amp;"-"&amp;COUNTIF($W$2:W87,W87))</f>
        <v>0-11</v>
      </c>
      <c r="B87" t="str">
        <f ca="1">IF(T87="","",T87&amp;"-"&amp;COUNTIF($T$2:T87,T87))</f>
        <v>0-6</v>
      </c>
      <c r="C87" t="str">
        <f ca="1">IF(U87="","",U87&amp;"-"&amp;COUNTIF($U$2:U87,U87))</f>
        <v/>
      </c>
      <c r="D87" t="s">
        <v>97</v>
      </c>
      <c r="E87">
        <v>11</v>
      </c>
      <c r="F87">
        <f t="shared" si="56"/>
        <v>86</v>
      </c>
      <c r="G87" s="4">
        <f t="shared" ca="1" si="37"/>
        <v>41401</v>
      </c>
      <c r="H87">
        <f t="shared" ca="1" si="38"/>
        <v>688.05</v>
      </c>
      <c r="I87" s="5">
        <f t="shared" ca="1" si="38"/>
        <v>853.75</v>
      </c>
      <c r="J87" s="6">
        <f t="shared" ca="1" si="39"/>
        <v>0.80591508052708638</v>
      </c>
      <c r="K87" s="6">
        <f t="shared" ca="1" si="40"/>
        <v>0.80527964986995015</v>
      </c>
      <c r="L87" s="6">
        <f t="shared" ca="1" si="57"/>
        <v>1.3924430410181099E-2</v>
      </c>
      <c r="M87">
        <f t="shared" ca="1" si="41"/>
        <v>0.81920408028013125</v>
      </c>
      <c r="N87">
        <f t="shared" ca="1" si="42"/>
        <v>0.79135521945976905</v>
      </c>
      <c r="O87" t="str">
        <f t="shared" ca="1" si="43"/>
        <v/>
      </c>
      <c r="P87" t="str">
        <f t="shared" ca="1" si="58"/>
        <v/>
      </c>
      <c r="Q87" t="str">
        <f t="shared" ca="1" si="59"/>
        <v/>
      </c>
      <c r="R87">
        <f t="shared" ca="1" si="60"/>
        <v>0</v>
      </c>
      <c r="S87">
        <f t="shared" ca="1" si="61"/>
        <v>0</v>
      </c>
      <c r="T87">
        <f t="shared" ca="1" si="44"/>
        <v>0</v>
      </c>
      <c r="U87" t="str">
        <f t="shared" ca="1" si="45"/>
        <v/>
      </c>
      <c r="V87">
        <f t="shared" ca="1" si="62"/>
        <v>0</v>
      </c>
      <c r="W87">
        <f t="shared" ca="1" si="46"/>
        <v>0</v>
      </c>
      <c r="X87" t="str">
        <f ca="1">IF(T87="","", IF(T87=1, "Long"&amp;COUNTIF($T$2:T87,1), "Sell"&amp;COUNTIF($T$2:T87, 0)))</f>
        <v>Sell6</v>
      </c>
      <c r="Y87" t="str">
        <f ca="1">IF(U87="","", IF(U87=-1, "Short"&amp;COUNTIF($U$2:U87,-1), "Cover"&amp;COUNTIF($U$2:U87, 0)))</f>
        <v/>
      </c>
      <c r="Z87" t="str">
        <f t="shared" ca="1" si="47"/>
        <v/>
      </c>
      <c r="AA87" t="str">
        <f t="shared" ca="1" si="48"/>
        <v>SELL</v>
      </c>
      <c r="AB87" t="str">
        <f t="shared" ca="1" si="49"/>
        <v/>
      </c>
      <c r="AC87" t="str">
        <f t="shared" ca="1" si="50"/>
        <v/>
      </c>
      <c r="AD87" t="str">
        <f t="shared" ca="1" si="51"/>
        <v/>
      </c>
      <c r="AE87" t="str">
        <f t="shared" ca="1" si="52"/>
        <v>SELL</v>
      </c>
      <c r="AF87">
        <f t="shared" ca="1" si="53"/>
        <v>0</v>
      </c>
      <c r="AG87">
        <f t="shared" ca="1" si="54"/>
        <v>1</v>
      </c>
      <c r="AH87" t="str">
        <f ca="1">IF(AF87=0, "", COUNTIF($AF$2:AF87, 1))</f>
        <v/>
      </c>
      <c r="AI87">
        <f ca="1">IF(AG87=0, "", COUNTIF($AG$2:AG87, 1))</f>
        <v>11</v>
      </c>
      <c r="AJ87" t="str">
        <f t="shared" ca="1" si="55"/>
        <v/>
      </c>
    </row>
    <row r="88" spans="1:36" x14ac:dyDescent="0.3">
      <c r="A88" t="str">
        <f ca="1">IF(W88="","",W88&amp;"-"&amp;COUNTIF($W$2:W88,W88))</f>
        <v>1-12</v>
      </c>
      <c r="B88" t="str">
        <f ca="1">IF(T88="","",T88&amp;"-"&amp;COUNTIF($T$2:T88,T88))</f>
        <v>1-7</v>
      </c>
      <c r="C88" t="str">
        <f ca="1">IF(U88="","",U88&amp;"-"&amp;COUNTIF($U$2:U88,U88))</f>
        <v/>
      </c>
      <c r="D88">
        <v>12</v>
      </c>
      <c r="E88" t="s">
        <v>97</v>
      </c>
      <c r="F88">
        <f t="shared" si="56"/>
        <v>87</v>
      </c>
      <c r="G88" s="4">
        <f t="shared" ca="1" si="37"/>
        <v>41402</v>
      </c>
      <c r="H88">
        <f t="shared" ca="1" si="38"/>
        <v>697.15</v>
      </c>
      <c r="I88" s="5">
        <f t="shared" ca="1" si="38"/>
        <v>885</v>
      </c>
      <c r="J88" s="6">
        <f t="shared" ca="1" si="39"/>
        <v>0.78774011299435021</v>
      </c>
      <c r="K88" s="6">
        <f t="shared" ca="1" si="40"/>
        <v>0.80048496801476576</v>
      </c>
      <c r="L88" s="6">
        <f t="shared" ca="1" si="57"/>
        <v>9.9897207956731095E-3</v>
      </c>
      <c r="M88">
        <f t="shared" ca="1" si="41"/>
        <v>0.81047468881043883</v>
      </c>
      <c r="N88">
        <f t="shared" ca="1" si="42"/>
        <v>0.7904952472190927</v>
      </c>
      <c r="O88" t="str">
        <f t="shared" ca="1" si="43"/>
        <v>Long</v>
      </c>
      <c r="P88" t="str">
        <f t="shared" ca="1" si="58"/>
        <v>Long</v>
      </c>
      <c r="Q88" t="str">
        <f t="shared" ca="1" si="59"/>
        <v/>
      </c>
      <c r="R88">
        <f t="shared" ca="1" si="60"/>
        <v>1</v>
      </c>
      <c r="S88">
        <f t="shared" ca="1" si="61"/>
        <v>0</v>
      </c>
      <c r="T88">
        <f t="shared" ca="1" si="44"/>
        <v>1</v>
      </c>
      <c r="U88" t="str">
        <f t="shared" ca="1" si="45"/>
        <v/>
      </c>
      <c r="V88">
        <f t="shared" ca="1" si="62"/>
        <v>1</v>
      </c>
      <c r="W88">
        <f t="shared" ca="1" si="46"/>
        <v>1</v>
      </c>
      <c r="X88" t="str">
        <f ca="1">IF(T88="","", IF(T88=1, "Long"&amp;COUNTIF($T$2:T88,1), "Sell"&amp;COUNTIF($T$2:T88, 0)))</f>
        <v>Long7</v>
      </c>
      <c r="Y88" t="str">
        <f ca="1">IF(U88="","", IF(U88=-1, "Short"&amp;COUNTIF($U$2:U88,-1), "Cover"&amp;COUNTIF($U$2:U88, 0)))</f>
        <v/>
      </c>
      <c r="Z88" t="str">
        <f t="shared" ca="1" si="47"/>
        <v>BUY</v>
      </c>
      <c r="AA88" t="str">
        <f t="shared" ca="1" si="48"/>
        <v/>
      </c>
      <c r="AB88" t="str">
        <f t="shared" ca="1" si="49"/>
        <v/>
      </c>
      <c r="AC88" t="str">
        <f t="shared" ca="1" si="50"/>
        <v/>
      </c>
      <c r="AD88" t="str">
        <f t="shared" ca="1" si="51"/>
        <v>BUY</v>
      </c>
      <c r="AE88" t="str">
        <f t="shared" ca="1" si="52"/>
        <v/>
      </c>
      <c r="AF88">
        <f t="shared" ca="1" si="53"/>
        <v>1</v>
      </c>
      <c r="AG88">
        <f t="shared" ca="1" si="54"/>
        <v>0</v>
      </c>
      <c r="AH88">
        <f ca="1">IF(AF88=0, "", COUNTIF($AF$2:AF88, 1))</f>
        <v>12</v>
      </c>
      <c r="AI88" t="str">
        <f ca="1">IF(AG88=0, "", COUNTIF($AG$2:AG88, 1))</f>
        <v/>
      </c>
      <c r="AJ88" t="str">
        <f t="shared" ca="1" si="55"/>
        <v>Long</v>
      </c>
    </row>
    <row r="89" spans="1:36" x14ac:dyDescent="0.3">
      <c r="A89" t="str">
        <f ca="1">IF(W89="","",W89&amp;"-"&amp;COUNTIF($W$2:W89,W89))</f>
        <v/>
      </c>
      <c r="B89" t="str">
        <f ca="1">IF(T89="","",T89&amp;"-"&amp;COUNTIF($T$2:T89,T89))</f>
        <v/>
      </c>
      <c r="C89" t="str">
        <f ca="1">IF(U89="","",U89&amp;"-"&amp;COUNTIF($U$2:U89,U89))</f>
        <v/>
      </c>
      <c r="D89" t="s">
        <v>97</v>
      </c>
      <c r="E89" t="s">
        <v>97</v>
      </c>
      <c r="F89">
        <f t="shared" si="56"/>
        <v>88</v>
      </c>
      <c r="G89" s="4">
        <f t="shared" ca="1" si="37"/>
        <v>41403</v>
      </c>
      <c r="H89">
        <f t="shared" ca="1" si="38"/>
        <v>690.05</v>
      </c>
      <c r="I89" s="5">
        <f t="shared" ca="1" si="38"/>
        <v>880.35</v>
      </c>
      <c r="J89" s="6">
        <f t="shared" ca="1" si="39"/>
        <v>0.78383597432839203</v>
      </c>
      <c r="K89" s="6">
        <f t="shared" ca="1" si="40"/>
        <v>0.79665880527578792</v>
      </c>
      <c r="L89" s="6">
        <f t="shared" ca="1" si="57"/>
        <v>7.9010444900194897E-3</v>
      </c>
      <c r="M89">
        <f t="shared" ca="1" si="41"/>
        <v>0.80455984976580741</v>
      </c>
      <c r="N89">
        <f t="shared" ca="1" si="42"/>
        <v>0.78875776078576842</v>
      </c>
      <c r="O89" t="str">
        <f t="shared" ca="1" si="43"/>
        <v>Long</v>
      </c>
      <c r="P89" t="str">
        <f t="shared" ca="1" si="58"/>
        <v>Long</v>
      </c>
      <c r="Q89" t="str">
        <f t="shared" ca="1" si="59"/>
        <v/>
      </c>
      <c r="R89">
        <f t="shared" ca="1" si="60"/>
        <v>1</v>
      </c>
      <c r="S89">
        <f t="shared" ca="1" si="61"/>
        <v>0</v>
      </c>
      <c r="T89" t="str">
        <f t="shared" ca="1" si="44"/>
        <v/>
      </c>
      <c r="U89" t="str">
        <f t="shared" ca="1" si="45"/>
        <v/>
      </c>
      <c r="V89">
        <f t="shared" ca="1" si="62"/>
        <v>0</v>
      </c>
      <c r="W89" t="str">
        <f t="shared" ca="1" si="46"/>
        <v/>
      </c>
      <c r="X89" t="str">
        <f ca="1">IF(T89="","", IF(T89=1, "Long"&amp;COUNTIF($T$2:T89,1), "Sell"&amp;COUNTIF($T$2:T89, 0)))</f>
        <v/>
      </c>
      <c r="Y89" t="str">
        <f ca="1">IF(U89="","", IF(U89=-1, "Short"&amp;COUNTIF($U$2:U89,-1), "Cover"&amp;COUNTIF($U$2:U89, 0)))</f>
        <v/>
      </c>
      <c r="Z89" t="str">
        <f t="shared" ca="1" si="47"/>
        <v/>
      </c>
      <c r="AA89" t="str">
        <f t="shared" ca="1" si="48"/>
        <v/>
      </c>
      <c r="AB89" t="str">
        <f t="shared" ca="1" si="49"/>
        <v/>
      </c>
      <c r="AC89" t="str">
        <f t="shared" ca="1" si="50"/>
        <v/>
      </c>
      <c r="AD89" t="str">
        <f t="shared" ca="1" si="51"/>
        <v/>
      </c>
      <c r="AE89" t="str">
        <f t="shared" ca="1" si="52"/>
        <v/>
      </c>
      <c r="AF89">
        <f t="shared" ca="1" si="53"/>
        <v>0</v>
      </c>
      <c r="AG89">
        <f t="shared" ca="1" si="54"/>
        <v>0</v>
      </c>
      <c r="AH89" t="str">
        <f ca="1">IF(AF89=0, "", COUNTIF($AF$2:AF89, 1))</f>
        <v/>
      </c>
      <c r="AI89" t="str">
        <f ca="1">IF(AG89=0, "", COUNTIF($AG$2:AG89, 1))</f>
        <v/>
      </c>
      <c r="AJ89" t="str">
        <f t="shared" ca="1" si="55"/>
        <v/>
      </c>
    </row>
    <row r="90" spans="1:36" x14ac:dyDescent="0.3">
      <c r="A90" t="str">
        <f ca="1">IF(W90="","",W90&amp;"-"&amp;COUNTIF($W$2:W90,W90))</f>
        <v>0-12</v>
      </c>
      <c r="B90" t="str">
        <f ca="1">IF(T90="","",T90&amp;"-"&amp;COUNTIF($T$2:T90,T90))</f>
        <v>0-7</v>
      </c>
      <c r="C90" t="str">
        <f ca="1">IF(U90="","",U90&amp;"-"&amp;COUNTIF($U$2:U90,U90))</f>
        <v/>
      </c>
      <c r="D90" t="s">
        <v>97</v>
      </c>
      <c r="E90">
        <v>12</v>
      </c>
      <c r="F90">
        <f t="shared" si="56"/>
        <v>89</v>
      </c>
      <c r="G90" s="4">
        <f t="shared" ca="1" si="37"/>
        <v>41404</v>
      </c>
      <c r="H90">
        <f t="shared" ca="1" si="38"/>
        <v>703.35</v>
      </c>
      <c r="I90" s="5">
        <f t="shared" ca="1" si="38"/>
        <v>877.3</v>
      </c>
      <c r="J90" s="6">
        <f t="shared" ca="1" si="39"/>
        <v>0.80172119001481823</v>
      </c>
      <c r="K90" s="6">
        <f t="shared" ca="1" si="40"/>
        <v>0.79690626475828952</v>
      </c>
      <c r="L90" s="6">
        <f t="shared" ca="1" si="57"/>
        <v>8.0288179353536614E-3</v>
      </c>
      <c r="M90">
        <f t="shared" ca="1" si="41"/>
        <v>0.80493508269364322</v>
      </c>
      <c r="N90">
        <f t="shared" ca="1" si="42"/>
        <v>0.78887744682293581</v>
      </c>
      <c r="O90" t="str">
        <f t="shared" ca="1" si="43"/>
        <v/>
      </c>
      <c r="P90" t="str">
        <f t="shared" ca="1" si="58"/>
        <v/>
      </c>
      <c r="Q90" t="str">
        <f t="shared" ca="1" si="59"/>
        <v/>
      </c>
      <c r="R90">
        <f t="shared" ca="1" si="60"/>
        <v>0</v>
      </c>
      <c r="S90">
        <f t="shared" ca="1" si="61"/>
        <v>0</v>
      </c>
      <c r="T90">
        <f t="shared" ca="1" si="44"/>
        <v>0</v>
      </c>
      <c r="U90" t="str">
        <f t="shared" ca="1" si="45"/>
        <v/>
      </c>
      <c r="V90">
        <f t="shared" ca="1" si="62"/>
        <v>0</v>
      </c>
      <c r="W90">
        <f t="shared" ca="1" si="46"/>
        <v>0</v>
      </c>
      <c r="X90" t="str">
        <f ca="1">IF(T90="","", IF(T90=1, "Long"&amp;COUNTIF($T$2:T90,1), "Sell"&amp;COUNTIF($T$2:T90, 0)))</f>
        <v>Sell7</v>
      </c>
      <c r="Y90" t="str">
        <f ca="1">IF(U90="","", IF(U90=-1, "Short"&amp;COUNTIF($U$2:U90,-1), "Cover"&amp;COUNTIF($U$2:U90, 0)))</f>
        <v/>
      </c>
      <c r="Z90" t="str">
        <f t="shared" ca="1" si="47"/>
        <v/>
      </c>
      <c r="AA90" t="str">
        <f t="shared" ca="1" si="48"/>
        <v>SELL</v>
      </c>
      <c r="AB90" t="str">
        <f t="shared" ca="1" si="49"/>
        <v/>
      </c>
      <c r="AC90" t="str">
        <f t="shared" ca="1" si="50"/>
        <v/>
      </c>
      <c r="AD90" t="str">
        <f t="shared" ca="1" si="51"/>
        <v/>
      </c>
      <c r="AE90" t="str">
        <f t="shared" ca="1" si="52"/>
        <v>SELL</v>
      </c>
      <c r="AF90">
        <f t="shared" ca="1" si="53"/>
        <v>0</v>
      </c>
      <c r="AG90">
        <f t="shared" ca="1" si="54"/>
        <v>1</v>
      </c>
      <c r="AH90" t="str">
        <f ca="1">IF(AF90=0, "", COUNTIF($AF$2:AF90, 1))</f>
        <v/>
      </c>
      <c r="AI90">
        <f ca="1">IF(AG90=0, "", COUNTIF($AG$2:AG90, 1))</f>
        <v>12</v>
      </c>
      <c r="AJ90" t="str">
        <f t="shared" ca="1" si="55"/>
        <v/>
      </c>
    </row>
    <row r="91" spans="1:36" x14ac:dyDescent="0.3">
      <c r="A91" t="str">
        <f ca="1">IF(W91="","",W91&amp;"-"&amp;COUNTIF($W$2:W91,W91))</f>
        <v/>
      </c>
      <c r="B91" t="str">
        <f ca="1">IF(T91="","",T91&amp;"-"&amp;COUNTIF($T$2:T91,T91))</f>
        <v/>
      </c>
      <c r="C91" t="str">
        <f ca="1">IF(U91="","",U91&amp;"-"&amp;COUNTIF($U$2:U91,U91))</f>
        <v/>
      </c>
      <c r="D91" t="s">
        <v>97</v>
      </c>
      <c r="E91" t="s">
        <v>97</v>
      </c>
      <c r="F91">
        <f t="shared" si="56"/>
        <v>90</v>
      </c>
      <c r="G91" s="4">
        <f t="shared" ca="1" si="37"/>
        <v>41405</v>
      </c>
      <c r="H91">
        <f t="shared" ca="1" si="38"/>
        <v>702.8</v>
      </c>
      <c r="I91" s="5">
        <f t="shared" ca="1" si="38"/>
        <v>874.5</v>
      </c>
      <c r="J91" s="6">
        <f t="shared" ca="1" si="39"/>
        <v>0.80365923384791305</v>
      </c>
      <c r="K91" s="6">
        <f t="shared" ca="1" si="40"/>
        <v>0.79830129655472426</v>
      </c>
      <c r="L91" s="6">
        <f t="shared" ca="1" si="57"/>
        <v>7.8492524804864225E-3</v>
      </c>
      <c r="M91">
        <f t="shared" ca="1" si="41"/>
        <v>0.80615054903521066</v>
      </c>
      <c r="N91">
        <f t="shared" ca="1" si="42"/>
        <v>0.79045204407423786</v>
      </c>
      <c r="O91" t="str">
        <f t="shared" ca="1" si="43"/>
        <v/>
      </c>
      <c r="P91" t="str">
        <f t="shared" ca="1" si="58"/>
        <v/>
      </c>
      <c r="Q91" t="str">
        <f t="shared" ca="1" si="59"/>
        <v/>
      </c>
      <c r="R91">
        <f t="shared" ca="1" si="60"/>
        <v>0</v>
      </c>
      <c r="S91">
        <f t="shared" ca="1" si="61"/>
        <v>0</v>
      </c>
      <c r="T91" t="str">
        <f t="shared" ca="1" si="44"/>
        <v/>
      </c>
      <c r="U91" t="str">
        <f t="shared" ca="1" si="45"/>
        <v/>
      </c>
      <c r="V91">
        <f t="shared" ca="1" si="62"/>
        <v>0</v>
      </c>
      <c r="W91" t="str">
        <f t="shared" ca="1" si="46"/>
        <v/>
      </c>
      <c r="X91" t="str">
        <f ca="1">IF(T91="","", IF(T91=1, "Long"&amp;COUNTIF($T$2:T91,1), "Sell"&amp;COUNTIF($T$2:T91, 0)))</f>
        <v/>
      </c>
      <c r="Y91" t="str">
        <f ca="1">IF(U91="","", IF(U91=-1, "Short"&amp;COUNTIF($U$2:U91,-1), "Cover"&amp;COUNTIF($U$2:U91, 0)))</f>
        <v/>
      </c>
      <c r="Z91" t="str">
        <f t="shared" ca="1" si="47"/>
        <v/>
      </c>
      <c r="AA91" t="str">
        <f t="shared" ca="1" si="48"/>
        <v/>
      </c>
      <c r="AB91" t="str">
        <f t="shared" ca="1" si="49"/>
        <v/>
      </c>
      <c r="AC91" t="str">
        <f t="shared" ca="1" si="50"/>
        <v/>
      </c>
      <c r="AD91" t="str">
        <f t="shared" ca="1" si="51"/>
        <v/>
      </c>
      <c r="AE91" t="str">
        <f t="shared" ca="1" si="52"/>
        <v/>
      </c>
      <c r="AF91">
        <f t="shared" ca="1" si="53"/>
        <v>0</v>
      </c>
      <c r="AG91">
        <f t="shared" ca="1" si="54"/>
        <v>0</v>
      </c>
      <c r="AH91" t="str">
        <f ca="1">IF(AF91=0, "", COUNTIF($AF$2:AF91, 1))</f>
        <v/>
      </c>
      <c r="AI91" t="str">
        <f ca="1">IF(AG91=0, "", COUNTIF($AG$2:AG91, 1))</f>
        <v/>
      </c>
      <c r="AJ91" t="str">
        <f t="shared" ca="1" si="55"/>
        <v/>
      </c>
    </row>
    <row r="92" spans="1:36" x14ac:dyDescent="0.3">
      <c r="A92" t="str">
        <f ca="1">IF(W92="","",W92&amp;"-"&amp;COUNTIF($W$2:W92,W92))</f>
        <v/>
      </c>
      <c r="B92" t="str">
        <f ca="1">IF(T92="","",T92&amp;"-"&amp;COUNTIF($T$2:T92,T92))</f>
        <v/>
      </c>
      <c r="C92" t="str">
        <f ca="1">IF(U92="","",U92&amp;"-"&amp;COUNTIF($U$2:U92,U92))</f>
        <v/>
      </c>
      <c r="D92" t="s">
        <v>97</v>
      </c>
      <c r="E92" t="s">
        <v>97</v>
      </c>
      <c r="F92">
        <f t="shared" si="56"/>
        <v>91</v>
      </c>
      <c r="G92" s="4">
        <f t="shared" ca="1" si="37"/>
        <v>41407</v>
      </c>
      <c r="H92">
        <f t="shared" ca="1" si="38"/>
        <v>692.75</v>
      </c>
      <c r="I92" s="5">
        <f t="shared" ca="1" si="38"/>
        <v>863.5</v>
      </c>
      <c r="J92" s="6">
        <f t="shared" ca="1" si="39"/>
        <v>0.80225825130283734</v>
      </c>
      <c r="K92" s="6">
        <f t="shared" ca="1" si="40"/>
        <v>0.79808856579516785</v>
      </c>
      <c r="L92" s="6">
        <f t="shared" ca="1" si="57"/>
        <v>7.6933129648278286E-3</v>
      </c>
      <c r="M92">
        <f t="shared" ca="1" si="41"/>
        <v>0.80578187875999563</v>
      </c>
      <c r="N92">
        <f t="shared" ca="1" si="42"/>
        <v>0.79039525283034007</v>
      </c>
      <c r="O92" t="str">
        <f t="shared" ca="1" si="43"/>
        <v/>
      </c>
      <c r="P92" t="str">
        <f t="shared" ca="1" si="58"/>
        <v/>
      </c>
      <c r="Q92" t="str">
        <f t="shared" ca="1" si="59"/>
        <v/>
      </c>
      <c r="R92">
        <f t="shared" ca="1" si="60"/>
        <v>0</v>
      </c>
      <c r="S92">
        <f t="shared" ca="1" si="61"/>
        <v>0</v>
      </c>
      <c r="T92" t="str">
        <f t="shared" ca="1" si="44"/>
        <v/>
      </c>
      <c r="U92" t="str">
        <f t="shared" ca="1" si="45"/>
        <v/>
      </c>
      <c r="V92">
        <f t="shared" ca="1" si="62"/>
        <v>0</v>
      </c>
      <c r="W92" t="str">
        <f t="shared" ca="1" si="46"/>
        <v/>
      </c>
      <c r="X92" t="str">
        <f ca="1">IF(T92="","", IF(T92=1, "Long"&amp;COUNTIF($T$2:T92,1), "Sell"&amp;COUNTIF($T$2:T92, 0)))</f>
        <v/>
      </c>
      <c r="Y92" t="str">
        <f ca="1">IF(U92="","", IF(U92=-1, "Short"&amp;COUNTIF($U$2:U92,-1), "Cover"&amp;COUNTIF($U$2:U92, 0)))</f>
        <v/>
      </c>
      <c r="Z92" t="str">
        <f t="shared" ca="1" si="47"/>
        <v/>
      </c>
      <c r="AA92" t="str">
        <f t="shared" ca="1" si="48"/>
        <v/>
      </c>
      <c r="AB92" t="str">
        <f t="shared" ca="1" si="49"/>
        <v/>
      </c>
      <c r="AC92" t="str">
        <f t="shared" ca="1" si="50"/>
        <v/>
      </c>
      <c r="AD92" t="str">
        <f t="shared" ca="1" si="51"/>
        <v/>
      </c>
      <c r="AE92" t="str">
        <f t="shared" ca="1" si="52"/>
        <v/>
      </c>
      <c r="AF92">
        <f t="shared" ca="1" si="53"/>
        <v>0</v>
      </c>
      <c r="AG92">
        <f t="shared" ca="1" si="54"/>
        <v>0</v>
      </c>
      <c r="AH92" t="str">
        <f ca="1">IF(AF92=0, "", COUNTIF($AF$2:AF92, 1))</f>
        <v/>
      </c>
      <c r="AI92" t="str">
        <f ca="1">IF(AG92=0, "", COUNTIF($AG$2:AG92, 1))</f>
        <v/>
      </c>
      <c r="AJ92" t="str">
        <f t="shared" ca="1" si="55"/>
        <v/>
      </c>
    </row>
    <row r="93" spans="1:36" x14ac:dyDescent="0.3">
      <c r="A93" t="str">
        <f ca="1">IF(W93="","",W93&amp;"-"&amp;COUNTIF($W$2:W93,W93))</f>
        <v/>
      </c>
      <c r="B93" t="str">
        <f ca="1">IF(T93="","",T93&amp;"-"&amp;COUNTIF($T$2:T93,T93))</f>
        <v/>
      </c>
      <c r="C93" t="str">
        <f ca="1">IF(U93="","",U93&amp;"-"&amp;COUNTIF($U$2:U93,U93))</f>
        <v/>
      </c>
      <c r="D93" t="s">
        <v>97</v>
      </c>
      <c r="E93" t="s">
        <v>97</v>
      </c>
      <c r="F93">
        <f t="shared" si="56"/>
        <v>92</v>
      </c>
      <c r="G93" s="4">
        <f t="shared" ca="1" si="37"/>
        <v>41408</v>
      </c>
      <c r="H93">
        <f t="shared" ca="1" si="38"/>
        <v>689.05</v>
      </c>
      <c r="I93" s="5">
        <f t="shared" ca="1" si="38"/>
        <v>870.85</v>
      </c>
      <c r="J93" s="6">
        <f t="shared" ca="1" si="39"/>
        <v>0.79123844519722109</v>
      </c>
      <c r="K93" s="6">
        <f t="shared" ca="1" si="40"/>
        <v>0.79671453395811787</v>
      </c>
      <c r="L93" s="6">
        <f t="shared" ca="1" si="57"/>
        <v>7.5516979057865226E-3</v>
      </c>
      <c r="M93">
        <f t="shared" ca="1" si="41"/>
        <v>0.80426623186390434</v>
      </c>
      <c r="N93">
        <f t="shared" ca="1" si="42"/>
        <v>0.7891628360523314</v>
      </c>
      <c r="O93" t="str">
        <f t="shared" ca="1" si="43"/>
        <v/>
      </c>
      <c r="P93" t="str">
        <f t="shared" ca="1" si="58"/>
        <v/>
      </c>
      <c r="Q93" t="str">
        <f t="shared" ca="1" si="59"/>
        <v/>
      </c>
      <c r="R93">
        <f t="shared" ca="1" si="60"/>
        <v>0</v>
      </c>
      <c r="S93">
        <f t="shared" ca="1" si="61"/>
        <v>0</v>
      </c>
      <c r="T93" t="str">
        <f t="shared" ca="1" si="44"/>
        <v/>
      </c>
      <c r="U93" t="str">
        <f t="shared" ca="1" si="45"/>
        <v/>
      </c>
      <c r="V93">
        <f t="shared" ca="1" si="62"/>
        <v>0</v>
      </c>
      <c r="W93" t="str">
        <f t="shared" ca="1" si="46"/>
        <v/>
      </c>
      <c r="X93" t="str">
        <f ca="1">IF(T93="","", IF(T93=1, "Long"&amp;COUNTIF($T$2:T93,1), "Sell"&amp;COUNTIF($T$2:T93, 0)))</f>
        <v/>
      </c>
      <c r="Y93" t="str">
        <f ca="1">IF(U93="","", IF(U93=-1, "Short"&amp;COUNTIF($U$2:U93,-1), "Cover"&amp;COUNTIF($U$2:U93, 0)))</f>
        <v/>
      </c>
      <c r="Z93" t="str">
        <f t="shared" ca="1" si="47"/>
        <v/>
      </c>
      <c r="AA93" t="str">
        <f t="shared" ca="1" si="48"/>
        <v/>
      </c>
      <c r="AB93" t="str">
        <f t="shared" ca="1" si="49"/>
        <v/>
      </c>
      <c r="AC93" t="str">
        <f t="shared" ca="1" si="50"/>
        <v/>
      </c>
      <c r="AD93" t="str">
        <f t="shared" ca="1" si="51"/>
        <v/>
      </c>
      <c r="AE93" t="str">
        <f t="shared" ca="1" si="52"/>
        <v/>
      </c>
      <c r="AF93">
        <f t="shared" ca="1" si="53"/>
        <v>0</v>
      </c>
      <c r="AG93">
        <f t="shared" ca="1" si="54"/>
        <v>0</v>
      </c>
      <c r="AH93" t="str">
        <f ca="1">IF(AF93=0, "", COUNTIF($AF$2:AF93, 1))</f>
        <v/>
      </c>
      <c r="AI93" t="str">
        <f ca="1">IF(AG93=0, "", COUNTIF($AG$2:AG93, 1))</f>
        <v/>
      </c>
      <c r="AJ93" t="str">
        <f t="shared" ca="1" si="55"/>
        <v/>
      </c>
    </row>
    <row r="94" spans="1:36" x14ac:dyDescent="0.3">
      <c r="A94" t="str">
        <f ca="1">IF(W94="","",W94&amp;"-"&amp;COUNTIF($W$2:W94,W94))</f>
        <v>1-13</v>
      </c>
      <c r="B94" t="str">
        <f ca="1">IF(T94="","",T94&amp;"-"&amp;COUNTIF($T$2:T94,T94))</f>
        <v>1-8</v>
      </c>
      <c r="C94" t="str">
        <f ca="1">IF(U94="","",U94&amp;"-"&amp;COUNTIF($U$2:U94,U94))</f>
        <v/>
      </c>
      <c r="D94">
        <v>13</v>
      </c>
      <c r="E94" t="s">
        <v>97</v>
      </c>
      <c r="F94">
        <f t="shared" si="56"/>
        <v>93</v>
      </c>
      <c r="G94" s="4">
        <f t="shared" ca="1" si="37"/>
        <v>41409</v>
      </c>
      <c r="H94">
        <f t="shared" ca="1" si="38"/>
        <v>714.85</v>
      </c>
      <c r="I94" s="5">
        <f t="shared" ca="1" si="38"/>
        <v>910.05</v>
      </c>
      <c r="J94" s="6">
        <f t="shared" ca="1" si="39"/>
        <v>0.7855062908631395</v>
      </c>
      <c r="K94" s="6">
        <f t="shared" ca="1" si="40"/>
        <v>0.79506364587493727</v>
      </c>
      <c r="L94" s="6">
        <f t="shared" ca="1" si="57"/>
        <v>8.0521005511296935E-3</v>
      </c>
      <c r="M94">
        <f t="shared" ca="1" si="41"/>
        <v>0.80311574642606698</v>
      </c>
      <c r="N94">
        <f t="shared" ca="1" si="42"/>
        <v>0.78701154532380757</v>
      </c>
      <c r="O94" t="str">
        <f t="shared" ca="1" si="43"/>
        <v>Long</v>
      </c>
      <c r="P94" t="str">
        <f t="shared" ca="1" si="58"/>
        <v>Long</v>
      </c>
      <c r="Q94" t="str">
        <f t="shared" ca="1" si="59"/>
        <v/>
      </c>
      <c r="R94">
        <f t="shared" ca="1" si="60"/>
        <v>1</v>
      </c>
      <c r="S94">
        <f t="shared" ca="1" si="61"/>
        <v>0</v>
      </c>
      <c r="T94">
        <f t="shared" ca="1" si="44"/>
        <v>1</v>
      </c>
      <c r="U94" t="str">
        <f t="shared" ca="1" si="45"/>
        <v/>
      </c>
      <c r="V94">
        <f t="shared" ca="1" si="62"/>
        <v>1</v>
      </c>
      <c r="W94">
        <f t="shared" ca="1" si="46"/>
        <v>1</v>
      </c>
      <c r="X94" t="str">
        <f ca="1">IF(T94="","", IF(T94=1, "Long"&amp;COUNTIF($T$2:T94,1), "Sell"&amp;COUNTIF($T$2:T94, 0)))</f>
        <v>Long8</v>
      </c>
      <c r="Y94" t="str">
        <f ca="1">IF(U94="","", IF(U94=-1, "Short"&amp;COUNTIF($U$2:U94,-1), "Cover"&amp;COUNTIF($U$2:U94, 0)))</f>
        <v/>
      </c>
      <c r="Z94" t="str">
        <f t="shared" ca="1" si="47"/>
        <v>BUY</v>
      </c>
      <c r="AA94" t="str">
        <f t="shared" ca="1" si="48"/>
        <v/>
      </c>
      <c r="AB94" t="str">
        <f t="shared" ca="1" si="49"/>
        <v/>
      </c>
      <c r="AC94" t="str">
        <f t="shared" ca="1" si="50"/>
        <v/>
      </c>
      <c r="AD94" t="str">
        <f t="shared" ca="1" si="51"/>
        <v>BUY</v>
      </c>
      <c r="AE94" t="str">
        <f t="shared" ca="1" si="52"/>
        <v/>
      </c>
      <c r="AF94">
        <f t="shared" ca="1" si="53"/>
        <v>1</v>
      </c>
      <c r="AG94">
        <f t="shared" ca="1" si="54"/>
        <v>0</v>
      </c>
      <c r="AH94">
        <f ca="1">IF(AF94=0, "", COUNTIF($AF$2:AF94, 1))</f>
        <v>13</v>
      </c>
      <c r="AI94" t="str">
        <f ca="1">IF(AG94=0, "", COUNTIF($AG$2:AG94, 1))</f>
        <v/>
      </c>
      <c r="AJ94" t="str">
        <f t="shared" ca="1" si="55"/>
        <v>Long</v>
      </c>
    </row>
    <row r="95" spans="1:36" x14ac:dyDescent="0.3">
      <c r="A95" t="str">
        <f ca="1">IF(W95="","",W95&amp;"-"&amp;COUNTIF($W$2:W95,W95))</f>
        <v>0-13</v>
      </c>
      <c r="B95" t="str">
        <f ca="1">IF(T95="","",T95&amp;"-"&amp;COUNTIF($T$2:T95,T95))</f>
        <v>0-8</v>
      </c>
      <c r="C95" t="str">
        <f ca="1">IF(U95="","",U95&amp;"-"&amp;COUNTIF($U$2:U95,U95))</f>
        <v/>
      </c>
      <c r="D95" t="s">
        <v>97</v>
      </c>
      <c r="E95">
        <v>13</v>
      </c>
      <c r="F95">
        <f t="shared" si="56"/>
        <v>94</v>
      </c>
      <c r="G95" s="4">
        <f t="shared" ca="1" si="37"/>
        <v>41410</v>
      </c>
      <c r="H95">
        <f t="shared" ca="1" si="38"/>
        <v>722.8</v>
      </c>
      <c r="I95" s="5">
        <f t="shared" ca="1" si="38"/>
        <v>908.35</v>
      </c>
      <c r="J95" s="6">
        <f t="shared" ca="1" si="39"/>
        <v>0.79572851874277528</v>
      </c>
      <c r="K95" s="6">
        <f t="shared" ca="1" si="40"/>
        <v>0.79498390680290532</v>
      </c>
      <c r="L95" s="6">
        <f t="shared" ca="1" si="57"/>
        <v>8.039950024047119E-3</v>
      </c>
      <c r="M95">
        <f t="shared" ca="1" si="41"/>
        <v>0.80302385682695243</v>
      </c>
      <c r="N95">
        <f t="shared" ca="1" si="42"/>
        <v>0.7869439567788582</v>
      </c>
      <c r="O95" t="str">
        <f t="shared" ca="1" si="43"/>
        <v/>
      </c>
      <c r="P95" t="str">
        <f t="shared" ca="1" si="58"/>
        <v/>
      </c>
      <c r="Q95" t="str">
        <f t="shared" ca="1" si="59"/>
        <v/>
      </c>
      <c r="R95">
        <f t="shared" ca="1" si="60"/>
        <v>0</v>
      </c>
      <c r="S95">
        <f t="shared" ca="1" si="61"/>
        <v>0</v>
      </c>
      <c r="T95">
        <f t="shared" ca="1" si="44"/>
        <v>0</v>
      </c>
      <c r="U95" t="str">
        <f t="shared" ca="1" si="45"/>
        <v/>
      </c>
      <c r="V95">
        <f t="shared" ca="1" si="62"/>
        <v>0</v>
      </c>
      <c r="W95">
        <f t="shared" ca="1" si="46"/>
        <v>0</v>
      </c>
      <c r="X95" t="str">
        <f ca="1">IF(T95="","", IF(T95=1, "Long"&amp;COUNTIF($T$2:T95,1), "Sell"&amp;COUNTIF($T$2:T95, 0)))</f>
        <v>Sell8</v>
      </c>
      <c r="Y95" t="str">
        <f ca="1">IF(U95="","", IF(U95=-1, "Short"&amp;COUNTIF($U$2:U95,-1), "Cover"&amp;COUNTIF($U$2:U95, 0)))</f>
        <v/>
      </c>
      <c r="Z95" t="str">
        <f t="shared" ca="1" si="47"/>
        <v/>
      </c>
      <c r="AA95" t="str">
        <f t="shared" ca="1" si="48"/>
        <v>SELL</v>
      </c>
      <c r="AB95" t="str">
        <f t="shared" ca="1" si="49"/>
        <v/>
      </c>
      <c r="AC95" t="str">
        <f t="shared" ca="1" si="50"/>
        <v/>
      </c>
      <c r="AD95" t="str">
        <f t="shared" ca="1" si="51"/>
        <v/>
      </c>
      <c r="AE95" t="str">
        <f t="shared" ca="1" si="52"/>
        <v>SELL</v>
      </c>
      <c r="AF95">
        <f t="shared" ca="1" si="53"/>
        <v>0</v>
      </c>
      <c r="AG95">
        <f t="shared" ca="1" si="54"/>
        <v>1</v>
      </c>
      <c r="AH95" t="str">
        <f ca="1">IF(AF95=0, "", COUNTIF($AF$2:AF95, 1))</f>
        <v/>
      </c>
      <c r="AI95">
        <f ca="1">IF(AG95=0, "", COUNTIF($AG$2:AG95, 1))</f>
        <v>13</v>
      </c>
      <c r="AJ95" t="str">
        <f t="shared" ca="1" si="55"/>
        <v/>
      </c>
    </row>
    <row r="96" spans="1:36" x14ac:dyDescent="0.3">
      <c r="A96" t="str">
        <f ca="1">IF(W96="","",W96&amp;"-"&amp;COUNTIF($W$2:W96,W96))</f>
        <v/>
      </c>
      <c r="B96" t="str">
        <f ca="1">IF(T96="","",T96&amp;"-"&amp;COUNTIF($T$2:T96,T96))</f>
        <v/>
      </c>
      <c r="C96" t="str">
        <f ca="1">IF(U96="","",U96&amp;"-"&amp;COUNTIF($U$2:U96,U96))</f>
        <v/>
      </c>
      <c r="D96" t="s">
        <v>97</v>
      </c>
      <c r="E96" t="s">
        <v>97</v>
      </c>
      <c r="F96">
        <f t="shared" si="56"/>
        <v>95</v>
      </c>
      <c r="G96" s="4">
        <f t="shared" ca="1" si="37"/>
        <v>41411</v>
      </c>
      <c r="H96">
        <f t="shared" ca="1" si="38"/>
        <v>718.9</v>
      </c>
      <c r="I96" s="5">
        <f t="shared" ca="1" si="38"/>
        <v>903.35</v>
      </c>
      <c r="J96" s="6">
        <f t="shared" ca="1" si="39"/>
        <v>0.79581557535838821</v>
      </c>
      <c r="K96" s="6">
        <f t="shared" ca="1" si="40"/>
        <v>0.79534186731769219</v>
      </c>
      <c r="L96" s="6">
        <f t="shared" ca="1" si="57"/>
        <v>7.9834991442176984E-3</v>
      </c>
      <c r="M96">
        <f t="shared" ca="1" si="41"/>
        <v>0.80332536646190988</v>
      </c>
      <c r="N96">
        <f t="shared" ca="1" si="42"/>
        <v>0.78735836817347449</v>
      </c>
      <c r="O96" t="str">
        <f t="shared" ca="1" si="43"/>
        <v/>
      </c>
      <c r="P96" t="str">
        <f t="shared" ca="1" si="58"/>
        <v/>
      </c>
      <c r="Q96" t="str">
        <f t="shared" ca="1" si="59"/>
        <v/>
      </c>
      <c r="R96">
        <f t="shared" ca="1" si="60"/>
        <v>0</v>
      </c>
      <c r="S96">
        <f t="shared" ca="1" si="61"/>
        <v>0</v>
      </c>
      <c r="T96" t="str">
        <f t="shared" ca="1" si="44"/>
        <v/>
      </c>
      <c r="U96" t="str">
        <f t="shared" ca="1" si="45"/>
        <v/>
      </c>
      <c r="V96">
        <f t="shared" ca="1" si="62"/>
        <v>0</v>
      </c>
      <c r="W96" t="str">
        <f t="shared" ca="1" si="46"/>
        <v/>
      </c>
      <c r="X96" t="str">
        <f ca="1">IF(T96="","", IF(T96=1, "Long"&amp;COUNTIF($T$2:T96,1), "Sell"&amp;COUNTIF($T$2:T96, 0)))</f>
        <v/>
      </c>
      <c r="Y96" t="str">
        <f ca="1">IF(U96="","", IF(U96=-1, "Short"&amp;COUNTIF($U$2:U96,-1), "Cover"&amp;COUNTIF($U$2:U96, 0)))</f>
        <v/>
      </c>
      <c r="Z96" t="str">
        <f t="shared" ca="1" si="47"/>
        <v/>
      </c>
      <c r="AA96" t="str">
        <f t="shared" ca="1" si="48"/>
        <v/>
      </c>
      <c r="AB96" t="str">
        <f t="shared" ca="1" si="49"/>
        <v/>
      </c>
      <c r="AC96" t="str">
        <f t="shared" ca="1" si="50"/>
        <v/>
      </c>
      <c r="AD96" t="str">
        <f t="shared" ca="1" si="51"/>
        <v/>
      </c>
      <c r="AE96" t="str">
        <f t="shared" ca="1" si="52"/>
        <v/>
      </c>
      <c r="AF96">
        <f t="shared" ca="1" si="53"/>
        <v>0</v>
      </c>
      <c r="AG96">
        <f t="shared" ca="1" si="54"/>
        <v>0</v>
      </c>
      <c r="AH96" t="str">
        <f ca="1">IF(AF96=0, "", COUNTIF($AF$2:AF96, 1))</f>
        <v/>
      </c>
      <c r="AI96" t="str">
        <f ca="1">IF(AG96=0, "", COUNTIF($AG$2:AG96, 1))</f>
        <v/>
      </c>
      <c r="AJ96" t="str">
        <f t="shared" ca="1" si="55"/>
        <v/>
      </c>
    </row>
    <row r="97" spans="1:36" x14ac:dyDescent="0.3">
      <c r="A97" t="str">
        <f ca="1">IF(W97="","",W97&amp;"-"&amp;COUNTIF($W$2:W97,W97))</f>
        <v/>
      </c>
      <c r="B97" t="str">
        <f ca="1">IF(T97="","",T97&amp;"-"&amp;COUNTIF($T$2:T97,T97))</f>
        <v/>
      </c>
      <c r="C97" t="str">
        <f ca="1">IF(U97="","",U97&amp;"-"&amp;COUNTIF($U$2:U97,U97))</f>
        <v/>
      </c>
      <c r="D97" t="s">
        <v>97</v>
      </c>
      <c r="E97" t="s">
        <v>97</v>
      </c>
      <c r="F97">
        <f t="shared" si="56"/>
        <v>96</v>
      </c>
      <c r="G97" s="4">
        <f t="shared" ca="1" si="37"/>
        <v>41414</v>
      </c>
      <c r="H97">
        <f t="shared" ca="1" si="38"/>
        <v>714.5</v>
      </c>
      <c r="I97" s="5">
        <f t="shared" ca="1" si="38"/>
        <v>898.4</v>
      </c>
      <c r="J97" s="6">
        <f t="shared" ca="1" si="39"/>
        <v>0.79530276046304549</v>
      </c>
      <c r="K97" s="6">
        <f t="shared" ca="1" si="40"/>
        <v>0.79428063531128812</v>
      </c>
      <c r="L97" s="6">
        <f t="shared" ca="1" si="57"/>
        <v>7.0755673924987926E-3</v>
      </c>
      <c r="M97">
        <f t="shared" ca="1" si="41"/>
        <v>0.80135620270378694</v>
      </c>
      <c r="N97">
        <f t="shared" ca="1" si="42"/>
        <v>0.7872050679187893</v>
      </c>
      <c r="O97" t="str">
        <f t="shared" ca="1" si="43"/>
        <v/>
      </c>
      <c r="P97" t="str">
        <f t="shared" ca="1" si="58"/>
        <v/>
      </c>
      <c r="Q97" t="str">
        <f t="shared" ca="1" si="59"/>
        <v/>
      </c>
      <c r="R97">
        <f t="shared" ca="1" si="60"/>
        <v>0</v>
      </c>
      <c r="S97">
        <f t="shared" ca="1" si="61"/>
        <v>0</v>
      </c>
      <c r="T97" t="str">
        <f t="shared" ca="1" si="44"/>
        <v/>
      </c>
      <c r="U97" t="str">
        <f t="shared" ca="1" si="45"/>
        <v/>
      </c>
      <c r="V97">
        <f t="shared" ca="1" si="62"/>
        <v>0</v>
      </c>
      <c r="W97" t="str">
        <f t="shared" ca="1" si="46"/>
        <v/>
      </c>
      <c r="X97" t="str">
        <f ca="1">IF(T97="","", IF(T97=1, "Long"&amp;COUNTIF($T$2:T97,1), "Sell"&amp;COUNTIF($T$2:T97, 0)))</f>
        <v/>
      </c>
      <c r="Y97" t="str">
        <f ca="1">IF(U97="","", IF(U97=-1, "Short"&amp;COUNTIF($U$2:U97,-1), "Cover"&amp;COUNTIF($U$2:U97, 0)))</f>
        <v/>
      </c>
      <c r="Z97" t="str">
        <f t="shared" ca="1" si="47"/>
        <v/>
      </c>
      <c r="AA97" t="str">
        <f t="shared" ca="1" si="48"/>
        <v/>
      </c>
      <c r="AB97" t="str">
        <f t="shared" ca="1" si="49"/>
        <v/>
      </c>
      <c r="AC97" t="str">
        <f t="shared" ca="1" si="50"/>
        <v/>
      </c>
      <c r="AD97" t="str">
        <f t="shared" ca="1" si="51"/>
        <v/>
      </c>
      <c r="AE97" t="str">
        <f t="shared" ca="1" si="52"/>
        <v/>
      </c>
      <c r="AF97">
        <f t="shared" ca="1" si="53"/>
        <v>0</v>
      </c>
      <c r="AG97">
        <f t="shared" ca="1" si="54"/>
        <v>0</v>
      </c>
      <c r="AH97" t="str">
        <f ca="1">IF(AF97=0, "", COUNTIF($AF$2:AF97, 1))</f>
        <v/>
      </c>
      <c r="AI97" t="str">
        <f ca="1">IF(AG97=0, "", COUNTIF($AG$2:AG97, 1))</f>
        <v/>
      </c>
      <c r="AJ97" t="str">
        <f t="shared" ca="1" si="55"/>
        <v/>
      </c>
    </row>
    <row r="98" spans="1:36" x14ac:dyDescent="0.3">
      <c r="A98" t="str">
        <f ca="1">IF(W98="","",W98&amp;"-"&amp;COUNTIF($W$2:W98,W98))</f>
        <v>1-14</v>
      </c>
      <c r="B98" t="str">
        <f ca="1">IF(T98="","",T98&amp;"-"&amp;COUNTIF($T$2:T98,T98))</f>
        <v>1-9</v>
      </c>
      <c r="C98" t="str">
        <f ca="1">IF(U98="","",U98&amp;"-"&amp;COUNTIF($U$2:U98,U98))</f>
        <v/>
      </c>
      <c r="D98">
        <v>14</v>
      </c>
      <c r="E98" t="s">
        <v>97</v>
      </c>
      <c r="F98">
        <f t="shared" si="56"/>
        <v>97</v>
      </c>
      <c r="G98" s="4">
        <f t="shared" ca="1" si="37"/>
        <v>41415</v>
      </c>
      <c r="H98">
        <f t="shared" ca="1" si="38"/>
        <v>707.8</v>
      </c>
      <c r="I98" s="5">
        <f t="shared" ca="1" si="38"/>
        <v>902.05</v>
      </c>
      <c r="J98" s="6">
        <f t="shared" ca="1" si="39"/>
        <v>0.78465716977994571</v>
      </c>
      <c r="K98" s="6">
        <f t="shared" ca="1" si="40"/>
        <v>0.79397234098984759</v>
      </c>
      <c r="L98" s="6">
        <f t="shared" ca="1" si="57"/>
        <v>7.4494972843092439E-3</v>
      </c>
      <c r="M98">
        <f t="shared" ca="1" si="41"/>
        <v>0.80142183827415681</v>
      </c>
      <c r="N98">
        <f t="shared" ca="1" si="42"/>
        <v>0.78652284370553838</v>
      </c>
      <c r="O98" t="str">
        <f t="shared" ca="1" si="43"/>
        <v>Long</v>
      </c>
      <c r="P98" t="str">
        <f t="shared" ca="1" si="58"/>
        <v>Long</v>
      </c>
      <c r="Q98" t="str">
        <f t="shared" ca="1" si="59"/>
        <v/>
      </c>
      <c r="R98">
        <f t="shared" ca="1" si="60"/>
        <v>1</v>
      </c>
      <c r="S98">
        <f t="shared" ca="1" si="61"/>
        <v>0</v>
      </c>
      <c r="T98">
        <f t="shared" ca="1" si="44"/>
        <v>1</v>
      </c>
      <c r="U98" t="str">
        <f t="shared" ca="1" si="45"/>
        <v/>
      </c>
      <c r="V98">
        <f t="shared" ca="1" si="62"/>
        <v>1</v>
      </c>
      <c r="W98">
        <f t="shared" ca="1" si="46"/>
        <v>1</v>
      </c>
      <c r="X98" t="str">
        <f ca="1">IF(T98="","", IF(T98=1, "Long"&amp;COUNTIF($T$2:T98,1), "Sell"&amp;COUNTIF($T$2:T98, 0)))</f>
        <v>Long9</v>
      </c>
      <c r="Y98" t="str">
        <f ca="1">IF(U98="","", IF(U98=-1, "Short"&amp;COUNTIF($U$2:U98,-1), "Cover"&amp;COUNTIF($U$2:U98, 0)))</f>
        <v/>
      </c>
      <c r="Z98" t="str">
        <f t="shared" ca="1" si="47"/>
        <v>BUY</v>
      </c>
      <c r="AA98" t="str">
        <f t="shared" ca="1" si="48"/>
        <v/>
      </c>
      <c r="AB98" t="str">
        <f t="shared" ca="1" si="49"/>
        <v/>
      </c>
      <c r="AC98" t="str">
        <f t="shared" ca="1" si="50"/>
        <v/>
      </c>
      <c r="AD98" t="str">
        <f t="shared" ca="1" si="51"/>
        <v>BUY</v>
      </c>
      <c r="AE98" t="str">
        <f t="shared" ca="1" si="52"/>
        <v/>
      </c>
      <c r="AF98">
        <f t="shared" ca="1" si="53"/>
        <v>1</v>
      </c>
      <c r="AG98">
        <f t="shared" ca="1" si="54"/>
        <v>0</v>
      </c>
      <c r="AH98">
        <f ca="1">IF(AF98=0, "", COUNTIF($AF$2:AF98, 1))</f>
        <v>14</v>
      </c>
      <c r="AI98" t="str">
        <f ca="1">IF(AG98=0, "", COUNTIF($AG$2:AG98, 1))</f>
        <v/>
      </c>
      <c r="AJ98" t="str">
        <f t="shared" ca="1" si="55"/>
        <v>Long</v>
      </c>
    </row>
    <row r="99" spans="1:36" x14ac:dyDescent="0.3">
      <c r="A99" t="str">
        <f ca="1">IF(W99="","",W99&amp;"-"&amp;COUNTIF($W$2:W99,W99))</f>
        <v/>
      </c>
      <c r="B99" t="str">
        <f ca="1">IF(T99="","",T99&amp;"-"&amp;COUNTIF($T$2:T99,T99))</f>
        <v/>
      </c>
      <c r="C99" t="str">
        <f ca="1">IF(U99="","",U99&amp;"-"&amp;COUNTIF($U$2:U99,U99))</f>
        <v/>
      </c>
      <c r="D99" t="s">
        <v>97</v>
      </c>
      <c r="E99" t="s">
        <v>97</v>
      </c>
      <c r="F99">
        <f t="shared" si="56"/>
        <v>98</v>
      </c>
      <c r="G99" s="4">
        <f t="shared" ca="1" si="37"/>
        <v>41416</v>
      </c>
      <c r="H99">
        <f t="shared" ca="1" si="38"/>
        <v>703.45</v>
      </c>
      <c r="I99" s="5">
        <f t="shared" ca="1" si="38"/>
        <v>899.85</v>
      </c>
      <c r="J99" s="6">
        <f t="shared" ca="1" si="39"/>
        <v>0.78174140134466863</v>
      </c>
      <c r="K99" s="6">
        <f t="shared" ca="1" si="40"/>
        <v>0.7937628836914753</v>
      </c>
      <c r="L99" s="6">
        <f t="shared" ca="1" si="57"/>
        <v>7.7879274094267616E-3</v>
      </c>
      <c r="M99">
        <f t="shared" ca="1" si="41"/>
        <v>0.80155081110090209</v>
      </c>
      <c r="N99">
        <f t="shared" ca="1" si="42"/>
        <v>0.7859749562820485</v>
      </c>
      <c r="O99" t="str">
        <f t="shared" ca="1" si="43"/>
        <v>Long</v>
      </c>
      <c r="P99" t="str">
        <f t="shared" ca="1" si="58"/>
        <v>Long</v>
      </c>
      <c r="Q99" t="str">
        <f t="shared" ca="1" si="59"/>
        <v/>
      </c>
      <c r="R99">
        <f t="shared" ca="1" si="60"/>
        <v>1</v>
      </c>
      <c r="S99">
        <f t="shared" ca="1" si="61"/>
        <v>0</v>
      </c>
      <c r="T99" t="str">
        <f t="shared" ca="1" si="44"/>
        <v/>
      </c>
      <c r="U99" t="str">
        <f t="shared" ca="1" si="45"/>
        <v/>
      </c>
      <c r="V99">
        <f t="shared" ca="1" si="62"/>
        <v>0</v>
      </c>
      <c r="W99" t="str">
        <f t="shared" ca="1" si="46"/>
        <v/>
      </c>
      <c r="X99" t="str">
        <f ca="1">IF(T99="","", IF(T99=1, "Long"&amp;COUNTIF($T$2:T99,1), "Sell"&amp;COUNTIF($T$2:T99, 0)))</f>
        <v/>
      </c>
      <c r="Y99" t="str">
        <f ca="1">IF(U99="","", IF(U99=-1, "Short"&amp;COUNTIF($U$2:U99,-1), "Cover"&amp;COUNTIF($U$2:U99, 0)))</f>
        <v/>
      </c>
      <c r="Z99" t="str">
        <f t="shared" ca="1" si="47"/>
        <v/>
      </c>
      <c r="AA99" t="str">
        <f t="shared" ca="1" si="48"/>
        <v/>
      </c>
      <c r="AB99" t="str">
        <f t="shared" ca="1" si="49"/>
        <v/>
      </c>
      <c r="AC99" t="str">
        <f t="shared" ca="1" si="50"/>
        <v/>
      </c>
      <c r="AD99" t="str">
        <f t="shared" ca="1" si="51"/>
        <v/>
      </c>
      <c r="AE99" t="str">
        <f t="shared" ca="1" si="52"/>
        <v/>
      </c>
      <c r="AF99">
        <f t="shared" ca="1" si="53"/>
        <v>0</v>
      </c>
      <c r="AG99">
        <f t="shared" ca="1" si="54"/>
        <v>0</v>
      </c>
      <c r="AH99" t="str">
        <f ca="1">IF(AF99=0, "", COUNTIF($AF$2:AF99, 1))</f>
        <v/>
      </c>
      <c r="AI99" t="str">
        <f ca="1">IF(AG99=0, "", COUNTIF($AG$2:AG99, 1))</f>
        <v/>
      </c>
      <c r="AJ99" t="str">
        <f t="shared" ca="1" si="55"/>
        <v/>
      </c>
    </row>
    <row r="100" spans="1:36" x14ac:dyDescent="0.3">
      <c r="A100" t="str">
        <f ca="1">IF(W100="","",W100&amp;"-"&amp;COUNTIF($W$2:W100,W100))</f>
        <v/>
      </c>
      <c r="B100" t="str">
        <f ca="1">IF(T100="","",T100&amp;"-"&amp;COUNTIF($T$2:T100,T100))</f>
        <v/>
      </c>
      <c r="C100" t="str">
        <f ca="1">IF(U100="","",U100&amp;"-"&amp;COUNTIF($U$2:U100,U100))</f>
        <v/>
      </c>
      <c r="D100" t="s">
        <v>97</v>
      </c>
      <c r="E100" t="s">
        <v>97</v>
      </c>
      <c r="F100">
        <f t="shared" si="56"/>
        <v>99</v>
      </c>
      <c r="G100" s="4">
        <f t="shared" ca="1" si="37"/>
        <v>41417</v>
      </c>
      <c r="H100">
        <f t="shared" ca="1" si="38"/>
        <v>698.6</v>
      </c>
      <c r="I100" s="5">
        <f t="shared" ca="1" si="38"/>
        <v>903.15</v>
      </c>
      <c r="J100" s="6">
        <f t="shared" ca="1" si="39"/>
        <v>0.77351492000221456</v>
      </c>
      <c r="K100" s="6">
        <f t="shared" ca="1" si="40"/>
        <v>0.79094225669021501</v>
      </c>
      <c r="L100" s="6">
        <f t="shared" ca="1" si="57"/>
        <v>9.504106406259781E-3</v>
      </c>
      <c r="M100">
        <f t="shared" ca="1" si="41"/>
        <v>0.80044636309647477</v>
      </c>
      <c r="N100">
        <f t="shared" ca="1" si="42"/>
        <v>0.78143815028395525</v>
      </c>
      <c r="O100" t="str">
        <f t="shared" ca="1" si="43"/>
        <v>Long</v>
      </c>
      <c r="P100" t="str">
        <f t="shared" ca="1" si="58"/>
        <v>Long</v>
      </c>
      <c r="Q100" t="str">
        <f t="shared" ca="1" si="59"/>
        <v/>
      </c>
      <c r="R100">
        <f t="shared" ca="1" si="60"/>
        <v>1</v>
      </c>
      <c r="S100">
        <f t="shared" ca="1" si="61"/>
        <v>0</v>
      </c>
      <c r="T100" t="str">
        <f t="shared" ca="1" si="44"/>
        <v/>
      </c>
      <c r="U100" t="str">
        <f t="shared" ca="1" si="45"/>
        <v/>
      </c>
      <c r="V100">
        <f t="shared" ca="1" si="62"/>
        <v>0</v>
      </c>
      <c r="W100" t="str">
        <f t="shared" ca="1" si="46"/>
        <v/>
      </c>
      <c r="X100" t="str">
        <f ca="1">IF(T100="","", IF(T100=1, "Long"&amp;COUNTIF($T$2:T100,1), "Sell"&amp;COUNTIF($T$2:T100, 0)))</f>
        <v/>
      </c>
      <c r="Y100" t="str">
        <f ca="1">IF(U100="","", IF(U100=-1, "Short"&amp;COUNTIF($U$2:U100,-1), "Cover"&amp;COUNTIF($U$2:U100, 0)))</f>
        <v/>
      </c>
      <c r="Z100" t="str">
        <f t="shared" ca="1" si="47"/>
        <v/>
      </c>
      <c r="AA100" t="str">
        <f t="shared" ca="1" si="48"/>
        <v/>
      </c>
      <c r="AB100" t="str">
        <f t="shared" ca="1" si="49"/>
        <v/>
      </c>
      <c r="AC100" t="str">
        <f t="shared" ca="1" si="50"/>
        <v/>
      </c>
      <c r="AD100" t="str">
        <f t="shared" ca="1" si="51"/>
        <v/>
      </c>
      <c r="AE100" t="str">
        <f t="shared" ca="1" si="52"/>
        <v/>
      </c>
      <c r="AF100">
        <f t="shared" ca="1" si="53"/>
        <v>0</v>
      </c>
      <c r="AG100">
        <f t="shared" ca="1" si="54"/>
        <v>0</v>
      </c>
      <c r="AH100" t="str">
        <f ca="1">IF(AF100=0, "", COUNTIF($AF$2:AF100, 1))</f>
        <v/>
      </c>
      <c r="AI100" t="str">
        <f ca="1">IF(AG100=0, "", COUNTIF($AG$2:AG100, 1))</f>
        <v/>
      </c>
      <c r="AJ100" t="str">
        <f t="shared" ca="1" si="55"/>
        <v/>
      </c>
    </row>
    <row r="101" spans="1:36" x14ac:dyDescent="0.3">
      <c r="A101" t="str">
        <f ca="1">IF(W101="","",W101&amp;"-"&amp;COUNTIF($W$2:W101,W101))</f>
        <v/>
      </c>
      <c r="B101" t="str">
        <f ca="1">IF(T101="","",T101&amp;"-"&amp;COUNTIF($T$2:T101,T101))</f>
        <v/>
      </c>
      <c r="C101" t="str">
        <f ca="1">IF(U101="","",U101&amp;"-"&amp;COUNTIF($U$2:U101,U101))</f>
        <v/>
      </c>
      <c r="D101" t="s">
        <v>97</v>
      </c>
      <c r="E101" t="s">
        <v>97</v>
      </c>
      <c r="F101">
        <f t="shared" si="56"/>
        <v>100</v>
      </c>
      <c r="G101" s="4">
        <f t="shared" ca="1" si="37"/>
        <v>41418</v>
      </c>
      <c r="H101">
        <f t="shared" ca="1" si="38"/>
        <v>701.35</v>
      </c>
      <c r="I101" s="5">
        <f t="shared" ca="1" si="38"/>
        <v>906.05</v>
      </c>
      <c r="J101" s="6">
        <f t="shared" ca="1" si="39"/>
        <v>0.7740742784614536</v>
      </c>
      <c r="K101" s="6">
        <f t="shared" ca="1" si="40"/>
        <v>0.78798376115156898</v>
      </c>
      <c r="L101" s="6">
        <f t="shared" ca="1" si="57"/>
        <v>9.7081441767451794E-3</v>
      </c>
      <c r="M101">
        <f t="shared" ca="1" si="41"/>
        <v>0.79769190532831413</v>
      </c>
      <c r="N101">
        <f t="shared" ca="1" si="42"/>
        <v>0.77827561697482384</v>
      </c>
      <c r="O101" t="str">
        <f t="shared" ca="1" si="43"/>
        <v>Long</v>
      </c>
      <c r="P101" t="str">
        <f t="shared" ca="1" si="58"/>
        <v>Long</v>
      </c>
      <c r="Q101" t="str">
        <f t="shared" ca="1" si="59"/>
        <v/>
      </c>
      <c r="R101">
        <f t="shared" ca="1" si="60"/>
        <v>1</v>
      </c>
      <c r="S101">
        <f t="shared" ca="1" si="61"/>
        <v>0</v>
      </c>
      <c r="T101" t="str">
        <f t="shared" ca="1" si="44"/>
        <v/>
      </c>
      <c r="U101" t="str">
        <f t="shared" ca="1" si="45"/>
        <v/>
      </c>
      <c r="V101">
        <f t="shared" ca="1" si="62"/>
        <v>0</v>
      </c>
      <c r="W101" t="str">
        <f t="shared" ca="1" si="46"/>
        <v/>
      </c>
      <c r="X101" t="str">
        <f ca="1">IF(T101="","", IF(T101=1, "Long"&amp;COUNTIF($T$2:T101,1), "Sell"&amp;COUNTIF($T$2:T101, 0)))</f>
        <v/>
      </c>
      <c r="Y101" t="str">
        <f ca="1">IF(U101="","", IF(U101=-1, "Short"&amp;COUNTIF($U$2:U101,-1), "Cover"&amp;COUNTIF($U$2:U101, 0)))</f>
        <v/>
      </c>
      <c r="Z101" t="str">
        <f t="shared" ca="1" si="47"/>
        <v/>
      </c>
      <c r="AA101" t="str">
        <f t="shared" ca="1" si="48"/>
        <v/>
      </c>
      <c r="AB101" t="str">
        <f t="shared" ca="1" si="49"/>
        <v/>
      </c>
      <c r="AC101" t="str">
        <f t="shared" ca="1" si="50"/>
        <v/>
      </c>
      <c r="AD101" t="str">
        <f t="shared" ca="1" si="51"/>
        <v/>
      </c>
      <c r="AE101" t="str">
        <f t="shared" ca="1" si="52"/>
        <v/>
      </c>
      <c r="AF101">
        <f t="shared" ca="1" si="53"/>
        <v>0</v>
      </c>
      <c r="AG101">
        <f t="shared" ca="1" si="54"/>
        <v>0</v>
      </c>
      <c r="AH101" t="str">
        <f ca="1">IF(AF101=0, "", COUNTIF($AF$2:AF101, 1))</f>
        <v/>
      </c>
      <c r="AI101" t="str">
        <f ca="1">IF(AG101=0, "", COUNTIF($AG$2:AG101, 1))</f>
        <v/>
      </c>
      <c r="AJ101" t="str">
        <f t="shared" ca="1" si="55"/>
        <v/>
      </c>
    </row>
    <row r="102" spans="1:36" x14ac:dyDescent="0.3">
      <c r="A102" t="str">
        <f ca="1">IF(W102="","",W102&amp;"-"&amp;COUNTIF($W$2:W102,W102))</f>
        <v/>
      </c>
      <c r="B102" t="str">
        <f ca="1">IF(T102="","",T102&amp;"-"&amp;COUNTIF($T$2:T102,T102))</f>
        <v/>
      </c>
      <c r="C102" t="str">
        <f ca="1">IF(U102="","",U102&amp;"-"&amp;COUNTIF($U$2:U102,U102))</f>
        <v/>
      </c>
      <c r="D102" t="s">
        <v>97</v>
      </c>
      <c r="E102" t="s">
        <v>97</v>
      </c>
      <c r="F102">
        <f t="shared" si="56"/>
        <v>101</v>
      </c>
      <c r="G102" s="4">
        <f t="shared" ca="1" si="37"/>
        <v>41421</v>
      </c>
      <c r="H102">
        <f t="shared" ca="1" si="38"/>
        <v>715.05</v>
      </c>
      <c r="I102" s="5">
        <f t="shared" ca="1" si="38"/>
        <v>929.5</v>
      </c>
      <c r="J102" s="6">
        <f t="shared" ca="1" si="39"/>
        <v>0.76928456159225389</v>
      </c>
      <c r="K102" s="6">
        <f t="shared" ca="1" si="40"/>
        <v>0.78468639218051062</v>
      </c>
      <c r="L102" s="6">
        <f t="shared" ca="1" si="57"/>
        <v>9.9185860550096549E-3</v>
      </c>
      <c r="M102">
        <f t="shared" ca="1" si="41"/>
        <v>0.79460497823552023</v>
      </c>
      <c r="N102">
        <f t="shared" ca="1" si="42"/>
        <v>0.774767806125501</v>
      </c>
      <c r="O102" t="str">
        <f t="shared" ca="1" si="43"/>
        <v>Long</v>
      </c>
      <c r="P102" t="str">
        <f t="shared" ca="1" si="58"/>
        <v>Long</v>
      </c>
      <c r="Q102" t="str">
        <f t="shared" ca="1" si="59"/>
        <v/>
      </c>
      <c r="R102">
        <f t="shared" ca="1" si="60"/>
        <v>1</v>
      </c>
      <c r="S102">
        <f t="shared" ca="1" si="61"/>
        <v>0</v>
      </c>
      <c r="T102" t="str">
        <f t="shared" ca="1" si="44"/>
        <v/>
      </c>
      <c r="U102" t="str">
        <f t="shared" ca="1" si="45"/>
        <v/>
      </c>
      <c r="V102">
        <f t="shared" ca="1" si="62"/>
        <v>0</v>
      </c>
      <c r="W102" t="str">
        <f t="shared" ca="1" si="46"/>
        <v/>
      </c>
      <c r="X102" t="str">
        <f ca="1">IF(T102="","", IF(T102=1, "Long"&amp;COUNTIF($T$2:T102,1), "Sell"&amp;COUNTIF($T$2:T102, 0)))</f>
        <v/>
      </c>
      <c r="Y102" t="str">
        <f ca="1">IF(U102="","", IF(U102=-1, "Short"&amp;COUNTIF($U$2:U102,-1), "Cover"&amp;COUNTIF($U$2:U102, 0)))</f>
        <v/>
      </c>
      <c r="Z102" t="str">
        <f t="shared" ca="1" si="47"/>
        <v/>
      </c>
      <c r="AA102" t="str">
        <f t="shared" ca="1" si="48"/>
        <v/>
      </c>
      <c r="AB102" t="str">
        <f t="shared" ca="1" si="49"/>
        <v/>
      </c>
      <c r="AC102" t="str">
        <f t="shared" ca="1" si="50"/>
        <v/>
      </c>
      <c r="AD102" t="str">
        <f t="shared" ca="1" si="51"/>
        <v/>
      </c>
      <c r="AE102" t="str">
        <f t="shared" ca="1" si="52"/>
        <v/>
      </c>
      <c r="AF102">
        <f t="shared" ca="1" si="53"/>
        <v>0</v>
      </c>
      <c r="AG102">
        <f t="shared" ca="1" si="54"/>
        <v>0</v>
      </c>
      <c r="AH102" t="str">
        <f ca="1">IF(AF102=0, "", COUNTIF($AF$2:AF102, 1))</f>
        <v/>
      </c>
      <c r="AI102" t="str">
        <f ca="1">IF(AG102=0, "", COUNTIF($AG$2:AG102, 1))</f>
        <v/>
      </c>
      <c r="AJ102" t="str">
        <f t="shared" ca="1" si="55"/>
        <v/>
      </c>
    </row>
    <row r="103" spans="1:36" x14ac:dyDescent="0.3">
      <c r="A103" t="str">
        <f ca="1">IF(W103="","",W103&amp;"-"&amp;COUNTIF($W$2:W103,W103))</f>
        <v/>
      </c>
      <c r="B103" t="str">
        <f ca="1">IF(T103="","",T103&amp;"-"&amp;COUNTIF($T$2:T103,T103))</f>
        <v/>
      </c>
      <c r="C103" t="str">
        <f ca="1">IF(U103="","",U103&amp;"-"&amp;COUNTIF($U$2:U103,U103))</f>
        <v/>
      </c>
      <c r="D103" t="s">
        <v>97</v>
      </c>
      <c r="E103" t="s">
        <v>97</v>
      </c>
      <c r="F103">
        <f t="shared" si="56"/>
        <v>102</v>
      </c>
      <c r="G103" s="4">
        <f t="shared" ca="1" si="37"/>
        <v>41422</v>
      </c>
      <c r="H103">
        <f t="shared" ca="1" si="38"/>
        <v>713.3</v>
      </c>
      <c r="I103" s="5">
        <f t="shared" ca="1" si="38"/>
        <v>919.8</v>
      </c>
      <c r="J103" s="6">
        <f t="shared" ca="1" si="39"/>
        <v>0.77549467275494677</v>
      </c>
      <c r="K103" s="6">
        <f t="shared" ca="1" si="40"/>
        <v>0.78311201493628313</v>
      </c>
      <c r="L103" s="6">
        <f t="shared" ca="1" si="57"/>
        <v>1.001208610834802E-2</v>
      </c>
      <c r="M103">
        <f t="shared" ca="1" si="41"/>
        <v>0.79312410104463116</v>
      </c>
      <c r="N103">
        <f t="shared" ca="1" si="42"/>
        <v>0.7730999288279351</v>
      </c>
      <c r="O103" t="str">
        <f t="shared" ca="1" si="43"/>
        <v>Long</v>
      </c>
      <c r="P103" t="str">
        <f t="shared" ca="1" si="58"/>
        <v>Long</v>
      </c>
      <c r="Q103" t="str">
        <f t="shared" ca="1" si="59"/>
        <v/>
      </c>
      <c r="R103">
        <f t="shared" ca="1" si="60"/>
        <v>1</v>
      </c>
      <c r="S103">
        <f t="shared" ca="1" si="61"/>
        <v>0</v>
      </c>
      <c r="T103" t="str">
        <f t="shared" ca="1" si="44"/>
        <v/>
      </c>
      <c r="U103" t="str">
        <f t="shared" ca="1" si="45"/>
        <v/>
      </c>
      <c r="V103">
        <f t="shared" ca="1" si="62"/>
        <v>0</v>
      </c>
      <c r="W103" t="str">
        <f t="shared" ca="1" si="46"/>
        <v/>
      </c>
      <c r="X103" t="str">
        <f ca="1">IF(T103="","", IF(T103=1, "Long"&amp;COUNTIF($T$2:T103,1), "Sell"&amp;COUNTIF($T$2:T103, 0)))</f>
        <v/>
      </c>
      <c r="Y103" t="str">
        <f ca="1">IF(U103="","", IF(U103=-1, "Short"&amp;COUNTIF($U$2:U103,-1), "Cover"&amp;COUNTIF($U$2:U103, 0)))</f>
        <v/>
      </c>
      <c r="Z103" t="str">
        <f t="shared" ca="1" si="47"/>
        <v/>
      </c>
      <c r="AA103" t="str">
        <f t="shared" ca="1" si="48"/>
        <v/>
      </c>
      <c r="AB103" t="str">
        <f t="shared" ca="1" si="49"/>
        <v/>
      </c>
      <c r="AC103" t="str">
        <f t="shared" ca="1" si="50"/>
        <v/>
      </c>
      <c r="AD103" t="str">
        <f t="shared" ca="1" si="51"/>
        <v/>
      </c>
      <c r="AE103" t="str">
        <f t="shared" ca="1" si="52"/>
        <v/>
      </c>
      <c r="AF103">
        <f t="shared" ca="1" si="53"/>
        <v>0</v>
      </c>
      <c r="AG103">
        <f t="shared" ca="1" si="54"/>
        <v>0</v>
      </c>
      <c r="AH103" t="str">
        <f ca="1">IF(AF103=0, "", COUNTIF($AF$2:AF103, 1))</f>
        <v/>
      </c>
      <c r="AI103" t="str">
        <f ca="1">IF(AG103=0, "", COUNTIF($AG$2:AG103, 1))</f>
        <v/>
      </c>
      <c r="AJ103" t="str">
        <f t="shared" ca="1" si="55"/>
        <v/>
      </c>
    </row>
    <row r="104" spans="1:36" x14ac:dyDescent="0.3">
      <c r="A104" t="str">
        <f ca="1">IF(W104="","",W104&amp;"-"&amp;COUNTIF($W$2:W104,W104))</f>
        <v>0-14</v>
      </c>
      <c r="B104" t="str">
        <f ca="1">IF(T104="","",T104&amp;"-"&amp;COUNTIF($T$2:T104,T104))</f>
        <v>0-9</v>
      </c>
      <c r="C104" t="str">
        <f ca="1">IF(U104="","",U104&amp;"-"&amp;COUNTIF($U$2:U104,U104))</f>
        <v/>
      </c>
      <c r="D104" t="s">
        <v>97</v>
      </c>
      <c r="E104">
        <v>14</v>
      </c>
      <c r="F104">
        <f t="shared" si="56"/>
        <v>103</v>
      </c>
      <c r="G104" s="4">
        <f t="shared" ca="1" si="37"/>
        <v>41423</v>
      </c>
      <c r="H104">
        <f t="shared" ca="1" si="38"/>
        <v>715.95</v>
      </c>
      <c r="I104" s="5">
        <f t="shared" ca="1" si="38"/>
        <v>910.55</v>
      </c>
      <c r="J104" s="6">
        <f t="shared" ca="1" si="39"/>
        <v>0.78628301575970572</v>
      </c>
      <c r="K104" s="6">
        <f t="shared" ca="1" si="40"/>
        <v>0.78318968742593975</v>
      </c>
      <c r="L104" s="6">
        <f t="shared" ca="1" si="57"/>
        <v>1.0035709425294515E-2</v>
      </c>
      <c r="M104">
        <f t="shared" ca="1" si="41"/>
        <v>0.79322539685123428</v>
      </c>
      <c r="N104">
        <f t="shared" ca="1" si="42"/>
        <v>0.77315397800064523</v>
      </c>
      <c r="O104" t="str">
        <f t="shared" ca="1" si="43"/>
        <v/>
      </c>
      <c r="P104" t="str">
        <f t="shared" ca="1" si="58"/>
        <v/>
      </c>
      <c r="Q104" t="str">
        <f t="shared" ca="1" si="59"/>
        <v/>
      </c>
      <c r="R104">
        <f t="shared" ca="1" si="60"/>
        <v>0</v>
      </c>
      <c r="S104">
        <f t="shared" ca="1" si="61"/>
        <v>0</v>
      </c>
      <c r="T104">
        <f t="shared" ca="1" si="44"/>
        <v>0</v>
      </c>
      <c r="U104" t="str">
        <f t="shared" ca="1" si="45"/>
        <v/>
      </c>
      <c r="V104">
        <f t="shared" ca="1" si="62"/>
        <v>0</v>
      </c>
      <c r="W104">
        <f t="shared" ca="1" si="46"/>
        <v>0</v>
      </c>
      <c r="X104" t="str">
        <f ca="1">IF(T104="","", IF(T104=1, "Long"&amp;COUNTIF($T$2:T104,1), "Sell"&amp;COUNTIF($T$2:T104, 0)))</f>
        <v>Sell9</v>
      </c>
      <c r="Y104" t="str">
        <f ca="1">IF(U104="","", IF(U104=-1, "Short"&amp;COUNTIF($U$2:U104,-1), "Cover"&amp;COUNTIF($U$2:U104, 0)))</f>
        <v/>
      </c>
      <c r="Z104" t="str">
        <f t="shared" ca="1" si="47"/>
        <v/>
      </c>
      <c r="AA104" t="str">
        <f t="shared" ca="1" si="48"/>
        <v>SELL</v>
      </c>
      <c r="AB104" t="str">
        <f t="shared" ca="1" si="49"/>
        <v/>
      </c>
      <c r="AC104" t="str">
        <f t="shared" ca="1" si="50"/>
        <v/>
      </c>
      <c r="AD104" t="str">
        <f t="shared" ca="1" si="51"/>
        <v/>
      </c>
      <c r="AE104" t="str">
        <f t="shared" ca="1" si="52"/>
        <v>SELL</v>
      </c>
      <c r="AF104">
        <f t="shared" ca="1" si="53"/>
        <v>0</v>
      </c>
      <c r="AG104">
        <f t="shared" ca="1" si="54"/>
        <v>1</v>
      </c>
      <c r="AH104" t="str">
        <f ca="1">IF(AF104=0, "", COUNTIF($AF$2:AF104, 1))</f>
        <v/>
      </c>
      <c r="AI104">
        <f ca="1">IF(AG104=0, "", COUNTIF($AG$2:AG104, 1))</f>
        <v>14</v>
      </c>
      <c r="AJ104" t="str">
        <f t="shared" ca="1" si="55"/>
        <v/>
      </c>
    </row>
    <row r="105" spans="1:36" x14ac:dyDescent="0.3">
      <c r="A105" t="str">
        <f ca="1">IF(W105="","",W105&amp;"-"&amp;COUNTIF($W$2:W105,W105))</f>
        <v/>
      </c>
      <c r="B105" t="str">
        <f ca="1">IF(T105="","",T105&amp;"-"&amp;COUNTIF($T$2:T105,T105))</f>
        <v/>
      </c>
      <c r="C105" t="str">
        <f ca="1">IF(U105="","",U105&amp;"-"&amp;COUNTIF($U$2:U105,U105))</f>
        <v/>
      </c>
      <c r="D105" t="s">
        <v>97</v>
      </c>
      <c r="E105" t="s">
        <v>97</v>
      </c>
      <c r="F105">
        <f t="shared" si="56"/>
        <v>104</v>
      </c>
      <c r="G105" s="4">
        <f t="shared" ca="1" si="37"/>
        <v>41424</v>
      </c>
      <c r="H105">
        <f t="shared" ca="1" si="38"/>
        <v>725.15</v>
      </c>
      <c r="I105" s="5">
        <f t="shared" ca="1" si="38"/>
        <v>926.25</v>
      </c>
      <c r="J105" s="6">
        <f t="shared" ca="1" si="39"/>
        <v>0.78288798920377867</v>
      </c>
      <c r="K105" s="6">
        <f t="shared" ca="1" si="40"/>
        <v>0.78190563447204009</v>
      </c>
      <c r="L105" s="6">
        <f t="shared" ca="1" si="57"/>
        <v>9.0235493396231634E-3</v>
      </c>
      <c r="M105">
        <f t="shared" ca="1" si="41"/>
        <v>0.79092918381166322</v>
      </c>
      <c r="N105">
        <f t="shared" ca="1" si="42"/>
        <v>0.77288208513241696</v>
      </c>
      <c r="O105" t="str">
        <f t="shared" ca="1" si="43"/>
        <v/>
      </c>
      <c r="P105" t="str">
        <f t="shared" ca="1" si="58"/>
        <v/>
      </c>
      <c r="Q105" t="str">
        <f t="shared" ca="1" si="59"/>
        <v/>
      </c>
      <c r="R105">
        <f t="shared" ca="1" si="60"/>
        <v>0</v>
      </c>
      <c r="S105">
        <f t="shared" ca="1" si="61"/>
        <v>0</v>
      </c>
      <c r="T105" t="str">
        <f t="shared" ca="1" si="44"/>
        <v/>
      </c>
      <c r="U105" t="str">
        <f t="shared" ca="1" si="45"/>
        <v/>
      </c>
      <c r="V105">
        <f t="shared" ca="1" si="62"/>
        <v>0</v>
      </c>
      <c r="W105" t="str">
        <f t="shared" ca="1" si="46"/>
        <v/>
      </c>
      <c r="X105" t="str">
        <f ca="1">IF(T105="","", IF(T105=1, "Long"&amp;COUNTIF($T$2:T105,1), "Sell"&amp;COUNTIF($T$2:T105, 0)))</f>
        <v/>
      </c>
      <c r="Y105" t="str">
        <f ca="1">IF(U105="","", IF(U105=-1, "Short"&amp;COUNTIF($U$2:U105,-1), "Cover"&amp;COUNTIF($U$2:U105, 0)))</f>
        <v/>
      </c>
      <c r="Z105" t="str">
        <f t="shared" ca="1" si="47"/>
        <v/>
      </c>
      <c r="AA105" t="str">
        <f t="shared" ca="1" si="48"/>
        <v/>
      </c>
      <c r="AB105" t="str">
        <f t="shared" ca="1" si="49"/>
        <v/>
      </c>
      <c r="AC105" t="str">
        <f t="shared" ca="1" si="50"/>
        <v/>
      </c>
      <c r="AD105" t="str">
        <f t="shared" ca="1" si="51"/>
        <v/>
      </c>
      <c r="AE105" t="str">
        <f t="shared" ca="1" si="52"/>
        <v/>
      </c>
      <c r="AF105">
        <f t="shared" ca="1" si="53"/>
        <v>0</v>
      </c>
      <c r="AG105">
        <f t="shared" ca="1" si="54"/>
        <v>0</v>
      </c>
      <c r="AH105" t="str">
        <f ca="1">IF(AF105=0, "", COUNTIF($AF$2:AF105, 1))</f>
        <v/>
      </c>
      <c r="AI105" t="str">
        <f ca="1">IF(AG105=0, "", COUNTIF($AG$2:AG105, 1))</f>
        <v/>
      </c>
      <c r="AJ105" t="str">
        <f t="shared" ca="1" si="55"/>
        <v/>
      </c>
    </row>
    <row r="106" spans="1:36" x14ac:dyDescent="0.3">
      <c r="A106" t="str">
        <f ca="1">IF(W106="","",W106&amp;"-"&amp;COUNTIF($W$2:W106,W106))</f>
        <v/>
      </c>
      <c r="B106" t="str">
        <f ca="1">IF(T106="","",T106&amp;"-"&amp;COUNTIF($T$2:T106,T106))</f>
        <v/>
      </c>
      <c r="C106" t="str">
        <f ca="1">IF(U106="","",U106&amp;"-"&amp;COUNTIF($U$2:U106,U106))</f>
        <v/>
      </c>
      <c r="D106" t="s">
        <v>97</v>
      </c>
      <c r="E106" t="s">
        <v>97</v>
      </c>
      <c r="F106">
        <f t="shared" si="56"/>
        <v>105</v>
      </c>
      <c r="G106" s="4">
        <f t="shared" ca="1" si="37"/>
        <v>41425</v>
      </c>
      <c r="H106">
        <f t="shared" ca="1" si="38"/>
        <v>700.5</v>
      </c>
      <c r="I106" s="5">
        <f t="shared" ca="1" si="38"/>
        <v>890.15</v>
      </c>
      <c r="J106" s="6">
        <f t="shared" ca="1" si="39"/>
        <v>0.78694602033365169</v>
      </c>
      <c r="K106" s="6">
        <f t="shared" ca="1" si="40"/>
        <v>0.78101867896956656</v>
      </c>
      <c r="L106" s="6">
        <f t="shared" ca="1" si="57"/>
        <v>7.8660460044709148E-3</v>
      </c>
      <c r="M106">
        <f t="shared" ca="1" si="41"/>
        <v>0.7888847249740375</v>
      </c>
      <c r="N106">
        <f t="shared" ca="1" si="42"/>
        <v>0.77315263296509562</v>
      </c>
      <c r="O106" t="str">
        <f t="shared" ca="1" si="43"/>
        <v/>
      </c>
      <c r="P106" t="str">
        <f t="shared" ca="1" si="58"/>
        <v/>
      </c>
      <c r="Q106" t="str">
        <f t="shared" ca="1" si="59"/>
        <v/>
      </c>
      <c r="R106">
        <f t="shared" ca="1" si="60"/>
        <v>0</v>
      </c>
      <c r="S106">
        <f t="shared" ca="1" si="61"/>
        <v>0</v>
      </c>
      <c r="T106" t="str">
        <f t="shared" ca="1" si="44"/>
        <v/>
      </c>
      <c r="U106" t="str">
        <f t="shared" ca="1" si="45"/>
        <v/>
      </c>
      <c r="V106">
        <f t="shared" ca="1" si="62"/>
        <v>0</v>
      </c>
      <c r="W106" t="str">
        <f t="shared" ca="1" si="46"/>
        <v/>
      </c>
      <c r="X106" t="str">
        <f ca="1">IF(T106="","", IF(T106=1, "Long"&amp;COUNTIF($T$2:T106,1), "Sell"&amp;COUNTIF($T$2:T106, 0)))</f>
        <v/>
      </c>
      <c r="Y106" t="str">
        <f ca="1">IF(U106="","", IF(U106=-1, "Short"&amp;COUNTIF($U$2:U106,-1), "Cover"&amp;COUNTIF($U$2:U106, 0)))</f>
        <v/>
      </c>
      <c r="Z106" t="str">
        <f t="shared" ca="1" si="47"/>
        <v/>
      </c>
      <c r="AA106" t="str">
        <f t="shared" ca="1" si="48"/>
        <v/>
      </c>
      <c r="AB106" t="str">
        <f t="shared" ca="1" si="49"/>
        <v/>
      </c>
      <c r="AC106" t="str">
        <f t="shared" ca="1" si="50"/>
        <v/>
      </c>
      <c r="AD106" t="str">
        <f t="shared" ca="1" si="51"/>
        <v/>
      </c>
      <c r="AE106" t="str">
        <f t="shared" ca="1" si="52"/>
        <v/>
      </c>
      <c r="AF106">
        <f t="shared" ca="1" si="53"/>
        <v>0</v>
      </c>
      <c r="AG106">
        <f t="shared" ca="1" si="54"/>
        <v>0</v>
      </c>
      <c r="AH106" t="str">
        <f ca="1">IF(AF106=0, "", COUNTIF($AF$2:AF106, 1))</f>
        <v/>
      </c>
      <c r="AI106" t="str">
        <f ca="1">IF(AG106=0, "", COUNTIF($AG$2:AG106, 1))</f>
        <v/>
      </c>
      <c r="AJ106" t="str">
        <f t="shared" ca="1" si="55"/>
        <v/>
      </c>
    </row>
    <row r="107" spans="1:36" x14ac:dyDescent="0.3">
      <c r="A107" t="str">
        <f ca="1">IF(W107="","",W107&amp;"-"&amp;COUNTIF($W$2:W107,W107))</f>
        <v>1-15</v>
      </c>
      <c r="B107" t="str">
        <f ca="1">IF(T107="","",T107&amp;"-"&amp;COUNTIF($T$2:T107,T107))</f>
        <v/>
      </c>
      <c r="C107" t="str">
        <f ca="1">IF(U107="","",U107&amp;"-"&amp;COUNTIF($U$2:U107,U107))</f>
        <v>-1-6</v>
      </c>
      <c r="D107">
        <v>15</v>
      </c>
      <c r="E107" t="s">
        <v>97</v>
      </c>
      <c r="F107">
        <f t="shared" si="56"/>
        <v>106</v>
      </c>
      <c r="G107" s="4">
        <f t="shared" ca="1" si="37"/>
        <v>41428</v>
      </c>
      <c r="H107">
        <f t="shared" ca="1" si="38"/>
        <v>689.15</v>
      </c>
      <c r="I107" s="5">
        <f t="shared" ca="1" si="38"/>
        <v>869.05</v>
      </c>
      <c r="J107" s="6">
        <f t="shared" ca="1" si="39"/>
        <v>0.79299234796617002</v>
      </c>
      <c r="K107" s="6">
        <f t="shared" ca="1" si="40"/>
        <v>0.78078763771987902</v>
      </c>
      <c r="L107" s="6">
        <f t="shared" ca="1" si="57"/>
        <v>7.4212314210077845E-3</v>
      </c>
      <c r="M107">
        <f t="shared" ca="1" si="41"/>
        <v>0.78820886914088684</v>
      </c>
      <c r="N107">
        <f t="shared" ca="1" si="42"/>
        <v>0.77336640629887121</v>
      </c>
      <c r="O107" t="str">
        <f t="shared" ca="1" si="43"/>
        <v>Short</v>
      </c>
      <c r="P107" t="str">
        <f t="shared" ca="1" si="58"/>
        <v/>
      </c>
      <c r="Q107" t="str">
        <f t="shared" ca="1" si="59"/>
        <v>Short</v>
      </c>
      <c r="R107">
        <f t="shared" ca="1" si="60"/>
        <v>0</v>
      </c>
      <c r="S107">
        <f t="shared" ca="1" si="61"/>
        <v>-1</v>
      </c>
      <c r="T107" t="str">
        <f t="shared" ca="1" si="44"/>
        <v/>
      </c>
      <c r="U107">
        <f t="shared" ca="1" si="45"/>
        <v>-1</v>
      </c>
      <c r="V107">
        <f t="shared" ca="1" si="62"/>
        <v>-1</v>
      </c>
      <c r="W107">
        <f t="shared" ca="1" si="46"/>
        <v>1</v>
      </c>
      <c r="X107" t="str">
        <f ca="1">IF(T107="","", IF(T107=1, "Long"&amp;COUNTIF($T$2:T107,1), "Sell"&amp;COUNTIF($T$2:T107, 0)))</f>
        <v/>
      </c>
      <c r="Y107" t="str">
        <f ca="1">IF(U107="","", IF(U107=-1, "Short"&amp;COUNTIF($U$2:U107,-1), "Cover"&amp;COUNTIF($U$2:U107, 0)))</f>
        <v>Short6</v>
      </c>
      <c r="Z107" t="str">
        <f t="shared" ca="1" si="47"/>
        <v/>
      </c>
      <c r="AA107" t="str">
        <f t="shared" ca="1" si="48"/>
        <v/>
      </c>
      <c r="AB107" t="str">
        <f t="shared" ca="1" si="49"/>
        <v>Short</v>
      </c>
      <c r="AC107" t="str">
        <f t="shared" ca="1" si="50"/>
        <v/>
      </c>
      <c r="AD107" t="str">
        <f t="shared" ca="1" si="51"/>
        <v>Short</v>
      </c>
      <c r="AE107" t="str">
        <f t="shared" ca="1" si="52"/>
        <v/>
      </c>
      <c r="AF107">
        <f t="shared" ca="1" si="53"/>
        <v>1</v>
      </c>
      <c r="AG107">
        <f t="shared" ca="1" si="54"/>
        <v>0</v>
      </c>
      <c r="AH107">
        <f ca="1">IF(AF107=0, "", COUNTIF($AF$2:AF107, 1))</f>
        <v>15</v>
      </c>
      <c r="AI107" t="str">
        <f ca="1">IF(AG107=0, "", COUNTIF($AG$2:AG107, 1))</f>
        <v/>
      </c>
      <c r="AJ107" t="str">
        <f t="shared" ca="1" si="55"/>
        <v>Short</v>
      </c>
    </row>
    <row r="108" spans="1:36" x14ac:dyDescent="0.3">
      <c r="A108" t="str">
        <f ca="1">IF(W108="","",W108&amp;"-"&amp;COUNTIF($W$2:W108,W108))</f>
        <v/>
      </c>
      <c r="B108" t="str">
        <f ca="1">IF(T108="","",T108&amp;"-"&amp;COUNTIF($T$2:T108,T108))</f>
        <v/>
      </c>
      <c r="C108" t="str">
        <f ca="1">IF(U108="","",U108&amp;"-"&amp;COUNTIF($U$2:U108,U108))</f>
        <v/>
      </c>
      <c r="D108" t="s">
        <v>97</v>
      </c>
      <c r="E108" t="s">
        <v>97</v>
      </c>
      <c r="F108">
        <f t="shared" si="56"/>
        <v>107</v>
      </c>
      <c r="G108" s="4">
        <f t="shared" ca="1" si="37"/>
        <v>41429</v>
      </c>
      <c r="H108">
        <f t="shared" ca="1" si="38"/>
        <v>683.05</v>
      </c>
      <c r="I108" s="5">
        <f t="shared" ca="1" si="38"/>
        <v>854.2</v>
      </c>
      <c r="J108" s="6">
        <f t="shared" ca="1" si="39"/>
        <v>0.79963708733317718</v>
      </c>
      <c r="K108" s="6">
        <f t="shared" ca="1" si="40"/>
        <v>0.78228562947520208</v>
      </c>
      <c r="L108" s="6">
        <f t="shared" ca="1" si="57"/>
        <v>9.5076621826094831E-3</v>
      </c>
      <c r="M108">
        <f t="shared" ca="1" si="41"/>
        <v>0.79179329165781154</v>
      </c>
      <c r="N108">
        <f t="shared" ca="1" si="42"/>
        <v>0.77277796729259263</v>
      </c>
      <c r="O108" t="str">
        <f t="shared" ca="1" si="43"/>
        <v>Short</v>
      </c>
      <c r="P108" t="str">
        <f t="shared" ca="1" si="58"/>
        <v/>
      </c>
      <c r="Q108" t="str">
        <f t="shared" ca="1" si="59"/>
        <v>Short</v>
      </c>
      <c r="R108">
        <f t="shared" ca="1" si="60"/>
        <v>0</v>
      </c>
      <c r="S108">
        <f t="shared" ca="1" si="61"/>
        <v>-1</v>
      </c>
      <c r="T108" t="str">
        <f t="shared" ca="1" si="44"/>
        <v/>
      </c>
      <c r="U108" t="str">
        <f t="shared" ca="1" si="45"/>
        <v/>
      </c>
      <c r="V108">
        <f t="shared" ca="1" si="62"/>
        <v>0</v>
      </c>
      <c r="W108" t="str">
        <f t="shared" ca="1" si="46"/>
        <v/>
      </c>
      <c r="X108" t="str">
        <f ca="1">IF(T108="","", IF(T108=1, "Long"&amp;COUNTIF($T$2:T108,1), "Sell"&amp;COUNTIF($T$2:T108, 0)))</f>
        <v/>
      </c>
      <c r="Y108" t="str">
        <f ca="1">IF(U108="","", IF(U108=-1, "Short"&amp;COUNTIF($U$2:U108,-1), "Cover"&amp;COUNTIF($U$2:U108, 0)))</f>
        <v/>
      </c>
      <c r="Z108" t="str">
        <f t="shared" ca="1" si="47"/>
        <v/>
      </c>
      <c r="AA108" t="str">
        <f t="shared" ca="1" si="48"/>
        <v/>
      </c>
      <c r="AB108" t="str">
        <f t="shared" ca="1" si="49"/>
        <v/>
      </c>
      <c r="AC108" t="str">
        <f t="shared" ca="1" si="50"/>
        <v/>
      </c>
      <c r="AD108" t="str">
        <f t="shared" ca="1" si="51"/>
        <v/>
      </c>
      <c r="AE108" t="str">
        <f t="shared" ca="1" si="52"/>
        <v/>
      </c>
      <c r="AF108">
        <f t="shared" ca="1" si="53"/>
        <v>0</v>
      </c>
      <c r="AG108">
        <f t="shared" ca="1" si="54"/>
        <v>0</v>
      </c>
      <c r="AH108" t="str">
        <f ca="1">IF(AF108=0, "", COUNTIF($AF$2:AF108, 1))</f>
        <v/>
      </c>
      <c r="AI108" t="str">
        <f ca="1">IF(AG108=0, "", COUNTIF($AG$2:AG108, 1))</f>
        <v/>
      </c>
      <c r="AJ108" t="str">
        <f t="shared" ca="1" si="55"/>
        <v/>
      </c>
    </row>
    <row r="109" spans="1:36" x14ac:dyDescent="0.3">
      <c r="A109" t="str">
        <f ca="1">IF(W109="","",W109&amp;"-"&amp;COUNTIF($W$2:W109,W109))</f>
        <v/>
      </c>
      <c r="B109" t="str">
        <f ca="1">IF(T109="","",T109&amp;"-"&amp;COUNTIF($T$2:T109,T109))</f>
        <v/>
      </c>
      <c r="C109" t="str">
        <f ca="1">IF(U109="","",U109&amp;"-"&amp;COUNTIF($U$2:U109,U109))</f>
        <v/>
      </c>
      <c r="D109" t="s">
        <v>97</v>
      </c>
      <c r="E109" t="s">
        <v>97</v>
      </c>
      <c r="F109">
        <f t="shared" si="56"/>
        <v>108</v>
      </c>
      <c r="G109" s="4">
        <f t="shared" ca="1" si="37"/>
        <v>41430</v>
      </c>
      <c r="H109">
        <f t="shared" ca="1" si="38"/>
        <v>687.95</v>
      </c>
      <c r="I109" s="5">
        <f t="shared" ca="1" si="38"/>
        <v>843.95</v>
      </c>
      <c r="J109" s="6">
        <f t="shared" ca="1" si="39"/>
        <v>0.8151549262397062</v>
      </c>
      <c r="K109" s="6">
        <f t="shared" ca="1" si="40"/>
        <v>0.78562698196470571</v>
      </c>
      <c r="L109" s="6">
        <f t="shared" ca="1" si="57"/>
        <v>1.4071282349173484E-2</v>
      </c>
      <c r="M109">
        <f t="shared" ca="1" si="41"/>
        <v>0.79969826431387914</v>
      </c>
      <c r="N109">
        <f t="shared" ca="1" si="42"/>
        <v>0.77155569961553228</v>
      </c>
      <c r="O109" t="str">
        <f t="shared" ca="1" si="43"/>
        <v>Short</v>
      </c>
      <c r="P109" t="str">
        <f t="shared" ca="1" si="58"/>
        <v/>
      </c>
      <c r="Q109" t="str">
        <f t="shared" ca="1" si="59"/>
        <v>Short</v>
      </c>
      <c r="R109">
        <f t="shared" ca="1" si="60"/>
        <v>0</v>
      </c>
      <c r="S109">
        <f t="shared" ca="1" si="61"/>
        <v>-1</v>
      </c>
      <c r="T109" t="str">
        <f t="shared" ca="1" si="44"/>
        <v/>
      </c>
      <c r="U109" t="str">
        <f t="shared" ca="1" si="45"/>
        <v/>
      </c>
      <c r="V109">
        <f t="shared" ca="1" si="62"/>
        <v>0</v>
      </c>
      <c r="W109" t="str">
        <f t="shared" ca="1" si="46"/>
        <v/>
      </c>
      <c r="X109" t="str">
        <f ca="1">IF(T109="","", IF(T109=1, "Long"&amp;COUNTIF($T$2:T109,1), "Sell"&amp;COUNTIF($T$2:T109, 0)))</f>
        <v/>
      </c>
      <c r="Y109" t="str">
        <f ca="1">IF(U109="","", IF(U109=-1, "Short"&amp;COUNTIF($U$2:U109,-1), "Cover"&amp;COUNTIF($U$2:U109, 0)))</f>
        <v/>
      </c>
      <c r="Z109" t="str">
        <f t="shared" ca="1" si="47"/>
        <v/>
      </c>
      <c r="AA109" t="str">
        <f t="shared" ca="1" si="48"/>
        <v/>
      </c>
      <c r="AB109" t="str">
        <f t="shared" ca="1" si="49"/>
        <v/>
      </c>
      <c r="AC109" t="str">
        <f t="shared" ca="1" si="50"/>
        <v/>
      </c>
      <c r="AD109" t="str">
        <f t="shared" ca="1" si="51"/>
        <v/>
      </c>
      <c r="AE109" t="str">
        <f t="shared" ca="1" si="52"/>
        <v/>
      </c>
      <c r="AF109">
        <f t="shared" ca="1" si="53"/>
        <v>0</v>
      </c>
      <c r="AG109">
        <f t="shared" ca="1" si="54"/>
        <v>0</v>
      </c>
      <c r="AH109" t="str">
        <f ca="1">IF(AF109=0, "", COUNTIF($AF$2:AF109, 1))</f>
        <v/>
      </c>
      <c r="AI109" t="str">
        <f ca="1">IF(AG109=0, "", COUNTIF($AG$2:AG109, 1))</f>
        <v/>
      </c>
      <c r="AJ109" t="str">
        <f t="shared" ca="1" si="55"/>
        <v/>
      </c>
    </row>
    <row r="110" spans="1:36" x14ac:dyDescent="0.3">
      <c r="A110" t="str">
        <f ca="1">IF(W110="","",W110&amp;"-"&amp;COUNTIF($W$2:W110,W110))</f>
        <v/>
      </c>
      <c r="B110" t="str">
        <f ca="1">IF(T110="","",T110&amp;"-"&amp;COUNTIF($T$2:T110,T110))</f>
        <v/>
      </c>
      <c r="C110" t="str">
        <f ca="1">IF(U110="","",U110&amp;"-"&amp;COUNTIF($U$2:U110,U110))</f>
        <v/>
      </c>
      <c r="D110" t="s">
        <v>97</v>
      </c>
      <c r="E110" t="s">
        <v>97</v>
      </c>
      <c r="F110">
        <f t="shared" si="56"/>
        <v>109</v>
      </c>
      <c r="G110" s="4">
        <f t="shared" ca="1" si="37"/>
        <v>41431</v>
      </c>
      <c r="H110">
        <f t="shared" ca="1" si="38"/>
        <v>682.2</v>
      </c>
      <c r="I110" s="5">
        <f t="shared" ca="1" si="38"/>
        <v>845</v>
      </c>
      <c r="J110" s="6">
        <f t="shared" ca="1" si="39"/>
        <v>0.8073372781065089</v>
      </c>
      <c r="K110" s="6">
        <f t="shared" ca="1" si="40"/>
        <v>0.78900921777513522</v>
      </c>
      <c r="L110" s="6">
        <f t="shared" ca="1" si="57"/>
        <v>1.4878204063362471E-2</v>
      </c>
      <c r="M110">
        <f t="shared" ca="1" si="41"/>
        <v>0.80388742183849771</v>
      </c>
      <c r="N110">
        <f t="shared" ca="1" si="42"/>
        <v>0.77413101371177273</v>
      </c>
      <c r="O110" t="str">
        <f t="shared" ca="1" si="43"/>
        <v>Short</v>
      </c>
      <c r="P110" t="str">
        <f t="shared" ca="1" si="58"/>
        <v/>
      </c>
      <c r="Q110" t="str">
        <f t="shared" ca="1" si="59"/>
        <v>Short</v>
      </c>
      <c r="R110">
        <f t="shared" ca="1" si="60"/>
        <v>0</v>
      </c>
      <c r="S110">
        <f t="shared" ca="1" si="61"/>
        <v>-1</v>
      </c>
      <c r="T110" t="str">
        <f t="shared" ca="1" si="44"/>
        <v/>
      </c>
      <c r="U110" t="str">
        <f t="shared" ca="1" si="45"/>
        <v/>
      </c>
      <c r="V110">
        <f t="shared" ca="1" si="62"/>
        <v>0</v>
      </c>
      <c r="W110" t="str">
        <f t="shared" ca="1" si="46"/>
        <v/>
      </c>
      <c r="X110" t="str">
        <f ca="1">IF(T110="","", IF(T110=1, "Long"&amp;COUNTIF($T$2:T110,1), "Sell"&amp;COUNTIF($T$2:T110, 0)))</f>
        <v/>
      </c>
      <c r="Y110" t="str">
        <f ca="1">IF(U110="","", IF(U110=-1, "Short"&amp;COUNTIF($U$2:U110,-1), "Cover"&amp;COUNTIF($U$2:U110, 0)))</f>
        <v/>
      </c>
      <c r="Z110" t="str">
        <f t="shared" ca="1" si="47"/>
        <v/>
      </c>
      <c r="AA110" t="str">
        <f t="shared" ca="1" si="48"/>
        <v/>
      </c>
      <c r="AB110" t="str">
        <f t="shared" ca="1" si="49"/>
        <v/>
      </c>
      <c r="AC110" t="str">
        <f t="shared" ca="1" si="50"/>
        <v/>
      </c>
      <c r="AD110" t="str">
        <f t="shared" ca="1" si="51"/>
        <v/>
      </c>
      <c r="AE110" t="str">
        <f t="shared" ca="1" si="52"/>
        <v/>
      </c>
      <c r="AF110">
        <f t="shared" ca="1" si="53"/>
        <v>0</v>
      </c>
      <c r="AG110">
        <f t="shared" ca="1" si="54"/>
        <v>0</v>
      </c>
      <c r="AH110" t="str">
        <f ca="1">IF(AF110=0, "", COUNTIF($AF$2:AF110, 1))</f>
        <v/>
      </c>
      <c r="AI110" t="str">
        <f ca="1">IF(AG110=0, "", COUNTIF($AG$2:AG110, 1))</f>
        <v/>
      </c>
      <c r="AJ110" t="str">
        <f t="shared" ca="1" si="55"/>
        <v/>
      </c>
    </row>
    <row r="111" spans="1:36" x14ac:dyDescent="0.3">
      <c r="A111" t="str">
        <f ca="1">IF(W111="","",W111&amp;"-"&amp;COUNTIF($W$2:W111,W111))</f>
        <v/>
      </c>
      <c r="B111" t="str">
        <f ca="1">IF(T111="","",T111&amp;"-"&amp;COUNTIF($T$2:T111,T111))</f>
        <v/>
      </c>
      <c r="C111" t="str">
        <f ca="1">IF(U111="","",U111&amp;"-"&amp;COUNTIF($U$2:U111,U111))</f>
        <v/>
      </c>
      <c r="D111" t="s">
        <v>97</v>
      </c>
      <c r="E111" t="s">
        <v>97</v>
      </c>
      <c r="F111">
        <f t="shared" si="56"/>
        <v>110</v>
      </c>
      <c r="G111" s="4">
        <f t="shared" ca="1" si="37"/>
        <v>41432</v>
      </c>
      <c r="H111">
        <f t="shared" ca="1" si="38"/>
        <v>676.15</v>
      </c>
      <c r="I111" s="5">
        <f t="shared" ca="1" si="38"/>
        <v>839.35</v>
      </c>
      <c r="J111" s="6">
        <f t="shared" ca="1" si="39"/>
        <v>0.80556382915351155</v>
      </c>
      <c r="K111" s="6">
        <f t="shared" ca="1" si="40"/>
        <v>0.79215817284434098</v>
      </c>
      <c r="L111" s="6">
        <f t="shared" ca="1" si="57"/>
        <v>1.4697286864763858E-2</v>
      </c>
      <c r="M111">
        <f t="shared" ca="1" si="41"/>
        <v>0.80685545970910488</v>
      </c>
      <c r="N111">
        <f t="shared" ca="1" si="42"/>
        <v>0.77746088597957708</v>
      </c>
      <c r="O111" t="str">
        <f t="shared" ca="1" si="43"/>
        <v>Short</v>
      </c>
      <c r="P111" t="str">
        <f t="shared" ca="1" si="58"/>
        <v/>
      </c>
      <c r="Q111" t="str">
        <f t="shared" ca="1" si="59"/>
        <v>Short</v>
      </c>
      <c r="R111">
        <f t="shared" ca="1" si="60"/>
        <v>0</v>
      </c>
      <c r="S111">
        <f t="shared" ca="1" si="61"/>
        <v>-1</v>
      </c>
      <c r="T111" t="str">
        <f t="shared" ca="1" si="44"/>
        <v/>
      </c>
      <c r="U111" t="str">
        <f t="shared" ca="1" si="45"/>
        <v/>
      </c>
      <c r="V111">
        <f t="shared" ca="1" si="62"/>
        <v>0</v>
      </c>
      <c r="W111" t="str">
        <f t="shared" ca="1" si="46"/>
        <v/>
      </c>
      <c r="X111" t="str">
        <f ca="1">IF(T111="","", IF(T111=1, "Long"&amp;COUNTIF($T$2:T111,1), "Sell"&amp;COUNTIF($T$2:T111, 0)))</f>
        <v/>
      </c>
      <c r="Y111" t="str">
        <f ca="1">IF(U111="","", IF(U111=-1, "Short"&amp;COUNTIF($U$2:U111,-1), "Cover"&amp;COUNTIF($U$2:U111, 0)))</f>
        <v/>
      </c>
      <c r="Z111" t="str">
        <f t="shared" ca="1" si="47"/>
        <v/>
      </c>
      <c r="AA111" t="str">
        <f t="shared" ca="1" si="48"/>
        <v/>
      </c>
      <c r="AB111" t="str">
        <f t="shared" ca="1" si="49"/>
        <v/>
      </c>
      <c r="AC111" t="str">
        <f t="shared" ca="1" si="50"/>
        <v/>
      </c>
      <c r="AD111" t="str">
        <f t="shared" ca="1" si="51"/>
        <v/>
      </c>
      <c r="AE111" t="str">
        <f t="shared" ca="1" si="52"/>
        <v/>
      </c>
      <c r="AF111">
        <f t="shared" ca="1" si="53"/>
        <v>0</v>
      </c>
      <c r="AG111">
        <f t="shared" ca="1" si="54"/>
        <v>0</v>
      </c>
      <c r="AH111" t="str">
        <f ca="1">IF(AF111=0, "", COUNTIF($AF$2:AF111, 1))</f>
        <v/>
      </c>
      <c r="AI111" t="str">
        <f ca="1">IF(AG111=0, "", COUNTIF($AG$2:AG111, 1))</f>
        <v/>
      </c>
      <c r="AJ111" t="str">
        <f t="shared" ca="1" si="55"/>
        <v/>
      </c>
    </row>
    <row r="112" spans="1:36" x14ac:dyDescent="0.3">
      <c r="A112" t="str">
        <f ca="1">IF(W112="","",W112&amp;"-"&amp;COUNTIF($W$2:W112,W112))</f>
        <v>0-15</v>
      </c>
      <c r="B112" t="str">
        <f ca="1">IF(T112="","",T112&amp;"-"&amp;COUNTIF($T$2:T112,T112))</f>
        <v/>
      </c>
      <c r="C112" t="str">
        <f ca="1">IF(U112="","",U112&amp;"-"&amp;COUNTIF($U$2:U112,U112))</f>
        <v>0-6</v>
      </c>
      <c r="D112" t="s">
        <v>97</v>
      </c>
      <c r="E112">
        <v>15</v>
      </c>
      <c r="F112">
        <f t="shared" si="56"/>
        <v>111</v>
      </c>
      <c r="G112" s="4">
        <f t="shared" ca="1" si="37"/>
        <v>41435</v>
      </c>
      <c r="H112">
        <f t="shared" ca="1" si="38"/>
        <v>676.35</v>
      </c>
      <c r="I112" s="5">
        <f t="shared" ca="1" si="38"/>
        <v>852.6</v>
      </c>
      <c r="J112" s="6">
        <f t="shared" ca="1" si="39"/>
        <v>0.79327938071780435</v>
      </c>
      <c r="K112" s="6">
        <f t="shared" ca="1" si="40"/>
        <v>0.79455765475689599</v>
      </c>
      <c r="L112" s="6">
        <f t="shared" ca="1" si="57"/>
        <v>1.2313371465216005E-2</v>
      </c>
      <c r="M112">
        <f t="shared" ca="1" si="41"/>
        <v>0.80687102622211204</v>
      </c>
      <c r="N112">
        <f t="shared" ca="1" si="42"/>
        <v>0.78224428329167994</v>
      </c>
      <c r="O112" t="str">
        <f t="shared" ca="1" si="43"/>
        <v/>
      </c>
      <c r="P112" t="str">
        <f t="shared" ca="1" si="58"/>
        <v/>
      </c>
      <c r="Q112" t="str">
        <f t="shared" ca="1" si="59"/>
        <v/>
      </c>
      <c r="R112">
        <f t="shared" ca="1" si="60"/>
        <v>0</v>
      </c>
      <c r="S112">
        <f t="shared" ca="1" si="61"/>
        <v>0</v>
      </c>
      <c r="T112" t="str">
        <f t="shared" ca="1" si="44"/>
        <v/>
      </c>
      <c r="U112">
        <f t="shared" ca="1" si="45"/>
        <v>0</v>
      </c>
      <c r="V112">
        <f t="shared" ca="1" si="62"/>
        <v>0</v>
      </c>
      <c r="W112">
        <f t="shared" ca="1" si="46"/>
        <v>0</v>
      </c>
      <c r="X112" t="str">
        <f ca="1">IF(T112="","", IF(T112=1, "Long"&amp;COUNTIF($T$2:T112,1), "Sell"&amp;COUNTIF($T$2:T112, 0)))</f>
        <v/>
      </c>
      <c r="Y112" t="str">
        <f ca="1">IF(U112="","", IF(U112=-1, "Short"&amp;COUNTIF($U$2:U112,-1), "Cover"&amp;COUNTIF($U$2:U112, 0)))</f>
        <v>Cover6</v>
      </c>
      <c r="Z112" t="str">
        <f t="shared" ca="1" si="47"/>
        <v/>
      </c>
      <c r="AA112" t="str">
        <f t="shared" ca="1" si="48"/>
        <v/>
      </c>
      <c r="AB112" t="str">
        <f t="shared" ca="1" si="49"/>
        <v/>
      </c>
      <c r="AC112" t="str">
        <f t="shared" ca="1" si="50"/>
        <v>Cover</v>
      </c>
      <c r="AD112" t="str">
        <f t="shared" ca="1" si="51"/>
        <v/>
      </c>
      <c r="AE112" t="str">
        <f t="shared" ca="1" si="52"/>
        <v>Cover</v>
      </c>
      <c r="AF112">
        <f t="shared" ca="1" si="53"/>
        <v>0</v>
      </c>
      <c r="AG112">
        <f t="shared" ca="1" si="54"/>
        <v>1</v>
      </c>
      <c r="AH112" t="str">
        <f ca="1">IF(AF112=0, "", COUNTIF($AF$2:AF112, 1))</f>
        <v/>
      </c>
      <c r="AI112">
        <f ca="1">IF(AG112=0, "", COUNTIF($AG$2:AG112, 1))</f>
        <v>15</v>
      </c>
      <c r="AJ112" t="str">
        <f t="shared" ca="1" si="55"/>
        <v/>
      </c>
    </row>
    <row r="113" spans="1:36" x14ac:dyDescent="0.3">
      <c r="A113" t="str">
        <f ca="1">IF(W113="","",W113&amp;"-"&amp;COUNTIF($W$2:W113,W113))</f>
        <v/>
      </c>
      <c r="B113" t="str">
        <f ca="1">IF(T113="","",T113&amp;"-"&amp;COUNTIF($T$2:T113,T113))</f>
        <v/>
      </c>
      <c r="C113" t="str">
        <f ca="1">IF(U113="","",U113&amp;"-"&amp;COUNTIF($U$2:U113,U113))</f>
        <v/>
      </c>
      <c r="D113" t="s">
        <v>97</v>
      </c>
      <c r="E113" t="s">
        <v>97</v>
      </c>
      <c r="F113">
        <f t="shared" si="56"/>
        <v>112</v>
      </c>
      <c r="G113" s="4">
        <f t="shared" ca="1" si="37"/>
        <v>41436</v>
      </c>
      <c r="H113">
        <f t="shared" ca="1" si="38"/>
        <v>664.9</v>
      </c>
      <c r="I113" s="5">
        <f t="shared" ca="1" si="38"/>
        <v>831.15</v>
      </c>
      <c r="J113" s="6">
        <f t="shared" ca="1" si="39"/>
        <v>0.79997593695482161</v>
      </c>
      <c r="K113" s="6">
        <f t="shared" ca="1" si="40"/>
        <v>0.79700578117688359</v>
      </c>
      <c r="L113" s="6">
        <f t="shared" ca="1" si="57"/>
        <v>1.0384814346229395E-2</v>
      </c>
      <c r="M113">
        <f t="shared" ca="1" si="41"/>
        <v>0.80739059552311299</v>
      </c>
      <c r="N113">
        <f t="shared" ca="1" si="42"/>
        <v>0.78662096683065419</v>
      </c>
      <c r="O113" t="str">
        <f t="shared" ca="1" si="43"/>
        <v/>
      </c>
      <c r="P113" t="str">
        <f t="shared" ca="1" si="58"/>
        <v/>
      </c>
      <c r="Q113" t="str">
        <f t="shared" ca="1" si="59"/>
        <v/>
      </c>
      <c r="R113">
        <f t="shared" ca="1" si="60"/>
        <v>0</v>
      </c>
      <c r="S113">
        <f t="shared" ca="1" si="61"/>
        <v>0</v>
      </c>
      <c r="T113" t="str">
        <f t="shared" ca="1" si="44"/>
        <v/>
      </c>
      <c r="U113" t="str">
        <f t="shared" ca="1" si="45"/>
        <v/>
      </c>
      <c r="V113">
        <f t="shared" ca="1" si="62"/>
        <v>0</v>
      </c>
      <c r="W113" t="str">
        <f t="shared" ca="1" si="46"/>
        <v/>
      </c>
      <c r="X113" t="str">
        <f ca="1">IF(T113="","", IF(T113=1, "Long"&amp;COUNTIF($T$2:T113,1), "Sell"&amp;COUNTIF($T$2:T113, 0)))</f>
        <v/>
      </c>
      <c r="Y113" t="str">
        <f ca="1">IF(U113="","", IF(U113=-1, "Short"&amp;COUNTIF($U$2:U113,-1), "Cover"&amp;COUNTIF($U$2:U113, 0)))</f>
        <v/>
      </c>
      <c r="Z113" t="str">
        <f t="shared" ca="1" si="47"/>
        <v/>
      </c>
      <c r="AA113" t="str">
        <f t="shared" ca="1" si="48"/>
        <v/>
      </c>
      <c r="AB113" t="str">
        <f t="shared" ca="1" si="49"/>
        <v/>
      </c>
      <c r="AC113" t="str">
        <f t="shared" ca="1" si="50"/>
        <v/>
      </c>
      <c r="AD113" t="str">
        <f t="shared" ca="1" si="51"/>
        <v/>
      </c>
      <c r="AE113" t="str">
        <f t="shared" ca="1" si="52"/>
        <v/>
      </c>
      <c r="AF113">
        <f t="shared" ca="1" si="53"/>
        <v>0</v>
      </c>
      <c r="AG113">
        <f t="shared" ca="1" si="54"/>
        <v>0</v>
      </c>
      <c r="AH113" t="str">
        <f ca="1">IF(AF113=0, "", COUNTIF($AF$2:AF113, 1))</f>
        <v/>
      </c>
      <c r="AI113" t="str">
        <f ca="1">IF(AG113=0, "", COUNTIF($AG$2:AG113, 1))</f>
        <v/>
      </c>
      <c r="AJ113" t="str">
        <f t="shared" ca="1" si="55"/>
        <v/>
      </c>
    </row>
    <row r="114" spans="1:36" x14ac:dyDescent="0.3">
      <c r="A114" t="str">
        <f ca="1">IF(W114="","",W114&amp;"-"&amp;COUNTIF($W$2:W114,W114))</f>
        <v/>
      </c>
      <c r="B114" t="str">
        <f ca="1">IF(T114="","",T114&amp;"-"&amp;COUNTIF($T$2:T114,T114))</f>
        <v/>
      </c>
      <c r="C114" t="str">
        <f ca="1">IF(U114="","",U114&amp;"-"&amp;COUNTIF($U$2:U114,U114))</f>
        <v/>
      </c>
      <c r="D114" t="s">
        <v>97</v>
      </c>
      <c r="E114" t="s">
        <v>97</v>
      </c>
      <c r="F114">
        <f t="shared" si="56"/>
        <v>113</v>
      </c>
      <c r="G114" s="4">
        <f t="shared" ca="1" si="37"/>
        <v>41437</v>
      </c>
      <c r="H114">
        <f t="shared" ca="1" si="38"/>
        <v>663.95</v>
      </c>
      <c r="I114" s="5">
        <f t="shared" ca="1" si="38"/>
        <v>820.75</v>
      </c>
      <c r="J114" s="6">
        <f t="shared" ca="1" si="39"/>
        <v>0.80895522388059704</v>
      </c>
      <c r="K114" s="6">
        <f t="shared" ca="1" si="40"/>
        <v>0.79927300198897266</v>
      </c>
      <c r="L114" s="6">
        <f t="shared" ca="1" si="57"/>
        <v>1.0257831163883581E-2</v>
      </c>
      <c r="M114">
        <f t="shared" ca="1" si="41"/>
        <v>0.80953083315285623</v>
      </c>
      <c r="N114">
        <f t="shared" ca="1" si="42"/>
        <v>0.7890151708250891</v>
      </c>
      <c r="O114" t="str">
        <f t="shared" ca="1" si="43"/>
        <v/>
      </c>
      <c r="P114" t="str">
        <f t="shared" ca="1" si="58"/>
        <v/>
      </c>
      <c r="Q114" t="str">
        <f t="shared" ca="1" si="59"/>
        <v/>
      </c>
      <c r="R114">
        <f t="shared" ca="1" si="60"/>
        <v>0</v>
      </c>
      <c r="S114">
        <f t="shared" ca="1" si="61"/>
        <v>0</v>
      </c>
      <c r="T114" t="str">
        <f t="shared" ca="1" si="44"/>
        <v/>
      </c>
      <c r="U114" t="str">
        <f t="shared" ca="1" si="45"/>
        <v/>
      </c>
      <c r="V114">
        <f t="shared" ca="1" si="62"/>
        <v>0</v>
      </c>
      <c r="W114" t="str">
        <f t="shared" ca="1" si="46"/>
        <v/>
      </c>
      <c r="X114" t="str">
        <f ca="1">IF(T114="","", IF(T114=1, "Long"&amp;COUNTIF($T$2:T114,1), "Sell"&amp;COUNTIF($T$2:T114, 0)))</f>
        <v/>
      </c>
      <c r="Y114" t="str">
        <f ca="1">IF(U114="","", IF(U114=-1, "Short"&amp;COUNTIF($U$2:U114,-1), "Cover"&amp;COUNTIF($U$2:U114, 0)))</f>
        <v/>
      </c>
      <c r="Z114" t="str">
        <f t="shared" ca="1" si="47"/>
        <v/>
      </c>
      <c r="AA114" t="str">
        <f t="shared" ca="1" si="48"/>
        <v/>
      </c>
      <c r="AB114" t="str">
        <f t="shared" ca="1" si="49"/>
        <v/>
      </c>
      <c r="AC114" t="str">
        <f t="shared" ca="1" si="50"/>
        <v/>
      </c>
      <c r="AD114" t="str">
        <f t="shared" ca="1" si="51"/>
        <v/>
      </c>
      <c r="AE114" t="str">
        <f t="shared" ca="1" si="52"/>
        <v/>
      </c>
      <c r="AF114">
        <f t="shared" ca="1" si="53"/>
        <v>0</v>
      </c>
      <c r="AG114">
        <f t="shared" ca="1" si="54"/>
        <v>0</v>
      </c>
      <c r="AH114" t="str">
        <f ca="1">IF(AF114=0, "", COUNTIF($AF$2:AF114, 1))</f>
        <v/>
      </c>
      <c r="AI114" t="str">
        <f ca="1">IF(AG114=0, "", COUNTIF($AG$2:AG114, 1))</f>
        <v/>
      </c>
      <c r="AJ114" t="str">
        <f t="shared" ca="1" si="55"/>
        <v/>
      </c>
    </row>
    <row r="115" spans="1:36" x14ac:dyDescent="0.3">
      <c r="A115" t="str">
        <f ca="1">IF(W115="","",W115&amp;"-"&amp;COUNTIF($W$2:W115,W115))</f>
        <v/>
      </c>
      <c r="B115" t="str">
        <f ca="1">IF(T115="","",T115&amp;"-"&amp;COUNTIF($T$2:T115,T115))</f>
        <v/>
      </c>
      <c r="C115" t="str">
        <f ca="1">IF(U115="","",U115&amp;"-"&amp;COUNTIF($U$2:U115,U115))</f>
        <v/>
      </c>
      <c r="D115" t="s">
        <v>97</v>
      </c>
      <c r="E115" t="s">
        <v>97</v>
      </c>
      <c r="F115">
        <f t="shared" si="56"/>
        <v>114</v>
      </c>
      <c r="G115" s="4">
        <f t="shared" ca="1" si="37"/>
        <v>41438</v>
      </c>
      <c r="H115">
        <f t="shared" ca="1" si="38"/>
        <v>655.1</v>
      </c>
      <c r="I115" s="5">
        <f t="shared" ca="1" si="38"/>
        <v>812.2</v>
      </c>
      <c r="J115" s="6">
        <f t="shared" ca="1" si="39"/>
        <v>0.80657473528687518</v>
      </c>
      <c r="K115" s="6">
        <f t="shared" ca="1" si="40"/>
        <v>0.80164167659728225</v>
      </c>
      <c r="L115" s="6">
        <f t="shared" ca="1" si="57"/>
        <v>8.6650535220690206E-3</v>
      </c>
      <c r="M115">
        <f t="shared" ca="1" si="41"/>
        <v>0.81030673011935128</v>
      </c>
      <c r="N115">
        <f t="shared" ca="1" si="42"/>
        <v>0.79297662307521322</v>
      </c>
      <c r="O115" t="str">
        <f t="shared" ca="1" si="43"/>
        <v/>
      </c>
      <c r="P115" t="str">
        <f t="shared" ca="1" si="58"/>
        <v/>
      </c>
      <c r="Q115" t="str">
        <f t="shared" ca="1" si="59"/>
        <v/>
      </c>
      <c r="R115">
        <f t="shared" ca="1" si="60"/>
        <v>0</v>
      </c>
      <c r="S115">
        <f t="shared" ca="1" si="61"/>
        <v>0</v>
      </c>
      <c r="T115" t="str">
        <f t="shared" ca="1" si="44"/>
        <v/>
      </c>
      <c r="U115" t="str">
        <f t="shared" ca="1" si="45"/>
        <v/>
      </c>
      <c r="V115">
        <f t="shared" ca="1" si="62"/>
        <v>0</v>
      </c>
      <c r="W115" t="str">
        <f t="shared" ca="1" si="46"/>
        <v/>
      </c>
      <c r="X115" t="str">
        <f ca="1">IF(T115="","", IF(T115=1, "Long"&amp;COUNTIF($T$2:T115,1), "Sell"&amp;COUNTIF($T$2:T115, 0)))</f>
        <v/>
      </c>
      <c r="Y115" t="str">
        <f ca="1">IF(U115="","", IF(U115=-1, "Short"&amp;COUNTIF($U$2:U115,-1), "Cover"&amp;COUNTIF($U$2:U115, 0)))</f>
        <v/>
      </c>
      <c r="Z115" t="str">
        <f t="shared" ca="1" si="47"/>
        <v/>
      </c>
      <c r="AA115" t="str">
        <f t="shared" ca="1" si="48"/>
        <v/>
      </c>
      <c r="AB115" t="str">
        <f t="shared" ca="1" si="49"/>
        <v/>
      </c>
      <c r="AC115" t="str">
        <f t="shared" ca="1" si="50"/>
        <v/>
      </c>
      <c r="AD115" t="str">
        <f t="shared" ca="1" si="51"/>
        <v/>
      </c>
      <c r="AE115" t="str">
        <f t="shared" ca="1" si="52"/>
        <v/>
      </c>
      <c r="AF115">
        <f t="shared" ca="1" si="53"/>
        <v>0</v>
      </c>
      <c r="AG115">
        <f t="shared" ca="1" si="54"/>
        <v>0</v>
      </c>
      <c r="AH115" t="str">
        <f ca="1">IF(AF115=0, "", COUNTIF($AF$2:AF115, 1))</f>
        <v/>
      </c>
      <c r="AI115" t="str">
        <f ca="1">IF(AG115=0, "", COUNTIF($AG$2:AG115, 1))</f>
        <v/>
      </c>
      <c r="AJ115" t="str">
        <f t="shared" ca="1" si="55"/>
        <v/>
      </c>
    </row>
    <row r="116" spans="1:36" x14ac:dyDescent="0.3">
      <c r="A116" t="str">
        <f ca="1">IF(W116="","",W116&amp;"-"&amp;COUNTIF($W$2:W116,W116))</f>
        <v/>
      </c>
      <c r="B116" t="str">
        <f ca="1">IF(T116="","",T116&amp;"-"&amp;COUNTIF($T$2:T116,T116))</f>
        <v/>
      </c>
      <c r="C116" t="str">
        <f ca="1">IF(U116="","",U116&amp;"-"&amp;COUNTIF($U$2:U116,U116))</f>
        <v/>
      </c>
      <c r="D116" t="s">
        <v>97</v>
      </c>
      <c r="E116" t="s">
        <v>97</v>
      </c>
      <c r="F116">
        <f t="shared" si="56"/>
        <v>115</v>
      </c>
      <c r="G116" s="4">
        <f t="shared" ca="1" si="37"/>
        <v>41439</v>
      </c>
      <c r="H116">
        <f t="shared" ca="1" si="38"/>
        <v>665.05</v>
      </c>
      <c r="I116" s="5">
        <f t="shared" ca="1" si="38"/>
        <v>835</v>
      </c>
      <c r="J116" s="6">
        <f t="shared" ca="1" si="39"/>
        <v>0.79646706586826344</v>
      </c>
      <c r="K116" s="6">
        <f t="shared" ca="1" si="40"/>
        <v>0.80259378115074342</v>
      </c>
      <c r="L116" s="6">
        <f t="shared" ca="1" si="57"/>
        <v>7.2839063484259736E-3</v>
      </c>
      <c r="M116">
        <f t="shared" ca="1" si="41"/>
        <v>0.80987768749916944</v>
      </c>
      <c r="N116">
        <f t="shared" ca="1" si="42"/>
        <v>0.79530987480231741</v>
      </c>
      <c r="O116" t="str">
        <f t="shared" ca="1" si="43"/>
        <v/>
      </c>
      <c r="P116" t="str">
        <f t="shared" ca="1" si="58"/>
        <v/>
      </c>
      <c r="Q116" t="str">
        <f t="shared" ca="1" si="59"/>
        <v/>
      </c>
      <c r="R116">
        <f t="shared" ca="1" si="60"/>
        <v>0</v>
      </c>
      <c r="S116">
        <f t="shared" ca="1" si="61"/>
        <v>0</v>
      </c>
      <c r="T116" t="str">
        <f t="shared" ca="1" si="44"/>
        <v/>
      </c>
      <c r="U116" t="str">
        <f t="shared" ca="1" si="45"/>
        <v/>
      </c>
      <c r="V116">
        <f t="shared" ca="1" si="62"/>
        <v>0</v>
      </c>
      <c r="W116" t="str">
        <f t="shared" ca="1" si="46"/>
        <v/>
      </c>
      <c r="X116" t="str">
        <f ca="1">IF(T116="","", IF(T116=1, "Long"&amp;COUNTIF($T$2:T116,1), "Sell"&amp;COUNTIF($T$2:T116, 0)))</f>
        <v/>
      </c>
      <c r="Y116" t="str">
        <f ca="1">IF(U116="","", IF(U116=-1, "Short"&amp;COUNTIF($U$2:U116,-1), "Cover"&amp;COUNTIF($U$2:U116, 0)))</f>
        <v/>
      </c>
      <c r="Z116" t="str">
        <f t="shared" ca="1" si="47"/>
        <v/>
      </c>
      <c r="AA116" t="str">
        <f t="shared" ca="1" si="48"/>
        <v/>
      </c>
      <c r="AB116" t="str">
        <f t="shared" ca="1" si="49"/>
        <v/>
      </c>
      <c r="AC116" t="str">
        <f t="shared" ca="1" si="50"/>
        <v/>
      </c>
      <c r="AD116" t="str">
        <f t="shared" ca="1" si="51"/>
        <v/>
      </c>
      <c r="AE116" t="str">
        <f t="shared" ca="1" si="52"/>
        <v/>
      </c>
      <c r="AF116">
        <f t="shared" ca="1" si="53"/>
        <v>0</v>
      </c>
      <c r="AG116">
        <f t="shared" ca="1" si="54"/>
        <v>0</v>
      </c>
      <c r="AH116" t="str">
        <f ca="1">IF(AF116=0, "", COUNTIF($AF$2:AF116, 1))</f>
        <v/>
      </c>
      <c r="AI116" t="str">
        <f ca="1">IF(AG116=0, "", COUNTIF($AG$2:AG116, 1))</f>
        <v/>
      </c>
      <c r="AJ116" t="str">
        <f t="shared" ca="1" si="55"/>
        <v/>
      </c>
    </row>
    <row r="117" spans="1:36" x14ac:dyDescent="0.3">
      <c r="A117" t="str">
        <f ca="1">IF(W117="","",W117&amp;"-"&amp;COUNTIF($W$2:W117,W117))</f>
        <v>1-16</v>
      </c>
      <c r="B117" t="str">
        <f ca="1">IF(T117="","",T117&amp;"-"&amp;COUNTIF($T$2:T117,T117))</f>
        <v>1-10</v>
      </c>
      <c r="C117" t="str">
        <f ca="1">IF(U117="","",U117&amp;"-"&amp;COUNTIF($U$2:U117,U117))</f>
        <v/>
      </c>
      <c r="D117">
        <v>16</v>
      </c>
      <c r="E117" t="s">
        <v>97</v>
      </c>
      <c r="F117">
        <f t="shared" si="56"/>
        <v>116</v>
      </c>
      <c r="G117" s="4">
        <f t="shared" ca="1" si="37"/>
        <v>41442</v>
      </c>
      <c r="H117">
        <f t="shared" ca="1" si="38"/>
        <v>667.35</v>
      </c>
      <c r="I117" s="5">
        <f t="shared" ca="1" si="38"/>
        <v>844.4</v>
      </c>
      <c r="J117" s="6">
        <f t="shared" ca="1" si="39"/>
        <v>0.79032449076267175</v>
      </c>
      <c r="K117" s="6">
        <f t="shared" ca="1" si="40"/>
        <v>0.80232699543039376</v>
      </c>
      <c r="L117" s="6">
        <f t="shared" ca="1" si="57"/>
        <v>7.7109867249913634E-3</v>
      </c>
      <c r="M117">
        <f t="shared" ca="1" si="41"/>
        <v>0.81003798215538514</v>
      </c>
      <c r="N117">
        <f t="shared" ca="1" si="42"/>
        <v>0.79461600870540239</v>
      </c>
      <c r="O117" t="str">
        <f t="shared" ca="1" si="43"/>
        <v>Long</v>
      </c>
      <c r="P117" t="str">
        <f t="shared" ca="1" si="58"/>
        <v>Long</v>
      </c>
      <c r="Q117" t="str">
        <f t="shared" ca="1" si="59"/>
        <v/>
      </c>
      <c r="R117">
        <f t="shared" ca="1" si="60"/>
        <v>1</v>
      </c>
      <c r="S117">
        <f t="shared" ca="1" si="61"/>
        <v>0</v>
      </c>
      <c r="T117">
        <f t="shared" ca="1" si="44"/>
        <v>1</v>
      </c>
      <c r="U117" t="str">
        <f t="shared" ca="1" si="45"/>
        <v/>
      </c>
      <c r="V117">
        <f t="shared" ca="1" si="62"/>
        <v>1</v>
      </c>
      <c r="W117">
        <f t="shared" ca="1" si="46"/>
        <v>1</v>
      </c>
      <c r="X117" t="str">
        <f ca="1">IF(T117="","", IF(T117=1, "Long"&amp;COUNTIF($T$2:T117,1), "Sell"&amp;COUNTIF($T$2:T117, 0)))</f>
        <v>Long10</v>
      </c>
      <c r="Y117" t="str">
        <f ca="1">IF(U117="","", IF(U117=-1, "Short"&amp;COUNTIF($U$2:U117,-1), "Cover"&amp;COUNTIF($U$2:U117, 0)))</f>
        <v/>
      </c>
      <c r="Z117" t="str">
        <f t="shared" ca="1" si="47"/>
        <v>BUY</v>
      </c>
      <c r="AA117" t="str">
        <f t="shared" ca="1" si="48"/>
        <v/>
      </c>
      <c r="AB117" t="str">
        <f t="shared" ca="1" si="49"/>
        <v/>
      </c>
      <c r="AC117" t="str">
        <f t="shared" ca="1" si="50"/>
        <v/>
      </c>
      <c r="AD117" t="str">
        <f t="shared" ca="1" si="51"/>
        <v>BUY</v>
      </c>
      <c r="AE117" t="str">
        <f t="shared" ca="1" si="52"/>
        <v/>
      </c>
      <c r="AF117">
        <f t="shared" ca="1" si="53"/>
        <v>1</v>
      </c>
      <c r="AG117">
        <f t="shared" ca="1" si="54"/>
        <v>0</v>
      </c>
      <c r="AH117">
        <f ca="1">IF(AF117=0, "", COUNTIF($AF$2:AF117, 1))</f>
        <v>16</v>
      </c>
      <c r="AI117" t="str">
        <f ca="1">IF(AG117=0, "", COUNTIF($AG$2:AG117, 1))</f>
        <v/>
      </c>
      <c r="AJ117" t="str">
        <f t="shared" ca="1" si="55"/>
        <v>Long</v>
      </c>
    </row>
    <row r="118" spans="1:36" x14ac:dyDescent="0.3">
      <c r="A118" t="str">
        <f ca="1">IF(W118="","",W118&amp;"-"&amp;COUNTIF($W$2:W118,W118))</f>
        <v/>
      </c>
      <c r="B118" t="str">
        <f ca="1">IF(T118="","",T118&amp;"-"&amp;COUNTIF($T$2:T118,T118))</f>
        <v/>
      </c>
      <c r="C118" t="str">
        <f ca="1">IF(U118="","",U118&amp;"-"&amp;COUNTIF($U$2:U118,U118))</f>
        <v/>
      </c>
      <c r="D118" t="s">
        <v>97</v>
      </c>
      <c r="E118" t="s">
        <v>97</v>
      </c>
      <c r="F118">
        <f t="shared" si="56"/>
        <v>117</v>
      </c>
      <c r="G118" s="4">
        <f t="shared" ca="1" si="37"/>
        <v>41443</v>
      </c>
      <c r="H118">
        <f t="shared" ca="1" si="38"/>
        <v>657.45</v>
      </c>
      <c r="I118" s="5">
        <f t="shared" ca="1" si="38"/>
        <v>834</v>
      </c>
      <c r="J118" s="6">
        <f t="shared" ca="1" si="39"/>
        <v>0.78830935251798562</v>
      </c>
      <c r="K118" s="6">
        <f t="shared" ca="1" si="40"/>
        <v>0.80119422194887446</v>
      </c>
      <c r="L118" s="6">
        <f t="shared" ca="1" si="57"/>
        <v>8.8916989758920702E-3</v>
      </c>
      <c r="M118">
        <f t="shared" ca="1" si="41"/>
        <v>0.8100859209247665</v>
      </c>
      <c r="N118">
        <f t="shared" ca="1" si="42"/>
        <v>0.79230252297298243</v>
      </c>
      <c r="O118" t="str">
        <f t="shared" ca="1" si="43"/>
        <v>Long</v>
      </c>
      <c r="P118" t="str">
        <f t="shared" ca="1" si="58"/>
        <v>Long</v>
      </c>
      <c r="Q118" t="str">
        <f t="shared" ca="1" si="59"/>
        <v/>
      </c>
      <c r="R118">
        <f t="shared" ca="1" si="60"/>
        <v>1</v>
      </c>
      <c r="S118">
        <f t="shared" ca="1" si="61"/>
        <v>0</v>
      </c>
      <c r="T118" t="str">
        <f t="shared" ca="1" si="44"/>
        <v/>
      </c>
      <c r="U118" t="str">
        <f t="shared" ca="1" si="45"/>
        <v/>
      </c>
      <c r="V118">
        <f t="shared" ca="1" si="62"/>
        <v>0</v>
      </c>
      <c r="W118" t="str">
        <f t="shared" ca="1" si="46"/>
        <v/>
      </c>
      <c r="X118" t="str">
        <f ca="1">IF(T118="","", IF(T118=1, "Long"&amp;COUNTIF($T$2:T118,1), "Sell"&amp;COUNTIF($T$2:T118, 0)))</f>
        <v/>
      </c>
      <c r="Y118" t="str">
        <f ca="1">IF(U118="","", IF(U118=-1, "Short"&amp;COUNTIF($U$2:U118,-1), "Cover"&amp;COUNTIF($U$2:U118, 0)))</f>
        <v/>
      </c>
      <c r="Z118" t="str">
        <f t="shared" ca="1" si="47"/>
        <v/>
      </c>
      <c r="AA118" t="str">
        <f t="shared" ca="1" si="48"/>
        <v/>
      </c>
      <c r="AB118" t="str">
        <f t="shared" ca="1" si="49"/>
        <v/>
      </c>
      <c r="AC118" t="str">
        <f t="shared" ca="1" si="50"/>
        <v/>
      </c>
      <c r="AD118" t="str">
        <f t="shared" ca="1" si="51"/>
        <v/>
      </c>
      <c r="AE118" t="str">
        <f t="shared" ca="1" si="52"/>
        <v/>
      </c>
      <c r="AF118">
        <f t="shared" ca="1" si="53"/>
        <v>0</v>
      </c>
      <c r="AG118">
        <f t="shared" ca="1" si="54"/>
        <v>0</v>
      </c>
      <c r="AH118" t="str">
        <f ca="1">IF(AF118=0, "", COUNTIF($AF$2:AF118, 1))</f>
        <v/>
      </c>
      <c r="AI118" t="str">
        <f ca="1">IF(AG118=0, "", COUNTIF($AG$2:AG118, 1))</f>
        <v/>
      </c>
      <c r="AJ118" t="str">
        <f t="shared" ca="1" si="55"/>
        <v/>
      </c>
    </row>
    <row r="119" spans="1:36" x14ac:dyDescent="0.3">
      <c r="A119" t="str">
        <f ca="1">IF(W119="","",W119&amp;"-"&amp;COUNTIF($W$2:W119,W119))</f>
        <v/>
      </c>
      <c r="B119" t="str">
        <f ca="1">IF(T119="","",T119&amp;"-"&amp;COUNTIF($T$2:T119,T119))</f>
        <v/>
      </c>
      <c r="C119" t="str">
        <f ca="1">IF(U119="","",U119&amp;"-"&amp;COUNTIF($U$2:U119,U119))</f>
        <v/>
      </c>
      <c r="D119" t="s">
        <v>97</v>
      </c>
      <c r="E119" t="s">
        <v>97</v>
      </c>
      <c r="F119">
        <f t="shared" si="56"/>
        <v>118</v>
      </c>
      <c r="G119" s="4">
        <f t="shared" ca="1" si="37"/>
        <v>41444</v>
      </c>
      <c r="H119">
        <f t="shared" ca="1" si="38"/>
        <v>665.2</v>
      </c>
      <c r="I119" s="5">
        <f t="shared" ca="1" si="38"/>
        <v>842.75</v>
      </c>
      <c r="J119" s="6">
        <f t="shared" ca="1" si="39"/>
        <v>0.78932067635716407</v>
      </c>
      <c r="K119" s="6">
        <f t="shared" ca="1" si="40"/>
        <v>0.79861079696062032</v>
      </c>
      <c r="L119" s="6">
        <f t="shared" ca="1" si="57"/>
        <v>8.1028100065755025E-3</v>
      </c>
      <c r="M119">
        <f t="shared" ca="1" si="41"/>
        <v>0.80671360696719585</v>
      </c>
      <c r="N119">
        <f t="shared" ca="1" si="42"/>
        <v>0.79050798695404478</v>
      </c>
      <c r="O119" t="str">
        <f t="shared" ca="1" si="43"/>
        <v>Long</v>
      </c>
      <c r="P119" t="str">
        <f t="shared" ca="1" si="58"/>
        <v>Long</v>
      </c>
      <c r="Q119" t="str">
        <f t="shared" ca="1" si="59"/>
        <v/>
      </c>
      <c r="R119">
        <f t="shared" ca="1" si="60"/>
        <v>1</v>
      </c>
      <c r="S119">
        <f t="shared" ca="1" si="61"/>
        <v>0</v>
      </c>
      <c r="T119" t="str">
        <f t="shared" ca="1" si="44"/>
        <v/>
      </c>
      <c r="U119" t="str">
        <f t="shared" ca="1" si="45"/>
        <v/>
      </c>
      <c r="V119">
        <f t="shared" ca="1" si="62"/>
        <v>0</v>
      </c>
      <c r="W119" t="str">
        <f t="shared" ca="1" si="46"/>
        <v/>
      </c>
      <c r="X119" t="str">
        <f ca="1">IF(T119="","", IF(T119=1, "Long"&amp;COUNTIF($T$2:T119,1), "Sell"&amp;COUNTIF($T$2:T119, 0)))</f>
        <v/>
      </c>
      <c r="Y119" t="str">
        <f ca="1">IF(U119="","", IF(U119=-1, "Short"&amp;COUNTIF($U$2:U119,-1), "Cover"&amp;COUNTIF($U$2:U119, 0)))</f>
        <v/>
      </c>
      <c r="Z119" t="str">
        <f t="shared" ca="1" si="47"/>
        <v/>
      </c>
      <c r="AA119" t="str">
        <f t="shared" ca="1" si="48"/>
        <v/>
      </c>
      <c r="AB119" t="str">
        <f t="shared" ca="1" si="49"/>
        <v/>
      </c>
      <c r="AC119" t="str">
        <f t="shared" ca="1" si="50"/>
        <v/>
      </c>
      <c r="AD119" t="str">
        <f t="shared" ca="1" si="51"/>
        <v/>
      </c>
      <c r="AE119" t="str">
        <f t="shared" ca="1" si="52"/>
        <v/>
      </c>
      <c r="AF119">
        <f t="shared" ca="1" si="53"/>
        <v>0</v>
      </c>
      <c r="AG119">
        <f t="shared" ca="1" si="54"/>
        <v>0</v>
      </c>
      <c r="AH119" t="str">
        <f ca="1">IF(AF119=0, "", COUNTIF($AF$2:AF119, 1))</f>
        <v/>
      </c>
      <c r="AI119" t="str">
        <f ca="1">IF(AG119=0, "", COUNTIF($AG$2:AG119, 1))</f>
        <v/>
      </c>
      <c r="AJ119" t="str">
        <f t="shared" ca="1" si="55"/>
        <v/>
      </c>
    </row>
    <row r="120" spans="1:36" x14ac:dyDescent="0.3">
      <c r="A120" t="str">
        <f ca="1">IF(W120="","",W120&amp;"-"&amp;COUNTIF($W$2:W120,W120))</f>
        <v/>
      </c>
      <c r="B120" t="str">
        <f ca="1">IF(T120="","",T120&amp;"-"&amp;COUNTIF($T$2:T120,T120))</f>
        <v/>
      </c>
      <c r="C120" t="str">
        <f ca="1">IF(U120="","",U120&amp;"-"&amp;COUNTIF($U$2:U120,U120))</f>
        <v/>
      </c>
      <c r="D120" t="s">
        <v>97</v>
      </c>
      <c r="E120" t="s">
        <v>97</v>
      </c>
      <c r="F120">
        <f t="shared" si="56"/>
        <v>119</v>
      </c>
      <c r="G120" s="4">
        <f t="shared" ca="1" si="37"/>
        <v>41445</v>
      </c>
      <c r="H120">
        <f t="shared" ca="1" si="38"/>
        <v>636.6</v>
      </c>
      <c r="I120" s="5">
        <f t="shared" ca="1" si="38"/>
        <v>817.55</v>
      </c>
      <c r="J120" s="6">
        <f t="shared" ca="1" si="39"/>
        <v>0.77866797137789745</v>
      </c>
      <c r="K120" s="6">
        <f t="shared" ca="1" si="40"/>
        <v>0.79574386628775917</v>
      </c>
      <c r="L120" s="6">
        <f t="shared" ca="1" si="57"/>
        <v>9.6048117236875886E-3</v>
      </c>
      <c r="M120">
        <f t="shared" ca="1" si="41"/>
        <v>0.80534867801144672</v>
      </c>
      <c r="N120">
        <f t="shared" ca="1" si="42"/>
        <v>0.78613905456407163</v>
      </c>
      <c r="O120" t="str">
        <f t="shared" ca="1" si="43"/>
        <v>Long</v>
      </c>
      <c r="P120" t="str">
        <f t="shared" ca="1" si="58"/>
        <v>Long</v>
      </c>
      <c r="Q120" t="str">
        <f t="shared" ca="1" si="59"/>
        <v/>
      </c>
      <c r="R120">
        <f t="shared" ca="1" si="60"/>
        <v>1</v>
      </c>
      <c r="S120">
        <f t="shared" ca="1" si="61"/>
        <v>0</v>
      </c>
      <c r="T120" t="str">
        <f t="shared" ca="1" si="44"/>
        <v/>
      </c>
      <c r="U120" t="str">
        <f t="shared" ca="1" si="45"/>
        <v/>
      </c>
      <c r="V120">
        <f t="shared" ca="1" si="62"/>
        <v>0</v>
      </c>
      <c r="W120" t="str">
        <f t="shared" ca="1" si="46"/>
        <v/>
      </c>
      <c r="X120" t="str">
        <f ca="1">IF(T120="","", IF(T120=1, "Long"&amp;COUNTIF($T$2:T120,1), "Sell"&amp;COUNTIF($T$2:T120, 0)))</f>
        <v/>
      </c>
      <c r="Y120" t="str">
        <f ca="1">IF(U120="","", IF(U120=-1, "Short"&amp;COUNTIF($U$2:U120,-1), "Cover"&amp;COUNTIF($U$2:U120, 0)))</f>
        <v/>
      </c>
      <c r="Z120" t="str">
        <f t="shared" ca="1" si="47"/>
        <v/>
      </c>
      <c r="AA120" t="str">
        <f t="shared" ca="1" si="48"/>
        <v/>
      </c>
      <c r="AB120" t="str">
        <f t="shared" ca="1" si="49"/>
        <v/>
      </c>
      <c r="AC120" t="str">
        <f t="shared" ca="1" si="50"/>
        <v/>
      </c>
      <c r="AD120" t="str">
        <f t="shared" ca="1" si="51"/>
        <v/>
      </c>
      <c r="AE120" t="str">
        <f t="shared" ca="1" si="52"/>
        <v/>
      </c>
      <c r="AF120">
        <f t="shared" ca="1" si="53"/>
        <v>0</v>
      </c>
      <c r="AG120">
        <f t="shared" ca="1" si="54"/>
        <v>0</v>
      </c>
      <c r="AH120" t="str">
        <f ca="1">IF(AF120=0, "", COUNTIF($AF$2:AF120, 1))</f>
        <v/>
      </c>
      <c r="AI120" t="str">
        <f ca="1">IF(AG120=0, "", COUNTIF($AG$2:AG120, 1))</f>
        <v/>
      </c>
      <c r="AJ120" t="str">
        <f t="shared" ca="1" si="55"/>
        <v/>
      </c>
    </row>
    <row r="121" spans="1:36" x14ac:dyDescent="0.3">
      <c r="A121" t="str">
        <f ca="1">IF(W121="","",W121&amp;"-"&amp;COUNTIF($W$2:W121,W121))</f>
        <v/>
      </c>
      <c r="B121" t="str">
        <f ca="1">IF(T121="","",T121&amp;"-"&amp;COUNTIF($T$2:T121,T121))</f>
        <v/>
      </c>
      <c r="C121" t="str">
        <f ca="1">IF(U121="","",U121&amp;"-"&amp;COUNTIF($U$2:U121,U121))</f>
        <v/>
      </c>
      <c r="D121" t="s">
        <v>97</v>
      </c>
      <c r="E121" t="s">
        <v>97</v>
      </c>
      <c r="F121">
        <f t="shared" si="56"/>
        <v>120</v>
      </c>
      <c r="G121" s="4">
        <f t="shared" ca="1" si="37"/>
        <v>41446</v>
      </c>
      <c r="H121">
        <f t="shared" ca="1" si="38"/>
        <v>635.25</v>
      </c>
      <c r="I121" s="5">
        <f t="shared" ca="1" si="38"/>
        <v>820.7</v>
      </c>
      <c r="J121" s="6">
        <f t="shared" ca="1" si="39"/>
        <v>0.77403436091141709</v>
      </c>
      <c r="K121" s="6">
        <f t="shared" ca="1" si="40"/>
        <v>0.79259091946354976</v>
      </c>
      <c r="L121" s="6">
        <f t="shared" ca="1" si="57"/>
        <v>1.1084182375825908E-2</v>
      </c>
      <c r="M121">
        <f t="shared" ca="1" si="41"/>
        <v>0.80367510183937563</v>
      </c>
      <c r="N121">
        <f t="shared" ca="1" si="42"/>
        <v>0.78150673708772389</v>
      </c>
      <c r="O121" t="str">
        <f t="shared" ca="1" si="43"/>
        <v>Long</v>
      </c>
      <c r="P121" t="str">
        <f t="shared" ca="1" si="58"/>
        <v>Long</v>
      </c>
      <c r="Q121" t="str">
        <f t="shared" ca="1" si="59"/>
        <v/>
      </c>
      <c r="R121">
        <f t="shared" ca="1" si="60"/>
        <v>1</v>
      </c>
      <c r="S121">
        <f t="shared" ca="1" si="61"/>
        <v>0</v>
      </c>
      <c r="T121" t="str">
        <f t="shared" ca="1" si="44"/>
        <v/>
      </c>
      <c r="U121" t="str">
        <f t="shared" ca="1" si="45"/>
        <v/>
      </c>
      <c r="V121">
        <f t="shared" ca="1" si="62"/>
        <v>0</v>
      </c>
      <c r="W121" t="str">
        <f t="shared" ca="1" si="46"/>
        <v/>
      </c>
      <c r="X121" t="str">
        <f ca="1">IF(T121="","", IF(T121=1, "Long"&amp;COUNTIF($T$2:T121,1), "Sell"&amp;COUNTIF($T$2:T121, 0)))</f>
        <v/>
      </c>
      <c r="Y121" t="str">
        <f ca="1">IF(U121="","", IF(U121=-1, "Short"&amp;COUNTIF($U$2:U121,-1), "Cover"&amp;COUNTIF($U$2:U121, 0)))</f>
        <v/>
      </c>
      <c r="Z121" t="str">
        <f t="shared" ca="1" si="47"/>
        <v/>
      </c>
      <c r="AA121" t="str">
        <f t="shared" ca="1" si="48"/>
        <v/>
      </c>
      <c r="AB121" t="str">
        <f t="shared" ca="1" si="49"/>
        <v/>
      </c>
      <c r="AC121" t="str">
        <f t="shared" ca="1" si="50"/>
        <v/>
      </c>
      <c r="AD121" t="str">
        <f t="shared" ca="1" si="51"/>
        <v/>
      </c>
      <c r="AE121" t="str">
        <f t="shared" ca="1" si="52"/>
        <v/>
      </c>
      <c r="AF121">
        <f t="shared" ca="1" si="53"/>
        <v>0</v>
      </c>
      <c r="AG121">
        <f t="shared" ca="1" si="54"/>
        <v>0</v>
      </c>
      <c r="AH121" t="str">
        <f ca="1">IF(AF121=0, "", COUNTIF($AF$2:AF121, 1))</f>
        <v/>
      </c>
      <c r="AI121" t="str">
        <f ca="1">IF(AG121=0, "", COUNTIF($AG$2:AG121, 1))</f>
        <v/>
      </c>
      <c r="AJ121" t="str">
        <f t="shared" ca="1" si="55"/>
        <v/>
      </c>
    </row>
    <row r="122" spans="1:36" x14ac:dyDescent="0.3">
      <c r="A122" t="str">
        <f ca="1">IF(W122="","",W122&amp;"-"&amp;COUNTIF($W$2:W122,W122))</f>
        <v/>
      </c>
      <c r="B122" t="str">
        <f ca="1">IF(T122="","",T122&amp;"-"&amp;COUNTIF($T$2:T122,T122))</f>
        <v/>
      </c>
      <c r="C122" t="str">
        <f ca="1">IF(U122="","",U122&amp;"-"&amp;COUNTIF($U$2:U122,U122))</f>
        <v/>
      </c>
      <c r="D122" t="s">
        <v>97</v>
      </c>
      <c r="E122" t="s">
        <v>97</v>
      </c>
      <c r="F122">
        <f t="shared" si="56"/>
        <v>121</v>
      </c>
      <c r="G122" s="4">
        <f t="shared" ca="1" si="37"/>
        <v>41449</v>
      </c>
      <c r="H122">
        <f t="shared" ca="1" si="38"/>
        <v>625.35</v>
      </c>
      <c r="I122" s="5">
        <f t="shared" ca="1" si="38"/>
        <v>824.8</v>
      </c>
      <c r="J122" s="6">
        <f t="shared" ca="1" si="39"/>
        <v>0.75818380213385073</v>
      </c>
      <c r="K122" s="6">
        <f t="shared" ca="1" si="40"/>
        <v>0.78908136160515441</v>
      </c>
      <c r="L122" s="6">
        <f t="shared" ca="1" si="57"/>
        <v>1.55132118276718E-2</v>
      </c>
      <c r="M122">
        <f t="shared" ca="1" si="41"/>
        <v>0.80459457343282625</v>
      </c>
      <c r="N122">
        <f t="shared" ca="1" si="42"/>
        <v>0.77356814977748256</v>
      </c>
      <c r="O122" t="str">
        <f t="shared" ca="1" si="43"/>
        <v>Long</v>
      </c>
      <c r="P122" t="str">
        <f t="shared" ca="1" si="58"/>
        <v>Long</v>
      </c>
      <c r="Q122" t="str">
        <f t="shared" ca="1" si="59"/>
        <v/>
      </c>
      <c r="R122">
        <f t="shared" ca="1" si="60"/>
        <v>1</v>
      </c>
      <c r="S122">
        <f t="shared" ca="1" si="61"/>
        <v>0</v>
      </c>
      <c r="T122" t="str">
        <f t="shared" ca="1" si="44"/>
        <v/>
      </c>
      <c r="U122" t="str">
        <f t="shared" ca="1" si="45"/>
        <v/>
      </c>
      <c r="V122">
        <f t="shared" ca="1" si="62"/>
        <v>0</v>
      </c>
      <c r="W122" t="str">
        <f t="shared" ca="1" si="46"/>
        <v/>
      </c>
      <c r="X122" t="str">
        <f ca="1">IF(T122="","", IF(T122=1, "Long"&amp;COUNTIF($T$2:T122,1), "Sell"&amp;COUNTIF($T$2:T122, 0)))</f>
        <v/>
      </c>
      <c r="Y122" t="str">
        <f ca="1">IF(U122="","", IF(U122=-1, "Short"&amp;COUNTIF($U$2:U122,-1), "Cover"&amp;COUNTIF($U$2:U122, 0)))</f>
        <v/>
      </c>
      <c r="Z122" t="str">
        <f t="shared" ca="1" si="47"/>
        <v/>
      </c>
      <c r="AA122" t="str">
        <f t="shared" ca="1" si="48"/>
        <v/>
      </c>
      <c r="AB122" t="str">
        <f t="shared" ca="1" si="49"/>
        <v/>
      </c>
      <c r="AC122" t="str">
        <f t="shared" ca="1" si="50"/>
        <v/>
      </c>
      <c r="AD122" t="str">
        <f t="shared" ca="1" si="51"/>
        <v/>
      </c>
      <c r="AE122" t="str">
        <f t="shared" ca="1" si="52"/>
        <v/>
      </c>
      <c r="AF122">
        <f t="shared" ca="1" si="53"/>
        <v>0</v>
      </c>
      <c r="AG122">
        <f t="shared" ca="1" si="54"/>
        <v>0</v>
      </c>
      <c r="AH122" t="str">
        <f ca="1">IF(AF122=0, "", COUNTIF($AF$2:AF122, 1))</f>
        <v/>
      </c>
      <c r="AI122" t="str">
        <f ca="1">IF(AG122=0, "", COUNTIF($AG$2:AG122, 1))</f>
        <v/>
      </c>
      <c r="AJ122" t="str">
        <f t="shared" ca="1" si="55"/>
        <v/>
      </c>
    </row>
    <row r="123" spans="1:36" x14ac:dyDescent="0.3">
      <c r="A123" t="str">
        <f ca="1">IF(W123="","",W123&amp;"-"&amp;COUNTIF($W$2:W123,W123))</f>
        <v/>
      </c>
      <c r="B123" t="str">
        <f ca="1">IF(T123="","",T123&amp;"-"&amp;COUNTIF($T$2:T123,T123))</f>
        <v/>
      </c>
      <c r="C123" t="str">
        <f ca="1">IF(U123="","",U123&amp;"-"&amp;COUNTIF($U$2:U123,U123))</f>
        <v/>
      </c>
      <c r="D123" t="s">
        <v>97</v>
      </c>
      <c r="E123" t="s">
        <v>97</v>
      </c>
      <c r="F123">
        <f t="shared" si="56"/>
        <v>122</v>
      </c>
      <c r="G123" s="4">
        <f t="shared" ca="1" si="37"/>
        <v>41450</v>
      </c>
      <c r="H123">
        <f t="shared" ca="1" si="38"/>
        <v>634</v>
      </c>
      <c r="I123" s="5">
        <f t="shared" ca="1" si="38"/>
        <v>817.45</v>
      </c>
      <c r="J123" s="6">
        <f t="shared" ca="1" si="39"/>
        <v>0.77558260444063853</v>
      </c>
      <c r="K123" s="6">
        <f t="shared" ca="1" si="40"/>
        <v>0.7866420283537362</v>
      </c>
      <c r="L123" s="6">
        <f t="shared" ca="1" si="57"/>
        <v>1.5527605799257398E-2</v>
      </c>
      <c r="M123">
        <f t="shared" ca="1" si="41"/>
        <v>0.80216963415299358</v>
      </c>
      <c r="N123">
        <f t="shared" ca="1" si="42"/>
        <v>0.77111442255447882</v>
      </c>
      <c r="O123" t="str">
        <f t="shared" ca="1" si="43"/>
        <v>Long</v>
      </c>
      <c r="P123" t="str">
        <f t="shared" ca="1" si="58"/>
        <v>Long</v>
      </c>
      <c r="Q123" t="str">
        <f t="shared" ca="1" si="59"/>
        <v/>
      </c>
      <c r="R123">
        <f t="shared" ca="1" si="60"/>
        <v>1</v>
      </c>
      <c r="S123">
        <f t="shared" ca="1" si="61"/>
        <v>0</v>
      </c>
      <c r="T123" t="str">
        <f t="shared" ca="1" si="44"/>
        <v/>
      </c>
      <c r="U123" t="str">
        <f t="shared" ca="1" si="45"/>
        <v/>
      </c>
      <c r="V123">
        <f t="shared" ca="1" si="62"/>
        <v>0</v>
      </c>
      <c r="W123" t="str">
        <f t="shared" ca="1" si="46"/>
        <v/>
      </c>
      <c r="X123" t="str">
        <f ca="1">IF(T123="","", IF(T123=1, "Long"&amp;COUNTIF($T$2:T123,1), "Sell"&amp;COUNTIF($T$2:T123, 0)))</f>
        <v/>
      </c>
      <c r="Y123" t="str">
        <f ca="1">IF(U123="","", IF(U123=-1, "Short"&amp;COUNTIF($U$2:U123,-1), "Cover"&amp;COUNTIF($U$2:U123, 0)))</f>
        <v/>
      </c>
      <c r="Z123" t="str">
        <f t="shared" ca="1" si="47"/>
        <v/>
      </c>
      <c r="AA123" t="str">
        <f t="shared" ca="1" si="48"/>
        <v/>
      </c>
      <c r="AB123" t="str">
        <f t="shared" ca="1" si="49"/>
        <v/>
      </c>
      <c r="AC123" t="str">
        <f t="shared" ca="1" si="50"/>
        <v/>
      </c>
      <c r="AD123" t="str">
        <f t="shared" ca="1" si="51"/>
        <v/>
      </c>
      <c r="AE123" t="str">
        <f t="shared" ca="1" si="52"/>
        <v/>
      </c>
      <c r="AF123">
        <f t="shared" ca="1" si="53"/>
        <v>0</v>
      </c>
      <c r="AG123">
        <f t="shared" ca="1" si="54"/>
        <v>0</v>
      </c>
      <c r="AH123" t="str">
        <f ca="1">IF(AF123=0, "", COUNTIF($AF$2:AF123, 1))</f>
        <v/>
      </c>
      <c r="AI123" t="str">
        <f ca="1">IF(AG123=0, "", COUNTIF($AG$2:AG123, 1))</f>
        <v/>
      </c>
      <c r="AJ123" t="str">
        <f t="shared" ca="1" si="55"/>
        <v/>
      </c>
    </row>
    <row r="124" spans="1:36" x14ac:dyDescent="0.3">
      <c r="A124" t="str">
        <f ca="1">IF(W124="","",W124&amp;"-"&amp;COUNTIF($W$2:W124,W124))</f>
        <v/>
      </c>
      <c r="B124" t="str">
        <f ca="1">IF(T124="","",T124&amp;"-"&amp;COUNTIF($T$2:T124,T124))</f>
        <v/>
      </c>
      <c r="C124" t="str">
        <f ca="1">IF(U124="","",U124&amp;"-"&amp;COUNTIF($U$2:U124,U124))</f>
        <v/>
      </c>
      <c r="D124" t="s">
        <v>97</v>
      </c>
      <c r="E124" t="s">
        <v>97</v>
      </c>
      <c r="F124">
        <f t="shared" si="56"/>
        <v>123</v>
      </c>
      <c r="G124" s="4">
        <f t="shared" ca="1" si="37"/>
        <v>41451</v>
      </c>
      <c r="H124">
        <f t="shared" ca="1" si="38"/>
        <v>622.85</v>
      </c>
      <c r="I124" s="5">
        <f t="shared" ca="1" si="38"/>
        <v>815.6</v>
      </c>
      <c r="J124" s="6">
        <f t="shared" ca="1" si="39"/>
        <v>0.76367091711623347</v>
      </c>
      <c r="K124" s="6">
        <f t="shared" ca="1" si="40"/>
        <v>0.78211359767729971</v>
      </c>
      <c r="L124" s="6">
        <f t="shared" ca="1" si="57"/>
        <v>1.4887299918114699E-2</v>
      </c>
      <c r="M124">
        <f t="shared" ca="1" si="41"/>
        <v>0.79700089759541437</v>
      </c>
      <c r="N124">
        <f t="shared" ca="1" si="42"/>
        <v>0.76722629775918505</v>
      </c>
      <c r="O124" t="str">
        <f t="shared" ca="1" si="43"/>
        <v>Long</v>
      </c>
      <c r="P124" t="str">
        <f t="shared" ca="1" si="58"/>
        <v>Long</v>
      </c>
      <c r="Q124" t="str">
        <f t="shared" ca="1" si="59"/>
        <v/>
      </c>
      <c r="R124">
        <f t="shared" ca="1" si="60"/>
        <v>1</v>
      </c>
      <c r="S124">
        <f t="shared" ca="1" si="61"/>
        <v>0</v>
      </c>
      <c r="T124" t="str">
        <f t="shared" ca="1" si="44"/>
        <v/>
      </c>
      <c r="U124" t="str">
        <f t="shared" ca="1" si="45"/>
        <v/>
      </c>
      <c r="V124">
        <f t="shared" ca="1" si="62"/>
        <v>0</v>
      </c>
      <c r="W124" t="str">
        <f t="shared" ca="1" si="46"/>
        <v/>
      </c>
      <c r="X124" t="str">
        <f ca="1">IF(T124="","", IF(T124=1, "Long"&amp;COUNTIF($T$2:T124,1), "Sell"&amp;COUNTIF($T$2:T124, 0)))</f>
        <v/>
      </c>
      <c r="Y124" t="str">
        <f ca="1">IF(U124="","", IF(U124=-1, "Short"&amp;COUNTIF($U$2:U124,-1), "Cover"&amp;COUNTIF($U$2:U124, 0)))</f>
        <v/>
      </c>
      <c r="Z124" t="str">
        <f t="shared" ca="1" si="47"/>
        <v/>
      </c>
      <c r="AA124" t="str">
        <f t="shared" ca="1" si="48"/>
        <v/>
      </c>
      <c r="AB124" t="str">
        <f t="shared" ca="1" si="49"/>
        <v/>
      </c>
      <c r="AC124" t="str">
        <f t="shared" ca="1" si="50"/>
        <v/>
      </c>
      <c r="AD124" t="str">
        <f t="shared" ca="1" si="51"/>
        <v/>
      </c>
      <c r="AE124" t="str">
        <f t="shared" ca="1" si="52"/>
        <v/>
      </c>
      <c r="AF124">
        <f t="shared" ca="1" si="53"/>
        <v>0</v>
      </c>
      <c r="AG124">
        <f t="shared" ca="1" si="54"/>
        <v>0</v>
      </c>
      <c r="AH124" t="str">
        <f ca="1">IF(AF124=0, "", COUNTIF($AF$2:AF124, 1))</f>
        <v/>
      </c>
      <c r="AI124" t="str">
        <f ca="1">IF(AG124=0, "", COUNTIF($AG$2:AG124, 1))</f>
        <v/>
      </c>
      <c r="AJ124" t="str">
        <f t="shared" ca="1" si="55"/>
        <v/>
      </c>
    </row>
    <row r="125" spans="1:36" x14ac:dyDescent="0.3">
      <c r="A125" t="str">
        <f ca="1">IF(W125="","",W125&amp;"-"&amp;COUNTIF($W$2:W125,W125))</f>
        <v/>
      </c>
      <c r="B125" t="str">
        <f ca="1">IF(T125="","",T125&amp;"-"&amp;COUNTIF($T$2:T125,T125))</f>
        <v/>
      </c>
      <c r="C125" t="str">
        <f ca="1">IF(U125="","",U125&amp;"-"&amp;COUNTIF($U$2:U125,U125))</f>
        <v/>
      </c>
      <c r="D125" t="s">
        <v>97</v>
      </c>
      <c r="E125" t="s">
        <v>97</v>
      </c>
      <c r="F125">
        <f t="shared" si="56"/>
        <v>124</v>
      </c>
      <c r="G125" s="4">
        <f t="shared" ca="1" si="37"/>
        <v>41452</v>
      </c>
      <c r="H125">
        <f t="shared" ca="1" si="38"/>
        <v>646.5</v>
      </c>
      <c r="I125" s="5">
        <f t="shared" ca="1" si="38"/>
        <v>837.15</v>
      </c>
      <c r="J125" s="6">
        <f t="shared" ca="1" si="39"/>
        <v>0.77226303529833362</v>
      </c>
      <c r="K125" s="6">
        <f t="shared" ca="1" si="40"/>
        <v>0.77868242767844564</v>
      </c>
      <c r="L125" s="6">
        <f t="shared" ca="1" si="57"/>
        <v>1.2363217578697927E-2</v>
      </c>
      <c r="M125">
        <f t="shared" ca="1" si="41"/>
        <v>0.7910456452571436</v>
      </c>
      <c r="N125">
        <f t="shared" ca="1" si="42"/>
        <v>0.76631921009974768</v>
      </c>
      <c r="O125" t="str">
        <f t="shared" ca="1" si="43"/>
        <v>Long</v>
      </c>
      <c r="P125" t="str">
        <f t="shared" ca="1" si="58"/>
        <v>Long</v>
      </c>
      <c r="Q125" t="str">
        <f t="shared" ca="1" si="59"/>
        <v/>
      </c>
      <c r="R125">
        <f t="shared" ca="1" si="60"/>
        <v>1</v>
      </c>
      <c r="S125">
        <f t="shared" ca="1" si="61"/>
        <v>0</v>
      </c>
      <c r="T125" t="str">
        <f t="shared" ca="1" si="44"/>
        <v/>
      </c>
      <c r="U125" t="str">
        <f t="shared" ca="1" si="45"/>
        <v/>
      </c>
      <c r="V125">
        <f t="shared" ca="1" si="62"/>
        <v>0</v>
      </c>
      <c r="W125" t="str">
        <f t="shared" ca="1" si="46"/>
        <v/>
      </c>
      <c r="X125" t="str">
        <f ca="1">IF(T125="","", IF(T125=1, "Long"&amp;COUNTIF($T$2:T125,1), "Sell"&amp;COUNTIF($T$2:T125, 0)))</f>
        <v/>
      </c>
      <c r="Y125" t="str">
        <f ca="1">IF(U125="","", IF(U125=-1, "Short"&amp;COUNTIF($U$2:U125,-1), "Cover"&amp;COUNTIF($U$2:U125, 0)))</f>
        <v/>
      </c>
      <c r="Z125" t="str">
        <f t="shared" ca="1" si="47"/>
        <v/>
      </c>
      <c r="AA125" t="str">
        <f t="shared" ca="1" si="48"/>
        <v/>
      </c>
      <c r="AB125" t="str">
        <f t="shared" ca="1" si="49"/>
        <v/>
      </c>
      <c r="AC125" t="str">
        <f t="shared" ca="1" si="50"/>
        <v/>
      </c>
      <c r="AD125" t="str">
        <f t="shared" ca="1" si="51"/>
        <v/>
      </c>
      <c r="AE125" t="str">
        <f t="shared" ca="1" si="52"/>
        <v/>
      </c>
      <c r="AF125">
        <f t="shared" ca="1" si="53"/>
        <v>0</v>
      </c>
      <c r="AG125">
        <f t="shared" ca="1" si="54"/>
        <v>0</v>
      </c>
      <c r="AH125" t="str">
        <f ca="1">IF(AF125=0, "", COUNTIF($AF$2:AF125, 1))</f>
        <v/>
      </c>
      <c r="AI125" t="str">
        <f ca="1">IF(AG125=0, "", COUNTIF($AG$2:AG125, 1))</f>
        <v/>
      </c>
      <c r="AJ125" t="str">
        <f t="shared" ca="1" si="55"/>
        <v/>
      </c>
    </row>
    <row r="126" spans="1:36" x14ac:dyDescent="0.3">
      <c r="A126" t="str">
        <f ca="1">IF(W126="","",W126&amp;"-"&amp;COUNTIF($W$2:W126,W126))</f>
        <v/>
      </c>
      <c r="B126" t="str">
        <f ca="1">IF(T126="","",T126&amp;"-"&amp;COUNTIF($T$2:T126,T126))</f>
        <v/>
      </c>
      <c r="C126" t="str">
        <f ca="1">IF(U126="","",U126&amp;"-"&amp;COUNTIF($U$2:U126,U126))</f>
        <v/>
      </c>
      <c r="D126" t="s">
        <v>97</v>
      </c>
      <c r="E126" t="s">
        <v>97</v>
      </c>
      <c r="F126">
        <f t="shared" si="56"/>
        <v>125</v>
      </c>
      <c r="G126" s="4">
        <f t="shared" ca="1" si="37"/>
        <v>41453</v>
      </c>
      <c r="H126">
        <f t="shared" ca="1" si="38"/>
        <v>669.5</v>
      </c>
      <c r="I126" s="5">
        <f t="shared" ca="1" si="38"/>
        <v>879.05</v>
      </c>
      <c r="J126" s="6">
        <f t="shared" ca="1" si="39"/>
        <v>0.7616176554234686</v>
      </c>
      <c r="K126" s="6">
        <f t="shared" ca="1" si="40"/>
        <v>0.77519748663396615</v>
      </c>
      <c r="L126" s="6">
        <f t="shared" ca="1" si="57"/>
        <v>1.1686208851179884E-2</v>
      </c>
      <c r="M126">
        <f t="shared" ca="1" si="41"/>
        <v>0.78688369548514603</v>
      </c>
      <c r="N126">
        <f t="shared" ca="1" si="42"/>
        <v>0.76351127778278627</v>
      </c>
      <c r="O126" t="str">
        <f t="shared" ca="1" si="43"/>
        <v>Long</v>
      </c>
      <c r="P126" t="str">
        <f t="shared" ca="1" si="58"/>
        <v>Long</v>
      </c>
      <c r="Q126" t="str">
        <f t="shared" ca="1" si="59"/>
        <v/>
      </c>
      <c r="R126">
        <f t="shared" ca="1" si="60"/>
        <v>1</v>
      </c>
      <c r="S126">
        <f t="shared" ca="1" si="61"/>
        <v>0</v>
      </c>
      <c r="T126" t="str">
        <f t="shared" ca="1" si="44"/>
        <v/>
      </c>
      <c r="U126" t="str">
        <f t="shared" ca="1" si="45"/>
        <v/>
      </c>
      <c r="V126">
        <f t="shared" ca="1" si="62"/>
        <v>0</v>
      </c>
      <c r="W126" t="str">
        <f t="shared" ca="1" si="46"/>
        <v/>
      </c>
      <c r="X126" t="str">
        <f ca="1">IF(T126="","", IF(T126=1, "Long"&amp;COUNTIF($T$2:T126,1), "Sell"&amp;COUNTIF($T$2:T126, 0)))</f>
        <v/>
      </c>
      <c r="Y126" t="str">
        <f ca="1">IF(U126="","", IF(U126=-1, "Short"&amp;COUNTIF($U$2:U126,-1), "Cover"&amp;COUNTIF($U$2:U126, 0)))</f>
        <v/>
      </c>
      <c r="Z126" t="str">
        <f t="shared" ca="1" si="47"/>
        <v/>
      </c>
      <c r="AA126" t="str">
        <f t="shared" ca="1" si="48"/>
        <v/>
      </c>
      <c r="AB126" t="str">
        <f t="shared" ca="1" si="49"/>
        <v/>
      </c>
      <c r="AC126" t="str">
        <f t="shared" ca="1" si="50"/>
        <v/>
      </c>
      <c r="AD126" t="str">
        <f t="shared" ca="1" si="51"/>
        <v/>
      </c>
      <c r="AE126" t="str">
        <f t="shared" ca="1" si="52"/>
        <v/>
      </c>
      <c r="AF126">
        <f t="shared" ca="1" si="53"/>
        <v>0</v>
      </c>
      <c r="AG126">
        <f t="shared" ca="1" si="54"/>
        <v>0</v>
      </c>
      <c r="AH126" t="str">
        <f ca="1">IF(AF126=0, "", COUNTIF($AF$2:AF126, 1))</f>
        <v/>
      </c>
      <c r="AI126" t="str">
        <f ca="1">IF(AG126=0, "", COUNTIF($AG$2:AG126, 1))</f>
        <v/>
      </c>
      <c r="AJ126" t="str">
        <f t="shared" ca="1" si="55"/>
        <v/>
      </c>
    </row>
    <row r="127" spans="1:36" x14ac:dyDescent="0.3">
      <c r="A127" t="str">
        <f ca="1">IF(W127="","",W127&amp;"-"&amp;COUNTIF($W$2:W127,W127))</f>
        <v/>
      </c>
      <c r="B127" t="str">
        <f ca="1">IF(T127="","",T127&amp;"-"&amp;COUNTIF($T$2:T127,T127))</f>
        <v/>
      </c>
      <c r="C127" t="str">
        <f ca="1">IF(U127="","",U127&amp;"-"&amp;COUNTIF($U$2:U127,U127))</f>
        <v/>
      </c>
      <c r="D127" t="s">
        <v>97</v>
      </c>
      <c r="E127" t="s">
        <v>97</v>
      </c>
      <c r="F127">
        <f t="shared" si="56"/>
        <v>126</v>
      </c>
      <c r="G127" s="4">
        <f t="shared" ca="1" si="37"/>
        <v>41456</v>
      </c>
      <c r="H127">
        <f t="shared" ca="1" si="38"/>
        <v>668.75</v>
      </c>
      <c r="I127" s="5">
        <f t="shared" ca="1" si="38"/>
        <v>889.65</v>
      </c>
      <c r="J127" s="6">
        <f t="shared" ca="1" si="39"/>
        <v>0.75170010678356658</v>
      </c>
      <c r="K127" s="6">
        <f t="shared" ca="1" si="40"/>
        <v>0.77133504823605559</v>
      </c>
      <c r="L127" s="6">
        <f t="shared" ca="1" si="57"/>
        <v>1.2486542079677903E-2</v>
      </c>
      <c r="M127">
        <f t="shared" ca="1" si="41"/>
        <v>0.78382159031573351</v>
      </c>
      <c r="N127">
        <f t="shared" ca="1" si="42"/>
        <v>0.75884850615637767</v>
      </c>
      <c r="O127" t="str">
        <f t="shared" ca="1" si="43"/>
        <v>Long</v>
      </c>
      <c r="P127" t="str">
        <f t="shared" ca="1" si="58"/>
        <v>Long</v>
      </c>
      <c r="Q127" t="str">
        <f t="shared" ca="1" si="59"/>
        <v/>
      </c>
      <c r="R127">
        <f t="shared" ca="1" si="60"/>
        <v>1</v>
      </c>
      <c r="S127">
        <f t="shared" ca="1" si="61"/>
        <v>0</v>
      </c>
      <c r="T127" t="str">
        <f t="shared" ca="1" si="44"/>
        <v/>
      </c>
      <c r="U127" t="str">
        <f t="shared" ca="1" si="45"/>
        <v/>
      </c>
      <c r="V127">
        <f t="shared" ca="1" si="62"/>
        <v>0</v>
      </c>
      <c r="W127" t="str">
        <f t="shared" ca="1" si="46"/>
        <v/>
      </c>
      <c r="X127" t="str">
        <f ca="1">IF(T127="","", IF(T127=1, "Long"&amp;COUNTIF($T$2:T127,1), "Sell"&amp;COUNTIF($T$2:T127, 0)))</f>
        <v/>
      </c>
      <c r="Y127" t="str">
        <f ca="1">IF(U127="","", IF(U127=-1, "Short"&amp;COUNTIF($U$2:U127,-1), "Cover"&amp;COUNTIF($U$2:U127, 0)))</f>
        <v/>
      </c>
      <c r="Z127" t="str">
        <f t="shared" ca="1" si="47"/>
        <v/>
      </c>
      <c r="AA127" t="str">
        <f t="shared" ca="1" si="48"/>
        <v/>
      </c>
      <c r="AB127" t="str">
        <f t="shared" ca="1" si="49"/>
        <v/>
      </c>
      <c r="AC127" t="str">
        <f t="shared" ca="1" si="50"/>
        <v/>
      </c>
      <c r="AD127" t="str">
        <f t="shared" ca="1" si="51"/>
        <v/>
      </c>
      <c r="AE127" t="str">
        <f t="shared" ca="1" si="52"/>
        <v/>
      </c>
      <c r="AF127">
        <f t="shared" ca="1" si="53"/>
        <v>0</v>
      </c>
      <c r="AG127">
        <f t="shared" ca="1" si="54"/>
        <v>0</v>
      </c>
      <c r="AH127" t="str">
        <f ca="1">IF(AF127=0, "", COUNTIF($AF$2:AF127, 1))</f>
        <v/>
      </c>
      <c r="AI127" t="str">
        <f ca="1">IF(AG127=0, "", COUNTIF($AG$2:AG127, 1))</f>
        <v/>
      </c>
      <c r="AJ127" t="str">
        <f t="shared" ca="1" si="55"/>
        <v/>
      </c>
    </row>
    <row r="128" spans="1:36" x14ac:dyDescent="0.3">
      <c r="A128" t="str">
        <f ca="1">IF(W128="","",W128&amp;"-"&amp;COUNTIF($W$2:W128,W128))</f>
        <v/>
      </c>
      <c r="B128" t="str">
        <f ca="1">IF(T128="","",T128&amp;"-"&amp;COUNTIF($T$2:T128,T128))</f>
        <v/>
      </c>
      <c r="C128" t="str">
        <f ca="1">IF(U128="","",U128&amp;"-"&amp;COUNTIF($U$2:U128,U128))</f>
        <v/>
      </c>
      <c r="D128" t="s">
        <v>97</v>
      </c>
      <c r="E128" t="s">
        <v>97</v>
      </c>
      <c r="F128">
        <f t="shared" si="56"/>
        <v>127</v>
      </c>
      <c r="G128" s="4">
        <f t="shared" ca="1" si="37"/>
        <v>41457</v>
      </c>
      <c r="H128">
        <f t="shared" ca="1" si="38"/>
        <v>656.55</v>
      </c>
      <c r="I128" s="5">
        <f t="shared" ca="1" si="38"/>
        <v>875.15</v>
      </c>
      <c r="J128" s="6">
        <f t="shared" ca="1" si="39"/>
        <v>0.75021424898588807</v>
      </c>
      <c r="K128" s="6">
        <f t="shared" ca="1" si="40"/>
        <v>0.76752553788284583</v>
      </c>
      <c r="L128" s="6">
        <f t="shared" ca="1" si="57"/>
        <v>1.2543528928257559E-2</v>
      </c>
      <c r="M128">
        <f t="shared" ca="1" si="41"/>
        <v>0.78006906681110344</v>
      </c>
      <c r="N128">
        <f t="shared" ca="1" si="42"/>
        <v>0.75498200895458822</v>
      </c>
      <c r="O128" t="str">
        <f t="shared" ca="1" si="43"/>
        <v>Long</v>
      </c>
      <c r="P128" t="str">
        <f t="shared" ca="1" si="58"/>
        <v>Long</v>
      </c>
      <c r="Q128" t="str">
        <f t="shared" ca="1" si="59"/>
        <v/>
      </c>
      <c r="R128">
        <f t="shared" ca="1" si="60"/>
        <v>1</v>
      </c>
      <c r="S128">
        <f t="shared" ca="1" si="61"/>
        <v>0</v>
      </c>
      <c r="T128" t="str">
        <f t="shared" ca="1" si="44"/>
        <v/>
      </c>
      <c r="U128" t="str">
        <f t="shared" ca="1" si="45"/>
        <v/>
      </c>
      <c r="V128">
        <f t="shared" ca="1" si="62"/>
        <v>0</v>
      </c>
      <c r="W128" t="str">
        <f t="shared" ca="1" si="46"/>
        <v/>
      </c>
      <c r="X128" t="str">
        <f ca="1">IF(T128="","", IF(T128=1, "Long"&amp;COUNTIF($T$2:T128,1), "Sell"&amp;COUNTIF($T$2:T128, 0)))</f>
        <v/>
      </c>
      <c r="Y128" t="str">
        <f ca="1">IF(U128="","", IF(U128=-1, "Short"&amp;COUNTIF($U$2:U128,-1), "Cover"&amp;COUNTIF($U$2:U128, 0)))</f>
        <v/>
      </c>
      <c r="Z128" t="str">
        <f t="shared" ca="1" si="47"/>
        <v/>
      </c>
      <c r="AA128" t="str">
        <f t="shared" ca="1" si="48"/>
        <v/>
      </c>
      <c r="AB128" t="str">
        <f t="shared" ca="1" si="49"/>
        <v/>
      </c>
      <c r="AC128" t="str">
        <f t="shared" ca="1" si="50"/>
        <v/>
      </c>
      <c r="AD128" t="str">
        <f t="shared" ca="1" si="51"/>
        <v/>
      </c>
      <c r="AE128" t="str">
        <f t="shared" ca="1" si="52"/>
        <v/>
      </c>
      <c r="AF128">
        <f t="shared" ca="1" si="53"/>
        <v>0</v>
      </c>
      <c r="AG128">
        <f t="shared" ca="1" si="54"/>
        <v>0</v>
      </c>
      <c r="AH128" t="str">
        <f ca="1">IF(AF128=0, "", COUNTIF($AF$2:AF128, 1))</f>
        <v/>
      </c>
      <c r="AI128" t="str">
        <f ca="1">IF(AG128=0, "", COUNTIF($AG$2:AG128, 1))</f>
        <v/>
      </c>
      <c r="AJ128" t="str">
        <f t="shared" ca="1" si="55"/>
        <v/>
      </c>
    </row>
    <row r="129" spans="1:36" x14ac:dyDescent="0.3">
      <c r="A129" t="str">
        <f ca="1">IF(W129="","",W129&amp;"-"&amp;COUNTIF($W$2:W129,W129))</f>
        <v/>
      </c>
      <c r="B129" t="str">
        <f ca="1">IF(T129="","",T129&amp;"-"&amp;COUNTIF($T$2:T129,T129))</f>
        <v/>
      </c>
      <c r="C129" t="str">
        <f ca="1">IF(U129="","",U129&amp;"-"&amp;COUNTIF($U$2:U129,U129))</f>
        <v/>
      </c>
      <c r="D129" t="s">
        <v>97</v>
      </c>
      <c r="E129" t="s">
        <v>97</v>
      </c>
      <c r="F129">
        <f t="shared" si="56"/>
        <v>128</v>
      </c>
      <c r="G129" s="4">
        <f t="shared" ca="1" si="37"/>
        <v>41458</v>
      </c>
      <c r="H129">
        <f t="shared" ca="1" si="38"/>
        <v>650.65</v>
      </c>
      <c r="I129" s="5">
        <f t="shared" ca="1" si="38"/>
        <v>853.6</v>
      </c>
      <c r="J129" s="6">
        <f t="shared" ca="1" si="39"/>
        <v>0.76224226804123707</v>
      </c>
      <c r="K129" s="6">
        <f t="shared" ca="1" si="40"/>
        <v>0.76481769705125313</v>
      </c>
      <c r="L129" s="6">
        <f t="shared" ca="1" si="57"/>
        <v>9.9756476881255746E-3</v>
      </c>
      <c r="M129">
        <f t="shared" ca="1" si="41"/>
        <v>0.77479334473937866</v>
      </c>
      <c r="N129">
        <f t="shared" ca="1" si="42"/>
        <v>0.7548420493631276</v>
      </c>
      <c r="O129" t="str">
        <f t="shared" ca="1" si="43"/>
        <v>Long</v>
      </c>
      <c r="P129" t="str">
        <f t="shared" ca="1" si="58"/>
        <v>Long</v>
      </c>
      <c r="Q129" t="str">
        <f t="shared" ca="1" si="59"/>
        <v/>
      </c>
      <c r="R129">
        <f t="shared" ca="1" si="60"/>
        <v>1</v>
      </c>
      <c r="S129">
        <f t="shared" ca="1" si="61"/>
        <v>0</v>
      </c>
      <c r="T129" t="str">
        <f t="shared" ca="1" si="44"/>
        <v/>
      </c>
      <c r="U129" t="str">
        <f t="shared" ca="1" si="45"/>
        <v/>
      </c>
      <c r="V129">
        <f t="shared" ca="1" si="62"/>
        <v>0</v>
      </c>
      <c r="W129" t="str">
        <f t="shared" ca="1" si="46"/>
        <v/>
      </c>
      <c r="X129" t="str">
        <f ca="1">IF(T129="","", IF(T129=1, "Long"&amp;COUNTIF($T$2:T129,1), "Sell"&amp;COUNTIF($T$2:T129, 0)))</f>
        <v/>
      </c>
      <c r="Y129" t="str">
        <f ca="1">IF(U129="","", IF(U129=-1, "Short"&amp;COUNTIF($U$2:U129,-1), "Cover"&amp;COUNTIF($U$2:U129, 0)))</f>
        <v/>
      </c>
      <c r="Z129" t="str">
        <f t="shared" ca="1" si="47"/>
        <v/>
      </c>
      <c r="AA129" t="str">
        <f t="shared" ca="1" si="48"/>
        <v/>
      </c>
      <c r="AB129" t="str">
        <f t="shared" ca="1" si="49"/>
        <v/>
      </c>
      <c r="AC129" t="str">
        <f t="shared" ca="1" si="50"/>
        <v/>
      </c>
      <c r="AD129" t="str">
        <f t="shared" ca="1" si="51"/>
        <v/>
      </c>
      <c r="AE129" t="str">
        <f t="shared" ca="1" si="52"/>
        <v/>
      </c>
      <c r="AF129">
        <f t="shared" ca="1" si="53"/>
        <v>0</v>
      </c>
      <c r="AG129">
        <f t="shared" ca="1" si="54"/>
        <v>0</v>
      </c>
      <c r="AH129" t="str">
        <f ca="1">IF(AF129=0, "", COUNTIF($AF$2:AF129, 1))</f>
        <v/>
      </c>
      <c r="AI129" t="str">
        <f ca="1">IF(AG129=0, "", COUNTIF($AG$2:AG129, 1))</f>
        <v/>
      </c>
      <c r="AJ129" t="str">
        <f t="shared" ca="1" si="55"/>
        <v/>
      </c>
    </row>
    <row r="130" spans="1:36" x14ac:dyDescent="0.3">
      <c r="A130" t="str">
        <f ca="1">IF(W130="","",W130&amp;"-"&amp;COUNTIF($W$2:W130,W130))</f>
        <v>0-16</v>
      </c>
      <c r="B130" t="str">
        <f ca="1">IF(T130="","",T130&amp;"-"&amp;COUNTIF($T$2:T130,T130))</f>
        <v>0-10</v>
      </c>
      <c r="C130" t="str">
        <f ca="1">IF(U130="","",U130&amp;"-"&amp;COUNTIF($U$2:U130,U130))</f>
        <v/>
      </c>
      <c r="D130" t="s">
        <v>97</v>
      </c>
      <c r="E130">
        <v>16</v>
      </c>
      <c r="F130">
        <f t="shared" si="56"/>
        <v>129</v>
      </c>
      <c r="G130" s="4">
        <f t="shared" ca="1" si="37"/>
        <v>41459</v>
      </c>
      <c r="H130">
        <f t="shared" ca="1" si="38"/>
        <v>655.15</v>
      </c>
      <c r="I130" s="5">
        <f t="shared" ca="1" si="38"/>
        <v>852.1</v>
      </c>
      <c r="J130" s="6">
        <f t="shared" ca="1" si="39"/>
        <v>0.76886515667175215</v>
      </c>
      <c r="K130" s="6">
        <f t="shared" ca="1" si="40"/>
        <v>0.76383741558063856</v>
      </c>
      <c r="L130" s="6">
        <f t="shared" ca="1" si="57"/>
        <v>8.8854702496604671E-3</v>
      </c>
      <c r="M130">
        <f t="shared" ca="1" si="41"/>
        <v>0.77272288583029902</v>
      </c>
      <c r="N130">
        <f t="shared" ca="1" si="42"/>
        <v>0.75495194533097809</v>
      </c>
      <c r="O130" t="str">
        <f t="shared" ca="1" si="43"/>
        <v/>
      </c>
      <c r="P130" t="str">
        <f t="shared" ca="1" si="58"/>
        <v/>
      </c>
      <c r="Q130" t="str">
        <f t="shared" ca="1" si="59"/>
        <v/>
      </c>
      <c r="R130">
        <f t="shared" ca="1" si="60"/>
        <v>0</v>
      </c>
      <c r="S130">
        <f t="shared" ca="1" si="61"/>
        <v>0</v>
      </c>
      <c r="T130">
        <f t="shared" ca="1" si="44"/>
        <v>0</v>
      </c>
      <c r="U130" t="str">
        <f t="shared" ca="1" si="45"/>
        <v/>
      </c>
      <c r="V130">
        <f t="shared" ca="1" si="62"/>
        <v>0</v>
      </c>
      <c r="W130">
        <f t="shared" ca="1" si="46"/>
        <v>0</v>
      </c>
      <c r="X130" t="str">
        <f ca="1">IF(T130="","", IF(T130=1, "Long"&amp;COUNTIF($T$2:T130,1), "Sell"&amp;COUNTIF($T$2:T130, 0)))</f>
        <v>Sell10</v>
      </c>
      <c r="Y130" t="str">
        <f ca="1">IF(U130="","", IF(U130=-1, "Short"&amp;COUNTIF($U$2:U130,-1), "Cover"&amp;COUNTIF($U$2:U130, 0)))</f>
        <v/>
      </c>
      <c r="Z130" t="str">
        <f t="shared" ca="1" si="47"/>
        <v/>
      </c>
      <c r="AA130" t="str">
        <f t="shared" ca="1" si="48"/>
        <v>SELL</v>
      </c>
      <c r="AB130" t="str">
        <f t="shared" ca="1" si="49"/>
        <v/>
      </c>
      <c r="AC130" t="str">
        <f t="shared" ca="1" si="50"/>
        <v/>
      </c>
      <c r="AD130" t="str">
        <f t="shared" ca="1" si="51"/>
        <v/>
      </c>
      <c r="AE130" t="str">
        <f t="shared" ca="1" si="52"/>
        <v>SELL</v>
      </c>
      <c r="AF130">
        <f t="shared" ca="1" si="53"/>
        <v>0</v>
      </c>
      <c r="AG130">
        <f t="shared" ca="1" si="54"/>
        <v>1</v>
      </c>
      <c r="AH130" t="str">
        <f ca="1">IF(AF130=0, "", COUNTIF($AF$2:AF130, 1))</f>
        <v/>
      </c>
      <c r="AI130">
        <f ca="1">IF(AG130=0, "", COUNTIF($AG$2:AG130, 1))</f>
        <v>16</v>
      </c>
      <c r="AJ130" t="str">
        <f t="shared" ca="1" si="55"/>
        <v/>
      </c>
    </row>
    <row r="131" spans="1:36" x14ac:dyDescent="0.3">
      <c r="A131" t="str">
        <f ca="1">IF(W131="","",W131&amp;"-"&amp;COUNTIF($W$2:W131,W131))</f>
        <v>1-17</v>
      </c>
      <c r="B131" t="str">
        <f ca="1">IF(T131="","",T131&amp;"-"&amp;COUNTIF($T$2:T131,T131))</f>
        <v/>
      </c>
      <c r="C131" t="str">
        <f ca="1">IF(U131="","",U131&amp;"-"&amp;COUNTIF($U$2:U131,U131))</f>
        <v>-1-7</v>
      </c>
      <c r="D131">
        <v>17</v>
      </c>
      <c r="E131" t="s">
        <v>97</v>
      </c>
      <c r="F131">
        <f t="shared" si="56"/>
        <v>130</v>
      </c>
      <c r="G131" s="4">
        <f t="shared" ref="G131:G194" ca="1" si="63">VLOOKUP(F131, INDIRECT("HDFCBANK!A2:P251"), 4, FALSE)</f>
        <v>41460</v>
      </c>
      <c r="H131">
        <f t="shared" ref="H131:I194" ca="1" si="64">VLOOKUP(H$1&amp;$G131, INDIRECT(H$1&amp;"!E2:Q251"), 7, FALSE)</f>
        <v>667.75</v>
      </c>
      <c r="I131" s="5">
        <f t="shared" ca="1" si="64"/>
        <v>850.1</v>
      </c>
      <c r="J131" s="6">
        <f t="shared" ref="J131:J194" ca="1" si="65">H131/I131</f>
        <v>0.78549582402070339</v>
      </c>
      <c r="K131" s="6">
        <f t="shared" ref="K131:K194" ca="1" si="66">IF($F131&gt;=$AL$3,AVERAGE(OFFSET(J131,0,0,-$AL$3,1)),"")</f>
        <v>0.76498356189156724</v>
      </c>
      <c r="L131" s="6">
        <f t="shared" ca="1" si="57"/>
        <v>1.0865524901344533E-2</v>
      </c>
      <c r="M131">
        <f t="shared" ref="M131:M194" ca="1" si="67">IFERROR(K131+(L131*$AL$4), "")</f>
        <v>0.77584908679291176</v>
      </c>
      <c r="N131">
        <f t="shared" ref="N131:N194" ca="1" si="68">IFERROR(K131-(L131*$AL$4), "")</f>
        <v>0.75411803699022273</v>
      </c>
      <c r="O131" t="str">
        <f t="shared" ref="O131:O194" ca="1" si="69">IF(F131&lt;=$AL$3,"",IF(O130="",IF(J131&gt;M131,"Short",IF(J131&lt;N131,"Long",IF(M131="","",""))),IF(O130="Long",IF(J131&gt;K131,"",O130),IF(O130="Short",IF(J131&lt;K131,"",O130),""))))</f>
        <v>Short</v>
      </c>
      <c r="P131" t="str">
        <f t="shared" ca="1" si="58"/>
        <v/>
      </c>
      <c r="Q131" t="str">
        <f t="shared" ca="1" si="59"/>
        <v>Short</v>
      </c>
      <c r="R131">
        <f t="shared" ca="1" si="60"/>
        <v>0</v>
      </c>
      <c r="S131">
        <f t="shared" ca="1" si="61"/>
        <v>-1</v>
      </c>
      <c r="T131" t="str">
        <f t="shared" ref="T131:T194" ca="1" si="70">IF(P130="",IF(P131="Long",1, ""),IF(P130="Long",IF(P131="Long","", 0), ""))</f>
        <v/>
      </c>
      <c r="U131">
        <f t="shared" ref="U131:U194" ca="1" si="71">IF(Q130="",IF(Q131="Short",-1, ""),IF(Q130="Short",IF(Q131="Short","", 0), ""))</f>
        <v>-1</v>
      </c>
      <c r="V131">
        <f t="shared" ca="1" si="62"/>
        <v>-1</v>
      </c>
      <c r="W131">
        <f t="shared" ref="W131:W194" ca="1" si="72">IF(O130="",IF(O131="Long",1,IF(O131="Short",1,"")),IF(O130="Long",IF(O131="Long","", 0),IF(O130="Short",IF(O131="Short","",0), "")))</f>
        <v>1</v>
      </c>
      <c r="X131" t="str">
        <f ca="1">IF(T131="","", IF(T131=1, "Long"&amp;COUNTIF($T$2:T131,1), "Sell"&amp;COUNTIF($T$2:T131, 0)))</f>
        <v/>
      </c>
      <c r="Y131" t="str">
        <f ca="1">IF(U131="","", IF(U131=-1, "Short"&amp;COUNTIF($U$2:U131,-1), "Cover"&amp;COUNTIF($U$2:U131, 0)))</f>
        <v>Short7</v>
      </c>
      <c r="Z131" t="str">
        <f t="shared" ref="Z131:Z194" ca="1" si="73">IF(T131="","",IF(T131=1,"BUY",""))</f>
        <v/>
      </c>
      <c r="AA131" t="str">
        <f t="shared" ref="AA131:AA194" ca="1" si="74">IF(T131="","",IF(T131=0,"SELL",""))</f>
        <v/>
      </c>
      <c r="AB131" t="str">
        <f t="shared" ref="AB131:AB194" ca="1" si="75">IF(U131="", "", IF(U131=-1, "Short", ""))</f>
        <v>Short</v>
      </c>
      <c r="AC131" t="str">
        <f t="shared" ref="AC131:AC194" ca="1" si="76">IF(U131="", "", IF(U131=0, "Cover", ""))</f>
        <v/>
      </c>
      <c r="AD131" t="str">
        <f t="shared" ref="AD131:AD194" ca="1" si="77">Z131&amp;AB131</f>
        <v>Short</v>
      </c>
      <c r="AE131" t="str">
        <f t="shared" ref="AE131:AE194" ca="1" si="78">AA131&amp;AC131</f>
        <v/>
      </c>
      <c r="AF131">
        <f t="shared" ref="AF131:AF194" ca="1" si="79">IF(AD131="",0,1)</f>
        <v>1</v>
      </c>
      <c r="AG131">
        <f t="shared" ref="AG131:AG194" ca="1" si="80">IF(AE131="", 0, 1)</f>
        <v>0</v>
      </c>
      <c r="AH131">
        <f ca="1">IF(AF131=0, "", COUNTIF($AF$2:AF131, 1))</f>
        <v>17</v>
      </c>
      <c r="AI131" t="str">
        <f ca="1">IF(AG131=0, "", COUNTIF($AG$2:AG131, 1))</f>
        <v/>
      </c>
      <c r="AJ131" t="str">
        <f t="shared" ref="AJ131:AJ194" ca="1" si="81">IF(T131=1,"Long",IF(U131=-1,"Short", ""))</f>
        <v>Short</v>
      </c>
    </row>
    <row r="132" spans="1:36" x14ac:dyDescent="0.3">
      <c r="A132" t="str">
        <f ca="1">IF(W132="","",W132&amp;"-"&amp;COUNTIF($W$2:W132,W132))</f>
        <v/>
      </c>
      <c r="B132" t="str">
        <f ca="1">IF(T132="","",T132&amp;"-"&amp;COUNTIF($T$2:T132,T132))</f>
        <v/>
      </c>
      <c r="C132" t="str">
        <f ca="1">IF(U132="","",U132&amp;"-"&amp;COUNTIF($U$2:U132,U132))</f>
        <v/>
      </c>
      <c r="D132" t="s">
        <v>97</v>
      </c>
      <c r="E132" t="s">
        <v>97</v>
      </c>
      <c r="F132">
        <f t="shared" ref="F132:F195" si="82">F131+1</f>
        <v>131</v>
      </c>
      <c r="G132" s="4">
        <f t="shared" ca="1" si="63"/>
        <v>41463</v>
      </c>
      <c r="H132">
        <f t="shared" ca="1" si="64"/>
        <v>660.45</v>
      </c>
      <c r="I132" s="5">
        <f t="shared" ca="1" si="64"/>
        <v>824.05</v>
      </c>
      <c r="J132" s="6">
        <f t="shared" ca="1" si="65"/>
        <v>0.80146835750257883</v>
      </c>
      <c r="K132" s="6">
        <f t="shared" ca="1" si="66"/>
        <v>0.76931201742843991</v>
      </c>
      <c r="L132" s="6">
        <f t="shared" ca="1" si="57"/>
        <v>1.5492238153717227E-2</v>
      </c>
      <c r="M132">
        <f t="shared" ca="1" si="67"/>
        <v>0.78480425558215716</v>
      </c>
      <c r="N132">
        <f t="shared" ca="1" si="68"/>
        <v>0.75381977927472266</v>
      </c>
      <c r="O132" t="str">
        <f t="shared" ca="1" si="69"/>
        <v>Short</v>
      </c>
      <c r="P132" t="str">
        <f t="shared" ca="1" si="58"/>
        <v/>
      </c>
      <c r="Q132" t="str">
        <f t="shared" ca="1" si="59"/>
        <v>Short</v>
      </c>
      <c r="R132">
        <f t="shared" ca="1" si="60"/>
        <v>0</v>
      </c>
      <c r="S132">
        <f t="shared" ca="1" si="61"/>
        <v>-1</v>
      </c>
      <c r="T132" t="str">
        <f t="shared" ca="1" si="70"/>
        <v/>
      </c>
      <c r="U132" t="str">
        <f t="shared" ca="1" si="71"/>
        <v/>
      </c>
      <c r="V132">
        <f t="shared" ca="1" si="62"/>
        <v>0</v>
      </c>
      <c r="W132" t="str">
        <f t="shared" ca="1" si="72"/>
        <v/>
      </c>
      <c r="X132" t="str">
        <f ca="1">IF(T132="","", IF(T132=1, "Long"&amp;COUNTIF($T$2:T132,1), "Sell"&amp;COUNTIF($T$2:T132, 0)))</f>
        <v/>
      </c>
      <c r="Y132" t="str">
        <f ca="1">IF(U132="","", IF(U132=-1, "Short"&amp;COUNTIF($U$2:U132,-1), "Cover"&amp;COUNTIF($U$2:U132, 0)))</f>
        <v/>
      </c>
      <c r="Z132" t="str">
        <f t="shared" ca="1" si="73"/>
        <v/>
      </c>
      <c r="AA132" t="str">
        <f t="shared" ca="1" si="74"/>
        <v/>
      </c>
      <c r="AB132" t="str">
        <f t="shared" ca="1" si="75"/>
        <v/>
      </c>
      <c r="AC132" t="str">
        <f t="shared" ca="1" si="76"/>
        <v/>
      </c>
      <c r="AD132" t="str">
        <f t="shared" ca="1" si="77"/>
        <v/>
      </c>
      <c r="AE132" t="str">
        <f t="shared" ca="1" si="78"/>
        <v/>
      </c>
      <c r="AF132">
        <f t="shared" ca="1" si="79"/>
        <v>0</v>
      </c>
      <c r="AG132">
        <f t="shared" ca="1" si="80"/>
        <v>0</v>
      </c>
      <c r="AH132" t="str">
        <f ca="1">IF(AF132=0, "", COUNTIF($AF$2:AF132, 1))</f>
        <v/>
      </c>
      <c r="AI132" t="str">
        <f ca="1">IF(AG132=0, "", COUNTIF($AG$2:AG132, 1))</f>
        <v/>
      </c>
      <c r="AJ132" t="str">
        <f t="shared" ca="1" si="81"/>
        <v/>
      </c>
    </row>
    <row r="133" spans="1:36" x14ac:dyDescent="0.3">
      <c r="A133" t="str">
        <f ca="1">IF(W133="","",W133&amp;"-"&amp;COUNTIF($W$2:W133,W133))</f>
        <v/>
      </c>
      <c r="B133" t="str">
        <f ca="1">IF(T133="","",T133&amp;"-"&amp;COUNTIF($T$2:T133,T133))</f>
        <v/>
      </c>
      <c r="C133" t="str">
        <f ca="1">IF(U133="","",U133&amp;"-"&amp;COUNTIF($U$2:U133,U133))</f>
        <v/>
      </c>
      <c r="D133" t="s">
        <v>97</v>
      </c>
      <c r="E133" t="s">
        <v>97</v>
      </c>
      <c r="F133">
        <f t="shared" si="82"/>
        <v>132</v>
      </c>
      <c r="G133" s="4">
        <f t="shared" ca="1" si="63"/>
        <v>41464</v>
      </c>
      <c r="H133">
        <f t="shared" ca="1" si="64"/>
        <v>670.3</v>
      </c>
      <c r="I133" s="5">
        <f t="shared" ca="1" si="64"/>
        <v>830.05</v>
      </c>
      <c r="J133" s="6">
        <f t="shared" ca="1" si="65"/>
        <v>0.80754171435455691</v>
      </c>
      <c r="K133" s="6">
        <f t="shared" ca="1" si="66"/>
        <v>0.77250792841983174</v>
      </c>
      <c r="L133" s="6">
        <f t="shared" ca="1" si="57"/>
        <v>1.9664225786493128E-2</v>
      </c>
      <c r="M133">
        <f t="shared" ca="1" si="67"/>
        <v>0.79217215420632492</v>
      </c>
      <c r="N133">
        <f t="shared" ca="1" si="68"/>
        <v>0.75284370263333855</v>
      </c>
      <c r="O133" t="str">
        <f t="shared" ca="1" si="69"/>
        <v>Short</v>
      </c>
      <c r="P133" t="str">
        <f t="shared" ca="1" si="58"/>
        <v/>
      </c>
      <c r="Q133" t="str">
        <f t="shared" ca="1" si="59"/>
        <v>Short</v>
      </c>
      <c r="R133">
        <f t="shared" ca="1" si="60"/>
        <v>0</v>
      </c>
      <c r="S133">
        <f t="shared" ca="1" si="61"/>
        <v>-1</v>
      </c>
      <c r="T133" t="str">
        <f t="shared" ca="1" si="70"/>
        <v/>
      </c>
      <c r="U133" t="str">
        <f t="shared" ca="1" si="71"/>
        <v/>
      </c>
      <c r="V133">
        <f t="shared" ca="1" si="62"/>
        <v>0</v>
      </c>
      <c r="W133" t="str">
        <f t="shared" ca="1" si="72"/>
        <v/>
      </c>
      <c r="X133" t="str">
        <f ca="1">IF(T133="","", IF(T133=1, "Long"&amp;COUNTIF($T$2:T133,1), "Sell"&amp;COUNTIF($T$2:T133, 0)))</f>
        <v/>
      </c>
      <c r="Y133" t="str">
        <f ca="1">IF(U133="","", IF(U133=-1, "Short"&amp;COUNTIF($U$2:U133,-1), "Cover"&amp;COUNTIF($U$2:U133, 0)))</f>
        <v/>
      </c>
      <c r="Z133" t="str">
        <f t="shared" ca="1" si="73"/>
        <v/>
      </c>
      <c r="AA133" t="str">
        <f t="shared" ca="1" si="74"/>
        <v/>
      </c>
      <c r="AB133" t="str">
        <f t="shared" ca="1" si="75"/>
        <v/>
      </c>
      <c r="AC133" t="str">
        <f t="shared" ca="1" si="76"/>
        <v/>
      </c>
      <c r="AD133" t="str">
        <f t="shared" ca="1" si="77"/>
        <v/>
      </c>
      <c r="AE133" t="str">
        <f t="shared" ca="1" si="78"/>
        <v/>
      </c>
      <c r="AF133">
        <f t="shared" ca="1" si="79"/>
        <v>0</v>
      </c>
      <c r="AG133">
        <f t="shared" ca="1" si="80"/>
        <v>0</v>
      </c>
      <c r="AH133" t="str">
        <f ca="1">IF(AF133=0, "", COUNTIF($AF$2:AF133, 1))</f>
        <v/>
      </c>
      <c r="AI133" t="str">
        <f ca="1">IF(AG133=0, "", COUNTIF($AG$2:AG133, 1))</f>
        <v/>
      </c>
      <c r="AJ133" t="str">
        <f t="shared" ca="1" si="81"/>
        <v/>
      </c>
    </row>
    <row r="134" spans="1:36" x14ac:dyDescent="0.3">
      <c r="A134" t="str">
        <f ca="1">IF(W134="","",W134&amp;"-"&amp;COUNTIF($W$2:W134,W134))</f>
        <v/>
      </c>
      <c r="B134" t="str">
        <f ca="1">IF(T134="","",T134&amp;"-"&amp;COUNTIF($T$2:T134,T134))</f>
        <v/>
      </c>
      <c r="C134" t="str">
        <f ca="1">IF(U134="","",U134&amp;"-"&amp;COUNTIF($U$2:U134,U134))</f>
        <v/>
      </c>
      <c r="D134" t="s">
        <v>97</v>
      </c>
      <c r="E134" t="s">
        <v>97</v>
      </c>
      <c r="F134">
        <f t="shared" si="82"/>
        <v>133</v>
      </c>
      <c r="G134" s="4">
        <f t="shared" ca="1" si="63"/>
        <v>41465</v>
      </c>
      <c r="H134">
        <f t="shared" ca="1" si="64"/>
        <v>659.3</v>
      </c>
      <c r="I134" s="5">
        <f t="shared" ca="1" si="64"/>
        <v>827.5</v>
      </c>
      <c r="J134" s="6">
        <f t="shared" ca="1" si="65"/>
        <v>0.79673716012084583</v>
      </c>
      <c r="K134" s="6">
        <f t="shared" ca="1" si="66"/>
        <v>0.77581455272029298</v>
      </c>
      <c r="L134" s="6">
        <f t="shared" ca="1" si="57"/>
        <v>2.076257648172981E-2</v>
      </c>
      <c r="M134">
        <f t="shared" ca="1" si="67"/>
        <v>0.79657712920202284</v>
      </c>
      <c r="N134">
        <f t="shared" ca="1" si="68"/>
        <v>0.75505197623856313</v>
      </c>
      <c r="O134" t="str">
        <f t="shared" ca="1" si="69"/>
        <v>Short</v>
      </c>
      <c r="P134" t="str">
        <f t="shared" ca="1" si="58"/>
        <v/>
      </c>
      <c r="Q134" t="str">
        <f t="shared" ca="1" si="59"/>
        <v>Short</v>
      </c>
      <c r="R134">
        <f t="shared" ca="1" si="60"/>
        <v>0</v>
      </c>
      <c r="S134">
        <f t="shared" ca="1" si="61"/>
        <v>-1</v>
      </c>
      <c r="T134" t="str">
        <f t="shared" ca="1" si="70"/>
        <v/>
      </c>
      <c r="U134" t="str">
        <f t="shared" ca="1" si="71"/>
        <v/>
      </c>
      <c r="V134">
        <f t="shared" ca="1" si="62"/>
        <v>0</v>
      </c>
      <c r="W134" t="str">
        <f t="shared" ca="1" si="72"/>
        <v/>
      </c>
      <c r="X134" t="str">
        <f ca="1">IF(T134="","", IF(T134=1, "Long"&amp;COUNTIF($T$2:T134,1), "Sell"&amp;COUNTIF($T$2:T134, 0)))</f>
        <v/>
      </c>
      <c r="Y134" t="str">
        <f ca="1">IF(U134="","", IF(U134=-1, "Short"&amp;COUNTIF($U$2:U134,-1), "Cover"&amp;COUNTIF($U$2:U134, 0)))</f>
        <v/>
      </c>
      <c r="Z134" t="str">
        <f t="shared" ca="1" si="73"/>
        <v/>
      </c>
      <c r="AA134" t="str">
        <f t="shared" ca="1" si="74"/>
        <v/>
      </c>
      <c r="AB134" t="str">
        <f t="shared" ca="1" si="75"/>
        <v/>
      </c>
      <c r="AC134" t="str">
        <f t="shared" ca="1" si="76"/>
        <v/>
      </c>
      <c r="AD134" t="str">
        <f t="shared" ca="1" si="77"/>
        <v/>
      </c>
      <c r="AE134" t="str">
        <f t="shared" ca="1" si="78"/>
        <v/>
      </c>
      <c r="AF134">
        <f t="shared" ca="1" si="79"/>
        <v>0</v>
      </c>
      <c r="AG134">
        <f t="shared" ca="1" si="80"/>
        <v>0</v>
      </c>
      <c r="AH134" t="str">
        <f ca="1">IF(AF134=0, "", COUNTIF($AF$2:AF134, 1))</f>
        <v/>
      </c>
      <c r="AI134" t="str">
        <f ca="1">IF(AG134=0, "", COUNTIF($AG$2:AG134, 1))</f>
        <v/>
      </c>
      <c r="AJ134" t="str">
        <f t="shared" ca="1" si="81"/>
        <v/>
      </c>
    </row>
    <row r="135" spans="1:36" x14ac:dyDescent="0.3">
      <c r="A135" t="str">
        <f ca="1">IF(W135="","",W135&amp;"-"&amp;COUNTIF($W$2:W135,W135))</f>
        <v/>
      </c>
      <c r="B135" t="str">
        <f ca="1">IF(T135="","",T135&amp;"-"&amp;COUNTIF($T$2:T135,T135))</f>
        <v/>
      </c>
      <c r="C135" t="str">
        <f ca="1">IF(U135="","",U135&amp;"-"&amp;COUNTIF($U$2:U135,U135))</f>
        <v/>
      </c>
      <c r="D135" t="s">
        <v>97</v>
      </c>
      <c r="E135" t="s">
        <v>97</v>
      </c>
      <c r="F135">
        <f t="shared" si="82"/>
        <v>134</v>
      </c>
      <c r="G135" s="4">
        <f t="shared" ca="1" si="63"/>
        <v>41466</v>
      </c>
      <c r="H135">
        <f t="shared" ca="1" si="64"/>
        <v>683.25</v>
      </c>
      <c r="I135" s="5">
        <f t="shared" ca="1" si="64"/>
        <v>854.8</v>
      </c>
      <c r="J135" s="6">
        <f t="shared" ca="1" si="65"/>
        <v>0.79930978006551245</v>
      </c>
      <c r="K135" s="6">
        <f t="shared" ca="1" si="66"/>
        <v>0.77851922719701094</v>
      </c>
      <c r="L135" s="6">
        <f t="shared" ca="1" si="57"/>
        <v>2.197478613520527E-2</v>
      </c>
      <c r="M135">
        <f t="shared" ca="1" si="67"/>
        <v>0.80049401333221626</v>
      </c>
      <c r="N135">
        <f t="shared" ca="1" si="68"/>
        <v>0.75654444106180563</v>
      </c>
      <c r="O135" t="str">
        <f t="shared" ca="1" si="69"/>
        <v>Short</v>
      </c>
      <c r="P135" t="str">
        <f t="shared" ca="1" si="58"/>
        <v/>
      </c>
      <c r="Q135" t="str">
        <f t="shared" ca="1" si="59"/>
        <v>Short</v>
      </c>
      <c r="R135">
        <f t="shared" ca="1" si="60"/>
        <v>0</v>
      </c>
      <c r="S135">
        <f t="shared" ca="1" si="61"/>
        <v>-1</v>
      </c>
      <c r="T135" t="str">
        <f t="shared" ca="1" si="70"/>
        <v/>
      </c>
      <c r="U135" t="str">
        <f t="shared" ca="1" si="71"/>
        <v/>
      </c>
      <c r="V135">
        <f t="shared" ca="1" si="62"/>
        <v>0</v>
      </c>
      <c r="W135" t="str">
        <f t="shared" ca="1" si="72"/>
        <v/>
      </c>
      <c r="X135" t="str">
        <f ca="1">IF(T135="","", IF(T135=1, "Long"&amp;COUNTIF($T$2:T135,1), "Sell"&amp;COUNTIF($T$2:T135, 0)))</f>
        <v/>
      </c>
      <c r="Y135" t="str">
        <f ca="1">IF(U135="","", IF(U135=-1, "Short"&amp;COUNTIF($U$2:U135,-1), "Cover"&amp;COUNTIF($U$2:U135, 0)))</f>
        <v/>
      </c>
      <c r="Z135" t="str">
        <f t="shared" ca="1" si="73"/>
        <v/>
      </c>
      <c r="AA135" t="str">
        <f t="shared" ca="1" si="74"/>
        <v/>
      </c>
      <c r="AB135" t="str">
        <f t="shared" ca="1" si="75"/>
        <v/>
      </c>
      <c r="AC135" t="str">
        <f t="shared" ca="1" si="76"/>
        <v/>
      </c>
      <c r="AD135" t="str">
        <f t="shared" ca="1" si="77"/>
        <v/>
      </c>
      <c r="AE135" t="str">
        <f t="shared" ca="1" si="78"/>
        <v/>
      </c>
      <c r="AF135">
        <f t="shared" ca="1" si="79"/>
        <v>0</v>
      </c>
      <c r="AG135">
        <f t="shared" ca="1" si="80"/>
        <v>0</v>
      </c>
      <c r="AH135" t="str">
        <f ca="1">IF(AF135=0, "", COUNTIF($AF$2:AF135, 1))</f>
        <v/>
      </c>
      <c r="AI135" t="str">
        <f ca="1">IF(AG135=0, "", COUNTIF($AG$2:AG135, 1))</f>
        <v/>
      </c>
      <c r="AJ135" t="str">
        <f t="shared" ca="1" si="81"/>
        <v/>
      </c>
    </row>
    <row r="136" spans="1:36" x14ac:dyDescent="0.3">
      <c r="A136" t="str">
        <f ca="1">IF(W136="","",W136&amp;"-"&amp;COUNTIF($W$2:W136,W136))</f>
        <v/>
      </c>
      <c r="B136" t="str">
        <f ca="1">IF(T136="","",T136&amp;"-"&amp;COUNTIF($T$2:T136,T136))</f>
        <v/>
      </c>
      <c r="C136" t="str">
        <f ca="1">IF(U136="","",U136&amp;"-"&amp;COUNTIF($U$2:U136,U136))</f>
        <v/>
      </c>
      <c r="D136" t="s">
        <v>97</v>
      </c>
      <c r="E136" t="s">
        <v>97</v>
      </c>
      <c r="F136">
        <f t="shared" si="82"/>
        <v>135</v>
      </c>
      <c r="G136" s="4">
        <f t="shared" ca="1" si="63"/>
        <v>41467</v>
      </c>
      <c r="H136">
        <f t="shared" ca="1" si="64"/>
        <v>695.75</v>
      </c>
      <c r="I136" s="5">
        <f t="shared" ca="1" si="64"/>
        <v>851.3</v>
      </c>
      <c r="J136" s="6">
        <f t="shared" ca="1" si="65"/>
        <v>0.81727945495125109</v>
      </c>
      <c r="K136" s="6">
        <f t="shared" ca="1" si="66"/>
        <v>0.78408540714978925</v>
      </c>
      <c r="L136" s="6">
        <f t="shared" ca="1" si="57"/>
        <v>2.4158940295167804E-2</v>
      </c>
      <c r="M136">
        <f t="shared" ca="1" si="67"/>
        <v>0.8082443474449571</v>
      </c>
      <c r="N136">
        <f t="shared" ca="1" si="68"/>
        <v>0.7599264668546214</v>
      </c>
      <c r="O136" t="str">
        <f t="shared" ca="1" si="69"/>
        <v>Short</v>
      </c>
      <c r="P136" t="str">
        <f t="shared" ca="1" si="58"/>
        <v/>
      </c>
      <c r="Q136" t="str">
        <f t="shared" ca="1" si="59"/>
        <v>Short</v>
      </c>
      <c r="R136">
        <f t="shared" ca="1" si="60"/>
        <v>0</v>
      </c>
      <c r="S136">
        <f t="shared" ca="1" si="61"/>
        <v>-1</v>
      </c>
      <c r="T136" t="str">
        <f t="shared" ca="1" si="70"/>
        <v/>
      </c>
      <c r="U136" t="str">
        <f t="shared" ca="1" si="71"/>
        <v/>
      </c>
      <c r="V136">
        <f t="shared" ca="1" si="62"/>
        <v>0</v>
      </c>
      <c r="W136" t="str">
        <f t="shared" ca="1" si="72"/>
        <v/>
      </c>
      <c r="X136" t="str">
        <f ca="1">IF(T136="","", IF(T136=1, "Long"&amp;COUNTIF($T$2:T136,1), "Sell"&amp;COUNTIF($T$2:T136, 0)))</f>
        <v/>
      </c>
      <c r="Y136" t="str">
        <f ca="1">IF(U136="","", IF(U136=-1, "Short"&amp;COUNTIF($U$2:U136,-1), "Cover"&amp;COUNTIF($U$2:U136, 0)))</f>
        <v/>
      </c>
      <c r="Z136" t="str">
        <f t="shared" ca="1" si="73"/>
        <v/>
      </c>
      <c r="AA136" t="str">
        <f t="shared" ca="1" si="74"/>
        <v/>
      </c>
      <c r="AB136" t="str">
        <f t="shared" ca="1" si="75"/>
        <v/>
      </c>
      <c r="AC136" t="str">
        <f t="shared" ca="1" si="76"/>
        <v/>
      </c>
      <c r="AD136" t="str">
        <f t="shared" ca="1" si="77"/>
        <v/>
      </c>
      <c r="AE136" t="str">
        <f t="shared" ca="1" si="78"/>
        <v/>
      </c>
      <c r="AF136">
        <f t="shared" ca="1" si="79"/>
        <v>0</v>
      </c>
      <c r="AG136">
        <f t="shared" ca="1" si="80"/>
        <v>0</v>
      </c>
      <c r="AH136" t="str">
        <f ca="1">IF(AF136=0, "", COUNTIF($AF$2:AF136, 1))</f>
        <v/>
      </c>
      <c r="AI136" t="str">
        <f ca="1">IF(AG136=0, "", COUNTIF($AG$2:AG136, 1))</f>
        <v/>
      </c>
      <c r="AJ136" t="str">
        <f t="shared" ca="1" si="81"/>
        <v/>
      </c>
    </row>
    <row r="137" spans="1:36" x14ac:dyDescent="0.3">
      <c r="A137" t="str">
        <f ca="1">IF(W137="","",W137&amp;"-"&amp;COUNTIF($W$2:W137,W137))</f>
        <v/>
      </c>
      <c r="B137" t="str">
        <f ca="1">IF(T137="","",T137&amp;"-"&amp;COUNTIF($T$2:T137,T137))</f>
        <v/>
      </c>
      <c r="C137" t="str">
        <f ca="1">IF(U137="","",U137&amp;"-"&amp;COUNTIF($U$2:U137,U137))</f>
        <v/>
      </c>
      <c r="D137" t="s">
        <v>97</v>
      </c>
      <c r="E137" t="s">
        <v>97</v>
      </c>
      <c r="F137">
        <f t="shared" si="82"/>
        <v>136</v>
      </c>
      <c r="G137" s="4">
        <f t="shared" ca="1" si="63"/>
        <v>41470</v>
      </c>
      <c r="H137">
        <f t="shared" ca="1" si="64"/>
        <v>695.45</v>
      </c>
      <c r="I137" s="5">
        <f t="shared" ca="1" si="64"/>
        <v>848.5</v>
      </c>
      <c r="J137" s="6">
        <f t="shared" ca="1" si="65"/>
        <v>0.81962286387743077</v>
      </c>
      <c r="K137" s="6">
        <f t="shared" ca="1" si="66"/>
        <v>0.7908776828591757</v>
      </c>
      <c r="L137" s="6">
        <f t="shared" ca="1" si="57"/>
        <v>2.3583522080292199E-2</v>
      </c>
      <c r="M137">
        <f t="shared" ca="1" si="67"/>
        <v>0.81446120493946794</v>
      </c>
      <c r="N137">
        <f t="shared" ca="1" si="68"/>
        <v>0.76729416077888346</v>
      </c>
      <c r="O137" t="str">
        <f t="shared" ca="1" si="69"/>
        <v>Short</v>
      </c>
      <c r="P137" t="str">
        <f t="shared" ca="1" si="58"/>
        <v/>
      </c>
      <c r="Q137" t="str">
        <f t="shared" ca="1" si="59"/>
        <v>Short</v>
      </c>
      <c r="R137">
        <f t="shared" ca="1" si="60"/>
        <v>0</v>
      </c>
      <c r="S137">
        <f t="shared" ca="1" si="61"/>
        <v>-1</v>
      </c>
      <c r="T137" t="str">
        <f t="shared" ca="1" si="70"/>
        <v/>
      </c>
      <c r="U137" t="str">
        <f t="shared" ca="1" si="71"/>
        <v/>
      </c>
      <c r="V137">
        <f t="shared" ca="1" si="62"/>
        <v>0</v>
      </c>
      <c r="W137" t="str">
        <f t="shared" ca="1" si="72"/>
        <v/>
      </c>
      <c r="X137" t="str">
        <f ca="1">IF(T137="","", IF(T137=1, "Long"&amp;COUNTIF($T$2:T137,1), "Sell"&amp;COUNTIF($T$2:T137, 0)))</f>
        <v/>
      </c>
      <c r="Y137" t="str">
        <f ca="1">IF(U137="","", IF(U137=-1, "Short"&amp;COUNTIF($U$2:U137,-1), "Cover"&amp;COUNTIF($U$2:U137, 0)))</f>
        <v/>
      </c>
      <c r="Z137" t="str">
        <f t="shared" ca="1" si="73"/>
        <v/>
      </c>
      <c r="AA137" t="str">
        <f t="shared" ca="1" si="74"/>
        <v/>
      </c>
      <c r="AB137" t="str">
        <f t="shared" ca="1" si="75"/>
        <v/>
      </c>
      <c r="AC137" t="str">
        <f t="shared" ca="1" si="76"/>
        <v/>
      </c>
      <c r="AD137" t="str">
        <f t="shared" ca="1" si="77"/>
        <v/>
      </c>
      <c r="AE137" t="str">
        <f t="shared" ca="1" si="78"/>
        <v/>
      </c>
      <c r="AF137">
        <f t="shared" ca="1" si="79"/>
        <v>0</v>
      </c>
      <c r="AG137">
        <f t="shared" ca="1" si="80"/>
        <v>0</v>
      </c>
      <c r="AH137" t="str">
        <f ca="1">IF(AF137=0, "", COUNTIF($AF$2:AF137, 1))</f>
        <v/>
      </c>
      <c r="AI137" t="str">
        <f ca="1">IF(AG137=0, "", COUNTIF($AG$2:AG137, 1))</f>
        <v/>
      </c>
      <c r="AJ137" t="str">
        <f t="shared" ca="1" si="81"/>
        <v/>
      </c>
    </row>
    <row r="138" spans="1:36" x14ac:dyDescent="0.3">
      <c r="A138" t="str">
        <f ca="1">IF(W138="","",W138&amp;"-"&amp;COUNTIF($W$2:W138,W138))</f>
        <v/>
      </c>
      <c r="B138" t="str">
        <f ca="1">IF(T138="","",T138&amp;"-"&amp;COUNTIF($T$2:T138,T138))</f>
        <v/>
      </c>
      <c r="C138" t="str">
        <f ca="1">IF(U138="","",U138&amp;"-"&amp;COUNTIF($U$2:U138,U138))</f>
        <v/>
      </c>
      <c r="D138" t="s">
        <v>97</v>
      </c>
      <c r="E138" t="s">
        <v>97</v>
      </c>
      <c r="F138">
        <f t="shared" si="82"/>
        <v>137</v>
      </c>
      <c r="G138" s="4">
        <f t="shared" ca="1" si="63"/>
        <v>41471</v>
      </c>
      <c r="H138">
        <f t="shared" ca="1" si="64"/>
        <v>678.7</v>
      </c>
      <c r="I138" s="5">
        <f t="shared" ca="1" si="64"/>
        <v>816.05</v>
      </c>
      <c r="J138" s="6">
        <f t="shared" ca="1" si="65"/>
        <v>0.83168923472826428</v>
      </c>
      <c r="K138" s="6">
        <f t="shared" ca="1" si="66"/>
        <v>0.79902518143341328</v>
      </c>
      <c r="L138" s="6">
        <f t="shared" ca="1" si="57"/>
        <v>2.1994679166735625E-2</v>
      </c>
      <c r="M138">
        <f t="shared" ca="1" si="67"/>
        <v>0.82101986060014887</v>
      </c>
      <c r="N138">
        <f t="shared" ca="1" si="68"/>
        <v>0.77703050226667769</v>
      </c>
      <c r="O138" t="str">
        <f t="shared" ca="1" si="69"/>
        <v>Short</v>
      </c>
      <c r="P138" t="str">
        <f t="shared" ca="1" si="58"/>
        <v/>
      </c>
      <c r="Q138" t="str">
        <f t="shared" ca="1" si="59"/>
        <v>Short</v>
      </c>
      <c r="R138">
        <f t="shared" ca="1" si="60"/>
        <v>0</v>
      </c>
      <c r="S138">
        <f t="shared" ca="1" si="61"/>
        <v>-1</v>
      </c>
      <c r="T138" t="str">
        <f t="shared" ca="1" si="70"/>
        <v/>
      </c>
      <c r="U138" t="str">
        <f t="shared" ca="1" si="71"/>
        <v/>
      </c>
      <c r="V138">
        <f t="shared" ca="1" si="62"/>
        <v>0</v>
      </c>
      <c r="W138" t="str">
        <f t="shared" ca="1" si="72"/>
        <v/>
      </c>
      <c r="X138" t="str">
        <f ca="1">IF(T138="","", IF(T138=1, "Long"&amp;COUNTIF($T$2:T138,1), "Sell"&amp;COUNTIF($T$2:T138, 0)))</f>
        <v/>
      </c>
      <c r="Y138" t="str">
        <f ca="1">IF(U138="","", IF(U138=-1, "Short"&amp;COUNTIF($U$2:U138,-1), "Cover"&amp;COUNTIF($U$2:U138, 0)))</f>
        <v/>
      </c>
      <c r="Z138" t="str">
        <f t="shared" ca="1" si="73"/>
        <v/>
      </c>
      <c r="AA138" t="str">
        <f t="shared" ca="1" si="74"/>
        <v/>
      </c>
      <c r="AB138" t="str">
        <f t="shared" ca="1" si="75"/>
        <v/>
      </c>
      <c r="AC138" t="str">
        <f t="shared" ca="1" si="76"/>
        <v/>
      </c>
      <c r="AD138" t="str">
        <f t="shared" ca="1" si="77"/>
        <v/>
      </c>
      <c r="AE138" t="str">
        <f t="shared" ca="1" si="78"/>
        <v/>
      </c>
      <c r="AF138">
        <f t="shared" ca="1" si="79"/>
        <v>0</v>
      </c>
      <c r="AG138">
        <f t="shared" ca="1" si="80"/>
        <v>0</v>
      </c>
      <c r="AH138" t="str">
        <f ca="1">IF(AF138=0, "", COUNTIF($AF$2:AF138, 1))</f>
        <v/>
      </c>
      <c r="AI138" t="str">
        <f ca="1">IF(AG138=0, "", COUNTIF($AG$2:AG138, 1))</f>
        <v/>
      </c>
      <c r="AJ138" t="str">
        <f t="shared" ca="1" si="81"/>
        <v/>
      </c>
    </row>
    <row r="139" spans="1:36" x14ac:dyDescent="0.3">
      <c r="A139" t="str">
        <f ca="1">IF(W139="","",W139&amp;"-"&amp;COUNTIF($W$2:W139,W139))</f>
        <v/>
      </c>
      <c r="B139" t="str">
        <f ca="1">IF(T139="","",T139&amp;"-"&amp;COUNTIF($T$2:T139,T139))</f>
        <v/>
      </c>
      <c r="C139" t="str">
        <f ca="1">IF(U139="","",U139&amp;"-"&amp;COUNTIF($U$2:U139,U139))</f>
        <v/>
      </c>
      <c r="D139" t="s">
        <v>97</v>
      </c>
      <c r="E139" t="s">
        <v>97</v>
      </c>
      <c r="F139">
        <f t="shared" si="82"/>
        <v>138</v>
      </c>
      <c r="G139" s="4">
        <f t="shared" ca="1" si="63"/>
        <v>41472</v>
      </c>
      <c r="H139">
        <f t="shared" ca="1" si="64"/>
        <v>662.9</v>
      </c>
      <c r="I139" s="5">
        <f t="shared" ca="1" si="64"/>
        <v>817.1</v>
      </c>
      <c r="J139" s="6">
        <f t="shared" ca="1" si="65"/>
        <v>0.81128380859135962</v>
      </c>
      <c r="K139" s="6">
        <f t="shared" ca="1" si="66"/>
        <v>0.80392933548842538</v>
      </c>
      <c r="L139" s="6">
        <f t="shared" ca="1" si="57"/>
        <v>1.7983563968422139E-2</v>
      </c>
      <c r="M139">
        <f t="shared" ca="1" si="67"/>
        <v>0.82191289945684753</v>
      </c>
      <c r="N139">
        <f t="shared" ca="1" si="68"/>
        <v>0.78594577152000322</v>
      </c>
      <c r="O139" t="str">
        <f t="shared" ca="1" si="69"/>
        <v>Short</v>
      </c>
      <c r="P139" t="str">
        <f t="shared" ca="1" si="58"/>
        <v/>
      </c>
      <c r="Q139" t="str">
        <f t="shared" ca="1" si="59"/>
        <v>Short</v>
      </c>
      <c r="R139">
        <f t="shared" ca="1" si="60"/>
        <v>0</v>
      </c>
      <c r="S139">
        <f t="shared" ca="1" si="61"/>
        <v>-1</v>
      </c>
      <c r="T139" t="str">
        <f t="shared" ca="1" si="70"/>
        <v/>
      </c>
      <c r="U139" t="str">
        <f t="shared" ca="1" si="71"/>
        <v/>
      </c>
      <c r="V139">
        <f t="shared" ca="1" si="62"/>
        <v>0</v>
      </c>
      <c r="W139" t="str">
        <f t="shared" ca="1" si="72"/>
        <v/>
      </c>
      <c r="X139" t="str">
        <f ca="1">IF(T139="","", IF(T139=1, "Long"&amp;COUNTIF($T$2:T139,1), "Sell"&amp;COUNTIF($T$2:T139, 0)))</f>
        <v/>
      </c>
      <c r="Y139" t="str">
        <f ca="1">IF(U139="","", IF(U139=-1, "Short"&amp;COUNTIF($U$2:U139,-1), "Cover"&amp;COUNTIF($U$2:U139, 0)))</f>
        <v/>
      </c>
      <c r="Z139" t="str">
        <f t="shared" ca="1" si="73"/>
        <v/>
      </c>
      <c r="AA139" t="str">
        <f t="shared" ca="1" si="74"/>
        <v/>
      </c>
      <c r="AB139" t="str">
        <f t="shared" ca="1" si="75"/>
        <v/>
      </c>
      <c r="AC139" t="str">
        <f t="shared" ca="1" si="76"/>
        <v/>
      </c>
      <c r="AD139" t="str">
        <f t="shared" ca="1" si="77"/>
        <v/>
      </c>
      <c r="AE139" t="str">
        <f t="shared" ca="1" si="78"/>
        <v/>
      </c>
      <c r="AF139">
        <f t="shared" ca="1" si="79"/>
        <v>0</v>
      </c>
      <c r="AG139">
        <f t="shared" ca="1" si="80"/>
        <v>0</v>
      </c>
      <c r="AH139" t="str">
        <f ca="1">IF(AF139=0, "", COUNTIF($AF$2:AF139, 1))</f>
        <v/>
      </c>
      <c r="AI139" t="str">
        <f ca="1">IF(AG139=0, "", COUNTIF($AG$2:AG139, 1))</f>
        <v/>
      </c>
      <c r="AJ139" t="str">
        <f t="shared" ca="1" si="81"/>
        <v/>
      </c>
    </row>
    <row r="140" spans="1:36" x14ac:dyDescent="0.3">
      <c r="A140" t="str">
        <f ca="1">IF(W140="","",W140&amp;"-"&amp;COUNTIF($W$2:W140,W140))</f>
        <v/>
      </c>
      <c r="B140" t="str">
        <f ca="1">IF(T140="","",T140&amp;"-"&amp;COUNTIF($T$2:T140,T140))</f>
        <v/>
      </c>
      <c r="C140" t="str">
        <f ca="1">IF(U140="","",U140&amp;"-"&amp;COUNTIF($U$2:U140,U140))</f>
        <v/>
      </c>
      <c r="D140" t="s">
        <v>97</v>
      </c>
      <c r="E140" t="s">
        <v>97</v>
      </c>
      <c r="F140">
        <f t="shared" si="82"/>
        <v>139</v>
      </c>
      <c r="G140" s="4">
        <f t="shared" ca="1" si="63"/>
        <v>41473</v>
      </c>
      <c r="H140">
        <f t="shared" ca="1" si="64"/>
        <v>684.1</v>
      </c>
      <c r="I140" s="5">
        <f t="shared" ca="1" si="64"/>
        <v>829.05</v>
      </c>
      <c r="J140" s="6">
        <f t="shared" ca="1" si="65"/>
        <v>0.82516132923225383</v>
      </c>
      <c r="K140" s="6">
        <f t="shared" ca="1" si="66"/>
        <v>0.80955895274447565</v>
      </c>
      <c r="L140" s="6">
        <f t="shared" ref="L140:L203" ca="1" si="83">IFERROR(IF($F140&gt;=$AL$3, _xlfn.STDEV.S(J131:J140), ""), "")</f>
        <v>1.4201143047934626E-2</v>
      </c>
      <c r="M140">
        <f t="shared" ca="1" si="67"/>
        <v>0.82376009579241027</v>
      </c>
      <c r="N140">
        <f t="shared" ca="1" si="68"/>
        <v>0.79535780969654102</v>
      </c>
      <c r="O140" t="str">
        <f t="shared" ca="1" si="69"/>
        <v>Short</v>
      </c>
      <c r="P140" t="str">
        <f t="shared" ca="1" si="58"/>
        <v/>
      </c>
      <c r="Q140" t="str">
        <f t="shared" ca="1" si="59"/>
        <v>Short</v>
      </c>
      <c r="R140">
        <f t="shared" ca="1" si="60"/>
        <v>0</v>
      </c>
      <c r="S140">
        <f t="shared" ca="1" si="61"/>
        <v>-1</v>
      </c>
      <c r="T140" t="str">
        <f t="shared" ca="1" si="70"/>
        <v/>
      </c>
      <c r="U140" t="str">
        <f t="shared" ca="1" si="71"/>
        <v/>
      </c>
      <c r="V140">
        <f t="shared" ca="1" si="62"/>
        <v>0</v>
      </c>
      <c r="W140" t="str">
        <f t="shared" ca="1" si="72"/>
        <v/>
      </c>
      <c r="X140" t="str">
        <f ca="1">IF(T140="","", IF(T140=1, "Long"&amp;COUNTIF($T$2:T140,1), "Sell"&amp;COUNTIF($T$2:T140, 0)))</f>
        <v/>
      </c>
      <c r="Y140" t="str">
        <f ca="1">IF(U140="","", IF(U140=-1, "Short"&amp;COUNTIF($U$2:U140,-1), "Cover"&amp;COUNTIF($U$2:U140, 0)))</f>
        <v/>
      </c>
      <c r="Z140" t="str">
        <f t="shared" ca="1" si="73"/>
        <v/>
      </c>
      <c r="AA140" t="str">
        <f t="shared" ca="1" si="74"/>
        <v/>
      </c>
      <c r="AB140" t="str">
        <f t="shared" ca="1" si="75"/>
        <v/>
      </c>
      <c r="AC140" t="str">
        <f t="shared" ca="1" si="76"/>
        <v/>
      </c>
      <c r="AD140" t="str">
        <f t="shared" ca="1" si="77"/>
        <v/>
      </c>
      <c r="AE140" t="str">
        <f t="shared" ca="1" si="78"/>
        <v/>
      </c>
      <c r="AF140">
        <f t="shared" ca="1" si="79"/>
        <v>0</v>
      </c>
      <c r="AG140">
        <f t="shared" ca="1" si="80"/>
        <v>0</v>
      </c>
      <c r="AH140" t="str">
        <f ca="1">IF(AF140=0, "", COUNTIF($AF$2:AF140, 1))</f>
        <v/>
      </c>
      <c r="AI140" t="str">
        <f ca="1">IF(AG140=0, "", COUNTIF($AG$2:AG140, 1))</f>
        <v/>
      </c>
      <c r="AJ140" t="str">
        <f t="shared" ca="1" si="81"/>
        <v/>
      </c>
    </row>
    <row r="141" spans="1:36" x14ac:dyDescent="0.3">
      <c r="A141" t="str">
        <f ca="1">IF(W141="","",W141&amp;"-"&amp;COUNTIF($W$2:W141,W141))</f>
        <v/>
      </c>
      <c r="B141" t="str">
        <f ca="1">IF(T141="","",T141&amp;"-"&amp;COUNTIF($T$2:T141,T141))</f>
        <v/>
      </c>
      <c r="C141" t="str">
        <f ca="1">IF(U141="","",U141&amp;"-"&amp;COUNTIF($U$2:U141,U141))</f>
        <v/>
      </c>
      <c r="D141" t="s">
        <v>97</v>
      </c>
      <c r="E141" t="s">
        <v>97</v>
      </c>
      <c r="F141">
        <f t="shared" si="82"/>
        <v>140</v>
      </c>
      <c r="G141" s="4">
        <f t="shared" ca="1" si="63"/>
        <v>41474</v>
      </c>
      <c r="H141">
        <f t="shared" ca="1" si="64"/>
        <v>680</v>
      </c>
      <c r="I141" s="5">
        <f t="shared" ca="1" si="64"/>
        <v>803.2</v>
      </c>
      <c r="J141" s="6">
        <f t="shared" ca="1" si="65"/>
        <v>0.84661354581673298</v>
      </c>
      <c r="K141" s="6">
        <f t="shared" ca="1" si="66"/>
        <v>0.81567072492407866</v>
      </c>
      <c r="L141" s="6">
        <f t="shared" ca="1" si="83"/>
        <v>1.5760440232257939E-2</v>
      </c>
      <c r="M141">
        <f t="shared" ca="1" si="67"/>
        <v>0.83143116515633664</v>
      </c>
      <c r="N141">
        <f t="shared" ca="1" si="68"/>
        <v>0.79991028469182068</v>
      </c>
      <c r="O141" t="str">
        <f t="shared" ca="1" si="69"/>
        <v>Short</v>
      </c>
      <c r="P141" t="str">
        <f t="shared" ref="P141:P204" ca="1" si="84">IF(G141&lt;=$AL$3,"",IF(P140="",IF(J141&lt;N141,"Long",IF(P141="","","")),IF(P140="Long", IF(J141&gt;K141,"",P140),"")))</f>
        <v/>
      </c>
      <c r="Q141" t="str">
        <f t="shared" ref="Q141:Q204" ca="1" si="85">IF(G141&lt;=$AL$3, "", IF(Q140="", IF(J141&gt;M141,"Short", IF(M141="","","")), IF(Q140="Short", IF(J141&lt;K141,"",Q140), "")))</f>
        <v>Short</v>
      </c>
      <c r="R141">
        <f t="shared" ca="1" si="60"/>
        <v>0</v>
      </c>
      <c r="S141">
        <f t="shared" ca="1" si="61"/>
        <v>-1</v>
      </c>
      <c r="T141" t="str">
        <f t="shared" ca="1" si="70"/>
        <v/>
      </c>
      <c r="U141" t="str">
        <f t="shared" ca="1" si="71"/>
        <v/>
      </c>
      <c r="V141">
        <f t="shared" ca="1" si="62"/>
        <v>0</v>
      </c>
      <c r="W141" t="str">
        <f t="shared" ca="1" si="72"/>
        <v/>
      </c>
      <c r="X141" t="str">
        <f ca="1">IF(T141="","", IF(T141=1, "Long"&amp;COUNTIF($T$2:T141,1), "Sell"&amp;COUNTIF($T$2:T141, 0)))</f>
        <v/>
      </c>
      <c r="Y141" t="str">
        <f ca="1">IF(U141="","", IF(U141=-1, "Short"&amp;COUNTIF($U$2:U141,-1), "Cover"&amp;COUNTIF($U$2:U141, 0)))</f>
        <v/>
      </c>
      <c r="Z141" t="str">
        <f t="shared" ca="1" si="73"/>
        <v/>
      </c>
      <c r="AA141" t="str">
        <f t="shared" ca="1" si="74"/>
        <v/>
      </c>
      <c r="AB141" t="str">
        <f t="shared" ca="1" si="75"/>
        <v/>
      </c>
      <c r="AC141" t="str">
        <f t="shared" ca="1" si="76"/>
        <v/>
      </c>
      <c r="AD141" t="str">
        <f t="shared" ca="1" si="77"/>
        <v/>
      </c>
      <c r="AE141" t="str">
        <f t="shared" ca="1" si="78"/>
        <v/>
      </c>
      <c r="AF141">
        <f t="shared" ca="1" si="79"/>
        <v>0</v>
      </c>
      <c r="AG141">
        <f t="shared" ca="1" si="80"/>
        <v>0</v>
      </c>
      <c r="AH141" t="str">
        <f ca="1">IF(AF141=0, "", COUNTIF($AF$2:AF141, 1))</f>
        <v/>
      </c>
      <c r="AI141" t="str">
        <f ca="1">IF(AG141=0, "", COUNTIF($AG$2:AG141, 1))</f>
        <v/>
      </c>
      <c r="AJ141" t="str">
        <f t="shared" ca="1" si="81"/>
        <v/>
      </c>
    </row>
    <row r="142" spans="1:36" x14ac:dyDescent="0.3">
      <c r="A142" t="str">
        <f ca="1">IF(W142="","",W142&amp;"-"&amp;COUNTIF($W$2:W142,W142))</f>
        <v/>
      </c>
      <c r="B142" t="str">
        <f ca="1">IF(T142="","",T142&amp;"-"&amp;COUNTIF($T$2:T142,T142))</f>
        <v/>
      </c>
      <c r="C142" t="str">
        <f ca="1">IF(U142="","",U142&amp;"-"&amp;COUNTIF($U$2:U142,U142))</f>
        <v/>
      </c>
      <c r="D142" t="s">
        <v>97</v>
      </c>
      <c r="E142" t="s">
        <v>97</v>
      </c>
      <c r="F142">
        <f t="shared" si="82"/>
        <v>141</v>
      </c>
      <c r="G142" s="4">
        <f t="shared" ca="1" si="63"/>
        <v>41477</v>
      </c>
      <c r="H142">
        <f t="shared" ca="1" si="64"/>
        <v>682.05</v>
      </c>
      <c r="I142" s="5">
        <f t="shared" ca="1" si="64"/>
        <v>830.3</v>
      </c>
      <c r="J142" s="6">
        <f t="shared" ca="1" si="65"/>
        <v>0.8214500782849572</v>
      </c>
      <c r="K142" s="6">
        <f t="shared" ca="1" si="66"/>
        <v>0.81766889700231649</v>
      </c>
      <c r="L142" s="6">
        <f t="shared" ca="1" si="83"/>
        <v>1.5008479289252523E-2</v>
      </c>
      <c r="M142">
        <f t="shared" ca="1" si="67"/>
        <v>0.83267737629156902</v>
      </c>
      <c r="N142">
        <f t="shared" ca="1" si="68"/>
        <v>0.80266041771306396</v>
      </c>
      <c r="O142" t="str">
        <f t="shared" ca="1" si="69"/>
        <v>Short</v>
      </c>
      <c r="P142" t="str">
        <f t="shared" ca="1" si="84"/>
        <v/>
      </c>
      <c r="Q142" t="str">
        <f t="shared" ca="1" si="85"/>
        <v>Short</v>
      </c>
      <c r="R142">
        <f t="shared" ref="R142:R205" ca="1" si="86">IF(P142="Long", 1, 0)</f>
        <v>0</v>
      </c>
      <c r="S142">
        <f t="shared" ref="S142:S205" ca="1" si="87">IF(Q142="Short", -1, 0)</f>
        <v>-1</v>
      </c>
      <c r="T142" t="str">
        <f t="shared" ca="1" si="70"/>
        <v/>
      </c>
      <c r="U142" t="str">
        <f t="shared" ca="1" si="71"/>
        <v/>
      </c>
      <c r="V142">
        <f t="shared" ref="V142:V205" ca="1" si="88">IF(T142="", 0, T142)+IF(U142="", 0, U142)</f>
        <v>0</v>
      </c>
      <c r="W142" t="str">
        <f t="shared" ca="1" si="72"/>
        <v/>
      </c>
      <c r="X142" t="str">
        <f ca="1">IF(T142="","", IF(T142=1, "Long"&amp;COUNTIF($T$2:T142,1), "Sell"&amp;COUNTIF($T$2:T142, 0)))</f>
        <v/>
      </c>
      <c r="Y142" t="str">
        <f ca="1">IF(U142="","", IF(U142=-1, "Short"&amp;COUNTIF($U$2:U142,-1), "Cover"&amp;COUNTIF($U$2:U142, 0)))</f>
        <v/>
      </c>
      <c r="Z142" t="str">
        <f t="shared" ca="1" si="73"/>
        <v/>
      </c>
      <c r="AA142" t="str">
        <f t="shared" ca="1" si="74"/>
        <v/>
      </c>
      <c r="AB142" t="str">
        <f t="shared" ca="1" si="75"/>
        <v/>
      </c>
      <c r="AC142" t="str">
        <f t="shared" ca="1" si="76"/>
        <v/>
      </c>
      <c r="AD142" t="str">
        <f t="shared" ca="1" si="77"/>
        <v/>
      </c>
      <c r="AE142" t="str">
        <f t="shared" ca="1" si="78"/>
        <v/>
      </c>
      <c r="AF142">
        <f t="shared" ca="1" si="79"/>
        <v>0</v>
      </c>
      <c r="AG142">
        <f t="shared" ca="1" si="80"/>
        <v>0</v>
      </c>
      <c r="AH142" t="str">
        <f ca="1">IF(AF142=0, "", COUNTIF($AF$2:AF142, 1))</f>
        <v/>
      </c>
      <c r="AI142" t="str">
        <f ca="1">IF(AG142=0, "", COUNTIF($AG$2:AG142, 1))</f>
        <v/>
      </c>
      <c r="AJ142" t="str">
        <f t="shared" ca="1" si="81"/>
        <v/>
      </c>
    </row>
    <row r="143" spans="1:36" x14ac:dyDescent="0.3">
      <c r="A143" t="str">
        <f ca="1">IF(W143="","",W143&amp;"-"&amp;COUNTIF($W$2:W143,W143))</f>
        <v/>
      </c>
      <c r="B143" t="str">
        <f ca="1">IF(T143="","",T143&amp;"-"&amp;COUNTIF($T$2:T143,T143))</f>
        <v/>
      </c>
      <c r="C143" t="str">
        <f ca="1">IF(U143="","",U143&amp;"-"&amp;COUNTIF($U$2:U143,U143))</f>
        <v/>
      </c>
      <c r="D143" t="s">
        <v>97</v>
      </c>
      <c r="E143" t="s">
        <v>97</v>
      </c>
      <c r="F143">
        <f t="shared" si="82"/>
        <v>142</v>
      </c>
      <c r="G143" s="4">
        <f t="shared" ca="1" si="63"/>
        <v>41478</v>
      </c>
      <c r="H143">
        <f t="shared" ca="1" si="64"/>
        <v>683.6</v>
      </c>
      <c r="I143" s="5">
        <f t="shared" ca="1" si="64"/>
        <v>826.85</v>
      </c>
      <c r="J143" s="6">
        <f t="shared" ca="1" si="65"/>
        <v>0.82675213158372141</v>
      </c>
      <c r="K143" s="6">
        <f t="shared" ca="1" si="66"/>
        <v>0.81958993872523289</v>
      </c>
      <c r="L143" s="6">
        <f t="shared" ca="1" si="83"/>
        <v>1.4796138250875487E-2</v>
      </c>
      <c r="M143">
        <f t="shared" ca="1" si="67"/>
        <v>0.83438607697610834</v>
      </c>
      <c r="N143">
        <f t="shared" ca="1" si="68"/>
        <v>0.80479380047435745</v>
      </c>
      <c r="O143" t="str">
        <f t="shared" ca="1" si="69"/>
        <v>Short</v>
      </c>
      <c r="P143" t="str">
        <f t="shared" ca="1" si="84"/>
        <v/>
      </c>
      <c r="Q143" t="str">
        <f t="shared" ca="1" si="85"/>
        <v>Short</v>
      </c>
      <c r="R143">
        <f t="shared" ca="1" si="86"/>
        <v>0</v>
      </c>
      <c r="S143">
        <f t="shared" ca="1" si="87"/>
        <v>-1</v>
      </c>
      <c r="T143" t="str">
        <f t="shared" ca="1" si="70"/>
        <v/>
      </c>
      <c r="U143" t="str">
        <f t="shared" ca="1" si="71"/>
        <v/>
      </c>
      <c r="V143">
        <f t="shared" ca="1" si="88"/>
        <v>0</v>
      </c>
      <c r="W143" t="str">
        <f t="shared" ca="1" si="72"/>
        <v/>
      </c>
      <c r="X143" t="str">
        <f ca="1">IF(T143="","", IF(T143=1, "Long"&amp;COUNTIF($T$2:T143,1), "Sell"&amp;COUNTIF($T$2:T143, 0)))</f>
        <v/>
      </c>
      <c r="Y143" t="str">
        <f ca="1">IF(U143="","", IF(U143=-1, "Short"&amp;COUNTIF($U$2:U143,-1), "Cover"&amp;COUNTIF($U$2:U143, 0)))</f>
        <v/>
      </c>
      <c r="Z143" t="str">
        <f t="shared" ca="1" si="73"/>
        <v/>
      </c>
      <c r="AA143" t="str">
        <f t="shared" ca="1" si="74"/>
        <v/>
      </c>
      <c r="AB143" t="str">
        <f t="shared" ca="1" si="75"/>
        <v/>
      </c>
      <c r="AC143" t="str">
        <f t="shared" ca="1" si="76"/>
        <v/>
      </c>
      <c r="AD143" t="str">
        <f t="shared" ca="1" si="77"/>
        <v/>
      </c>
      <c r="AE143" t="str">
        <f t="shared" ca="1" si="78"/>
        <v/>
      </c>
      <c r="AF143">
        <f t="shared" ca="1" si="79"/>
        <v>0</v>
      </c>
      <c r="AG143">
        <f t="shared" ca="1" si="80"/>
        <v>0</v>
      </c>
      <c r="AH143" t="str">
        <f ca="1">IF(AF143=0, "", COUNTIF($AF$2:AF143, 1))</f>
        <v/>
      </c>
      <c r="AI143" t="str">
        <f ca="1">IF(AG143=0, "", COUNTIF($AG$2:AG143, 1))</f>
        <v/>
      </c>
      <c r="AJ143" t="str">
        <f t="shared" ca="1" si="81"/>
        <v/>
      </c>
    </row>
    <row r="144" spans="1:36" x14ac:dyDescent="0.3">
      <c r="A144" t="str">
        <f ca="1">IF(W144="","",W144&amp;"-"&amp;COUNTIF($W$2:W144,W144))</f>
        <v>0-17</v>
      </c>
      <c r="B144" t="str">
        <f ca="1">IF(T144="","",T144&amp;"-"&amp;COUNTIF($T$2:T144,T144))</f>
        <v/>
      </c>
      <c r="C144" t="str">
        <f ca="1">IF(U144="","",U144&amp;"-"&amp;COUNTIF($U$2:U144,U144))</f>
        <v>0-7</v>
      </c>
      <c r="D144" t="s">
        <v>97</v>
      </c>
      <c r="E144">
        <v>17</v>
      </c>
      <c r="F144">
        <f t="shared" si="82"/>
        <v>143</v>
      </c>
      <c r="G144" s="4">
        <f t="shared" ca="1" si="63"/>
        <v>41479</v>
      </c>
      <c r="H144">
        <f t="shared" ca="1" si="64"/>
        <v>659.95</v>
      </c>
      <c r="I144" s="5">
        <f t="shared" ca="1" si="64"/>
        <v>803.25</v>
      </c>
      <c r="J144" s="6">
        <f t="shared" ca="1" si="65"/>
        <v>0.82159975101151572</v>
      </c>
      <c r="K144" s="6">
        <f t="shared" ca="1" si="66"/>
        <v>0.82207619781429986</v>
      </c>
      <c r="L144" s="6">
        <f t="shared" ca="1" si="83"/>
        <v>1.2428937458637332E-2</v>
      </c>
      <c r="M144">
        <f t="shared" ca="1" si="67"/>
        <v>0.83450513527293724</v>
      </c>
      <c r="N144">
        <f t="shared" ca="1" si="68"/>
        <v>0.80964726035566248</v>
      </c>
      <c r="O144" t="str">
        <f t="shared" ca="1" si="69"/>
        <v/>
      </c>
      <c r="P144" t="str">
        <f t="shared" ca="1" si="84"/>
        <v/>
      </c>
      <c r="Q144" t="str">
        <f t="shared" ca="1" si="85"/>
        <v/>
      </c>
      <c r="R144">
        <f t="shared" ca="1" si="86"/>
        <v>0</v>
      </c>
      <c r="S144">
        <f t="shared" ca="1" si="87"/>
        <v>0</v>
      </c>
      <c r="T144" t="str">
        <f t="shared" ca="1" si="70"/>
        <v/>
      </c>
      <c r="U144">
        <f t="shared" ca="1" si="71"/>
        <v>0</v>
      </c>
      <c r="V144">
        <f t="shared" ca="1" si="88"/>
        <v>0</v>
      </c>
      <c r="W144">
        <f t="shared" ca="1" si="72"/>
        <v>0</v>
      </c>
      <c r="X144" t="str">
        <f ca="1">IF(T144="","", IF(T144=1, "Long"&amp;COUNTIF($T$2:T144,1), "Sell"&amp;COUNTIF($T$2:T144, 0)))</f>
        <v/>
      </c>
      <c r="Y144" t="str">
        <f ca="1">IF(U144="","", IF(U144=-1, "Short"&amp;COUNTIF($U$2:U144,-1), "Cover"&amp;COUNTIF($U$2:U144, 0)))</f>
        <v>Cover7</v>
      </c>
      <c r="Z144" t="str">
        <f t="shared" ca="1" si="73"/>
        <v/>
      </c>
      <c r="AA144" t="str">
        <f t="shared" ca="1" si="74"/>
        <v/>
      </c>
      <c r="AB144" t="str">
        <f t="shared" ca="1" si="75"/>
        <v/>
      </c>
      <c r="AC144" t="str">
        <f t="shared" ca="1" si="76"/>
        <v>Cover</v>
      </c>
      <c r="AD144" t="str">
        <f t="shared" ca="1" si="77"/>
        <v/>
      </c>
      <c r="AE144" t="str">
        <f t="shared" ca="1" si="78"/>
        <v>Cover</v>
      </c>
      <c r="AF144">
        <f t="shared" ca="1" si="79"/>
        <v>0</v>
      </c>
      <c r="AG144">
        <f t="shared" ca="1" si="80"/>
        <v>1</v>
      </c>
      <c r="AH144" t="str">
        <f ca="1">IF(AF144=0, "", COUNTIF($AF$2:AF144, 1))</f>
        <v/>
      </c>
      <c r="AI144">
        <f ca="1">IF(AG144=0, "", COUNTIF($AG$2:AG144, 1))</f>
        <v>17</v>
      </c>
      <c r="AJ144" t="str">
        <f t="shared" ca="1" si="81"/>
        <v/>
      </c>
    </row>
    <row r="145" spans="1:36" x14ac:dyDescent="0.3">
      <c r="A145" t="str">
        <f ca="1">IF(W145="","",W145&amp;"-"&amp;COUNTIF($W$2:W145,W145))</f>
        <v/>
      </c>
      <c r="B145" t="str">
        <f ca="1">IF(T145="","",T145&amp;"-"&amp;COUNTIF($T$2:T145,T145))</f>
        <v/>
      </c>
      <c r="C145" t="str">
        <f ca="1">IF(U145="","",U145&amp;"-"&amp;COUNTIF($U$2:U145,U145))</f>
        <v/>
      </c>
      <c r="D145" t="s">
        <v>97</v>
      </c>
      <c r="E145" t="s">
        <v>97</v>
      </c>
      <c r="F145">
        <f t="shared" si="82"/>
        <v>144</v>
      </c>
      <c r="G145" s="4">
        <f t="shared" ca="1" si="63"/>
        <v>41480</v>
      </c>
      <c r="H145">
        <f t="shared" ca="1" si="64"/>
        <v>653.85</v>
      </c>
      <c r="I145" s="5">
        <f t="shared" ca="1" si="64"/>
        <v>800.8</v>
      </c>
      <c r="J145" s="6">
        <f t="shared" ca="1" si="65"/>
        <v>0.81649600399600408</v>
      </c>
      <c r="K145" s="6">
        <f t="shared" ca="1" si="66"/>
        <v>0.82379482020734918</v>
      </c>
      <c r="L145" s="6">
        <f t="shared" ca="1" si="83"/>
        <v>9.8522334399363774E-3</v>
      </c>
      <c r="M145">
        <f t="shared" ca="1" si="67"/>
        <v>0.83364705364728553</v>
      </c>
      <c r="N145">
        <f t="shared" ca="1" si="68"/>
        <v>0.81394258676741282</v>
      </c>
      <c r="O145" t="str">
        <f t="shared" ca="1" si="69"/>
        <v/>
      </c>
      <c r="P145" t="str">
        <f t="shared" ca="1" si="84"/>
        <v/>
      </c>
      <c r="Q145" t="str">
        <f t="shared" ca="1" si="85"/>
        <v/>
      </c>
      <c r="R145">
        <f t="shared" ca="1" si="86"/>
        <v>0</v>
      </c>
      <c r="S145">
        <f t="shared" ca="1" si="87"/>
        <v>0</v>
      </c>
      <c r="T145" t="str">
        <f t="shared" ca="1" si="70"/>
        <v/>
      </c>
      <c r="U145" t="str">
        <f t="shared" ca="1" si="71"/>
        <v/>
      </c>
      <c r="V145">
        <f t="shared" ca="1" si="88"/>
        <v>0</v>
      </c>
      <c r="W145" t="str">
        <f t="shared" ca="1" si="72"/>
        <v/>
      </c>
      <c r="X145" t="str">
        <f ca="1">IF(T145="","", IF(T145=1, "Long"&amp;COUNTIF($T$2:T145,1), "Sell"&amp;COUNTIF($T$2:T145, 0)))</f>
        <v/>
      </c>
      <c r="Y145" t="str">
        <f ca="1">IF(U145="","", IF(U145=-1, "Short"&amp;COUNTIF($U$2:U145,-1), "Cover"&amp;COUNTIF($U$2:U145, 0)))</f>
        <v/>
      </c>
      <c r="Z145" t="str">
        <f t="shared" ca="1" si="73"/>
        <v/>
      </c>
      <c r="AA145" t="str">
        <f t="shared" ca="1" si="74"/>
        <v/>
      </c>
      <c r="AB145" t="str">
        <f t="shared" ca="1" si="75"/>
        <v/>
      </c>
      <c r="AC145" t="str">
        <f t="shared" ca="1" si="76"/>
        <v/>
      </c>
      <c r="AD145" t="str">
        <f t="shared" ca="1" si="77"/>
        <v/>
      </c>
      <c r="AE145" t="str">
        <f t="shared" ca="1" si="78"/>
        <v/>
      </c>
      <c r="AF145">
        <f t="shared" ca="1" si="79"/>
        <v>0</v>
      </c>
      <c r="AG145">
        <f t="shared" ca="1" si="80"/>
        <v>0</v>
      </c>
      <c r="AH145" t="str">
        <f ca="1">IF(AF145=0, "", COUNTIF($AF$2:AF145, 1))</f>
        <v/>
      </c>
      <c r="AI145" t="str">
        <f ca="1">IF(AG145=0, "", COUNTIF($AG$2:AG145, 1))</f>
        <v/>
      </c>
      <c r="AJ145" t="str">
        <f t="shared" ca="1" si="81"/>
        <v/>
      </c>
    </row>
    <row r="146" spans="1:36" x14ac:dyDescent="0.3">
      <c r="A146" t="str">
        <f ca="1">IF(W146="","",W146&amp;"-"&amp;COUNTIF($W$2:W146,W146))</f>
        <v>1-18</v>
      </c>
      <c r="B146" t="str">
        <f ca="1">IF(T146="","",T146&amp;"-"&amp;COUNTIF($T$2:T146,T146))</f>
        <v>1-11</v>
      </c>
      <c r="C146" t="str">
        <f ca="1">IF(U146="","",U146&amp;"-"&amp;COUNTIF($U$2:U146,U146))</f>
        <v/>
      </c>
      <c r="D146">
        <v>18</v>
      </c>
      <c r="E146" t="s">
        <v>97</v>
      </c>
      <c r="F146">
        <f t="shared" si="82"/>
        <v>145</v>
      </c>
      <c r="G146" s="4">
        <f t="shared" ca="1" si="63"/>
        <v>41481</v>
      </c>
      <c r="H146">
        <f t="shared" ca="1" si="64"/>
        <v>644.1</v>
      </c>
      <c r="I146" s="5">
        <f t="shared" ca="1" si="64"/>
        <v>805.55</v>
      </c>
      <c r="J146" s="6">
        <f t="shared" ca="1" si="65"/>
        <v>0.79957792812364226</v>
      </c>
      <c r="K146" s="6">
        <f t="shared" ca="1" si="66"/>
        <v>0.82202466752458836</v>
      </c>
      <c r="L146" s="6">
        <f t="shared" ca="1" si="83"/>
        <v>1.2410891302784034E-2</v>
      </c>
      <c r="M146">
        <f t="shared" ca="1" si="67"/>
        <v>0.83443555882737241</v>
      </c>
      <c r="N146">
        <f t="shared" ca="1" si="68"/>
        <v>0.8096137762218043</v>
      </c>
      <c r="O146" t="str">
        <f t="shared" ca="1" si="69"/>
        <v>Long</v>
      </c>
      <c r="P146" t="str">
        <f t="shared" ca="1" si="84"/>
        <v>Long</v>
      </c>
      <c r="Q146" t="str">
        <f t="shared" ca="1" si="85"/>
        <v/>
      </c>
      <c r="R146">
        <f t="shared" ca="1" si="86"/>
        <v>1</v>
      </c>
      <c r="S146">
        <f t="shared" ca="1" si="87"/>
        <v>0</v>
      </c>
      <c r="T146">
        <f t="shared" ca="1" si="70"/>
        <v>1</v>
      </c>
      <c r="U146" t="str">
        <f t="shared" ca="1" si="71"/>
        <v/>
      </c>
      <c r="V146">
        <f t="shared" ca="1" si="88"/>
        <v>1</v>
      </c>
      <c r="W146">
        <f t="shared" ca="1" si="72"/>
        <v>1</v>
      </c>
      <c r="X146" t="str">
        <f ca="1">IF(T146="","", IF(T146=1, "Long"&amp;COUNTIF($T$2:T146,1), "Sell"&amp;COUNTIF($T$2:T146, 0)))</f>
        <v>Long11</v>
      </c>
      <c r="Y146" t="str">
        <f ca="1">IF(U146="","", IF(U146=-1, "Short"&amp;COUNTIF($U$2:U146,-1), "Cover"&amp;COUNTIF($U$2:U146, 0)))</f>
        <v/>
      </c>
      <c r="Z146" t="str">
        <f t="shared" ca="1" si="73"/>
        <v>BUY</v>
      </c>
      <c r="AA146" t="str">
        <f t="shared" ca="1" si="74"/>
        <v/>
      </c>
      <c r="AB146" t="str">
        <f t="shared" ca="1" si="75"/>
        <v/>
      </c>
      <c r="AC146" t="str">
        <f t="shared" ca="1" si="76"/>
        <v/>
      </c>
      <c r="AD146" t="str">
        <f t="shared" ca="1" si="77"/>
        <v>BUY</v>
      </c>
      <c r="AE146" t="str">
        <f t="shared" ca="1" si="78"/>
        <v/>
      </c>
      <c r="AF146">
        <f t="shared" ca="1" si="79"/>
        <v>1</v>
      </c>
      <c r="AG146">
        <f t="shared" ca="1" si="80"/>
        <v>0</v>
      </c>
      <c r="AH146">
        <f ca="1">IF(AF146=0, "", COUNTIF($AF$2:AF146, 1))</f>
        <v>18</v>
      </c>
      <c r="AI146" t="str">
        <f ca="1">IF(AG146=0, "", COUNTIF($AG$2:AG146, 1))</f>
        <v/>
      </c>
      <c r="AJ146" t="str">
        <f t="shared" ca="1" si="81"/>
        <v>Long</v>
      </c>
    </row>
    <row r="147" spans="1:36" x14ac:dyDescent="0.3">
      <c r="A147" t="str">
        <f ca="1">IF(W147="","",W147&amp;"-"&amp;COUNTIF($W$2:W147,W147))</f>
        <v/>
      </c>
      <c r="B147" t="str">
        <f ca="1">IF(T147="","",T147&amp;"-"&amp;COUNTIF($T$2:T147,T147))</f>
        <v/>
      </c>
      <c r="C147" t="str">
        <f ca="1">IF(U147="","",U147&amp;"-"&amp;COUNTIF($U$2:U147,U147))</f>
        <v/>
      </c>
      <c r="D147" t="s">
        <v>97</v>
      </c>
      <c r="E147" t="s">
        <v>97</v>
      </c>
      <c r="F147">
        <f t="shared" si="82"/>
        <v>146</v>
      </c>
      <c r="G147" s="4">
        <f t="shared" ca="1" si="63"/>
        <v>41484</v>
      </c>
      <c r="H147">
        <f t="shared" ca="1" si="64"/>
        <v>632.5</v>
      </c>
      <c r="I147" s="5">
        <f t="shared" ca="1" si="64"/>
        <v>806.6</v>
      </c>
      <c r="J147" s="6">
        <f t="shared" ca="1" si="65"/>
        <v>0.78415571534837591</v>
      </c>
      <c r="K147" s="6">
        <f t="shared" ca="1" si="66"/>
        <v>0.81847795267168277</v>
      </c>
      <c r="L147" s="6">
        <f t="shared" ca="1" si="83"/>
        <v>1.7284447158106026E-2</v>
      </c>
      <c r="M147">
        <f t="shared" ca="1" si="67"/>
        <v>0.83576239982978884</v>
      </c>
      <c r="N147">
        <f t="shared" ca="1" si="68"/>
        <v>0.80119350551357671</v>
      </c>
      <c r="O147" t="str">
        <f t="shared" ca="1" si="69"/>
        <v>Long</v>
      </c>
      <c r="P147" t="str">
        <f t="shared" ca="1" si="84"/>
        <v>Long</v>
      </c>
      <c r="Q147" t="str">
        <f t="shared" ca="1" si="85"/>
        <v/>
      </c>
      <c r="R147">
        <f t="shared" ca="1" si="86"/>
        <v>1</v>
      </c>
      <c r="S147">
        <f t="shared" ca="1" si="87"/>
        <v>0</v>
      </c>
      <c r="T147" t="str">
        <f t="shared" ca="1" si="70"/>
        <v/>
      </c>
      <c r="U147" t="str">
        <f t="shared" ca="1" si="71"/>
        <v/>
      </c>
      <c r="V147">
        <f t="shared" ca="1" si="88"/>
        <v>0</v>
      </c>
      <c r="W147" t="str">
        <f t="shared" ca="1" si="72"/>
        <v/>
      </c>
      <c r="X147" t="str">
        <f ca="1">IF(T147="","", IF(T147=1, "Long"&amp;COUNTIF($T$2:T147,1), "Sell"&amp;COUNTIF($T$2:T147, 0)))</f>
        <v/>
      </c>
      <c r="Y147" t="str">
        <f ca="1">IF(U147="","", IF(U147=-1, "Short"&amp;COUNTIF($U$2:U147,-1), "Cover"&amp;COUNTIF($U$2:U147, 0)))</f>
        <v/>
      </c>
      <c r="Z147" t="str">
        <f t="shared" ca="1" si="73"/>
        <v/>
      </c>
      <c r="AA147" t="str">
        <f t="shared" ca="1" si="74"/>
        <v/>
      </c>
      <c r="AB147" t="str">
        <f t="shared" ca="1" si="75"/>
        <v/>
      </c>
      <c r="AC147" t="str">
        <f t="shared" ca="1" si="76"/>
        <v/>
      </c>
      <c r="AD147" t="str">
        <f t="shared" ca="1" si="77"/>
        <v/>
      </c>
      <c r="AE147" t="str">
        <f t="shared" ca="1" si="78"/>
        <v/>
      </c>
      <c r="AF147">
        <f t="shared" ca="1" si="79"/>
        <v>0</v>
      </c>
      <c r="AG147">
        <f t="shared" ca="1" si="80"/>
        <v>0</v>
      </c>
      <c r="AH147" t="str">
        <f ca="1">IF(AF147=0, "", COUNTIF($AF$2:AF147, 1))</f>
        <v/>
      </c>
      <c r="AI147" t="str">
        <f ca="1">IF(AG147=0, "", COUNTIF($AG$2:AG147, 1))</f>
        <v/>
      </c>
      <c r="AJ147" t="str">
        <f t="shared" ca="1" si="81"/>
        <v/>
      </c>
    </row>
    <row r="148" spans="1:36" x14ac:dyDescent="0.3">
      <c r="A148" t="str">
        <f ca="1">IF(W148="","",W148&amp;"-"&amp;COUNTIF($W$2:W148,W148))</f>
        <v/>
      </c>
      <c r="B148" t="str">
        <f ca="1">IF(T148="","",T148&amp;"-"&amp;COUNTIF($T$2:T148,T148))</f>
        <v/>
      </c>
      <c r="C148" t="str">
        <f ca="1">IF(U148="","",U148&amp;"-"&amp;COUNTIF($U$2:U148,U148))</f>
        <v/>
      </c>
      <c r="D148" t="s">
        <v>97</v>
      </c>
      <c r="E148" t="s">
        <v>97</v>
      </c>
      <c r="F148">
        <f t="shared" si="82"/>
        <v>147</v>
      </c>
      <c r="G148" s="4">
        <f t="shared" ca="1" si="63"/>
        <v>41485</v>
      </c>
      <c r="H148">
        <f t="shared" ca="1" si="64"/>
        <v>625.35</v>
      </c>
      <c r="I148" s="5">
        <f t="shared" ca="1" si="64"/>
        <v>807.85</v>
      </c>
      <c r="J148" s="6">
        <f t="shared" ca="1" si="65"/>
        <v>0.77409172494893852</v>
      </c>
      <c r="K148" s="6">
        <f t="shared" ca="1" si="66"/>
        <v>0.81271820169375031</v>
      </c>
      <c r="L148" s="6">
        <f t="shared" ca="1" si="83"/>
        <v>2.1480277638002507E-2</v>
      </c>
      <c r="M148">
        <f t="shared" ca="1" si="67"/>
        <v>0.83419847933175284</v>
      </c>
      <c r="N148">
        <f t="shared" ca="1" si="68"/>
        <v>0.79123792405574778</v>
      </c>
      <c r="O148" t="str">
        <f t="shared" ca="1" si="69"/>
        <v>Long</v>
      </c>
      <c r="P148" t="str">
        <f t="shared" ca="1" si="84"/>
        <v>Long</v>
      </c>
      <c r="Q148" t="str">
        <f t="shared" ca="1" si="85"/>
        <v/>
      </c>
      <c r="R148">
        <f t="shared" ca="1" si="86"/>
        <v>1</v>
      </c>
      <c r="S148">
        <f t="shared" ca="1" si="87"/>
        <v>0</v>
      </c>
      <c r="T148" t="str">
        <f t="shared" ca="1" si="70"/>
        <v/>
      </c>
      <c r="U148" t="str">
        <f t="shared" ca="1" si="71"/>
        <v/>
      </c>
      <c r="V148">
        <f t="shared" ca="1" si="88"/>
        <v>0</v>
      </c>
      <c r="W148" t="str">
        <f t="shared" ca="1" si="72"/>
        <v/>
      </c>
      <c r="X148" t="str">
        <f ca="1">IF(T148="","", IF(T148=1, "Long"&amp;COUNTIF($T$2:T148,1), "Sell"&amp;COUNTIF($T$2:T148, 0)))</f>
        <v/>
      </c>
      <c r="Y148" t="str">
        <f ca="1">IF(U148="","", IF(U148=-1, "Short"&amp;COUNTIF($U$2:U148,-1), "Cover"&amp;COUNTIF($U$2:U148, 0)))</f>
        <v/>
      </c>
      <c r="Z148" t="str">
        <f t="shared" ca="1" si="73"/>
        <v/>
      </c>
      <c r="AA148" t="str">
        <f t="shared" ca="1" si="74"/>
        <v/>
      </c>
      <c r="AB148" t="str">
        <f t="shared" ca="1" si="75"/>
        <v/>
      </c>
      <c r="AC148" t="str">
        <f t="shared" ca="1" si="76"/>
        <v/>
      </c>
      <c r="AD148" t="str">
        <f t="shared" ca="1" si="77"/>
        <v/>
      </c>
      <c r="AE148" t="str">
        <f t="shared" ca="1" si="78"/>
        <v/>
      </c>
      <c r="AF148">
        <f t="shared" ca="1" si="79"/>
        <v>0</v>
      </c>
      <c r="AG148">
        <f t="shared" ca="1" si="80"/>
        <v>0</v>
      </c>
      <c r="AH148" t="str">
        <f ca="1">IF(AF148=0, "", COUNTIF($AF$2:AF148, 1))</f>
        <v/>
      </c>
      <c r="AI148" t="str">
        <f ca="1">IF(AG148=0, "", COUNTIF($AG$2:AG148, 1))</f>
        <v/>
      </c>
      <c r="AJ148" t="str">
        <f t="shared" ca="1" si="81"/>
        <v/>
      </c>
    </row>
    <row r="149" spans="1:36" x14ac:dyDescent="0.3">
      <c r="A149" t="str">
        <f ca="1">IF(W149="","",W149&amp;"-"&amp;COUNTIF($W$2:W149,W149))</f>
        <v/>
      </c>
      <c r="B149" t="str">
        <f ca="1">IF(T149="","",T149&amp;"-"&amp;COUNTIF($T$2:T149,T149))</f>
        <v/>
      </c>
      <c r="C149" t="str">
        <f ca="1">IF(U149="","",U149&amp;"-"&amp;COUNTIF($U$2:U149,U149))</f>
        <v/>
      </c>
      <c r="D149" t="s">
        <v>97</v>
      </c>
      <c r="E149" t="s">
        <v>97</v>
      </c>
      <c r="F149">
        <f t="shared" si="82"/>
        <v>148</v>
      </c>
      <c r="G149" s="4">
        <f t="shared" ca="1" si="63"/>
        <v>41486</v>
      </c>
      <c r="H149">
        <f t="shared" ca="1" si="64"/>
        <v>609.75</v>
      </c>
      <c r="I149" s="5">
        <f t="shared" ca="1" si="64"/>
        <v>800.45</v>
      </c>
      <c r="J149" s="6">
        <f t="shared" ca="1" si="65"/>
        <v>0.76175901055656192</v>
      </c>
      <c r="K149" s="6">
        <f t="shared" ca="1" si="66"/>
        <v>0.80776572189027041</v>
      </c>
      <c r="L149" s="6">
        <f t="shared" ca="1" si="83"/>
        <v>2.6878599629520598E-2</v>
      </c>
      <c r="M149">
        <f t="shared" ca="1" si="67"/>
        <v>0.83464432151979095</v>
      </c>
      <c r="N149">
        <f t="shared" ca="1" si="68"/>
        <v>0.78088712226074986</v>
      </c>
      <c r="O149" t="str">
        <f t="shared" ca="1" si="69"/>
        <v>Long</v>
      </c>
      <c r="P149" t="str">
        <f t="shared" ca="1" si="84"/>
        <v>Long</v>
      </c>
      <c r="Q149" t="str">
        <f t="shared" ca="1" si="85"/>
        <v/>
      </c>
      <c r="R149">
        <f t="shared" ca="1" si="86"/>
        <v>1</v>
      </c>
      <c r="S149">
        <f t="shared" ca="1" si="87"/>
        <v>0</v>
      </c>
      <c r="T149" t="str">
        <f t="shared" ca="1" si="70"/>
        <v/>
      </c>
      <c r="U149" t="str">
        <f t="shared" ca="1" si="71"/>
        <v/>
      </c>
      <c r="V149">
        <f t="shared" ca="1" si="88"/>
        <v>0</v>
      </c>
      <c r="W149" t="str">
        <f t="shared" ca="1" si="72"/>
        <v/>
      </c>
      <c r="X149" t="str">
        <f ca="1">IF(T149="","", IF(T149=1, "Long"&amp;COUNTIF($T$2:T149,1), "Sell"&amp;COUNTIF($T$2:T149, 0)))</f>
        <v/>
      </c>
      <c r="Y149" t="str">
        <f ca="1">IF(U149="","", IF(U149=-1, "Short"&amp;COUNTIF($U$2:U149,-1), "Cover"&amp;COUNTIF($U$2:U149, 0)))</f>
        <v/>
      </c>
      <c r="Z149" t="str">
        <f t="shared" ca="1" si="73"/>
        <v/>
      </c>
      <c r="AA149" t="str">
        <f t="shared" ca="1" si="74"/>
        <v/>
      </c>
      <c r="AB149" t="str">
        <f t="shared" ca="1" si="75"/>
        <v/>
      </c>
      <c r="AC149" t="str">
        <f t="shared" ca="1" si="76"/>
        <v/>
      </c>
      <c r="AD149" t="str">
        <f t="shared" ca="1" si="77"/>
        <v/>
      </c>
      <c r="AE149" t="str">
        <f t="shared" ca="1" si="78"/>
        <v/>
      </c>
      <c r="AF149">
        <f t="shared" ca="1" si="79"/>
        <v>0</v>
      </c>
      <c r="AG149">
        <f t="shared" ca="1" si="80"/>
        <v>0</v>
      </c>
      <c r="AH149" t="str">
        <f ca="1">IF(AF149=0, "", COUNTIF($AF$2:AF149, 1))</f>
        <v/>
      </c>
      <c r="AI149" t="str">
        <f ca="1">IF(AG149=0, "", COUNTIF($AG$2:AG149, 1))</f>
        <v/>
      </c>
      <c r="AJ149" t="str">
        <f t="shared" ca="1" si="81"/>
        <v/>
      </c>
    </row>
    <row r="150" spans="1:36" x14ac:dyDescent="0.3">
      <c r="A150" t="str">
        <f ca="1">IF(W150="","",W150&amp;"-"&amp;COUNTIF($W$2:W150,W150))</f>
        <v/>
      </c>
      <c r="B150" t="str">
        <f ca="1">IF(T150="","",T150&amp;"-"&amp;COUNTIF($T$2:T150,T150))</f>
        <v/>
      </c>
      <c r="C150" t="str">
        <f ca="1">IF(U150="","",U150&amp;"-"&amp;COUNTIF($U$2:U150,U150))</f>
        <v/>
      </c>
      <c r="D150" t="s">
        <v>97</v>
      </c>
      <c r="E150" t="s">
        <v>97</v>
      </c>
      <c r="F150">
        <f t="shared" si="82"/>
        <v>149</v>
      </c>
      <c r="G150" s="4">
        <f t="shared" ca="1" si="63"/>
        <v>41487</v>
      </c>
      <c r="H150">
        <f t="shared" ca="1" si="64"/>
        <v>632.20000000000005</v>
      </c>
      <c r="I150" s="5">
        <f t="shared" ca="1" si="64"/>
        <v>817</v>
      </c>
      <c r="J150" s="6">
        <f t="shared" ca="1" si="65"/>
        <v>0.77380660954712366</v>
      </c>
      <c r="K150" s="6">
        <f t="shared" ca="1" si="66"/>
        <v>0.80263024992175747</v>
      </c>
      <c r="L150" s="6">
        <f t="shared" ca="1" si="83"/>
        <v>2.806543048611929E-2</v>
      </c>
      <c r="M150">
        <f t="shared" ca="1" si="67"/>
        <v>0.83069568040787678</v>
      </c>
      <c r="N150">
        <f t="shared" ca="1" si="68"/>
        <v>0.77456481943563815</v>
      </c>
      <c r="O150" t="str">
        <f t="shared" ca="1" si="69"/>
        <v>Long</v>
      </c>
      <c r="P150" t="str">
        <f t="shared" ca="1" si="84"/>
        <v>Long</v>
      </c>
      <c r="Q150" t="str">
        <f t="shared" ca="1" si="85"/>
        <v/>
      </c>
      <c r="R150">
        <f t="shared" ca="1" si="86"/>
        <v>1</v>
      </c>
      <c r="S150">
        <f t="shared" ca="1" si="87"/>
        <v>0</v>
      </c>
      <c r="T150" t="str">
        <f t="shared" ca="1" si="70"/>
        <v/>
      </c>
      <c r="U150" t="str">
        <f t="shared" ca="1" si="71"/>
        <v/>
      </c>
      <c r="V150">
        <f t="shared" ca="1" si="88"/>
        <v>0</v>
      </c>
      <c r="W150" t="str">
        <f t="shared" ca="1" si="72"/>
        <v/>
      </c>
      <c r="X150" t="str">
        <f ca="1">IF(T150="","", IF(T150=1, "Long"&amp;COUNTIF($T$2:T150,1), "Sell"&amp;COUNTIF($T$2:T150, 0)))</f>
        <v/>
      </c>
      <c r="Y150" t="str">
        <f ca="1">IF(U150="","", IF(U150=-1, "Short"&amp;COUNTIF($U$2:U150,-1), "Cover"&amp;COUNTIF($U$2:U150, 0)))</f>
        <v/>
      </c>
      <c r="Z150" t="str">
        <f t="shared" ca="1" si="73"/>
        <v/>
      </c>
      <c r="AA150" t="str">
        <f t="shared" ca="1" si="74"/>
        <v/>
      </c>
      <c r="AB150" t="str">
        <f t="shared" ca="1" si="75"/>
        <v/>
      </c>
      <c r="AC150" t="str">
        <f t="shared" ca="1" si="76"/>
        <v/>
      </c>
      <c r="AD150" t="str">
        <f t="shared" ca="1" si="77"/>
        <v/>
      </c>
      <c r="AE150" t="str">
        <f t="shared" ca="1" si="78"/>
        <v/>
      </c>
      <c r="AF150">
        <f t="shared" ca="1" si="79"/>
        <v>0</v>
      </c>
      <c r="AG150">
        <f t="shared" ca="1" si="80"/>
        <v>0</v>
      </c>
      <c r="AH150" t="str">
        <f ca="1">IF(AF150=0, "", COUNTIF($AF$2:AF150, 1))</f>
        <v/>
      </c>
      <c r="AI150" t="str">
        <f ca="1">IF(AG150=0, "", COUNTIF($AG$2:AG150, 1))</f>
        <v/>
      </c>
      <c r="AJ150" t="str">
        <f t="shared" ca="1" si="81"/>
        <v/>
      </c>
    </row>
    <row r="151" spans="1:36" x14ac:dyDescent="0.3">
      <c r="A151" t="str">
        <f ca="1">IF(W151="","",W151&amp;"-"&amp;COUNTIF($W$2:W151,W151))</f>
        <v/>
      </c>
      <c r="B151" t="str">
        <f ca="1">IF(T151="","",T151&amp;"-"&amp;COUNTIF($T$2:T151,T151))</f>
        <v/>
      </c>
      <c r="C151" t="str">
        <f ca="1">IF(U151="","",U151&amp;"-"&amp;COUNTIF($U$2:U151,U151))</f>
        <v/>
      </c>
      <c r="D151" t="s">
        <v>97</v>
      </c>
      <c r="E151" t="s">
        <v>97</v>
      </c>
      <c r="F151">
        <f t="shared" si="82"/>
        <v>150</v>
      </c>
      <c r="G151" s="4">
        <f t="shared" ca="1" si="63"/>
        <v>41488</v>
      </c>
      <c r="H151">
        <f t="shared" ca="1" si="64"/>
        <v>631.25</v>
      </c>
      <c r="I151" s="5">
        <f t="shared" ca="1" si="64"/>
        <v>808.35</v>
      </c>
      <c r="J151" s="6">
        <f t="shared" ca="1" si="65"/>
        <v>0.78091173377868495</v>
      </c>
      <c r="K151" s="6">
        <f t="shared" ca="1" si="66"/>
        <v>0.79606006871795254</v>
      </c>
      <c r="L151" s="6">
        <f t="shared" ca="1" si="83"/>
        <v>2.4024307853376722E-2</v>
      </c>
      <c r="M151">
        <f t="shared" ca="1" si="67"/>
        <v>0.82008437657132927</v>
      </c>
      <c r="N151">
        <f t="shared" ca="1" si="68"/>
        <v>0.77203576086457582</v>
      </c>
      <c r="O151" t="str">
        <f t="shared" ca="1" si="69"/>
        <v>Long</v>
      </c>
      <c r="P151" t="str">
        <f t="shared" ca="1" si="84"/>
        <v>Long</v>
      </c>
      <c r="Q151" t="str">
        <f t="shared" ca="1" si="85"/>
        <v/>
      </c>
      <c r="R151">
        <f t="shared" ca="1" si="86"/>
        <v>1</v>
      </c>
      <c r="S151">
        <f t="shared" ca="1" si="87"/>
        <v>0</v>
      </c>
      <c r="T151" t="str">
        <f t="shared" ca="1" si="70"/>
        <v/>
      </c>
      <c r="U151" t="str">
        <f t="shared" ca="1" si="71"/>
        <v/>
      </c>
      <c r="V151">
        <f t="shared" ca="1" si="88"/>
        <v>0</v>
      </c>
      <c r="W151" t="str">
        <f t="shared" ca="1" si="72"/>
        <v/>
      </c>
      <c r="X151" t="str">
        <f ca="1">IF(T151="","", IF(T151=1, "Long"&amp;COUNTIF($T$2:T151,1), "Sell"&amp;COUNTIF($T$2:T151, 0)))</f>
        <v/>
      </c>
      <c r="Y151" t="str">
        <f ca="1">IF(U151="","", IF(U151=-1, "Short"&amp;COUNTIF($U$2:U151,-1), "Cover"&amp;COUNTIF($U$2:U151, 0)))</f>
        <v/>
      </c>
      <c r="Z151" t="str">
        <f t="shared" ca="1" si="73"/>
        <v/>
      </c>
      <c r="AA151" t="str">
        <f t="shared" ca="1" si="74"/>
        <v/>
      </c>
      <c r="AB151" t="str">
        <f t="shared" ca="1" si="75"/>
        <v/>
      </c>
      <c r="AC151" t="str">
        <f t="shared" ca="1" si="76"/>
        <v/>
      </c>
      <c r="AD151" t="str">
        <f t="shared" ca="1" si="77"/>
        <v/>
      </c>
      <c r="AE151" t="str">
        <f t="shared" ca="1" si="78"/>
        <v/>
      </c>
      <c r="AF151">
        <f t="shared" ca="1" si="79"/>
        <v>0</v>
      </c>
      <c r="AG151">
        <f t="shared" ca="1" si="80"/>
        <v>0</v>
      </c>
      <c r="AH151" t="str">
        <f ca="1">IF(AF151=0, "", COUNTIF($AF$2:AF151, 1))</f>
        <v/>
      </c>
      <c r="AI151" t="str">
        <f ca="1">IF(AG151=0, "", COUNTIF($AG$2:AG151, 1))</f>
        <v/>
      </c>
      <c r="AJ151" t="str">
        <f t="shared" ca="1" si="81"/>
        <v/>
      </c>
    </row>
    <row r="152" spans="1:36" x14ac:dyDescent="0.3">
      <c r="A152" t="str">
        <f ca="1">IF(W152="","",W152&amp;"-"&amp;COUNTIF($W$2:W152,W152))</f>
        <v/>
      </c>
      <c r="B152" t="str">
        <f ca="1">IF(T152="","",T152&amp;"-"&amp;COUNTIF($T$2:T152,T152))</f>
        <v/>
      </c>
      <c r="C152" t="str">
        <f ca="1">IF(U152="","",U152&amp;"-"&amp;COUNTIF($U$2:U152,U152))</f>
        <v/>
      </c>
      <c r="D152" t="s">
        <v>97</v>
      </c>
      <c r="E152" t="s">
        <v>97</v>
      </c>
      <c r="F152">
        <f t="shared" si="82"/>
        <v>151</v>
      </c>
      <c r="G152" s="4">
        <f t="shared" ca="1" si="63"/>
        <v>41491</v>
      </c>
      <c r="H152">
        <f t="shared" ca="1" si="64"/>
        <v>632.70000000000005</v>
      </c>
      <c r="I152" s="5">
        <f t="shared" ca="1" si="64"/>
        <v>798.95</v>
      </c>
      <c r="J152" s="6">
        <f t="shared" ca="1" si="65"/>
        <v>0.79191438763376931</v>
      </c>
      <c r="K152" s="6">
        <f t="shared" ca="1" si="66"/>
        <v>0.79310649965283364</v>
      </c>
      <c r="L152" s="6">
        <f t="shared" ca="1" si="83"/>
        <v>2.2310447712324443E-2</v>
      </c>
      <c r="M152">
        <f t="shared" ca="1" si="67"/>
        <v>0.81541694736515813</v>
      </c>
      <c r="N152">
        <f t="shared" ca="1" si="68"/>
        <v>0.77079605194050915</v>
      </c>
      <c r="O152" t="str">
        <f t="shared" ca="1" si="69"/>
        <v>Long</v>
      </c>
      <c r="P152" t="str">
        <f t="shared" ca="1" si="84"/>
        <v>Long</v>
      </c>
      <c r="Q152" t="str">
        <f t="shared" ca="1" si="85"/>
        <v/>
      </c>
      <c r="R152">
        <f t="shared" ca="1" si="86"/>
        <v>1</v>
      </c>
      <c r="S152">
        <f t="shared" ca="1" si="87"/>
        <v>0</v>
      </c>
      <c r="T152" t="str">
        <f t="shared" ca="1" si="70"/>
        <v/>
      </c>
      <c r="U152" t="str">
        <f t="shared" ca="1" si="71"/>
        <v/>
      </c>
      <c r="V152">
        <f t="shared" ca="1" si="88"/>
        <v>0</v>
      </c>
      <c r="W152" t="str">
        <f t="shared" ca="1" si="72"/>
        <v/>
      </c>
      <c r="X152" t="str">
        <f ca="1">IF(T152="","", IF(T152=1, "Long"&amp;COUNTIF($T$2:T152,1), "Sell"&amp;COUNTIF($T$2:T152, 0)))</f>
        <v/>
      </c>
      <c r="Y152" t="str">
        <f ca="1">IF(U152="","", IF(U152=-1, "Short"&amp;COUNTIF($U$2:U152,-1), "Cover"&amp;COUNTIF($U$2:U152, 0)))</f>
        <v/>
      </c>
      <c r="Z152" t="str">
        <f t="shared" ca="1" si="73"/>
        <v/>
      </c>
      <c r="AA152" t="str">
        <f t="shared" ca="1" si="74"/>
        <v/>
      </c>
      <c r="AB152" t="str">
        <f t="shared" ca="1" si="75"/>
        <v/>
      </c>
      <c r="AC152" t="str">
        <f t="shared" ca="1" si="76"/>
        <v/>
      </c>
      <c r="AD152" t="str">
        <f t="shared" ca="1" si="77"/>
        <v/>
      </c>
      <c r="AE152" t="str">
        <f t="shared" ca="1" si="78"/>
        <v/>
      </c>
      <c r="AF152">
        <f t="shared" ca="1" si="79"/>
        <v>0</v>
      </c>
      <c r="AG152">
        <f t="shared" ca="1" si="80"/>
        <v>0</v>
      </c>
      <c r="AH152" t="str">
        <f ca="1">IF(AF152=0, "", COUNTIF($AF$2:AF152, 1))</f>
        <v/>
      </c>
      <c r="AI152" t="str">
        <f ca="1">IF(AG152=0, "", COUNTIF($AG$2:AG152, 1))</f>
        <v/>
      </c>
      <c r="AJ152" t="str">
        <f t="shared" ca="1" si="81"/>
        <v/>
      </c>
    </row>
    <row r="153" spans="1:36" x14ac:dyDescent="0.3">
      <c r="A153" t="str">
        <f ca="1">IF(W153="","",W153&amp;"-"&amp;COUNTIF($W$2:W153,W153))</f>
        <v>0-18</v>
      </c>
      <c r="B153" t="str">
        <f ca="1">IF(T153="","",T153&amp;"-"&amp;COUNTIF($T$2:T153,T153))</f>
        <v>0-11</v>
      </c>
      <c r="C153" t="str">
        <f ca="1">IF(U153="","",U153&amp;"-"&amp;COUNTIF($U$2:U153,U153))</f>
        <v/>
      </c>
      <c r="D153" t="s">
        <v>97</v>
      </c>
      <c r="E153">
        <v>18</v>
      </c>
      <c r="F153">
        <f t="shared" si="82"/>
        <v>152</v>
      </c>
      <c r="G153" s="4">
        <f t="shared" ca="1" si="63"/>
        <v>41492</v>
      </c>
      <c r="H153">
        <f t="shared" ca="1" si="64"/>
        <v>608.65</v>
      </c>
      <c r="I153" s="5">
        <f t="shared" ca="1" si="64"/>
        <v>751.85</v>
      </c>
      <c r="J153" s="6">
        <f t="shared" ca="1" si="65"/>
        <v>0.80953647669082929</v>
      </c>
      <c r="K153" s="6">
        <f t="shared" ca="1" si="66"/>
        <v>0.7913849341635445</v>
      </c>
      <c r="L153" s="6">
        <f t="shared" ca="1" si="83"/>
        <v>1.9966868152073113E-2</v>
      </c>
      <c r="M153">
        <f t="shared" ca="1" si="67"/>
        <v>0.81135180231561765</v>
      </c>
      <c r="N153">
        <f t="shared" ca="1" si="68"/>
        <v>0.77141806601147134</v>
      </c>
      <c r="O153" t="str">
        <f t="shared" ca="1" si="69"/>
        <v/>
      </c>
      <c r="P153" t="str">
        <f t="shared" ca="1" si="84"/>
        <v/>
      </c>
      <c r="Q153" t="str">
        <f t="shared" ca="1" si="85"/>
        <v/>
      </c>
      <c r="R153">
        <f t="shared" ca="1" si="86"/>
        <v>0</v>
      </c>
      <c r="S153">
        <f t="shared" ca="1" si="87"/>
        <v>0</v>
      </c>
      <c r="T153">
        <f t="shared" ca="1" si="70"/>
        <v>0</v>
      </c>
      <c r="U153" t="str">
        <f t="shared" ca="1" si="71"/>
        <v/>
      </c>
      <c r="V153">
        <f t="shared" ca="1" si="88"/>
        <v>0</v>
      </c>
      <c r="W153">
        <f t="shared" ca="1" si="72"/>
        <v>0</v>
      </c>
      <c r="X153" t="str">
        <f ca="1">IF(T153="","", IF(T153=1, "Long"&amp;COUNTIF($T$2:T153,1), "Sell"&amp;COUNTIF($T$2:T153, 0)))</f>
        <v>Sell11</v>
      </c>
      <c r="Y153" t="str">
        <f ca="1">IF(U153="","", IF(U153=-1, "Short"&amp;COUNTIF($U$2:U153,-1), "Cover"&amp;COUNTIF($U$2:U153, 0)))</f>
        <v/>
      </c>
      <c r="Z153" t="str">
        <f t="shared" ca="1" si="73"/>
        <v/>
      </c>
      <c r="AA153" t="str">
        <f t="shared" ca="1" si="74"/>
        <v>SELL</v>
      </c>
      <c r="AB153" t="str">
        <f t="shared" ca="1" si="75"/>
        <v/>
      </c>
      <c r="AC153" t="str">
        <f t="shared" ca="1" si="76"/>
        <v/>
      </c>
      <c r="AD153" t="str">
        <f t="shared" ca="1" si="77"/>
        <v/>
      </c>
      <c r="AE153" t="str">
        <f t="shared" ca="1" si="78"/>
        <v>SELL</v>
      </c>
      <c r="AF153">
        <f t="shared" ca="1" si="79"/>
        <v>0</v>
      </c>
      <c r="AG153">
        <f t="shared" ca="1" si="80"/>
        <v>1</v>
      </c>
      <c r="AH153" t="str">
        <f ca="1">IF(AF153=0, "", COUNTIF($AF$2:AF153, 1))</f>
        <v/>
      </c>
      <c r="AI153">
        <f ca="1">IF(AG153=0, "", COUNTIF($AG$2:AG153, 1))</f>
        <v>18</v>
      </c>
      <c r="AJ153" t="str">
        <f t="shared" ca="1" si="81"/>
        <v/>
      </c>
    </row>
    <row r="154" spans="1:36" x14ac:dyDescent="0.3">
      <c r="A154" t="str">
        <f ca="1">IF(W154="","",W154&amp;"-"&amp;COUNTIF($W$2:W154,W154))</f>
        <v>1-19</v>
      </c>
      <c r="B154" t="str">
        <f ca="1">IF(T154="","",T154&amp;"-"&amp;COUNTIF($T$2:T154,T154))</f>
        <v/>
      </c>
      <c r="C154" t="str">
        <f ca="1">IF(U154="","",U154&amp;"-"&amp;COUNTIF($U$2:U154,U154))</f>
        <v>-1-8</v>
      </c>
      <c r="D154">
        <v>19</v>
      </c>
      <c r="E154" t="s">
        <v>97</v>
      </c>
      <c r="F154">
        <f t="shared" si="82"/>
        <v>153</v>
      </c>
      <c r="G154" s="4">
        <f t="shared" ca="1" si="63"/>
        <v>41493</v>
      </c>
      <c r="H154">
        <f t="shared" ca="1" si="64"/>
        <v>601.20000000000005</v>
      </c>
      <c r="I154" s="5">
        <f t="shared" ca="1" si="64"/>
        <v>729.7</v>
      </c>
      <c r="J154" s="6">
        <f t="shared" ca="1" si="65"/>
        <v>0.8239002329724544</v>
      </c>
      <c r="K154" s="6">
        <f t="shared" ca="1" si="66"/>
        <v>0.79161498235963845</v>
      </c>
      <c r="L154" s="6">
        <f t="shared" ca="1" si="83"/>
        <v>2.0362991190369072E-2</v>
      </c>
      <c r="M154">
        <f t="shared" ca="1" si="67"/>
        <v>0.81197797355000756</v>
      </c>
      <c r="N154">
        <f t="shared" ca="1" si="68"/>
        <v>0.77125199116926935</v>
      </c>
      <c r="O154" t="str">
        <f t="shared" ca="1" si="69"/>
        <v>Short</v>
      </c>
      <c r="P154" t="str">
        <f t="shared" ca="1" si="84"/>
        <v/>
      </c>
      <c r="Q154" t="str">
        <f t="shared" ca="1" si="85"/>
        <v>Short</v>
      </c>
      <c r="R154">
        <f t="shared" ca="1" si="86"/>
        <v>0</v>
      </c>
      <c r="S154">
        <f t="shared" ca="1" si="87"/>
        <v>-1</v>
      </c>
      <c r="T154" t="str">
        <f t="shared" ca="1" si="70"/>
        <v/>
      </c>
      <c r="U154">
        <f t="shared" ca="1" si="71"/>
        <v>-1</v>
      </c>
      <c r="V154">
        <f t="shared" ca="1" si="88"/>
        <v>-1</v>
      </c>
      <c r="W154">
        <f t="shared" ca="1" si="72"/>
        <v>1</v>
      </c>
      <c r="X154" t="str">
        <f ca="1">IF(T154="","", IF(T154=1, "Long"&amp;COUNTIF($T$2:T154,1), "Sell"&amp;COUNTIF($T$2:T154, 0)))</f>
        <v/>
      </c>
      <c r="Y154" t="str">
        <f ca="1">IF(U154="","", IF(U154=-1, "Short"&amp;COUNTIF($U$2:U154,-1), "Cover"&amp;COUNTIF($U$2:U154, 0)))</f>
        <v>Short8</v>
      </c>
      <c r="Z154" t="str">
        <f t="shared" ca="1" si="73"/>
        <v/>
      </c>
      <c r="AA154" t="str">
        <f t="shared" ca="1" si="74"/>
        <v/>
      </c>
      <c r="AB154" t="str">
        <f t="shared" ca="1" si="75"/>
        <v>Short</v>
      </c>
      <c r="AC154" t="str">
        <f t="shared" ca="1" si="76"/>
        <v/>
      </c>
      <c r="AD154" t="str">
        <f t="shared" ca="1" si="77"/>
        <v>Short</v>
      </c>
      <c r="AE154" t="str">
        <f t="shared" ca="1" si="78"/>
        <v/>
      </c>
      <c r="AF154">
        <f t="shared" ca="1" si="79"/>
        <v>1</v>
      </c>
      <c r="AG154">
        <f t="shared" ca="1" si="80"/>
        <v>0</v>
      </c>
      <c r="AH154">
        <f ca="1">IF(AF154=0, "", COUNTIF($AF$2:AF154, 1))</f>
        <v>19</v>
      </c>
      <c r="AI154" t="str">
        <f ca="1">IF(AG154=0, "", COUNTIF($AG$2:AG154, 1))</f>
        <v/>
      </c>
      <c r="AJ154" t="str">
        <f t="shared" ca="1" si="81"/>
        <v>Short</v>
      </c>
    </row>
    <row r="155" spans="1:36" x14ac:dyDescent="0.3">
      <c r="A155" t="str">
        <f ca="1">IF(W155="","",W155&amp;"-"&amp;COUNTIF($W$2:W155,W155))</f>
        <v/>
      </c>
      <c r="B155" t="str">
        <f ca="1">IF(T155="","",T155&amp;"-"&amp;COUNTIF($T$2:T155,T155))</f>
        <v/>
      </c>
      <c r="C155" t="str">
        <f ca="1">IF(U155="","",U155&amp;"-"&amp;COUNTIF($U$2:U155,U155))</f>
        <v/>
      </c>
      <c r="D155" t="s">
        <v>97</v>
      </c>
      <c r="E155" t="s">
        <v>97</v>
      </c>
      <c r="F155">
        <f t="shared" si="82"/>
        <v>154</v>
      </c>
      <c r="G155" s="4">
        <f t="shared" ca="1" si="63"/>
        <v>41494</v>
      </c>
      <c r="H155">
        <f t="shared" ca="1" si="64"/>
        <v>610.5</v>
      </c>
      <c r="I155" s="5">
        <f t="shared" ca="1" si="64"/>
        <v>746.95</v>
      </c>
      <c r="J155" s="6">
        <f t="shared" ca="1" si="65"/>
        <v>0.81732378338576872</v>
      </c>
      <c r="K155" s="6">
        <f t="shared" ca="1" si="66"/>
        <v>0.79169776029861494</v>
      </c>
      <c r="L155" s="6">
        <f t="shared" ca="1" si="83"/>
        <v>2.0476738516970603E-2</v>
      </c>
      <c r="M155">
        <f t="shared" ca="1" si="67"/>
        <v>0.81217449881558557</v>
      </c>
      <c r="N155">
        <f t="shared" ca="1" si="68"/>
        <v>0.77122102178164431</v>
      </c>
      <c r="O155" t="str">
        <f t="shared" ca="1" si="69"/>
        <v>Short</v>
      </c>
      <c r="P155" t="str">
        <f t="shared" ca="1" si="84"/>
        <v/>
      </c>
      <c r="Q155" t="str">
        <f t="shared" ca="1" si="85"/>
        <v>Short</v>
      </c>
      <c r="R155">
        <f t="shared" ca="1" si="86"/>
        <v>0</v>
      </c>
      <c r="S155">
        <f t="shared" ca="1" si="87"/>
        <v>-1</v>
      </c>
      <c r="T155" t="str">
        <f t="shared" ca="1" si="70"/>
        <v/>
      </c>
      <c r="U155" t="str">
        <f t="shared" ca="1" si="71"/>
        <v/>
      </c>
      <c r="V155">
        <f t="shared" ca="1" si="88"/>
        <v>0</v>
      </c>
      <c r="W155" t="str">
        <f t="shared" ca="1" si="72"/>
        <v/>
      </c>
      <c r="X155" t="str">
        <f ca="1">IF(T155="","", IF(T155=1, "Long"&amp;COUNTIF($T$2:T155,1), "Sell"&amp;COUNTIF($T$2:T155, 0)))</f>
        <v/>
      </c>
      <c r="Y155" t="str">
        <f ca="1">IF(U155="","", IF(U155=-1, "Short"&amp;COUNTIF($U$2:U155,-1), "Cover"&amp;COUNTIF($U$2:U155, 0)))</f>
        <v/>
      </c>
      <c r="Z155" t="str">
        <f t="shared" ca="1" si="73"/>
        <v/>
      </c>
      <c r="AA155" t="str">
        <f t="shared" ca="1" si="74"/>
        <v/>
      </c>
      <c r="AB155" t="str">
        <f t="shared" ca="1" si="75"/>
        <v/>
      </c>
      <c r="AC155" t="str">
        <f t="shared" ca="1" si="76"/>
        <v/>
      </c>
      <c r="AD155" t="str">
        <f t="shared" ca="1" si="77"/>
        <v/>
      </c>
      <c r="AE155" t="str">
        <f t="shared" ca="1" si="78"/>
        <v/>
      </c>
      <c r="AF155">
        <f t="shared" ca="1" si="79"/>
        <v>0</v>
      </c>
      <c r="AG155">
        <f t="shared" ca="1" si="80"/>
        <v>0</v>
      </c>
      <c r="AH155" t="str">
        <f ca="1">IF(AF155=0, "", COUNTIF($AF$2:AF155, 1))</f>
        <v/>
      </c>
      <c r="AI155" t="str">
        <f ca="1">IF(AG155=0, "", COUNTIF($AG$2:AG155, 1))</f>
        <v/>
      </c>
      <c r="AJ155" t="str">
        <f t="shared" ca="1" si="81"/>
        <v/>
      </c>
    </row>
    <row r="156" spans="1:36" x14ac:dyDescent="0.3">
      <c r="A156" t="str">
        <f ca="1">IF(W156="","",W156&amp;"-"&amp;COUNTIF($W$2:W156,W156))</f>
        <v>0-19</v>
      </c>
      <c r="B156" t="str">
        <f ca="1">IF(T156="","",T156&amp;"-"&amp;COUNTIF($T$2:T156,T156))</f>
        <v/>
      </c>
      <c r="C156" t="str">
        <f ca="1">IF(U156="","",U156&amp;"-"&amp;COUNTIF($U$2:U156,U156))</f>
        <v>0-8</v>
      </c>
      <c r="D156" t="s">
        <v>97</v>
      </c>
      <c r="E156">
        <v>19</v>
      </c>
      <c r="F156">
        <f t="shared" si="82"/>
        <v>155</v>
      </c>
      <c r="G156" s="4">
        <f t="shared" ca="1" si="63"/>
        <v>41498</v>
      </c>
      <c r="H156">
        <f t="shared" ca="1" si="64"/>
        <v>602.20000000000005</v>
      </c>
      <c r="I156" s="5">
        <f t="shared" ca="1" si="64"/>
        <v>769.75</v>
      </c>
      <c r="J156" s="6">
        <f t="shared" ca="1" si="65"/>
        <v>0.7823319259499838</v>
      </c>
      <c r="K156" s="6">
        <f t="shared" ca="1" si="66"/>
        <v>0.78997316008124907</v>
      </c>
      <c r="L156" s="6">
        <f t="shared" ca="1" si="83"/>
        <v>2.0465555701740815E-2</v>
      </c>
      <c r="M156">
        <f t="shared" ca="1" si="67"/>
        <v>0.81043871578298987</v>
      </c>
      <c r="N156">
        <f t="shared" ca="1" si="68"/>
        <v>0.76950760437950827</v>
      </c>
      <c r="O156" t="str">
        <f t="shared" ca="1" si="69"/>
        <v/>
      </c>
      <c r="P156" t="str">
        <f t="shared" ca="1" si="84"/>
        <v/>
      </c>
      <c r="Q156" t="str">
        <f t="shared" ca="1" si="85"/>
        <v/>
      </c>
      <c r="R156">
        <f t="shared" ca="1" si="86"/>
        <v>0</v>
      </c>
      <c r="S156">
        <f t="shared" ca="1" si="87"/>
        <v>0</v>
      </c>
      <c r="T156" t="str">
        <f t="shared" ca="1" si="70"/>
        <v/>
      </c>
      <c r="U156">
        <f t="shared" ca="1" si="71"/>
        <v>0</v>
      </c>
      <c r="V156">
        <f t="shared" ca="1" si="88"/>
        <v>0</v>
      </c>
      <c r="W156">
        <f t="shared" ca="1" si="72"/>
        <v>0</v>
      </c>
      <c r="X156" t="str">
        <f ca="1">IF(T156="","", IF(T156=1, "Long"&amp;COUNTIF($T$2:T156,1), "Sell"&amp;COUNTIF($T$2:T156, 0)))</f>
        <v/>
      </c>
      <c r="Y156" t="str">
        <f ca="1">IF(U156="","", IF(U156=-1, "Short"&amp;COUNTIF($U$2:U156,-1), "Cover"&amp;COUNTIF($U$2:U156, 0)))</f>
        <v>Cover8</v>
      </c>
      <c r="Z156" t="str">
        <f t="shared" ca="1" si="73"/>
        <v/>
      </c>
      <c r="AA156" t="str">
        <f t="shared" ca="1" si="74"/>
        <v/>
      </c>
      <c r="AB156" t="str">
        <f t="shared" ca="1" si="75"/>
        <v/>
      </c>
      <c r="AC156" t="str">
        <f t="shared" ca="1" si="76"/>
        <v>Cover</v>
      </c>
      <c r="AD156" t="str">
        <f t="shared" ca="1" si="77"/>
        <v/>
      </c>
      <c r="AE156" t="str">
        <f t="shared" ca="1" si="78"/>
        <v>Cover</v>
      </c>
      <c r="AF156">
        <f t="shared" ca="1" si="79"/>
        <v>0</v>
      </c>
      <c r="AG156">
        <f t="shared" ca="1" si="80"/>
        <v>1</v>
      </c>
      <c r="AH156" t="str">
        <f ca="1">IF(AF156=0, "", COUNTIF($AF$2:AF156, 1))</f>
        <v/>
      </c>
      <c r="AI156">
        <f ca="1">IF(AG156=0, "", COUNTIF($AG$2:AG156, 1))</f>
        <v>19</v>
      </c>
      <c r="AJ156" t="str">
        <f t="shared" ca="1" si="81"/>
        <v/>
      </c>
    </row>
    <row r="157" spans="1:36" x14ac:dyDescent="0.3">
      <c r="A157" t="str">
        <f ca="1">IF(W157="","",W157&amp;"-"&amp;COUNTIF($W$2:W157,W157))</f>
        <v/>
      </c>
      <c r="B157" t="str">
        <f ca="1">IF(T157="","",T157&amp;"-"&amp;COUNTIF($T$2:T157,T157))</f>
        <v/>
      </c>
      <c r="C157" t="str">
        <f ca="1">IF(U157="","",U157&amp;"-"&amp;COUNTIF($U$2:U157,U157))</f>
        <v/>
      </c>
      <c r="D157" t="s">
        <v>97</v>
      </c>
      <c r="E157" t="s">
        <v>97</v>
      </c>
      <c r="F157">
        <f t="shared" si="82"/>
        <v>156</v>
      </c>
      <c r="G157" s="4">
        <f t="shared" ca="1" si="63"/>
        <v>41499</v>
      </c>
      <c r="H157">
        <f t="shared" ca="1" si="64"/>
        <v>620.5</v>
      </c>
      <c r="I157" s="5">
        <f t="shared" ca="1" si="64"/>
        <v>791.95</v>
      </c>
      <c r="J157" s="6">
        <f t="shared" ca="1" si="65"/>
        <v>0.78350905991539865</v>
      </c>
      <c r="K157" s="6">
        <f t="shared" ca="1" si="66"/>
        <v>0.78990849453795131</v>
      </c>
      <c r="L157" s="6">
        <f t="shared" ca="1" si="83"/>
        <v>2.048699002629804E-2</v>
      </c>
      <c r="M157">
        <f t="shared" ca="1" si="67"/>
        <v>0.81039548456424937</v>
      </c>
      <c r="N157">
        <f t="shared" ca="1" si="68"/>
        <v>0.76942150451165325</v>
      </c>
      <c r="O157" t="str">
        <f t="shared" ca="1" si="69"/>
        <v/>
      </c>
      <c r="P157" t="str">
        <f t="shared" ca="1" si="84"/>
        <v/>
      </c>
      <c r="Q157" t="str">
        <f t="shared" ca="1" si="85"/>
        <v/>
      </c>
      <c r="R157">
        <f t="shared" ca="1" si="86"/>
        <v>0</v>
      </c>
      <c r="S157">
        <f t="shared" ca="1" si="87"/>
        <v>0</v>
      </c>
      <c r="T157" t="str">
        <f t="shared" ca="1" si="70"/>
        <v/>
      </c>
      <c r="U157" t="str">
        <f t="shared" ca="1" si="71"/>
        <v/>
      </c>
      <c r="V157">
        <f t="shared" ca="1" si="88"/>
        <v>0</v>
      </c>
      <c r="W157" t="str">
        <f t="shared" ca="1" si="72"/>
        <v/>
      </c>
      <c r="X157" t="str">
        <f ca="1">IF(T157="","", IF(T157=1, "Long"&amp;COUNTIF($T$2:T157,1), "Sell"&amp;COUNTIF($T$2:T157, 0)))</f>
        <v/>
      </c>
      <c r="Y157" t="str">
        <f ca="1">IF(U157="","", IF(U157=-1, "Short"&amp;COUNTIF($U$2:U157,-1), "Cover"&amp;COUNTIF($U$2:U157, 0)))</f>
        <v/>
      </c>
      <c r="Z157" t="str">
        <f t="shared" ca="1" si="73"/>
        <v/>
      </c>
      <c r="AA157" t="str">
        <f t="shared" ca="1" si="74"/>
        <v/>
      </c>
      <c r="AB157" t="str">
        <f t="shared" ca="1" si="75"/>
        <v/>
      </c>
      <c r="AC157" t="str">
        <f t="shared" ca="1" si="76"/>
        <v/>
      </c>
      <c r="AD157" t="str">
        <f t="shared" ca="1" si="77"/>
        <v/>
      </c>
      <c r="AE157" t="str">
        <f t="shared" ca="1" si="78"/>
        <v/>
      </c>
      <c r="AF157">
        <f t="shared" ca="1" si="79"/>
        <v>0</v>
      </c>
      <c r="AG157">
        <f t="shared" ca="1" si="80"/>
        <v>0</v>
      </c>
      <c r="AH157" t="str">
        <f ca="1">IF(AF157=0, "", COUNTIF($AF$2:AF157, 1))</f>
        <v/>
      </c>
      <c r="AI157" t="str">
        <f ca="1">IF(AG157=0, "", COUNTIF($AG$2:AG157, 1))</f>
        <v/>
      </c>
      <c r="AJ157" t="str">
        <f t="shared" ca="1" si="81"/>
        <v/>
      </c>
    </row>
    <row r="158" spans="1:36" x14ac:dyDescent="0.3">
      <c r="A158" t="str">
        <f ca="1">IF(W158="","",W158&amp;"-"&amp;COUNTIF($W$2:W158,W158))</f>
        <v/>
      </c>
      <c r="B158" t="str">
        <f ca="1">IF(T158="","",T158&amp;"-"&amp;COUNTIF($T$2:T158,T158))</f>
        <v/>
      </c>
      <c r="C158" t="str">
        <f ca="1">IF(U158="","",U158&amp;"-"&amp;COUNTIF($U$2:U158,U158))</f>
        <v/>
      </c>
      <c r="D158" t="s">
        <v>97</v>
      </c>
      <c r="E158" t="s">
        <v>97</v>
      </c>
      <c r="F158">
        <f t="shared" si="82"/>
        <v>157</v>
      </c>
      <c r="G158" s="4">
        <f t="shared" ca="1" si="63"/>
        <v>41500</v>
      </c>
      <c r="H158">
        <f t="shared" ca="1" si="64"/>
        <v>621.35</v>
      </c>
      <c r="I158" s="5">
        <f t="shared" ca="1" si="64"/>
        <v>780.7</v>
      </c>
      <c r="J158" s="6">
        <f t="shared" ca="1" si="65"/>
        <v>0.7958883053669783</v>
      </c>
      <c r="K158" s="6">
        <f t="shared" ca="1" si="66"/>
        <v>0.79208815257975529</v>
      </c>
      <c r="L158" s="6">
        <f t="shared" ca="1" si="83"/>
        <v>1.9763967462041565E-2</v>
      </c>
      <c r="M158">
        <f t="shared" ca="1" si="67"/>
        <v>0.81185212004179685</v>
      </c>
      <c r="N158">
        <f t="shared" ca="1" si="68"/>
        <v>0.77232418511771372</v>
      </c>
      <c r="O158" t="str">
        <f t="shared" ca="1" si="69"/>
        <v/>
      </c>
      <c r="P158" t="str">
        <f t="shared" ca="1" si="84"/>
        <v/>
      </c>
      <c r="Q158" t="str">
        <f t="shared" ca="1" si="85"/>
        <v/>
      </c>
      <c r="R158">
        <f t="shared" ca="1" si="86"/>
        <v>0</v>
      </c>
      <c r="S158">
        <f t="shared" ca="1" si="87"/>
        <v>0</v>
      </c>
      <c r="T158" t="str">
        <f t="shared" ca="1" si="70"/>
        <v/>
      </c>
      <c r="U158" t="str">
        <f t="shared" ca="1" si="71"/>
        <v/>
      </c>
      <c r="V158">
        <f t="shared" ca="1" si="88"/>
        <v>0</v>
      </c>
      <c r="W158" t="str">
        <f t="shared" ca="1" si="72"/>
        <v/>
      </c>
      <c r="X158" t="str">
        <f ca="1">IF(T158="","", IF(T158=1, "Long"&amp;COUNTIF($T$2:T158,1), "Sell"&amp;COUNTIF($T$2:T158, 0)))</f>
        <v/>
      </c>
      <c r="Y158" t="str">
        <f ca="1">IF(U158="","", IF(U158=-1, "Short"&amp;COUNTIF($U$2:U158,-1), "Cover"&amp;COUNTIF($U$2:U158, 0)))</f>
        <v/>
      </c>
      <c r="Z158" t="str">
        <f t="shared" ca="1" si="73"/>
        <v/>
      </c>
      <c r="AA158" t="str">
        <f t="shared" ca="1" si="74"/>
        <v/>
      </c>
      <c r="AB158" t="str">
        <f t="shared" ca="1" si="75"/>
        <v/>
      </c>
      <c r="AC158" t="str">
        <f t="shared" ca="1" si="76"/>
        <v/>
      </c>
      <c r="AD158" t="str">
        <f t="shared" ca="1" si="77"/>
        <v/>
      </c>
      <c r="AE158" t="str">
        <f t="shared" ca="1" si="78"/>
        <v/>
      </c>
      <c r="AF158">
        <f t="shared" ca="1" si="79"/>
        <v>0</v>
      </c>
      <c r="AG158">
        <f t="shared" ca="1" si="80"/>
        <v>0</v>
      </c>
      <c r="AH158" t="str">
        <f ca="1">IF(AF158=0, "", COUNTIF($AF$2:AF158, 1))</f>
        <v/>
      </c>
      <c r="AI158" t="str">
        <f ca="1">IF(AG158=0, "", COUNTIF($AG$2:AG158, 1))</f>
        <v/>
      </c>
      <c r="AJ158" t="str">
        <f t="shared" ca="1" si="81"/>
        <v/>
      </c>
    </row>
    <row r="159" spans="1:36" x14ac:dyDescent="0.3">
      <c r="A159" t="str">
        <f ca="1">IF(W159="","",W159&amp;"-"&amp;COUNTIF($W$2:W159,W159))</f>
        <v/>
      </c>
      <c r="B159" t="str">
        <f ca="1">IF(T159="","",T159&amp;"-"&amp;COUNTIF($T$2:T159,T159))</f>
        <v/>
      </c>
      <c r="C159" t="str">
        <f ca="1">IF(U159="","",U159&amp;"-"&amp;COUNTIF($U$2:U159,U159))</f>
        <v/>
      </c>
      <c r="D159" t="s">
        <v>97</v>
      </c>
      <c r="E159" t="s">
        <v>97</v>
      </c>
      <c r="F159">
        <f t="shared" si="82"/>
        <v>158</v>
      </c>
      <c r="G159" s="4">
        <f t="shared" ca="1" si="63"/>
        <v>41502</v>
      </c>
      <c r="H159">
        <f t="shared" ca="1" si="64"/>
        <v>587.9</v>
      </c>
      <c r="I159" s="5">
        <f t="shared" ca="1" si="64"/>
        <v>737.9</v>
      </c>
      <c r="J159" s="6">
        <f t="shared" ca="1" si="65"/>
        <v>0.79672042282152056</v>
      </c>
      <c r="K159" s="6">
        <f t="shared" ca="1" si="66"/>
        <v>0.79558429380625106</v>
      </c>
      <c r="L159" s="6">
        <f t="shared" ca="1" si="83"/>
        <v>1.6649660408747109E-2</v>
      </c>
      <c r="M159">
        <f t="shared" ca="1" si="67"/>
        <v>0.81223395421499822</v>
      </c>
      <c r="N159">
        <f t="shared" ca="1" si="68"/>
        <v>0.77893463339750391</v>
      </c>
      <c r="O159" t="str">
        <f t="shared" ca="1" si="69"/>
        <v/>
      </c>
      <c r="P159" t="str">
        <f t="shared" ca="1" si="84"/>
        <v/>
      </c>
      <c r="Q159" t="str">
        <f t="shared" ca="1" si="85"/>
        <v/>
      </c>
      <c r="R159">
        <f t="shared" ca="1" si="86"/>
        <v>0</v>
      </c>
      <c r="S159">
        <f t="shared" ca="1" si="87"/>
        <v>0</v>
      </c>
      <c r="T159" t="str">
        <f t="shared" ca="1" si="70"/>
        <v/>
      </c>
      <c r="U159" t="str">
        <f t="shared" ca="1" si="71"/>
        <v/>
      </c>
      <c r="V159">
        <f t="shared" ca="1" si="88"/>
        <v>0</v>
      </c>
      <c r="W159" t="str">
        <f t="shared" ca="1" si="72"/>
        <v/>
      </c>
      <c r="X159" t="str">
        <f ca="1">IF(T159="","", IF(T159=1, "Long"&amp;COUNTIF($T$2:T159,1), "Sell"&amp;COUNTIF($T$2:T159, 0)))</f>
        <v/>
      </c>
      <c r="Y159" t="str">
        <f ca="1">IF(U159="","", IF(U159=-1, "Short"&amp;COUNTIF($U$2:U159,-1), "Cover"&amp;COUNTIF($U$2:U159, 0)))</f>
        <v/>
      </c>
      <c r="Z159" t="str">
        <f t="shared" ca="1" si="73"/>
        <v/>
      </c>
      <c r="AA159" t="str">
        <f t="shared" ca="1" si="74"/>
        <v/>
      </c>
      <c r="AB159" t="str">
        <f t="shared" ca="1" si="75"/>
        <v/>
      </c>
      <c r="AC159" t="str">
        <f t="shared" ca="1" si="76"/>
        <v/>
      </c>
      <c r="AD159" t="str">
        <f t="shared" ca="1" si="77"/>
        <v/>
      </c>
      <c r="AE159" t="str">
        <f t="shared" ca="1" si="78"/>
        <v/>
      </c>
      <c r="AF159">
        <f t="shared" ca="1" si="79"/>
        <v>0</v>
      </c>
      <c r="AG159">
        <f t="shared" ca="1" si="80"/>
        <v>0</v>
      </c>
      <c r="AH159" t="str">
        <f ca="1">IF(AF159=0, "", COUNTIF($AF$2:AF159, 1))</f>
        <v/>
      </c>
      <c r="AI159" t="str">
        <f ca="1">IF(AG159=0, "", COUNTIF($AG$2:AG159, 1))</f>
        <v/>
      </c>
      <c r="AJ159" t="str">
        <f t="shared" ca="1" si="81"/>
        <v/>
      </c>
    </row>
    <row r="160" spans="1:36" x14ac:dyDescent="0.3">
      <c r="A160" t="str">
        <f ca="1">IF(W160="","",W160&amp;"-"&amp;COUNTIF($W$2:W160,W160))</f>
        <v/>
      </c>
      <c r="B160" t="str">
        <f ca="1">IF(T160="","",T160&amp;"-"&amp;COUNTIF($T$2:T160,T160))</f>
        <v/>
      </c>
      <c r="C160" t="str">
        <f ca="1">IF(U160="","",U160&amp;"-"&amp;COUNTIF($U$2:U160,U160))</f>
        <v/>
      </c>
      <c r="D160" t="s">
        <v>97</v>
      </c>
      <c r="E160" t="s">
        <v>97</v>
      </c>
      <c r="F160">
        <f t="shared" si="82"/>
        <v>159</v>
      </c>
      <c r="G160" s="4">
        <f t="shared" ca="1" si="63"/>
        <v>41505</v>
      </c>
      <c r="H160">
        <f t="shared" ca="1" si="64"/>
        <v>584.70000000000005</v>
      </c>
      <c r="I160" s="5">
        <f t="shared" ca="1" si="64"/>
        <v>735.5</v>
      </c>
      <c r="J160" s="6">
        <f t="shared" ca="1" si="65"/>
        <v>0.79496940856560172</v>
      </c>
      <c r="K160" s="6">
        <f t="shared" ca="1" si="66"/>
        <v>0.79770057370809899</v>
      </c>
      <c r="L160" s="6">
        <f t="shared" ca="1" si="83"/>
        <v>1.4818250277121406E-2</v>
      </c>
      <c r="M160">
        <f t="shared" ca="1" si="67"/>
        <v>0.81251882398522035</v>
      </c>
      <c r="N160">
        <f t="shared" ca="1" si="68"/>
        <v>0.78288232343097763</v>
      </c>
      <c r="O160" t="str">
        <f t="shared" ca="1" si="69"/>
        <v/>
      </c>
      <c r="P160" t="str">
        <f t="shared" ca="1" si="84"/>
        <v/>
      </c>
      <c r="Q160" t="str">
        <f t="shared" ca="1" si="85"/>
        <v/>
      </c>
      <c r="R160">
        <f t="shared" ca="1" si="86"/>
        <v>0</v>
      </c>
      <c r="S160">
        <f t="shared" ca="1" si="87"/>
        <v>0</v>
      </c>
      <c r="T160" t="str">
        <f t="shared" ca="1" si="70"/>
        <v/>
      </c>
      <c r="U160" t="str">
        <f t="shared" ca="1" si="71"/>
        <v/>
      </c>
      <c r="V160">
        <f t="shared" ca="1" si="88"/>
        <v>0</v>
      </c>
      <c r="W160" t="str">
        <f t="shared" ca="1" si="72"/>
        <v/>
      </c>
      <c r="X160" t="str">
        <f ca="1">IF(T160="","", IF(T160=1, "Long"&amp;COUNTIF($T$2:T160,1), "Sell"&amp;COUNTIF($T$2:T160, 0)))</f>
        <v/>
      </c>
      <c r="Y160" t="str">
        <f ca="1">IF(U160="","", IF(U160=-1, "Short"&amp;COUNTIF($U$2:U160,-1), "Cover"&amp;COUNTIF($U$2:U160, 0)))</f>
        <v/>
      </c>
      <c r="Z160" t="str">
        <f t="shared" ca="1" si="73"/>
        <v/>
      </c>
      <c r="AA160" t="str">
        <f t="shared" ca="1" si="74"/>
        <v/>
      </c>
      <c r="AB160" t="str">
        <f t="shared" ca="1" si="75"/>
        <v/>
      </c>
      <c r="AC160" t="str">
        <f t="shared" ca="1" si="76"/>
        <v/>
      </c>
      <c r="AD160" t="str">
        <f t="shared" ca="1" si="77"/>
        <v/>
      </c>
      <c r="AE160" t="str">
        <f t="shared" ca="1" si="78"/>
        <v/>
      </c>
      <c r="AF160">
        <f t="shared" ca="1" si="79"/>
        <v>0</v>
      </c>
      <c r="AG160">
        <f t="shared" ca="1" si="80"/>
        <v>0</v>
      </c>
      <c r="AH160" t="str">
        <f ca="1">IF(AF160=0, "", COUNTIF($AF$2:AF160, 1))</f>
        <v/>
      </c>
      <c r="AI160" t="str">
        <f ca="1">IF(AG160=0, "", COUNTIF($AG$2:AG160, 1))</f>
        <v/>
      </c>
      <c r="AJ160" t="str">
        <f t="shared" ca="1" si="81"/>
        <v/>
      </c>
    </row>
    <row r="161" spans="1:36" x14ac:dyDescent="0.3">
      <c r="A161" t="str">
        <f ca="1">IF(W161="","",W161&amp;"-"&amp;COUNTIF($W$2:W161,W161))</f>
        <v/>
      </c>
      <c r="B161" t="str">
        <f ca="1">IF(T161="","",T161&amp;"-"&amp;COUNTIF($T$2:T161,T161))</f>
        <v/>
      </c>
      <c r="C161" t="str">
        <f ca="1">IF(U161="","",U161&amp;"-"&amp;COUNTIF($U$2:U161,U161))</f>
        <v/>
      </c>
      <c r="D161" t="s">
        <v>97</v>
      </c>
      <c r="E161" t="s">
        <v>97</v>
      </c>
      <c r="F161">
        <f t="shared" si="82"/>
        <v>160</v>
      </c>
      <c r="G161" s="4">
        <f t="shared" ca="1" si="63"/>
        <v>41506</v>
      </c>
      <c r="H161">
        <f t="shared" ca="1" si="64"/>
        <v>584.75</v>
      </c>
      <c r="I161" s="5">
        <f t="shared" ca="1" si="64"/>
        <v>726.25</v>
      </c>
      <c r="J161" s="6">
        <f t="shared" ca="1" si="65"/>
        <v>0.80516351118760754</v>
      </c>
      <c r="K161" s="6">
        <f t="shared" ca="1" si="66"/>
        <v>0.80012575144899123</v>
      </c>
      <c r="L161" s="6">
        <f t="shared" ca="1" si="83"/>
        <v>1.3708230659704862E-2</v>
      </c>
      <c r="M161">
        <f t="shared" ca="1" si="67"/>
        <v>0.81383398210869606</v>
      </c>
      <c r="N161">
        <f t="shared" ca="1" si="68"/>
        <v>0.7864175207892864</v>
      </c>
      <c r="O161" t="str">
        <f t="shared" ca="1" si="69"/>
        <v/>
      </c>
      <c r="P161" t="str">
        <f t="shared" ca="1" si="84"/>
        <v/>
      </c>
      <c r="Q161" t="str">
        <f t="shared" ca="1" si="85"/>
        <v/>
      </c>
      <c r="R161">
        <f t="shared" ca="1" si="86"/>
        <v>0</v>
      </c>
      <c r="S161">
        <f t="shared" ca="1" si="87"/>
        <v>0</v>
      </c>
      <c r="T161" t="str">
        <f t="shared" ca="1" si="70"/>
        <v/>
      </c>
      <c r="U161" t="str">
        <f t="shared" ca="1" si="71"/>
        <v/>
      </c>
      <c r="V161">
        <f t="shared" ca="1" si="88"/>
        <v>0</v>
      </c>
      <c r="W161" t="str">
        <f t="shared" ca="1" si="72"/>
        <v/>
      </c>
      <c r="X161" t="str">
        <f ca="1">IF(T161="","", IF(T161=1, "Long"&amp;COUNTIF($T$2:T161,1), "Sell"&amp;COUNTIF($T$2:T161, 0)))</f>
        <v/>
      </c>
      <c r="Y161" t="str">
        <f ca="1">IF(U161="","", IF(U161=-1, "Short"&amp;COUNTIF($U$2:U161,-1), "Cover"&amp;COUNTIF($U$2:U161, 0)))</f>
        <v/>
      </c>
      <c r="Z161" t="str">
        <f t="shared" ca="1" si="73"/>
        <v/>
      </c>
      <c r="AA161" t="str">
        <f t="shared" ca="1" si="74"/>
        <v/>
      </c>
      <c r="AB161" t="str">
        <f t="shared" ca="1" si="75"/>
        <v/>
      </c>
      <c r="AC161" t="str">
        <f t="shared" ca="1" si="76"/>
        <v/>
      </c>
      <c r="AD161" t="str">
        <f t="shared" ca="1" si="77"/>
        <v/>
      </c>
      <c r="AE161" t="str">
        <f t="shared" ca="1" si="78"/>
        <v/>
      </c>
      <c r="AF161">
        <f t="shared" ca="1" si="79"/>
        <v>0</v>
      </c>
      <c r="AG161">
        <f t="shared" ca="1" si="80"/>
        <v>0</v>
      </c>
      <c r="AH161" t="str">
        <f ca="1">IF(AF161=0, "", COUNTIF($AF$2:AF161, 1))</f>
        <v/>
      </c>
      <c r="AI161" t="str">
        <f ca="1">IF(AG161=0, "", COUNTIF($AG$2:AG161, 1))</f>
        <v/>
      </c>
      <c r="AJ161" t="str">
        <f t="shared" ca="1" si="81"/>
        <v/>
      </c>
    </row>
    <row r="162" spans="1:36" x14ac:dyDescent="0.3">
      <c r="A162" t="str">
        <f ca="1">IF(W162="","",W162&amp;"-"&amp;COUNTIF($W$2:W162,W162))</f>
        <v/>
      </c>
      <c r="B162" t="str">
        <f ca="1">IF(T162="","",T162&amp;"-"&amp;COUNTIF($T$2:T162,T162))</f>
        <v/>
      </c>
      <c r="C162" t="str">
        <f ca="1">IF(U162="","",U162&amp;"-"&amp;COUNTIF($U$2:U162,U162))</f>
        <v/>
      </c>
      <c r="D162" t="s">
        <v>97</v>
      </c>
      <c r="E162" t="s">
        <v>97</v>
      </c>
      <c r="F162">
        <f t="shared" si="82"/>
        <v>161</v>
      </c>
      <c r="G162" s="4">
        <f t="shared" ca="1" si="63"/>
        <v>41507</v>
      </c>
      <c r="H162">
        <f t="shared" ca="1" si="64"/>
        <v>593.35</v>
      </c>
      <c r="I162" s="5">
        <f t="shared" ca="1" si="64"/>
        <v>747.25</v>
      </c>
      <c r="J162" s="6">
        <f t="shared" ca="1" si="65"/>
        <v>0.79404483104717305</v>
      </c>
      <c r="K162" s="6">
        <f t="shared" ca="1" si="66"/>
        <v>0.80033879579033163</v>
      </c>
      <c r="L162" s="6">
        <f t="shared" ca="1" si="83"/>
        <v>1.3582413092306752E-2</v>
      </c>
      <c r="M162">
        <f t="shared" ca="1" si="67"/>
        <v>0.81392120888263841</v>
      </c>
      <c r="N162">
        <f t="shared" ca="1" si="68"/>
        <v>0.78675638269802484</v>
      </c>
      <c r="O162" t="str">
        <f t="shared" ca="1" si="69"/>
        <v/>
      </c>
      <c r="P162" t="str">
        <f t="shared" ca="1" si="84"/>
        <v/>
      </c>
      <c r="Q162" t="str">
        <f t="shared" ca="1" si="85"/>
        <v/>
      </c>
      <c r="R162">
        <f t="shared" ca="1" si="86"/>
        <v>0</v>
      </c>
      <c r="S162">
        <f t="shared" ca="1" si="87"/>
        <v>0</v>
      </c>
      <c r="T162" t="str">
        <f t="shared" ca="1" si="70"/>
        <v/>
      </c>
      <c r="U162" t="str">
        <f t="shared" ca="1" si="71"/>
        <v/>
      </c>
      <c r="V162">
        <f t="shared" ca="1" si="88"/>
        <v>0</v>
      </c>
      <c r="W162" t="str">
        <f t="shared" ca="1" si="72"/>
        <v/>
      </c>
      <c r="X162" t="str">
        <f ca="1">IF(T162="","", IF(T162=1, "Long"&amp;COUNTIF($T$2:T162,1), "Sell"&amp;COUNTIF($T$2:T162, 0)))</f>
        <v/>
      </c>
      <c r="Y162" t="str">
        <f ca="1">IF(U162="","", IF(U162=-1, "Short"&amp;COUNTIF($U$2:U162,-1), "Cover"&amp;COUNTIF($U$2:U162, 0)))</f>
        <v/>
      </c>
      <c r="Z162" t="str">
        <f t="shared" ca="1" si="73"/>
        <v/>
      </c>
      <c r="AA162" t="str">
        <f t="shared" ca="1" si="74"/>
        <v/>
      </c>
      <c r="AB162" t="str">
        <f t="shared" ca="1" si="75"/>
        <v/>
      </c>
      <c r="AC162" t="str">
        <f t="shared" ca="1" si="76"/>
        <v/>
      </c>
      <c r="AD162" t="str">
        <f t="shared" ca="1" si="77"/>
        <v/>
      </c>
      <c r="AE162" t="str">
        <f t="shared" ca="1" si="78"/>
        <v/>
      </c>
      <c r="AF162">
        <f t="shared" ca="1" si="79"/>
        <v>0</v>
      </c>
      <c r="AG162">
        <f t="shared" ca="1" si="80"/>
        <v>0</v>
      </c>
      <c r="AH162" t="str">
        <f ca="1">IF(AF162=0, "", COUNTIF($AF$2:AF162, 1))</f>
        <v/>
      </c>
      <c r="AI162" t="str">
        <f ca="1">IF(AG162=0, "", COUNTIF($AG$2:AG162, 1))</f>
        <v/>
      </c>
      <c r="AJ162" t="str">
        <f t="shared" ca="1" si="81"/>
        <v/>
      </c>
    </row>
    <row r="163" spans="1:36" x14ac:dyDescent="0.3">
      <c r="A163" t="str">
        <f ca="1">IF(W163="","",W163&amp;"-"&amp;COUNTIF($W$2:W163,W163))</f>
        <v/>
      </c>
      <c r="B163" t="str">
        <f ca="1">IF(T163="","",T163&amp;"-"&amp;COUNTIF($T$2:T163,T163))</f>
        <v/>
      </c>
      <c r="C163" t="str">
        <f ca="1">IF(U163="","",U163&amp;"-"&amp;COUNTIF($U$2:U163,U163))</f>
        <v/>
      </c>
      <c r="D163" t="s">
        <v>97</v>
      </c>
      <c r="E163" t="s">
        <v>97</v>
      </c>
      <c r="F163">
        <f t="shared" si="82"/>
        <v>162</v>
      </c>
      <c r="G163" s="4">
        <f t="shared" ca="1" si="63"/>
        <v>41508</v>
      </c>
      <c r="H163">
        <f t="shared" ca="1" si="64"/>
        <v>588.70000000000005</v>
      </c>
      <c r="I163" s="5">
        <f t="shared" ca="1" si="64"/>
        <v>735.9</v>
      </c>
      <c r="J163" s="6">
        <f t="shared" ca="1" si="65"/>
        <v>0.79997282239434719</v>
      </c>
      <c r="K163" s="6">
        <f t="shared" ca="1" si="66"/>
        <v>0.79938243036068335</v>
      </c>
      <c r="L163" s="6">
        <f t="shared" ca="1" si="83"/>
        <v>1.3193970689167582E-2</v>
      </c>
      <c r="M163">
        <f t="shared" ca="1" si="67"/>
        <v>0.81257640104985096</v>
      </c>
      <c r="N163">
        <f t="shared" ca="1" si="68"/>
        <v>0.78618845967151574</v>
      </c>
      <c r="O163" t="str">
        <f t="shared" ca="1" si="69"/>
        <v/>
      </c>
      <c r="P163" t="str">
        <f t="shared" ca="1" si="84"/>
        <v/>
      </c>
      <c r="Q163" t="str">
        <f t="shared" ca="1" si="85"/>
        <v/>
      </c>
      <c r="R163">
        <f t="shared" ca="1" si="86"/>
        <v>0</v>
      </c>
      <c r="S163">
        <f t="shared" ca="1" si="87"/>
        <v>0</v>
      </c>
      <c r="T163" t="str">
        <f t="shared" ca="1" si="70"/>
        <v/>
      </c>
      <c r="U163" t="str">
        <f t="shared" ca="1" si="71"/>
        <v/>
      </c>
      <c r="V163">
        <f t="shared" ca="1" si="88"/>
        <v>0</v>
      </c>
      <c r="W163" t="str">
        <f t="shared" ca="1" si="72"/>
        <v/>
      </c>
      <c r="X163" t="str">
        <f ca="1">IF(T163="","", IF(T163=1, "Long"&amp;COUNTIF($T$2:T163,1), "Sell"&amp;COUNTIF($T$2:T163, 0)))</f>
        <v/>
      </c>
      <c r="Y163" t="str">
        <f ca="1">IF(U163="","", IF(U163=-1, "Short"&amp;COUNTIF($U$2:U163,-1), "Cover"&amp;COUNTIF($U$2:U163, 0)))</f>
        <v/>
      </c>
      <c r="Z163" t="str">
        <f t="shared" ca="1" si="73"/>
        <v/>
      </c>
      <c r="AA163" t="str">
        <f t="shared" ca="1" si="74"/>
        <v/>
      </c>
      <c r="AB163" t="str">
        <f t="shared" ca="1" si="75"/>
        <v/>
      </c>
      <c r="AC163" t="str">
        <f t="shared" ca="1" si="76"/>
        <v/>
      </c>
      <c r="AD163" t="str">
        <f t="shared" ca="1" si="77"/>
        <v/>
      </c>
      <c r="AE163" t="str">
        <f t="shared" ca="1" si="78"/>
        <v/>
      </c>
      <c r="AF163">
        <f t="shared" ca="1" si="79"/>
        <v>0</v>
      </c>
      <c r="AG163">
        <f t="shared" ca="1" si="80"/>
        <v>0</v>
      </c>
      <c r="AH163" t="str">
        <f ca="1">IF(AF163=0, "", COUNTIF($AF$2:AF163, 1))</f>
        <v/>
      </c>
      <c r="AI163" t="str">
        <f ca="1">IF(AG163=0, "", COUNTIF($AG$2:AG163, 1))</f>
        <v/>
      </c>
      <c r="AJ163" t="str">
        <f t="shared" ca="1" si="81"/>
        <v/>
      </c>
    </row>
    <row r="164" spans="1:36" x14ac:dyDescent="0.3">
      <c r="A164" t="str">
        <f ca="1">IF(W164="","",W164&amp;"-"&amp;COUNTIF($W$2:W164,W164))</f>
        <v>1-20</v>
      </c>
      <c r="B164" t="str">
        <f ca="1">IF(T164="","",T164&amp;"-"&amp;COUNTIF($T$2:T164,T164))</f>
        <v/>
      </c>
      <c r="C164" t="str">
        <f ca="1">IF(U164="","",U164&amp;"-"&amp;COUNTIF($U$2:U164,U164))</f>
        <v>-1-9</v>
      </c>
      <c r="D164">
        <v>20</v>
      </c>
      <c r="E164" t="s">
        <v>97</v>
      </c>
      <c r="F164">
        <f t="shared" si="82"/>
        <v>163</v>
      </c>
      <c r="G164" s="4">
        <f t="shared" ca="1" si="63"/>
        <v>41509</v>
      </c>
      <c r="H164">
        <f t="shared" ca="1" si="64"/>
        <v>607.54999999999995</v>
      </c>
      <c r="I164" s="5">
        <f t="shared" ca="1" si="64"/>
        <v>740.85</v>
      </c>
      <c r="J164" s="6">
        <f t="shared" ca="1" si="65"/>
        <v>0.82007153944793132</v>
      </c>
      <c r="K164" s="6">
        <f t="shared" ca="1" si="66"/>
        <v>0.79899956100823111</v>
      </c>
      <c r="L164" s="6">
        <f t="shared" ca="1" si="83"/>
        <v>1.243730259887268E-2</v>
      </c>
      <c r="M164">
        <f t="shared" ca="1" si="67"/>
        <v>0.81143686360710376</v>
      </c>
      <c r="N164">
        <f t="shared" ca="1" si="68"/>
        <v>0.78656225840935845</v>
      </c>
      <c r="O164" t="str">
        <f t="shared" ca="1" si="69"/>
        <v>Short</v>
      </c>
      <c r="P164" t="str">
        <f t="shared" ca="1" si="84"/>
        <v/>
      </c>
      <c r="Q164" t="str">
        <f t="shared" ca="1" si="85"/>
        <v>Short</v>
      </c>
      <c r="R164">
        <f t="shared" ca="1" si="86"/>
        <v>0</v>
      </c>
      <c r="S164">
        <f t="shared" ca="1" si="87"/>
        <v>-1</v>
      </c>
      <c r="T164" t="str">
        <f t="shared" ca="1" si="70"/>
        <v/>
      </c>
      <c r="U164">
        <f t="shared" ca="1" si="71"/>
        <v>-1</v>
      </c>
      <c r="V164">
        <f t="shared" ca="1" si="88"/>
        <v>-1</v>
      </c>
      <c r="W164">
        <f t="shared" ca="1" si="72"/>
        <v>1</v>
      </c>
      <c r="X164" t="str">
        <f ca="1">IF(T164="","", IF(T164=1, "Long"&amp;COUNTIF($T$2:T164,1), "Sell"&amp;COUNTIF($T$2:T164, 0)))</f>
        <v/>
      </c>
      <c r="Y164" t="str">
        <f ca="1">IF(U164="","", IF(U164=-1, "Short"&amp;COUNTIF($U$2:U164,-1), "Cover"&amp;COUNTIF($U$2:U164, 0)))</f>
        <v>Short9</v>
      </c>
      <c r="Z164" t="str">
        <f t="shared" ca="1" si="73"/>
        <v/>
      </c>
      <c r="AA164" t="str">
        <f t="shared" ca="1" si="74"/>
        <v/>
      </c>
      <c r="AB164" t="str">
        <f t="shared" ca="1" si="75"/>
        <v>Short</v>
      </c>
      <c r="AC164" t="str">
        <f t="shared" ca="1" si="76"/>
        <v/>
      </c>
      <c r="AD164" t="str">
        <f t="shared" ca="1" si="77"/>
        <v>Short</v>
      </c>
      <c r="AE164" t="str">
        <f t="shared" ca="1" si="78"/>
        <v/>
      </c>
      <c r="AF164">
        <f t="shared" ca="1" si="79"/>
        <v>1</v>
      </c>
      <c r="AG164">
        <f t="shared" ca="1" si="80"/>
        <v>0</v>
      </c>
      <c r="AH164">
        <f ca="1">IF(AF164=0, "", COUNTIF($AF$2:AF164, 1))</f>
        <v>20</v>
      </c>
      <c r="AI164" t="str">
        <f ca="1">IF(AG164=0, "", COUNTIF($AG$2:AG164, 1))</f>
        <v/>
      </c>
      <c r="AJ164" t="str">
        <f t="shared" ca="1" si="81"/>
        <v>Short</v>
      </c>
    </row>
    <row r="165" spans="1:36" x14ac:dyDescent="0.3">
      <c r="A165" t="str">
        <f ca="1">IF(W165="","",W165&amp;"-"&amp;COUNTIF($W$2:W165,W165))</f>
        <v/>
      </c>
      <c r="B165" t="str">
        <f ca="1">IF(T165="","",T165&amp;"-"&amp;COUNTIF($T$2:T165,T165))</f>
        <v/>
      </c>
      <c r="C165" t="str">
        <f ca="1">IF(U165="","",U165&amp;"-"&amp;COUNTIF($U$2:U165,U165))</f>
        <v/>
      </c>
      <c r="D165" t="s">
        <v>97</v>
      </c>
      <c r="E165" t="s">
        <v>97</v>
      </c>
      <c r="F165">
        <f t="shared" si="82"/>
        <v>164</v>
      </c>
      <c r="G165" s="4">
        <f t="shared" ca="1" si="63"/>
        <v>41512</v>
      </c>
      <c r="H165">
        <f t="shared" ca="1" si="64"/>
        <v>611.29999999999995</v>
      </c>
      <c r="I165" s="5">
        <f t="shared" ca="1" si="64"/>
        <v>744</v>
      </c>
      <c r="J165" s="6">
        <f t="shared" ca="1" si="65"/>
        <v>0.82163978494623646</v>
      </c>
      <c r="K165" s="6">
        <f t="shared" ca="1" si="66"/>
        <v>0.7994311611642777</v>
      </c>
      <c r="L165" s="6">
        <f t="shared" ca="1" si="83"/>
        <v>1.3195614973239787E-2</v>
      </c>
      <c r="M165">
        <f t="shared" ca="1" si="67"/>
        <v>0.81262677613751744</v>
      </c>
      <c r="N165">
        <f t="shared" ca="1" si="68"/>
        <v>0.78623554619103797</v>
      </c>
      <c r="O165" t="str">
        <f t="shared" ca="1" si="69"/>
        <v>Short</v>
      </c>
      <c r="P165" t="str">
        <f t="shared" ca="1" si="84"/>
        <v/>
      </c>
      <c r="Q165" t="str">
        <f t="shared" ca="1" si="85"/>
        <v>Short</v>
      </c>
      <c r="R165">
        <f t="shared" ca="1" si="86"/>
        <v>0</v>
      </c>
      <c r="S165">
        <f t="shared" ca="1" si="87"/>
        <v>-1</v>
      </c>
      <c r="T165" t="str">
        <f t="shared" ca="1" si="70"/>
        <v/>
      </c>
      <c r="U165" t="str">
        <f t="shared" ca="1" si="71"/>
        <v/>
      </c>
      <c r="V165">
        <f t="shared" ca="1" si="88"/>
        <v>0</v>
      </c>
      <c r="W165" t="str">
        <f t="shared" ca="1" si="72"/>
        <v/>
      </c>
      <c r="X165" t="str">
        <f ca="1">IF(T165="","", IF(T165=1, "Long"&amp;COUNTIF($T$2:T165,1), "Sell"&amp;COUNTIF($T$2:T165, 0)))</f>
        <v/>
      </c>
      <c r="Y165" t="str">
        <f ca="1">IF(U165="","", IF(U165=-1, "Short"&amp;COUNTIF($U$2:U165,-1), "Cover"&amp;COUNTIF($U$2:U165, 0)))</f>
        <v/>
      </c>
      <c r="Z165" t="str">
        <f t="shared" ca="1" si="73"/>
        <v/>
      </c>
      <c r="AA165" t="str">
        <f t="shared" ca="1" si="74"/>
        <v/>
      </c>
      <c r="AB165" t="str">
        <f t="shared" ca="1" si="75"/>
        <v/>
      </c>
      <c r="AC165" t="str">
        <f t="shared" ca="1" si="76"/>
        <v/>
      </c>
      <c r="AD165" t="str">
        <f t="shared" ca="1" si="77"/>
        <v/>
      </c>
      <c r="AE165" t="str">
        <f t="shared" ca="1" si="78"/>
        <v/>
      </c>
      <c r="AF165">
        <f t="shared" ca="1" si="79"/>
        <v>0</v>
      </c>
      <c r="AG165">
        <f t="shared" ca="1" si="80"/>
        <v>0</v>
      </c>
      <c r="AH165" t="str">
        <f ca="1">IF(AF165=0, "", COUNTIF($AF$2:AF165, 1))</f>
        <v/>
      </c>
      <c r="AI165" t="str">
        <f ca="1">IF(AG165=0, "", COUNTIF($AG$2:AG165, 1))</f>
        <v/>
      </c>
      <c r="AJ165" t="str">
        <f t="shared" ca="1" si="81"/>
        <v/>
      </c>
    </row>
    <row r="166" spans="1:36" x14ac:dyDescent="0.3">
      <c r="A166" t="str">
        <f ca="1">IF(W166="","",W166&amp;"-"&amp;COUNTIF($W$2:W166,W166))</f>
        <v/>
      </c>
      <c r="B166" t="str">
        <f ca="1">IF(T166="","",T166&amp;"-"&amp;COUNTIF($T$2:T166,T166))</f>
        <v/>
      </c>
      <c r="C166" t="str">
        <f ca="1">IF(U166="","",U166&amp;"-"&amp;COUNTIF($U$2:U166,U166))</f>
        <v/>
      </c>
      <c r="D166" t="s">
        <v>97</v>
      </c>
      <c r="E166" t="s">
        <v>97</v>
      </c>
      <c r="F166">
        <f t="shared" si="82"/>
        <v>165</v>
      </c>
      <c r="G166" s="4">
        <f t="shared" ca="1" si="63"/>
        <v>41513</v>
      </c>
      <c r="H166">
        <f t="shared" ca="1" si="64"/>
        <v>561.9</v>
      </c>
      <c r="I166" s="5">
        <f t="shared" ca="1" si="64"/>
        <v>686</v>
      </c>
      <c r="J166" s="6">
        <f t="shared" ca="1" si="65"/>
        <v>0.8190962099125364</v>
      </c>
      <c r="K166" s="6">
        <f t="shared" ca="1" si="66"/>
        <v>0.80310758956053319</v>
      </c>
      <c r="L166" s="6">
        <f t="shared" ca="1" si="83"/>
        <v>1.3022575826991206E-2</v>
      </c>
      <c r="M166">
        <f t="shared" ca="1" si="67"/>
        <v>0.81613016538752436</v>
      </c>
      <c r="N166">
        <f t="shared" ca="1" si="68"/>
        <v>0.79008501373354201</v>
      </c>
      <c r="O166" t="str">
        <f t="shared" ca="1" si="69"/>
        <v>Short</v>
      </c>
      <c r="P166" t="str">
        <f t="shared" ca="1" si="84"/>
        <v/>
      </c>
      <c r="Q166" t="str">
        <f t="shared" ca="1" si="85"/>
        <v>Short</v>
      </c>
      <c r="R166">
        <f t="shared" ca="1" si="86"/>
        <v>0</v>
      </c>
      <c r="S166">
        <f t="shared" ca="1" si="87"/>
        <v>-1</v>
      </c>
      <c r="T166" t="str">
        <f t="shared" ca="1" si="70"/>
        <v/>
      </c>
      <c r="U166" t="str">
        <f t="shared" ca="1" si="71"/>
        <v/>
      </c>
      <c r="V166">
        <f t="shared" ca="1" si="88"/>
        <v>0</v>
      </c>
      <c r="W166" t="str">
        <f t="shared" ca="1" si="72"/>
        <v/>
      </c>
      <c r="X166" t="str">
        <f ca="1">IF(T166="","", IF(T166=1, "Long"&amp;COUNTIF($T$2:T166,1), "Sell"&amp;COUNTIF($T$2:T166, 0)))</f>
        <v/>
      </c>
      <c r="Y166" t="str">
        <f ca="1">IF(U166="","", IF(U166=-1, "Short"&amp;COUNTIF($U$2:U166,-1), "Cover"&amp;COUNTIF($U$2:U166, 0)))</f>
        <v/>
      </c>
      <c r="Z166" t="str">
        <f t="shared" ca="1" si="73"/>
        <v/>
      </c>
      <c r="AA166" t="str">
        <f t="shared" ca="1" si="74"/>
        <v/>
      </c>
      <c r="AB166" t="str">
        <f t="shared" ca="1" si="75"/>
        <v/>
      </c>
      <c r="AC166" t="str">
        <f t="shared" ca="1" si="76"/>
        <v/>
      </c>
      <c r="AD166" t="str">
        <f t="shared" ca="1" si="77"/>
        <v/>
      </c>
      <c r="AE166" t="str">
        <f t="shared" ca="1" si="78"/>
        <v/>
      </c>
      <c r="AF166">
        <f t="shared" ca="1" si="79"/>
        <v>0</v>
      </c>
      <c r="AG166">
        <f t="shared" ca="1" si="80"/>
        <v>0</v>
      </c>
      <c r="AH166" t="str">
        <f ca="1">IF(AF166=0, "", COUNTIF($AF$2:AF166, 1))</f>
        <v/>
      </c>
      <c r="AI166" t="str">
        <f ca="1">IF(AG166=0, "", COUNTIF($AG$2:AG166, 1))</f>
        <v/>
      </c>
      <c r="AJ166" t="str">
        <f t="shared" ca="1" si="81"/>
        <v/>
      </c>
    </row>
    <row r="167" spans="1:36" x14ac:dyDescent="0.3">
      <c r="A167" t="str">
        <f ca="1">IF(W167="","",W167&amp;"-"&amp;COUNTIF($W$2:W167,W167))</f>
        <v/>
      </c>
      <c r="B167" t="str">
        <f ca="1">IF(T167="","",T167&amp;"-"&amp;COUNTIF($T$2:T167,T167))</f>
        <v/>
      </c>
      <c r="C167" t="str">
        <f ca="1">IF(U167="","",U167&amp;"-"&amp;COUNTIF($U$2:U167,U167))</f>
        <v/>
      </c>
      <c r="D167" t="s">
        <v>97</v>
      </c>
      <c r="E167" t="s">
        <v>97</v>
      </c>
      <c r="F167">
        <f t="shared" si="82"/>
        <v>166</v>
      </c>
      <c r="G167" s="4">
        <f t="shared" ca="1" si="63"/>
        <v>41514</v>
      </c>
      <c r="H167">
        <f t="shared" ca="1" si="64"/>
        <v>561.95000000000005</v>
      </c>
      <c r="I167" s="5">
        <f t="shared" ca="1" si="64"/>
        <v>652.75</v>
      </c>
      <c r="J167" s="6">
        <f t="shared" ca="1" si="65"/>
        <v>0.86089620834929148</v>
      </c>
      <c r="K167" s="6">
        <f t="shared" ca="1" si="66"/>
        <v>0.81084630440392225</v>
      </c>
      <c r="L167" s="6">
        <f t="shared" ca="1" si="83"/>
        <v>2.0770792403211846E-2</v>
      </c>
      <c r="M167">
        <f t="shared" ca="1" si="67"/>
        <v>0.83161709680713414</v>
      </c>
      <c r="N167">
        <f t="shared" ca="1" si="68"/>
        <v>0.79007551200071036</v>
      </c>
      <c r="O167" t="str">
        <f t="shared" ca="1" si="69"/>
        <v>Short</v>
      </c>
      <c r="P167" t="str">
        <f t="shared" ca="1" si="84"/>
        <v/>
      </c>
      <c r="Q167" t="str">
        <f t="shared" ca="1" si="85"/>
        <v>Short</v>
      </c>
      <c r="R167">
        <f t="shared" ca="1" si="86"/>
        <v>0</v>
      </c>
      <c r="S167">
        <f t="shared" ca="1" si="87"/>
        <v>-1</v>
      </c>
      <c r="T167" t="str">
        <f t="shared" ca="1" si="70"/>
        <v/>
      </c>
      <c r="U167" t="str">
        <f t="shared" ca="1" si="71"/>
        <v/>
      </c>
      <c r="V167">
        <f t="shared" ca="1" si="88"/>
        <v>0</v>
      </c>
      <c r="W167" t="str">
        <f t="shared" ca="1" si="72"/>
        <v/>
      </c>
      <c r="X167" t="str">
        <f ca="1">IF(T167="","", IF(T167=1, "Long"&amp;COUNTIF($T$2:T167,1), "Sell"&amp;COUNTIF($T$2:T167, 0)))</f>
        <v/>
      </c>
      <c r="Y167" t="str">
        <f ca="1">IF(U167="","", IF(U167=-1, "Short"&amp;COUNTIF($U$2:U167,-1), "Cover"&amp;COUNTIF($U$2:U167, 0)))</f>
        <v/>
      </c>
      <c r="Z167" t="str">
        <f t="shared" ca="1" si="73"/>
        <v/>
      </c>
      <c r="AA167" t="str">
        <f t="shared" ca="1" si="74"/>
        <v/>
      </c>
      <c r="AB167" t="str">
        <f t="shared" ca="1" si="75"/>
        <v/>
      </c>
      <c r="AC167" t="str">
        <f t="shared" ca="1" si="76"/>
        <v/>
      </c>
      <c r="AD167" t="str">
        <f t="shared" ca="1" si="77"/>
        <v/>
      </c>
      <c r="AE167" t="str">
        <f t="shared" ca="1" si="78"/>
        <v/>
      </c>
      <c r="AF167">
        <f t="shared" ca="1" si="79"/>
        <v>0</v>
      </c>
      <c r="AG167">
        <f t="shared" ca="1" si="80"/>
        <v>0</v>
      </c>
      <c r="AH167" t="str">
        <f ca="1">IF(AF167=0, "", COUNTIF($AF$2:AF167, 1))</f>
        <v/>
      </c>
      <c r="AI167" t="str">
        <f ca="1">IF(AG167=0, "", COUNTIF($AG$2:AG167, 1))</f>
        <v/>
      </c>
      <c r="AJ167" t="str">
        <f t="shared" ca="1" si="81"/>
        <v/>
      </c>
    </row>
    <row r="168" spans="1:36" x14ac:dyDescent="0.3">
      <c r="A168" t="str">
        <f ca="1">IF(W168="","",W168&amp;"-"&amp;COUNTIF($W$2:W168,W168))</f>
        <v/>
      </c>
      <c r="B168" t="str">
        <f ca="1">IF(T168="","",T168&amp;"-"&amp;COUNTIF($T$2:T168,T168))</f>
        <v/>
      </c>
      <c r="C168" t="str">
        <f ca="1">IF(U168="","",U168&amp;"-"&amp;COUNTIF($U$2:U168,U168))</f>
        <v/>
      </c>
      <c r="D168" t="s">
        <v>97</v>
      </c>
      <c r="E168" t="s">
        <v>97</v>
      </c>
      <c r="F168">
        <f t="shared" si="82"/>
        <v>167</v>
      </c>
      <c r="G168" s="4">
        <f t="shared" ca="1" si="63"/>
        <v>41515</v>
      </c>
      <c r="H168">
        <f t="shared" ca="1" si="64"/>
        <v>572.04999999999995</v>
      </c>
      <c r="I168" s="5">
        <f t="shared" ca="1" si="64"/>
        <v>695.5</v>
      </c>
      <c r="J168" s="6">
        <f t="shared" ca="1" si="65"/>
        <v>0.82250179726815231</v>
      </c>
      <c r="K168" s="6">
        <f t="shared" ca="1" si="66"/>
        <v>0.81350765359403998</v>
      </c>
      <c r="L168" s="6">
        <f t="shared" ca="1" si="83"/>
        <v>2.0341837940334298E-2</v>
      </c>
      <c r="M168">
        <f t="shared" ca="1" si="67"/>
        <v>0.83384949153437427</v>
      </c>
      <c r="N168">
        <f t="shared" ca="1" si="68"/>
        <v>0.7931658156537057</v>
      </c>
      <c r="O168" t="str">
        <f t="shared" ca="1" si="69"/>
        <v>Short</v>
      </c>
      <c r="P168" t="str">
        <f t="shared" ca="1" si="84"/>
        <v/>
      </c>
      <c r="Q168" t="str">
        <f t="shared" ca="1" si="85"/>
        <v>Short</v>
      </c>
      <c r="R168">
        <f t="shared" ca="1" si="86"/>
        <v>0</v>
      </c>
      <c r="S168">
        <f t="shared" ca="1" si="87"/>
        <v>-1</v>
      </c>
      <c r="T168" t="str">
        <f t="shared" ca="1" si="70"/>
        <v/>
      </c>
      <c r="U168" t="str">
        <f t="shared" ca="1" si="71"/>
        <v/>
      </c>
      <c r="V168">
        <f t="shared" ca="1" si="88"/>
        <v>0</v>
      </c>
      <c r="W168" t="str">
        <f t="shared" ca="1" si="72"/>
        <v/>
      </c>
      <c r="X168" t="str">
        <f ca="1">IF(T168="","", IF(T168=1, "Long"&amp;COUNTIF($T$2:T168,1), "Sell"&amp;COUNTIF($T$2:T168, 0)))</f>
        <v/>
      </c>
      <c r="Y168" t="str">
        <f ca="1">IF(U168="","", IF(U168=-1, "Short"&amp;COUNTIF($U$2:U168,-1), "Cover"&amp;COUNTIF($U$2:U168, 0)))</f>
        <v/>
      </c>
      <c r="Z168" t="str">
        <f t="shared" ca="1" si="73"/>
        <v/>
      </c>
      <c r="AA168" t="str">
        <f t="shared" ca="1" si="74"/>
        <v/>
      </c>
      <c r="AB168" t="str">
        <f t="shared" ca="1" si="75"/>
        <v/>
      </c>
      <c r="AC168" t="str">
        <f t="shared" ca="1" si="76"/>
        <v/>
      </c>
      <c r="AD168" t="str">
        <f t="shared" ca="1" si="77"/>
        <v/>
      </c>
      <c r="AE168" t="str">
        <f t="shared" ca="1" si="78"/>
        <v/>
      </c>
      <c r="AF168">
        <f t="shared" ca="1" si="79"/>
        <v>0</v>
      </c>
      <c r="AG168">
        <f t="shared" ca="1" si="80"/>
        <v>0</v>
      </c>
      <c r="AH168" t="str">
        <f ca="1">IF(AF168=0, "", COUNTIF($AF$2:AF168, 1))</f>
        <v/>
      </c>
      <c r="AI168" t="str">
        <f ca="1">IF(AG168=0, "", COUNTIF($AG$2:AG168, 1))</f>
        <v/>
      </c>
      <c r="AJ168" t="str">
        <f t="shared" ca="1" si="81"/>
        <v/>
      </c>
    </row>
    <row r="169" spans="1:36" x14ac:dyDescent="0.3">
      <c r="A169" t="str">
        <f ca="1">IF(W169="","",W169&amp;"-"&amp;COUNTIF($W$2:W169,W169))</f>
        <v/>
      </c>
      <c r="B169" t="str">
        <f ca="1">IF(T169="","",T169&amp;"-"&amp;COUNTIF($T$2:T169,T169))</f>
        <v/>
      </c>
      <c r="C169" t="str">
        <f ca="1">IF(U169="","",U169&amp;"-"&amp;COUNTIF($U$2:U169,U169))</f>
        <v/>
      </c>
      <c r="D169" t="s">
        <v>97</v>
      </c>
      <c r="E169" t="s">
        <v>97</v>
      </c>
      <c r="F169">
        <f t="shared" si="82"/>
        <v>168</v>
      </c>
      <c r="G169" s="4">
        <f t="shared" ca="1" si="63"/>
        <v>41516</v>
      </c>
      <c r="H169">
        <f t="shared" ca="1" si="64"/>
        <v>594</v>
      </c>
      <c r="I169" s="5">
        <f t="shared" ca="1" si="64"/>
        <v>718.65</v>
      </c>
      <c r="J169" s="6">
        <f t="shared" ca="1" si="65"/>
        <v>0.82654978083907327</v>
      </c>
      <c r="K169" s="6">
        <f t="shared" ca="1" si="66"/>
        <v>0.816490589395795</v>
      </c>
      <c r="L169" s="6">
        <f t="shared" ca="1" si="83"/>
        <v>1.9786134997375499E-2</v>
      </c>
      <c r="M169">
        <f t="shared" ca="1" si="67"/>
        <v>0.83627672439317047</v>
      </c>
      <c r="N169">
        <f t="shared" ca="1" si="68"/>
        <v>0.79670445439841953</v>
      </c>
      <c r="O169" t="str">
        <f t="shared" ca="1" si="69"/>
        <v>Short</v>
      </c>
      <c r="P169" t="str">
        <f t="shared" ca="1" si="84"/>
        <v/>
      </c>
      <c r="Q169" t="str">
        <f t="shared" ca="1" si="85"/>
        <v>Short</v>
      </c>
      <c r="R169">
        <f t="shared" ca="1" si="86"/>
        <v>0</v>
      </c>
      <c r="S169">
        <f t="shared" ca="1" si="87"/>
        <v>-1</v>
      </c>
      <c r="T169" t="str">
        <f t="shared" ca="1" si="70"/>
        <v/>
      </c>
      <c r="U169" t="str">
        <f t="shared" ca="1" si="71"/>
        <v/>
      </c>
      <c r="V169">
        <f t="shared" ca="1" si="88"/>
        <v>0</v>
      </c>
      <c r="W169" t="str">
        <f t="shared" ca="1" si="72"/>
        <v/>
      </c>
      <c r="X169" t="str">
        <f ca="1">IF(T169="","", IF(T169=1, "Long"&amp;COUNTIF($T$2:T169,1), "Sell"&amp;COUNTIF($T$2:T169, 0)))</f>
        <v/>
      </c>
      <c r="Y169" t="str">
        <f ca="1">IF(U169="","", IF(U169=-1, "Short"&amp;COUNTIF($U$2:U169,-1), "Cover"&amp;COUNTIF($U$2:U169, 0)))</f>
        <v/>
      </c>
      <c r="Z169" t="str">
        <f t="shared" ca="1" si="73"/>
        <v/>
      </c>
      <c r="AA169" t="str">
        <f t="shared" ca="1" si="74"/>
        <v/>
      </c>
      <c r="AB169" t="str">
        <f t="shared" ca="1" si="75"/>
        <v/>
      </c>
      <c r="AC169" t="str">
        <f t="shared" ca="1" si="76"/>
        <v/>
      </c>
      <c r="AD169" t="str">
        <f t="shared" ca="1" si="77"/>
        <v/>
      </c>
      <c r="AE169" t="str">
        <f t="shared" ca="1" si="78"/>
        <v/>
      </c>
      <c r="AF169">
        <f t="shared" ca="1" si="79"/>
        <v>0</v>
      </c>
      <c r="AG169">
        <f t="shared" ca="1" si="80"/>
        <v>0</v>
      </c>
      <c r="AH169" t="str">
        <f ca="1">IF(AF169=0, "", COUNTIF($AF$2:AF169, 1))</f>
        <v/>
      </c>
      <c r="AI169" t="str">
        <f ca="1">IF(AG169=0, "", COUNTIF($AG$2:AG169, 1))</f>
        <v/>
      </c>
      <c r="AJ169" t="str">
        <f t="shared" ca="1" si="81"/>
        <v/>
      </c>
    </row>
    <row r="170" spans="1:36" x14ac:dyDescent="0.3">
      <c r="A170" t="str">
        <f ca="1">IF(W170="","",W170&amp;"-"&amp;COUNTIF($W$2:W170,W170))</f>
        <v>0-20</v>
      </c>
      <c r="B170" t="str">
        <f ca="1">IF(T170="","",T170&amp;"-"&amp;COUNTIF($T$2:T170,T170))</f>
        <v/>
      </c>
      <c r="C170" t="str">
        <f ca="1">IF(U170="","",U170&amp;"-"&amp;COUNTIF($U$2:U170,U170))</f>
        <v>0-9</v>
      </c>
      <c r="D170" t="s">
        <v>97</v>
      </c>
      <c r="E170">
        <v>20</v>
      </c>
      <c r="F170">
        <f t="shared" si="82"/>
        <v>169</v>
      </c>
      <c r="G170" s="4">
        <f t="shared" ca="1" si="63"/>
        <v>41519</v>
      </c>
      <c r="H170">
        <f t="shared" ca="1" si="64"/>
        <v>589.5</v>
      </c>
      <c r="I170" s="5">
        <f t="shared" ca="1" si="64"/>
        <v>738.4</v>
      </c>
      <c r="J170" s="6">
        <f t="shared" ca="1" si="65"/>
        <v>0.79834777898158182</v>
      </c>
      <c r="K170" s="6">
        <f t="shared" ca="1" si="66"/>
        <v>0.81682842643739306</v>
      </c>
      <c r="L170" s="6">
        <f t="shared" ca="1" si="83"/>
        <v>1.9402975859796907E-2</v>
      </c>
      <c r="M170">
        <f t="shared" ca="1" si="67"/>
        <v>0.83623140229718995</v>
      </c>
      <c r="N170">
        <f t="shared" ca="1" si="68"/>
        <v>0.79742545057759617</v>
      </c>
      <c r="O170" t="str">
        <f t="shared" ca="1" si="69"/>
        <v/>
      </c>
      <c r="P170" t="str">
        <f t="shared" ca="1" si="84"/>
        <v/>
      </c>
      <c r="Q170" t="str">
        <f t="shared" ca="1" si="85"/>
        <v/>
      </c>
      <c r="R170">
        <f t="shared" ca="1" si="86"/>
        <v>0</v>
      </c>
      <c r="S170">
        <f t="shared" ca="1" si="87"/>
        <v>0</v>
      </c>
      <c r="T170" t="str">
        <f t="shared" ca="1" si="70"/>
        <v/>
      </c>
      <c r="U170">
        <f t="shared" ca="1" si="71"/>
        <v>0</v>
      </c>
      <c r="V170">
        <f t="shared" ca="1" si="88"/>
        <v>0</v>
      </c>
      <c r="W170">
        <f t="shared" ca="1" si="72"/>
        <v>0</v>
      </c>
      <c r="X170" t="str">
        <f ca="1">IF(T170="","", IF(T170=1, "Long"&amp;COUNTIF($T$2:T170,1), "Sell"&amp;COUNTIF($T$2:T170, 0)))</f>
        <v/>
      </c>
      <c r="Y170" t="str">
        <f ca="1">IF(U170="","", IF(U170=-1, "Short"&amp;COUNTIF($U$2:U170,-1), "Cover"&amp;COUNTIF($U$2:U170, 0)))</f>
        <v>Cover9</v>
      </c>
      <c r="Z170" t="str">
        <f t="shared" ca="1" si="73"/>
        <v/>
      </c>
      <c r="AA170" t="str">
        <f t="shared" ca="1" si="74"/>
        <v/>
      </c>
      <c r="AB170" t="str">
        <f t="shared" ca="1" si="75"/>
        <v/>
      </c>
      <c r="AC170" t="str">
        <f t="shared" ca="1" si="76"/>
        <v>Cover</v>
      </c>
      <c r="AD170" t="str">
        <f t="shared" ca="1" si="77"/>
        <v/>
      </c>
      <c r="AE170" t="str">
        <f t="shared" ca="1" si="78"/>
        <v>Cover</v>
      </c>
      <c r="AF170">
        <f t="shared" ca="1" si="79"/>
        <v>0</v>
      </c>
      <c r="AG170">
        <f t="shared" ca="1" si="80"/>
        <v>1</v>
      </c>
      <c r="AH170" t="str">
        <f ca="1">IF(AF170=0, "", COUNTIF($AF$2:AF170, 1))</f>
        <v/>
      </c>
      <c r="AI170">
        <f ca="1">IF(AG170=0, "", COUNTIF($AG$2:AG170, 1))</f>
        <v>20</v>
      </c>
      <c r="AJ170" t="str">
        <f t="shared" ca="1" si="81"/>
        <v/>
      </c>
    </row>
    <row r="171" spans="1:36" x14ac:dyDescent="0.3">
      <c r="A171" t="str">
        <f ca="1">IF(W171="","",W171&amp;"-"&amp;COUNTIF($W$2:W171,W171))</f>
        <v/>
      </c>
      <c r="B171" t="str">
        <f ca="1">IF(T171="","",T171&amp;"-"&amp;COUNTIF($T$2:T171,T171))</f>
        <v/>
      </c>
      <c r="C171" t="str">
        <f ca="1">IF(U171="","",U171&amp;"-"&amp;COUNTIF($U$2:U171,U171))</f>
        <v/>
      </c>
      <c r="D171" t="s">
        <v>97</v>
      </c>
      <c r="E171" t="s">
        <v>97</v>
      </c>
      <c r="F171">
        <f t="shared" si="82"/>
        <v>170</v>
      </c>
      <c r="G171" s="4">
        <f t="shared" ca="1" si="63"/>
        <v>41520</v>
      </c>
      <c r="H171">
        <f t="shared" ca="1" si="64"/>
        <v>562.54999999999995</v>
      </c>
      <c r="I171" s="5">
        <f t="shared" ca="1" si="64"/>
        <v>702.35</v>
      </c>
      <c r="J171" s="6">
        <f t="shared" ca="1" si="65"/>
        <v>0.80095394034313372</v>
      </c>
      <c r="K171" s="6">
        <f t="shared" ca="1" si="66"/>
        <v>0.81640746935294572</v>
      </c>
      <c r="L171" s="6">
        <f t="shared" ca="1" si="83"/>
        <v>1.972712814106347E-2</v>
      </c>
      <c r="M171">
        <f t="shared" ca="1" si="67"/>
        <v>0.8361345974940092</v>
      </c>
      <c r="N171">
        <f t="shared" ca="1" si="68"/>
        <v>0.79668034121188225</v>
      </c>
      <c r="O171" t="str">
        <f t="shared" ca="1" si="69"/>
        <v/>
      </c>
      <c r="P171" t="str">
        <f t="shared" ca="1" si="84"/>
        <v/>
      </c>
      <c r="Q171" t="str">
        <f t="shared" ca="1" si="85"/>
        <v/>
      </c>
      <c r="R171">
        <f t="shared" ca="1" si="86"/>
        <v>0</v>
      </c>
      <c r="S171">
        <f t="shared" ca="1" si="87"/>
        <v>0</v>
      </c>
      <c r="T171" t="str">
        <f t="shared" ca="1" si="70"/>
        <v/>
      </c>
      <c r="U171" t="str">
        <f t="shared" ca="1" si="71"/>
        <v/>
      </c>
      <c r="V171">
        <f t="shared" ca="1" si="88"/>
        <v>0</v>
      </c>
      <c r="W171" t="str">
        <f t="shared" ca="1" si="72"/>
        <v/>
      </c>
      <c r="X171" t="str">
        <f ca="1">IF(T171="","", IF(T171=1, "Long"&amp;COUNTIF($T$2:T171,1), "Sell"&amp;COUNTIF($T$2:T171, 0)))</f>
        <v/>
      </c>
      <c r="Y171" t="str">
        <f ca="1">IF(U171="","", IF(U171=-1, "Short"&amp;COUNTIF($U$2:U171,-1), "Cover"&amp;COUNTIF($U$2:U171, 0)))</f>
        <v/>
      </c>
      <c r="Z171" t="str">
        <f t="shared" ca="1" si="73"/>
        <v/>
      </c>
      <c r="AA171" t="str">
        <f t="shared" ca="1" si="74"/>
        <v/>
      </c>
      <c r="AB171" t="str">
        <f t="shared" ca="1" si="75"/>
        <v/>
      </c>
      <c r="AC171" t="str">
        <f t="shared" ca="1" si="76"/>
        <v/>
      </c>
      <c r="AD171" t="str">
        <f t="shared" ca="1" si="77"/>
        <v/>
      </c>
      <c r="AE171" t="str">
        <f t="shared" ca="1" si="78"/>
        <v/>
      </c>
      <c r="AF171">
        <f t="shared" ca="1" si="79"/>
        <v>0</v>
      </c>
      <c r="AG171">
        <f t="shared" ca="1" si="80"/>
        <v>0</v>
      </c>
      <c r="AH171" t="str">
        <f ca="1">IF(AF171=0, "", COUNTIF($AF$2:AF171, 1))</f>
        <v/>
      </c>
      <c r="AI171" t="str">
        <f ca="1">IF(AG171=0, "", COUNTIF($AG$2:AG171, 1))</f>
        <v/>
      </c>
      <c r="AJ171" t="str">
        <f t="shared" ca="1" si="81"/>
        <v/>
      </c>
    </row>
    <row r="172" spans="1:36" x14ac:dyDescent="0.3">
      <c r="A172" t="str">
        <f ca="1">IF(W172="","",W172&amp;"-"&amp;COUNTIF($W$2:W172,W172))</f>
        <v>1-21</v>
      </c>
      <c r="B172" t="str">
        <f ca="1">IF(T172="","",T172&amp;"-"&amp;COUNTIF($T$2:T172,T172))</f>
        <v>1-12</v>
      </c>
      <c r="C172" t="str">
        <f ca="1">IF(U172="","",U172&amp;"-"&amp;COUNTIF($U$2:U172,U172))</f>
        <v/>
      </c>
      <c r="D172">
        <v>21</v>
      </c>
      <c r="E172" t="s">
        <v>97</v>
      </c>
      <c r="F172">
        <f t="shared" si="82"/>
        <v>171</v>
      </c>
      <c r="G172" s="4">
        <f t="shared" ca="1" si="63"/>
        <v>41521</v>
      </c>
      <c r="H172">
        <f t="shared" ca="1" si="64"/>
        <v>564.04999999999995</v>
      </c>
      <c r="I172" s="5">
        <f t="shared" ca="1" si="64"/>
        <v>709.5</v>
      </c>
      <c r="J172" s="6">
        <f t="shared" ca="1" si="65"/>
        <v>0.79499647639182514</v>
      </c>
      <c r="K172" s="6">
        <f t="shared" ca="1" si="66"/>
        <v>0.81650263388741107</v>
      </c>
      <c r="L172" s="6">
        <f t="shared" ca="1" si="83"/>
        <v>1.9609206247592506E-2</v>
      </c>
      <c r="M172">
        <f t="shared" ca="1" si="67"/>
        <v>0.83611184013500361</v>
      </c>
      <c r="N172">
        <f t="shared" ca="1" si="68"/>
        <v>0.79689342763981852</v>
      </c>
      <c r="O172" t="str">
        <f t="shared" ca="1" si="69"/>
        <v>Long</v>
      </c>
      <c r="P172" t="str">
        <f t="shared" ca="1" si="84"/>
        <v>Long</v>
      </c>
      <c r="Q172" t="str">
        <f t="shared" ca="1" si="85"/>
        <v/>
      </c>
      <c r="R172">
        <f t="shared" ca="1" si="86"/>
        <v>1</v>
      </c>
      <c r="S172">
        <f t="shared" ca="1" si="87"/>
        <v>0</v>
      </c>
      <c r="T172">
        <f t="shared" ca="1" si="70"/>
        <v>1</v>
      </c>
      <c r="U172" t="str">
        <f t="shared" ca="1" si="71"/>
        <v/>
      </c>
      <c r="V172">
        <f t="shared" ca="1" si="88"/>
        <v>1</v>
      </c>
      <c r="W172">
        <f t="shared" ca="1" si="72"/>
        <v>1</v>
      </c>
      <c r="X172" t="str">
        <f ca="1">IF(T172="","", IF(T172=1, "Long"&amp;COUNTIF($T$2:T172,1), "Sell"&amp;COUNTIF($T$2:T172, 0)))</f>
        <v>Long12</v>
      </c>
      <c r="Y172" t="str">
        <f ca="1">IF(U172="","", IF(U172=-1, "Short"&amp;COUNTIF($U$2:U172,-1), "Cover"&amp;COUNTIF($U$2:U172, 0)))</f>
        <v/>
      </c>
      <c r="Z172" t="str">
        <f t="shared" ca="1" si="73"/>
        <v>BUY</v>
      </c>
      <c r="AA172" t="str">
        <f t="shared" ca="1" si="74"/>
        <v/>
      </c>
      <c r="AB172" t="str">
        <f t="shared" ca="1" si="75"/>
        <v/>
      </c>
      <c r="AC172" t="str">
        <f t="shared" ca="1" si="76"/>
        <v/>
      </c>
      <c r="AD172" t="str">
        <f t="shared" ca="1" si="77"/>
        <v>BUY</v>
      </c>
      <c r="AE172" t="str">
        <f t="shared" ca="1" si="78"/>
        <v/>
      </c>
      <c r="AF172">
        <f t="shared" ca="1" si="79"/>
        <v>1</v>
      </c>
      <c r="AG172">
        <f t="shared" ca="1" si="80"/>
        <v>0</v>
      </c>
      <c r="AH172">
        <f ca="1">IF(AF172=0, "", COUNTIF($AF$2:AF172, 1))</f>
        <v>21</v>
      </c>
      <c r="AI172" t="str">
        <f ca="1">IF(AG172=0, "", COUNTIF($AG$2:AG172, 1))</f>
        <v/>
      </c>
      <c r="AJ172" t="str">
        <f t="shared" ca="1" si="81"/>
        <v>Long</v>
      </c>
    </row>
    <row r="173" spans="1:36" x14ac:dyDescent="0.3">
      <c r="A173" t="str">
        <f ca="1">IF(W173="","",W173&amp;"-"&amp;COUNTIF($W$2:W173,W173))</f>
        <v/>
      </c>
      <c r="B173" t="str">
        <f ca="1">IF(T173="","",T173&amp;"-"&amp;COUNTIF($T$2:T173,T173))</f>
        <v/>
      </c>
      <c r="C173" t="str">
        <f ca="1">IF(U173="","",U173&amp;"-"&amp;COUNTIF($U$2:U173,U173))</f>
        <v/>
      </c>
      <c r="D173" t="s">
        <v>97</v>
      </c>
      <c r="E173" t="s">
        <v>97</v>
      </c>
      <c r="F173">
        <f t="shared" si="82"/>
        <v>172</v>
      </c>
      <c r="G173" s="4">
        <f t="shared" ca="1" si="63"/>
        <v>41522</v>
      </c>
      <c r="H173">
        <f t="shared" ca="1" si="64"/>
        <v>609.5</v>
      </c>
      <c r="I173" s="5">
        <f t="shared" ca="1" si="64"/>
        <v>750.4</v>
      </c>
      <c r="J173" s="6">
        <f t="shared" ca="1" si="65"/>
        <v>0.81223347547974412</v>
      </c>
      <c r="K173" s="6">
        <f t="shared" ca="1" si="66"/>
        <v>0.81772869919595048</v>
      </c>
      <c r="L173" s="6">
        <f t="shared" ca="1" si="83"/>
        <v>1.8828605338836832E-2</v>
      </c>
      <c r="M173">
        <f t="shared" ca="1" si="67"/>
        <v>0.83655730453478727</v>
      </c>
      <c r="N173">
        <f t="shared" ca="1" si="68"/>
        <v>0.79890009385711369</v>
      </c>
      <c r="O173" t="str">
        <f t="shared" ca="1" si="69"/>
        <v>Long</v>
      </c>
      <c r="P173" t="str">
        <f t="shared" ca="1" si="84"/>
        <v>Long</v>
      </c>
      <c r="Q173" t="str">
        <f t="shared" ca="1" si="85"/>
        <v/>
      </c>
      <c r="R173">
        <f t="shared" ca="1" si="86"/>
        <v>1</v>
      </c>
      <c r="S173">
        <f t="shared" ca="1" si="87"/>
        <v>0</v>
      </c>
      <c r="T173" t="str">
        <f t="shared" ca="1" si="70"/>
        <v/>
      </c>
      <c r="U173" t="str">
        <f t="shared" ca="1" si="71"/>
        <v/>
      </c>
      <c r="V173">
        <f t="shared" ca="1" si="88"/>
        <v>0</v>
      </c>
      <c r="W173" t="str">
        <f t="shared" ca="1" si="72"/>
        <v/>
      </c>
      <c r="X173" t="str">
        <f ca="1">IF(T173="","", IF(T173=1, "Long"&amp;COUNTIF($T$2:T173,1), "Sell"&amp;COUNTIF($T$2:T173, 0)))</f>
        <v/>
      </c>
      <c r="Y173" t="str">
        <f ca="1">IF(U173="","", IF(U173=-1, "Short"&amp;COUNTIF($U$2:U173,-1), "Cover"&amp;COUNTIF($U$2:U173, 0)))</f>
        <v/>
      </c>
      <c r="Z173" t="str">
        <f t="shared" ca="1" si="73"/>
        <v/>
      </c>
      <c r="AA173" t="str">
        <f t="shared" ca="1" si="74"/>
        <v/>
      </c>
      <c r="AB173" t="str">
        <f t="shared" ca="1" si="75"/>
        <v/>
      </c>
      <c r="AC173" t="str">
        <f t="shared" ca="1" si="76"/>
        <v/>
      </c>
      <c r="AD173" t="str">
        <f t="shared" ca="1" si="77"/>
        <v/>
      </c>
      <c r="AE173" t="str">
        <f t="shared" ca="1" si="78"/>
        <v/>
      </c>
      <c r="AF173">
        <f t="shared" ca="1" si="79"/>
        <v>0</v>
      </c>
      <c r="AG173">
        <f t="shared" ca="1" si="80"/>
        <v>0</v>
      </c>
      <c r="AH173" t="str">
        <f ca="1">IF(AF173=0, "", COUNTIF($AF$2:AF173, 1))</f>
        <v/>
      </c>
      <c r="AI173" t="str">
        <f ca="1">IF(AG173=0, "", COUNTIF($AG$2:AG173, 1))</f>
        <v/>
      </c>
      <c r="AJ173" t="str">
        <f t="shared" ca="1" si="81"/>
        <v/>
      </c>
    </row>
    <row r="174" spans="1:36" x14ac:dyDescent="0.3">
      <c r="A174" t="str">
        <f ca="1">IF(W174="","",W174&amp;"-"&amp;COUNTIF($W$2:W174,W174))</f>
        <v/>
      </c>
      <c r="B174" t="str">
        <f ca="1">IF(T174="","",T174&amp;"-"&amp;COUNTIF($T$2:T174,T174))</f>
        <v/>
      </c>
      <c r="C174" t="str">
        <f ca="1">IF(U174="","",U174&amp;"-"&amp;COUNTIF($U$2:U174,U174))</f>
        <v/>
      </c>
      <c r="D174" t="s">
        <v>97</v>
      </c>
      <c r="E174" t="s">
        <v>97</v>
      </c>
      <c r="F174">
        <f t="shared" si="82"/>
        <v>173</v>
      </c>
      <c r="G174" s="4">
        <f t="shared" ca="1" si="63"/>
        <v>41523</v>
      </c>
      <c r="H174">
        <f t="shared" ca="1" si="64"/>
        <v>616.20000000000005</v>
      </c>
      <c r="I174" s="5">
        <f t="shared" ca="1" si="64"/>
        <v>760.85</v>
      </c>
      <c r="J174" s="6">
        <f t="shared" ca="1" si="65"/>
        <v>0.80988368272327005</v>
      </c>
      <c r="K174" s="6">
        <f t="shared" ca="1" si="66"/>
        <v>0.81670991352348454</v>
      </c>
      <c r="L174" s="6">
        <f t="shared" ca="1" si="83"/>
        <v>1.8962898136440538E-2</v>
      </c>
      <c r="M174">
        <f t="shared" ca="1" si="67"/>
        <v>0.83567281165992513</v>
      </c>
      <c r="N174">
        <f t="shared" ca="1" si="68"/>
        <v>0.79774701538704396</v>
      </c>
      <c r="O174" t="str">
        <f t="shared" ca="1" si="69"/>
        <v>Long</v>
      </c>
      <c r="P174" t="str">
        <f t="shared" ca="1" si="84"/>
        <v>Long</v>
      </c>
      <c r="Q174" t="str">
        <f t="shared" ca="1" si="85"/>
        <v/>
      </c>
      <c r="R174">
        <f t="shared" ca="1" si="86"/>
        <v>1</v>
      </c>
      <c r="S174">
        <f t="shared" ca="1" si="87"/>
        <v>0</v>
      </c>
      <c r="T174" t="str">
        <f t="shared" ca="1" si="70"/>
        <v/>
      </c>
      <c r="U174" t="str">
        <f t="shared" ca="1" si="71"/>
        <v/>
      </c>
      <c r="V174">
        <f t="shared" ca="1" si="88"/>
        <v>0</v>
      </c>
      <c r="W174" t="str">
        <f t="shared" ca="1" si="72"/>
        <v/>
      </c>
      <c r="X174" t="str">
        <f ca="1">IF(T174="","", IF(T174=1, "Long"&amp;COUNTIF($T$2:T174,1), "Sell"&amp;COUNTIF($T$2:T174, 0)))</f>
        <v/>
      </c>
      <c r="Y174" t="str">
        <f ca="1">IF(U174="","", IF(U174=-1, "Short"&amp;COUNTIF($U$2:U174,-1), "Cover"&amp;COUNTIF($U$2:U174, 0)))</f>
        <v/>
      </c>
      <c r="Z174" t="str">
        <f t="shared" ca="1" si="73"/>
        <v/>
      </c>
      <c r="AA174" t="str">
        <f t="shared" ca="1" si="74"/>
        <v/>
      </c>
      <c r="AB174" t="str">
        <f t="shared" ca="1" si="75"/>
        <v/>
      </c>
      <c r="AC174" t="str">
        <f t="shared" ca="1" si="76"/>
        <v/>
      </c>
      <c r="AD174" t="str">
        <f t="shared" ca="1" si="77"/>
        <v/>
      </c>
      <c r="AE174" t="str">
        <f t="shared" ca="1" si="78"/>
        <v/>
      </c>
      <c r="AF174">
        <f t="shared" ca="1" si="79"/>
        <v>0</v>
      </c>
      <c r="AG174">
        <f t="shared" ca="1" si="80"/>
        <v>0</v>
      </c>
      <c r="AH174" t="str">
        <f ca="1">IF(AF174=0, "", COUNTIF($AF$2:AF174, 1))</f>
        <v/>
      </c>
      <c r="AI174" t="str">
        <f ca="1">IF(AG174=0, "", COUNTIF($AG$2:AG174, 1))</f>
        <v/>
      </c>
      <c r="AJ174" t="str">
        <f t="shared" ca="1" si="81"/>
        <v/>
      </c>
    </row>
    <row r="175" spans="1:36" x14ac:dyDescent="0.3">
      <c r="A175" t="str">
        <f ca="1">IF(W175="","",W175&amp;"-"&amp;COUNTIF($W$2:W175,W175))</f>
        <v/>
      </c>
      <c r="B175" t="str">
        <f ca="1">IF(T175="","",T175&amp;"-"&amp;COUNTIF($T$2:T175,T175))</f>
        <v/>
      </c>
      <c r="C175" t="str">
        <f ca="1">IF(U175="","",U175&amp;"-"&amp;COUNTIF($U$2:U175,U175))</f>
        <v/>
      </c>
      <c r="D175" t="s">
        <v>97</v>
      </c>
      <c r="E175" t="s">
        <v>97</v>
      </c>
      <c r="F175">
        <f t="shared" si="82"/>
        <v>174</v>
      </c>
      <c r="G175" s="4">
        <f t="shared" ca="1" si="63"/>
        <v>41527</v>
      </c>
      <c r="H175">
        <f t="shared" ca="1" si="64"/>
        <v>638</v>
      </c>
      <c r="I175" s="5">
        <f t="shared" ca="1" si="64"/>
        <v>809.15</v>
      </c>
      <c r="J175" s="6">
        <f t="shared" ca="1" si="65"/>
        <v>0.78848174009763339</v>
      </c>
      <c r="K175" s="6">
        <f t="shared" ca="1" si="66"/>
        <v>0.8133941090386243</v>
      </c>
      <c r="L175" s="6">
        <f t="shared" ca="1" si="83"/>
        <v>2.081373504975885E-2</v>
      </c>
      <c r="M175">
        <f t="shared" ca="1" si="67"/>
        <v>0.83420784408838311</v>
      </c>
      <c r="N175">
        <f t="shared" ca="1" si="68"/>
        <v>0.79258037398886549</v>
      </c>
      <c r="O175" t="str">
        <f t="shared" ca="1" si="69"/>
        <v>Long</v>
      </c>
      <c r="P175" t="str">
        <f t="shared" ca="1" si="84"/>
        <v>Long</v>
      </c>
      <c r="Q175" t="str">
        <f t="shared" ca="1" si="85"/>
        <v/>
      </c>
      <c r="R175">
        <f t="shared" ca="1" si="86"/>
        <v>1</v>
      </c>
      <c r="S175">
        <f t="shared" ca="1" si="87"/>
        <v>0</v>
      </c>
      <c r="T175" t="str">
        <f t="shared" ca="1" si="70"/>
        <v/>
      </c>
      <c r="U175" t="str">
        <f t="shared" ca="1" si="71"/>
        <v/>
      </c>
      <c r="V175">
        <f t="shared" ca="1" si="88"/>
        <v>0</v>
      </c>
      <c r="W175" t="str">
        <f t="shared" ca="1" si="72"/>
        <v/>
      </c>
      <c r="X175" t="str">
        <f ca="1">IF(T175="","", IF(T175=1, "Long"&amp;COUNTIF($T$2:T175,1), "Sell"&amp;COUNTIF($T$2:T175, 0)))</f>
        <v/>
      </c>
      <c r="Y175" t="str">
        <f ca="1">IF(U175="","", IF(U175=-1, "Short"&amp;COUNTIF($U$2:U175,-1), "Cover"&amp;COUNTIF($U$2:U175, 0)))</f>
        <v/>
      </c>
      <c r="Z175" t="str">
        <f t="shared" ca="1" si="73"/>
        <v/>
      </c>
      <c r="AA175" t="str">
        <f t="shared" ca="1" si="74"/>
        <v/>
      </c>
      <c r="AB175" t="str">
        <f t="shared" ca="1" si="75"/>
        <v/>
      </c>
      <c r="AC175" t="str">
        <f t="shared" ca="1" si="76"/>
        <v/>
      </c>
      <c r="AD175" t="str">
        <f t="shared" ca="1" si="77"/>
        <v/>
      </c>
      <c r="AE175" t="str">
        <f t="shared" ca="1" si="78"/>
        <v/>
      </c>
      <c r="AF175">
        <f t="shared" ca="1" si="79"/>
        <v>0</v>
      </c>
      <c r="AG175">
        <f t="shared" ca="1" si="80"/>
        <v>0</v>
      </c>
      <c r="AH175" t="str">
        <f ca="1">IF(AF175=0, "", COUNTIF($AF$2:AF175, 1))</f>
        <v/>
      </c>
      <c r="AI175" t="str">
        <f ca="1">IF(AG175=0, "", COUNTIF($AG$2:AG175, 1))</f>
        <v/>
      </c>
      <c r="AJ175" t="str">
        <f t="shared" ca="1" si="81"/>
        <v/>
      </c>
    </row>
    <row r="176" spans="1:36" x14ac:dyDescent="0.3">
      <c r="A176" t="str">
        <f ca="1">IF(W176="","",W176&amp;"-"&amp;COUNTIF($W$2:W176,W176))</f>
        <v/>
      </c>
      <c r="B176" t="str">
        <f ca="1">IF(T176="","",T176&amp;"-"&amp;COUNTIF($T$2:T176,T176))</f>
        <v/>
      </c>
      <c r="C176" t="str">
        <f ca="1">IF(U176="","",U176&amp;"-"&amp;COUNTIF($U$2:U176,U176))</f>
        <v/>
      </c>
      <c r="D176" t="s">
        <v>97</v>
      </c>
      <c r="E176" t="s">
        <v>97</v>
      </c>
      <c r="F176">
        <f t="shared" si="82"/>
        <v>175</v>
      </c>
      <c r="G176" s="4">
        <f t="shared" ca="1" si="63"/>
        <v>41528</v>
      </c>
      <c r="H176">
        <f t="shared" ca="1" si="64"/>
        <v>647.25</v>
      </c>
      <c r="I176" s="5">
        <f t="shared" ca="1" si="64"/>
        <v>811.8</v>
      </c>
      <c r="J176" s="6">
        <f t="shared" ca="1" si="65"/>
        <v>0.79730229120473028</v>
      </c>
      <c r="K176" s="6">
        <f t="shared" ca="1" si="66"/>
        <v>0.81121471716784355</v>
      </c>
      <c r="L176" s="6">
        <f t="shared" ca="1" si="83"/>
        <v>2.1285987195682279E-2</v>
      </c>
      <c r="M176">
        <f t="shared" ca="1" si="67"/>
        <v>0.83250070436352586</v>
      </c>
      <c r="N176">
        <f t="shared" ca="1" si="68"/>
        <v>0.78992872997216124</v>
      </c>
      <c r="O176" t="str">
        <f t="shared" ca="1" si="69"/>
        <v>Long</v>
      </c>
      <c r="P176" t="str">
        <f t="shared" ca="1" si="84"/>
        <v>Long</v>
      </c>
      <c r="Q176" t="str">
        <f t="shared" ca="1" si="85"/>
        <v/>
      </c>
      <c r="R176">
        <f t="shared" ca="1" si="86"/>
        <v>1</v>
      </c>
      <c r="S176">
        <f t="shared" ca="1" si="87"/>
        <v>0</v>
      </c>
      <c r="T176" t="str">
        <f t="shared" ca="1" si="70"/>
        <v/>
      </c>
      <c r="U176" t="str">
        <f t="shared" ca="1" si="71"/>
        <v/>
      </c>
      <c r="V176">
        <f t="shared" ca="1" si="88"/>
        <v>0</v>
      </c>
      <c r="W176" t="str">
        <f t="shared" ca="1" si="72"/>
        <v/>
      </c>
      <c r="X176" t="str">
        <f ca="1">IF(T176="","", IF(T176=1, "Long"&amp;COUNTIF($T$2:T176,1), "Sell"&amp;COUNTIF($T$2:T176, 0)))</f>
        <v/>
      </c>
      <c r="Y176" t="str">
        <f ca="1">IF(U176="","", IF(U176=-1, "Short"&amp;COUNTIF($U$2:U176,-1), "Cover"&amp;COUNTIF($U$2:U176, 0)))</f>
        <v/>
      </c>
      <c r="Z176" t="str">
        <f t="shared" ca="1" si="73"/>
        <v/>
      </c>
      <c r="AA176" t="str">
        <f t="shared" ca="1" si="74"/>
        <v/>
      </c>
      <c r="AB176" t="str">
        <f t="shared" ca="1" si="75"/>
        <v/>
      </c>
      <c r="AC176" t="str">
        <f t="shared" ca="1" si="76"/>
        <v/>
      </c>
      <c r="AD176" t="str">
        <f t="shared" ca="1" si="77"/>
        <v/>
      </c>
      <c r="AE176" t="str">
        <f t="shared" ca="1" si="78"/>
        <v/>
      </c>
      <c r="AF176">
        <f t="shared" ca="1" si="79"/>
        <v>0</v>
      </c>
      <c r="AG176">
        <f t="shared" ca="1" si="80"/>
        <v>0</v>
      </c>
      <c r="AH176" t="str">
        <f ca="1">IF(AF176=0, "", COUNTIF($AF$2:AF176, 1))</f>
        <v/>
      </c>
      <c r="AI176" t="str">
        <f ca="1">IF(AG176=0, "", COUNTIF($AG$2:AG176, 1))</f>
        <v/>
      </c>
      <c r="AJ176" t="str">
        <f t="shared" ca="1" si="81"/>
        <v/>
      </c>
    </row>
    <row r="177" spans="1:36" x14ac:dyDescent="0.3">
      <c r="A177" t="str">
        <f ca="1">IF(W177="","",W177&amp;"-"&amp;COUNTIF($W$2:W177,W177))</f>
        <v/>
      </c>
      <c r="B177" t="str">
        <f ca="1">IF(T177="","",T177&amp;"-"&amp;COUNTIF($T$2:T177,T177))</f>
        <v/>
      </c>
      <c r="C177" t="str">
        <f ca="1">IF(U177="","",U177&amp;"-"&amp;COUNTIF($U$2:U177,U177))</f>
        <v/>
      </c>
      <c r="D177" t="s">
        <v>97</v>
      </c>
      <c r="E177" t="s">
        <v>97</v>
      </c>
      <c r="F177">
        <f t="shared" si="82"/>
        <v>176</v>
      </c>
      <c r="G177" s="4">
        <f t="shared" ca="1" si="63"/>
        <v>41529</v>
      </c>
      <c r="H177">
        <f t="shared" ca="1" si="64"/>
        <v>633.95000000000005</v>
      </c>
      <c r="I177" s="5">
        <f t="shared" ca="1" si="64"/>
        <v>814.45</v>
      </c>
      <c r="J177" s="6">
        <f t="shared" ca="1" si="65"/>
        <v>0.77837804653447118</v>
      </c>
      <c r="K177" s="6">
        <f t="shared" ca="1" si="66"/>
        <v>0.80296290098636136</v>
      </c>
      <c r="L177" s="6">
        <f t="shared" ca="1" si="83"/>
        <v>1.4932853144792134E-2</v>
      </c>
      <c r="M177">
        <f t="shared" ca="1" si="67"/>
        <v>0.81789575413115345</v>
      </c>
      <c r="N177">
        <f t="shared" ca="1" si="68"/>
        <v>0.78803004784156927</v>
      </c>
      <c r="O177" t="str">
        <f t="shared" ca="1" si="69"/>
        <v>Long</v>
      </c>
      <c r="P177" t="str">
        <f t="shared" ca="1" si="84"/>
        <v>Long</v>
      </c>
      <c r="Q177" t="str">
        <f t="shared" ca="1" si="85"/>
        <v/>
      </c>
      <c r="R177">
        <f t="shared" ca="1" si="86"/>
        <v>1</v>
      </c>
      <c r="S177">
        <f t="shared" ca="1" si="87"/>
        <v>0</v>
      </c>
      <c r="T177" t="str">
        <f t="shared" ca="1" si="70"/>
        <v/>
      </c>
      <c r="U177" t="str">
        <f t="shared" ca="1" si="71"/>
        <v/>
      </c>
      <c r="V177">
        <f t="shared" ca="1" si="88"/>
        <v>0</v>
      </c>
      <c r="W177" t="str">
        <f t="shared" ca="1" si="72"/>
        <v/>
      </c>
      <c r="X177" t="str">
        <f ca="1">IF(T177="","", IF(T177=1, "Long"&amp;COUNTIF($T$2:T177,1), "Sell"&amp;COUNTIF($T$2:T177, 0)))</f>
        <v/>
      </c>
      <c r="Y177" t="str">
        <f ca="1">IF(U177="","", IF(U177=-1, "Short"&amp;COUNTIF($U$2:U177,-1), "Cover"&amp;COUNTIF($U$2:U177, 0)))</f>
        <v/>
      </c>
      <c r="Z177" t="str">
        <f t="shared" ca="1" si="73"/>
        <v/>
      </c>
      <c r="AA177" t="str">
        <f t="shared" ca="1" si="74"/>
        <v/>
      </c>
      <c r="AB177" t="str">
        <f t="shared" ca="1" si="75"/>
        <v/>
      </c>
      <c r="AC177" t="str">
        <f t="shared" ca="1" si="76"/>
        <v/>
      </c>
      <c r="AD177" t="str">
        <f t="shared" ca="1" si="77"/>
        <v/>
      </c>
      <c r="AE177" t="str">
        <f t="shared" ca="1" si="78"/>
        <v/>
      </c>
      <c r="AF177">
        <f t="shared" ca="1" si="79"/>
        <v>0</v>
      </c>
      <c r="AG177">
        <f t="shared" ca="1" si="80"/>
        <v>0</v>
      </c>
      <c r="AH177" t="str">
        <f ca="1">IF(AF177=0, "", COUNTIF($AF$2:AF177, 1))</f>
        <v/>
      </c>
      <c r="AI177" t="str">
        <f ca="1">IF(AG177=0, "", COUNTIF($AG$2:AG177, 1))</f>
        <v/>
      </c>
      <c r="AJ177" t="str">
        <f t="shared" ca="1" si="81"/>
        <v/>
      </c>
    </row>
    <row r="178" spans="1:36" x14ac:dyDescent="0.3">
      <c r="A178" t="str">
        <f ca="1">IF(W178="","",W178&amp;"-"&amp;COUNTIF($W$2:W178,W178))</f>
        <v/>
      </c>
      <c r="B178" t="str">
        <f ca="1">IF(T178="","",T178&amp;"-"&amp;COUNTIF($T$2:T178,T178))</f>
        <v/>
      </c>
      <c r="C178" t="str">
        <f ca="1">IF(U178="","",U178&amp;"-"&amp;COUNTIF($U$2:U178,U178))</f>
        <v/>
      </c>
      <c r="D178" t="s">
        <v>97</v>
      </c>
      <c r="E178" t="s">
        <v>97</v>
      </c>
      <c r="F178">
        <f t="shared" si="82"/>
        <v>177</v>
      </c>
      <c r="G178" s="4">
        <f t="shared" ca="1" si="63"/>
        <v>41530</v>
      </c>
      <c r="H178">
        <f t="shared" ca="1" si="64"/>
        <v>629.20000000000005</v>
      </c>
      <c r="I178" s="5">
        <f t="shared" ca="1" si="64"/>
        <v>807.95</v>
      </c>
      <c r="J178" s="6">
        <f t="shared" ca="1" si="65"/>
        <v>0.77876106194690264</v>
      </c>
      <c r="K178" s="6">
        <f t="shared" ca="1" si="66"/>
        <v>0.79858882745423665</v>
      </c>
      <c r="L178" s="6">
        <f t="shared" ca="1" si="83"/>
        <v>1.4979787417762834E-2</v>
      </c>
      <c r="M178">
        <f t="shared" ca="1" si="67"/>
        <v>0.8135686148719995</v>
      </c>
      <c r="N178">
        <f t="shared" ca="1" si="68"/>
        <v>0.7836090400364738</v>
      </c>
      <c r="O178" t="str">
        <f t="shared" ca="1" si="69"/>
        <v>Long</v>
      </c>
      <c r="P178" t="str">
        <f t="shared" ca="1" si="84"/>
        <v>Long</v>
      </c>
      <c r="Q178" t="str">
        <f t="shared" ca="1" si="85"/>
        <v/>
      </c>
      <c r="R178">
        <f t="shared" ca="1" si="86"/>
        <v>1</v>
      </c>
      <c r="S178">
        <f t="shared" ca="1" si="87"/>
        <v>0</v>
      </c>
      <c r="T178" t="str">
        <f t="shared" ca="1" si="70"/>
        <v/>
      </c>
      <c r="U178" t="str">
        <f t="shared" ca="1" si="71"/>
        <v/>
      </c>
      <c r="V178">
        <f t="shared" ca="1" si="88"/>
        <v>0</v>
      </c>
      <c r="W178" t="str">
        <f t="shared" ca="1" si="72"/>
        <v/>
      </c>
      <c r="X178" t="str">
        <f ca="1">IF(T178="","", IF(T178=1, "Long"&amp;COUNTIF($T$2:T178,1), "Sell"&amp;COUNTIF($T$2:T178, 0)))</f>
        <v/>
      </c>
      <c r="Y178" t="str">
        <f ca="1">IF(U178="","", IF(U178=-1, "Short"&amp;COUNTIF($U$2:U178,-1), "Cover"&amp;COUNTIF($U$2:U178, 0)))</f>
        <v/>
      </c>
      <c r="Z178" t="str">
        <f t="shared" ca="1" si="73"/>
        <v/>
      </c>
      <c r="AA178" t="str">
        <f t="shared" ca="1" si="74"/>
        <v/>
      </c>
      <c r="AB178" t="str">
        <f t="shared" ca="1" si="75"/>
        <v/>
      </c>
      <c r="AC178" t="str">
        <f t="shared" ca="1" si="76"/>
        <v/>
      </c>
      <c r="AD178" t="str">
        <f t="shared" ca="1" si="77"/>
        <v/>
      </c>
      <c r="AE178" t="str">
        <f t="shared" ca="1" si="78"/>
        <v/>
      </c>
      <c r="AF178">
        <f t="shared" ca="1" si="79"/>
        <v>0</v>
      </c>
      <c r="AG178">
        <f t="shared" ca="1" si="80"/>
        <v>0</v>
      </c>
      <c r="AH178" t="str">
        <f ca="1">IF(AF178=0, "", COUNTIF($AF$2:AF178, 1))</f>
        <v/>
      </c>
      <c r="AI178" t="str">
        <f ca="1">IF(AG178=0, "", COUNTIF($AG$2:AG178, 1))</f>
        <v/>
      </c>
      <c r="AJ178" t="str">
        <f t="shared" ca="1" si="81"/>
        <v/>
      </c>
    </row>
    <row r="179" spans="1:36" x14ac:dyDescent="0.3">
      <c r="A179" t="str">
        <f ca="1">IF(W179="","",W179&amp;"-"&amp;COUNTIF($W$2:W179,W179))</f>
        <v/>
      </c>
      <c r="B179" t="str">
        <f ca="1">IF(T179="","",T179&amp;"-"&amp;COUNTIF($T$2:T179,T179))</f>
        <v/>
      </c>
      <c r="C179" t="str">
        <f ca="1">IF(U179="","",U179&amp;"-"&amp;COUNTIF($U$2:U179,U179))</f>
        <v/>
      </c>
      <c r="D179" t="s">
        <v>97</v>
      </c>
      <c r="E179" t="s">
        <v>97</v>
      </c>
      <c r="F179">
        <f t="shared" si="82"/>
        <v>178</v>
      </c>
      <c r="G179" s="4">
        <f t="shared" ca="1" si="63"/>
        <v>41533</v>
      </c>
      <c r="H179">
        <f t="shared" ca="1" si="64"/>
        <v>642.79999999999995</v>
      </c>
      <c r="I179" s="5">
        <f t="shared" ca="1" si="64"/>
        <v>814.25</v>
      </c>
      <c r="J179" s="6">
        <f t="shared" ca="1" si="65"/>
        <v>0.7894381332514584</v>
      </c>
      <c r="K179" s="6">
        <f t="shared" ca="1" si="66"/>
        <v>0.79487766269547522</v>
      </c>
      <c r="L179" s="6">
        <f t="shared" ca="1" si="83"/>
        <v>1.146850339586792E-2</v>
      </c>
      <c r="M179">
        <f t="shared" ca="1" si="67"/>
        <v>0.80634616609134313</v>
      </c>
      <c r="N179">
        <f t="shared" ca="1" si="68"/>
        <v>0.78340915929960731</v>
      </c>
      <c r="O179" t="str">
        <f t="shared" ca="1" si="69"/>
        <v>Long</v>
      </c>
      <c r="P179" t="str">
        <f t="shared" ca="1" si="84"/>
        <v>Long</v>
      </c>
      <c r="Q179" t="str">
        <f t="shared" ca="1" si="85"/>
        <v/>
      </c>
      <c r="R179">
        <f t="shared" ca="1" si="86"/>
        <v>1</v>
      </c>
      <c r="S179">
        <f t="shared" ca="1" si="87"/>
        <v>0</v>
      </c>
      <c r="T179" t="str">
        <f t="shared" ca="1" si="70"/>
        <v/>
      </c>
      <c r="U179" t="str">
        <f t="shared" ca="1" si="71"/>
        <v/>
      </c>
      <c r="V179">
        <f t="shared" ca="1" si="88"/>
        <v>0</v>
      </c>
      <c r="W179" t="str">
        <f t="shared" ca="1" si="72"/>
        <v/>
      </c>
      <c r="X179" t="str">
        <f ca="1">IF(T179="","", IF(T179=1, "Long"&amp;COUNTIF($T$2:T179,1), "Sell"&amp;COUNTIF($T$2:T179, 0)))</f>
        <v/>
      </c>
      <c r="Y179" t="str">
        <f ca="1">IF(U179="","", IF(U179=-1, "Short"&amp;COUNTIF($U$2:U179,-1), "Cover"&amp;COUNTIF($U$2:U179, 0)))</f>
        <v/>
      </c>
      <c r="Z179" t="str">
        <f t="shared" ca="1" si="73"/>
        <v/>
      </c>
      <c r="AA179" t="str">
        <f t="shared" ca="1" si="74"/>
        <v/>
      </c>
      <c r="AB179" t="str">
        <f t="shared" ca="1" si="75"/>
        <v/>
      </c>
      <c r="AC179" t="str">
        <f t="shared" ca="1" si="76"/>
        <v/>
      </c>
      <c r="AD179" t="str">
        <f t="shared" ca="1" si="77"/>
        <v/>
      </c>
      <c r="AE179" t="str">
        <f t="shared" ca="1" si="78"/>
        <v/>
      </c>
      <c r="AF179">
        <f t="shared" ca="1" si="79"/>
        <v>0</v>
      </c>
      <c r="AG179">
        <f t="shared" ca="1" si="80"/>
        <v>0</v>
      </c>
      <c r="AH179" t="str">
        <f ca="1">IF(AF179=0, "", COUNTIF($AF$2:AF179, 1))</f>
        <v/>
      </c>
      <c r="AI179" t="str">
        <f ca="1">IF(AG179=0, "", COUNTIF($AG$2:AG179, 1))</f>
        <v/>
      </c>
      <c r="AJ179" t="str">
        <f t="shared" ca="1" si="81"/>
        <v/>
      </c>
    </row>
    <row r="180" spans="1:36" x14ac:dyDescent="0.3">
      <c r="A180" t="str">
        <f ca="1">IF(W180="","",W180&amp;"-"&amp;COUNTIF($W$2:W180,W180))</f>
        <v>0-21</v>
      </c>
      <c r="B180" t="str">
        <f ca="1">IF(T180="","",T180&amp;"-"&amp;COUNTIF($T$2:T180,T180))</f>
        <v>0-12</v>
      </c>
      <c r="C180" t="str">
        <f ca="1">IF(U180="","",U180&amp;"-"&amp;COUNTIF($U$2:U180,U180))</f>
        <v/>
      </c>
      <c r="D180" t="s">
        <v>97</v>
      </c>
      <c r="E180">
        <v>21</v>
      </c>
      <c r="F180">
        <f t="shared" si="82"/>
        <v>179</v>
      </c>
      <c r="G180" s="4">
        <f t="shared" ca="1" si="63"/>
        <v>41534</v>
      </c>
      <c r="H180">
        <f t="shared" ca="1" si="64"/>
        <v>642.25</v>
      </c>
      <c r="I180" s="5">
        <f t="shared" ca="1" si="64"/>
        <v>803.95</v>
      </c>
      <c r="J180" s="6">
        <f t="shared" ca="1" si="65"/>
        <v>0.79886808881149318</v>
      </c>
      <c r="K180" s="6">
        <f t="shared" ca="1" si="66"/>
        <v>0.79492969367846622</v>
      </c>
      <c r="L180" s="6">
        <f t="shared" ca="1" si="83"/>
        <v>1.1487161203253018E-2</v>
      </c>
      <c r="M180">
        <f t="shared" ca="1" si="67"/>
        <v>0.80641685488171921</v>
      </c>
      <c r="N180">
        <f t="shared" ca="1" si="68"/>
        <v>0.78344253247521323</v>
      </c>
      <c r="O180" t="str">
        <f t="shared" ca="1" si="69"/>
        <v/>
      </c>
      <c r="P180" t="str">
        <f t="shared" ca="1" si="84"/>
        <v/>
      </c>
      <c r="Q180" t="str">
        <f t="shared" ca="1" si="85"/>
        <v/>
      </c>
      <c r="R180">
        <f t="shared" ca="1" si="86"/>
        <v>0</v>
      </c>
      <c r="S180">
        <f t="shared" ca="1" si="87"/>
        <v>0</v>
      </c>
      <c r="T180">
        <f t="shared" ca="1" si="70"/>
        <v>0</v>
      </c>
      <c r="U180" t="str">
        <f t="shared" ca="1" si="71"/>
        <v/>
      </c>
      <c r="V180">
        <f t="shared" ca="1" si="88"/>
        <v>0</v>
      </c>
      <c r="W180">
        <f t="shared" ca="1" si="72"/>
        <v>0</v>
      </c>
      <c r="X180" t="str">
        <f ca="1">IF(T180="","", IF(T180=1, "Long"&amp;COUNTIF($T$2:T180,1), "Sell"&amp;COUNTIF($T$2:T180, 0)))</f>
        <v>Sell12</v>
      </c>
      <c r="Y180" t="str">
        <f ca="1">IF(U180="","", IF(U180=-1, "Short"&amp;COUNTIF($U$2:U180,-1), "Cover"&amp;COUNTIF($U$2:U180, 0)))</f>
        <v/>
      </c>
      <c r="Z180" t="str">
        <f t="shared" ca="1" si="73"/>
        <v/>
      </c>
      <c r="AA180" t="str">
        <f t="shared" ca="1" si="74"/>
        <v>SELL</v>
      </c>
      <c r="AB180" t="str">
        <f t="shared" ca="1" si="75"/>
        <v/>
      </c>
      <c r="AC180" t="str">
        <f t="shared" ca="1" si="76"/>
        <v/>
      </c>
      <c r="AD180" t="str">
        <f t="shared" ca="1" si="77"/>
        <v/>
      </c>
      <c r="AE180" t="str">
        <f t="shared" ca="1" si="78"/>
        <v>SELL</v>
      </c>
      <c r="AF180">
        <f t="shared" ca="1" si="79"/>
        <v>0</v>
      </c>
      <c r="AG180">
        <f t="shared" ca="1" si="80"/>
        <v>1</v>
      </c>
      <c r="AH180" t="str">
        <f ca="1">IF(AF180=0, "", COUNTIF($AF$2:AF180, 1))</f>
        <v/>
      </c>
      <c r="AI180">
        <f ca="1">IF(AG180=0, "", COUNTIF($AG$2:AG180, 1))</f>
        <v>21</v>
      </c>
      <c r="AJ180" t="str">
        <f t="shared" ca="1" si="81"/>
        <v/>
      </c>
    </row>
    <row r="181" spans="1:36" x14ac:dyDescent="0.3">
      <c r="A181" t="str">
        <f ca="1">IF(W181="","",W181&amp;"-"&amp;COUNTIF($W$2:W181,W181))</f>
        <v>1-22</v>
      </c>
      <c r="B181" t="str">
        <f ca="1">IF(T181="","",T181&amp;"-"&amp;COUNTIF($T$2:T181,T181))</f>
        <v/>
      </c>
      <c r="C181" t="str">
        <f ca="1">IF(U181="","",U181&amp;"-"&amp;COUNTIF($U$2:U181,U181))</f>
        <v>-1-10</v>
      </c>
      <c r="D181">
        <v>22</v>
      </c>
      <c r="E181" t="s">
        <v>97</v>
      </c>
      <c r="F181">
        <f t="shared" si="82"/>
        <v>180</v>
      </c>
      <c r="G181" s="4">
        <f t="shared" ca="1" si="63"/>
        <v>41535</v>
      </c>
      <c r="H181">
        <f t="shared" ca="1" si="64"/>
        <v>650.5</v>
      </c>
      <c r="I181" s="5">
        <f t="shared" ca="1" si="64"/>
        <v>799.2</v>
      </c>
      <c r="J181" s="6">
        <f t="shared" ca="1" si="65"/>
        <v>0.81393893893893887</v>
      </c>
      <c r="K181" s="6">
        <f t="shared" ca="1" si="66"/>
        <v>0.79622819353804675</v>
      </c>
      <c r="L181" s="6">
        <f t="shared" ca="1" si="83"/>
        <v>1.2891826399477698E-2</v>
      </c>
      <c r="M181">
        <f t="shared" ca="1" si="67"/>
        <v>0.80912001993752447</v>
      </c>
      <c r="N181">
        <f t="shared" ca="1" si="68"/>
        <v>0.78333636713856902</v>
      </c>
      <c r="O181" t="str">
        <f t="shared" ca="1" si="69"/>
        <v>Short</v>
      </c>
      <c r="P181" t="str">
        <f t="shared" ca="1" si="84"/>
        <v/>
      </c>
      <c r="Q181" t="str">
        <f t="shared" ca="1" si="85"/>
        <v>Short</v>
      </c>
      <c r="R181">
        <f t="shared" ca="1" si="86"/>
        <v>0</v>
      </c>
      <c r="S181">
        <f t="shared" ca="1" si="87"/>
        <v>-1</v>
      </c>
      <c r="T181" t="str">
        <f t="shared" ca="1" si="70"/>
        <v/>
      </c>
      <c r="U181">
        <f t="shared" ca="1" si="71"/>
        <v>-1</v>
      </c>
      <c r="V181">
        <f t="shared" ca="1" si="88"/>
        <v>-1</v>
      </c>
      <c r="W181">
        <f t="shared" ca="1" si="72"/>
        <v>1</v>
      </c>
      <c r="X181" t="str">
        <f ca="1">IF(T181="","", IF(T181=1, "Long"&amp;COUNTIF($T$2:T181,1), "Sell"&amp;COUNTIF($T$2:T181, 0)))</f>
        <v/>
      </c>
      <c r="Y181" t="str">
        <f ca="1">IF(U181="","", IF(U181=-1, "Short"&amp;COUNTIF($U$2:U181,-1), "Cover"&amp;COUNTIF($U$2:U181, 0)))</f>
        <v>Short10</v>
      </c>
      <c r="Z181" t="str">
        <f t="shared" ca="1" si="73"/>
        <v/>
      </c>
      <c r="AA181" t="str">
        <f t="shared" ca="1" si="74"/>
        <v/>
      </c>
      <c r="AB181" t="str">
        <f t="shared" ca="1" si="75"/>
        <v>Short</v>
      </c>
      <c r="AC181" t="str">
        <f t="shared" ca="1" si="76"/>
        <v/>
      </c>
      <c r="AD181" t="str">
        <f t="shared" ca="1" si="77"/>
        <v>Short</v>
      </c>
      <c r="AE181" t="str">
        <f t="shared" ca="1" si="78"/>
        <v/>
      </c>
      <c r="AF181">
        <f t="shared" ca="1" si="79"/>
        <v>1</v>
      </c>
      <c r="AG181">
        <f t="shared" ca="1" si="80"/>
        <v>0</v>
      </c>
      <c r="AH181">
        <f ca="1">IF(AF181=0, "", COUNTIF($AF$2:AF181, 1))</f>
        <v>22</v>
      </c>
      <c r="AI181" t="str">
        <f ca="1">IF(AG181=0, "", COUNTIF($AG$2:AG181, 1))</f>
        <v/>
      </c>
      <c r="AJ181" t="str">
        <f t="shared" ca="1" si="81"/>
        <v>Short</v>
      </c>
    </row>
    <row r="182" spans="1:36" x14ac:dyDescent="0.3">
      <c r="A182" t="str">
        <f ca="1">IF(W182="","",W182&amp;"-"&amp;COUNTIF($W$2:W182,W182))</f>
        <v/>
      </c>
      <c r="B182" t="str">
        <f ca="1">IF(T182="","",T182&amp;"-"&amp;COUNTIF($T$2:T182,T182))</f>
        <v/>
      </c>
      <c r="C182" t="str">
        <f ca="1">IF(U182="","",U182&amp;"-"&amp;COUNTIF($U$2:U182,U182))</f>
        <v/>
      </c>
      <c r="D182" t="s">
        <v>97</v>
      </c>
      <c r="E182" t="s">
        <v>97</v>
      </c>
      <c r="F182">
        <f t="shared" si="82"/>
        <v>181</v>
      </c>
      <c r="G182" s="4">
        <f t="shared" ca="1" si="63"/>
        <v>41536</v>
      </c>
      <c r="H182">
        <f t="shared" ca="1" si="64"/>
        <v>683.2</v>
      </c>
      <c r="I182" s="5">
        <f t="shared" ca="1" si="64"/>
        <v>834.55</v>
      </c>
      <c r="J182" s="6">
        <f t="shared" ca="1" si="65"/>
        <v>0.81864477862321017</v>
      </c>
      <c r="K182" s="6">
        <f t="shared" ca="1" si="66"/>
        <v>0.79859302376118524</v>
      </c>
      <c r="L182" s="6">
        <f t="shared" ca="1" si="83"/>
        <v>1.4685043907692893E-2</v>
      </c>
      <c r="M182">
        <f t="shared" ca="1" si="67"/>
        <v>0.81327806766887811</v>
      </c>
      <c r="N182">
        <f t="shared" ca="1" si="68"/>
        <v>0.78390797985349236</v>
      </c>
      <c r="O182" t="str">
        <f t="shared" ca="1" si="69"/>
        <v>Short</v>
      </c>
      <c r="P182" t="str">
        <f t="shared" ca="1" si="84"/>
        <v/>
      </c>
      <c r="Q182" t="str">
        <f t="shared" ca="1" si="85"/>
        <v>Short</v>
      </c>
      <c r="R182">
        <f t="shared" ca="1" si="86"/>
        <v>0</v>
      </c>
      <c r="S182">
        <f t="shared" ca="1" si="87"/>
        <v>-1</v>
      </c>
      <c r="T182" t="str">
        <f t="shared" ca="1" si="70"/>
        <v/>
      </c>
      <c r="U182" t="str">
        <f t="shared" ca="1" si="71"/>
        <v/>
      </c>
      <c r="V182">
        <f t="shared" ca="1" si="88"/>
        <v>0</v>
      </c>
      <c r="W182" t="str">
        <f t="shared" ca="1" si="72"/>
        <v/>
      </c>
      <c r="X182" t="str">
        <f ca="1">IF(T182="","", IF(T182=1, "Long"&amp;COUNTIF($T$2:T182,1), "Sell"&amp;COUNTIF($T$2:T182, 0)))</f>
        <v/>
      </c>
      <c r="Y182" t="str">
        <f ca="1">IF(U182="","", IF(U182=-1, "Short"&amp;COUNTIF($U$2:U182,-1), "Cover"&amp;COUNTIF($U$2:U182, 0)))</f>
        <v/>
      </c>
      <c r="Z182" t="str">
        <f t="shared" ca="1" si="73"/>
        <v/>
      </c>
      <c r="AA182" t="str">
        <f t="shared" ca="1" si="74"/>
        <v/>
      </c>
      <c r="AB182" t="str">
        <f t="shared" ca="1" si="75"/>
        <v/>
      </c>
      <c r="AC182" t="str">
        <f t="shared" ca="1" si="76"/>
        <v/>
      </c>
      <c r="AD182" t="str">
        <f t="shared" ca="1" si="77"/>
        <v/>
      </c>
      <c r="AE182" t="str">
        <f t="shared" ca="1" si="78"/>
        <v/>
      </c>
      <c r="AF182">
        <f t="shared" ca="1" si="79"/>
        <v>0</v>
      </c>
      <c r="AG182">
        <f t="shared" ca="1" si="80"/>
        <v>0</v>
      </c>
      <c r="AH182" t="str">
        <f ca="1">IF(AF182=0, "", COUNTIF($AF$2:AF182, 1))</f>
        <v/>
      </c>
      <c r="AI182" t="str">
        <f ca="1">IF(AG182=0, "", COUNTIF($AG$2:AG182, 1))</f>
        <v/>
      </c>
      <c r="AJ182" t="str">
        <f t="shared" ca="1" si="81"/>
        <v/>
      </c>
    </row>
    <row r="183" spans="1:36" x14ac:dyDescent="0.3">
      <c r="A183" t="str">
        <f ca="1">IF(W183="","",W183&amp;"-"&amp;COUNTIF($W$2:W183,W183))</f>
        <v/>
      </c>
      <c r="B183" t="str">
        <f ca="1">IF(T183="","",T183&amp;"-"&amp;COUNTIF($T$2:T183,T183))</f>
        <v/>
      </c>
      <c r="C183" t="str">
        <f ca="1">IF(U183="","",U183&amp;"-"&amp;COUNTIF($U$2:U183,U183))</f>
        <v/>
      </c>
      <c r="D183" t="s">
        <v>97</v>
      </c>
      <c r="E183" t="s">
        <v>97</v>
      </c>
      <c r="F183">
        <f t="shared" si="82"/>
        <v>182</v>
      </c>
      <c r="G183" s="4">
        <f t="shared" ca="1" si="63"/>
        <v>41537</v>
      </c>
      <c r="H183">
        <f t="shared" ca="1" si="64"/>
        <v>659.05</v>
      </c>
      <c r="I183" s="5">
        <f t="shared" ca="1" si="64"/>
        <v>810.4</v>
      </c>
      <c r="J183" s="6">
        <f t="shared" ca="1" si="65"/>
        <v>0.81324037512339586</v>
      </c>
      <c r="K183" s="6">
        <f t="shared" ca="1" si="66"/>
        <v>0.79869371372555031</v>
      </c>
      <c r="L183" s="6">
        <f t="shared" ca="1" si="83"/>
        <v>1.4792025724431888E-2</v>
      </c>
      <c r="M183">
        <f t="shared" ca="1" si="67"/>
        <v>0.81348573944998215</v>
      </c>
      <c r="N183">
        <f t="shared" ca="1" si="68"/>
        <v>0.78390168800111848</v>
      </c>
      <c r="O183" t="str">
        <f t="shared" ca="1" si="69"/>
        <v>Short</v>
      </c>
      <c r="P183" t="str">
        <f t="shared" ca="1" si="84"/>
        <v/>
      </c>
      <c r="Q183" t="str">
        <f t="shared" ca="1" si="85"/>
        <v>Short</v>
      </c>
      <c r="R183">
        <f t="shared" ca="1" si="86"/>
        <v>0</v>
      </c>
      <c r="S183">
        <f t="shared" ca="1" si="87"/>
        <v>-1</v>
      </c>
      <c r="T183" t="str">
        <f t="shared" ca="1" si="70"/>
        <v/>
      </c>
      <c r="U183" t="str">
        <f t="shared" ca="1" si="71"/>
        <v/>
      </c>
      <c r="V183">
        <f t="shared" ca="1" si="88"/>
        <v>0</v>
      </c>
      <c r="W183" t="str">
        <f t="shared" ca="1" si="72"/>
        <v/>
      </c>
      <c r="X183" t="str">
        <f ca="1">IF(T183="","", IF(T183=1, "Long"&amp;COUNTIF($T$2:T183,1), "Sell"&amp;COUNTIF($T$2:T183, 0)))</f>
        <v/>
      </c>
      <c r="Y183" t="str">
        <f ca="1">IF(U183="","", IF(U183=-1, "Short"&amp;COUNTIF($U$2:U183,-1), "Cover"&amp;COUNTIF($U$2:U183, 0)))</f>
        <v/>
      </c>
      <c r="Z183" t="str">
        <f t="shared" ca="1" si="73"/>
        <v/>
      </c>
      <c r="AA183" t="str">
        <f t="shared" ca="1" si="74"/>
        <v/>
      </c>
      <c r="AB183" t="str">
        <f t="shared" ca="1" si="75"/>
        <v/>
      </c>
      <c r="AC183" t="str">
        <f t="shared" ca="1" si="76"/>
        <v/>
      </c>
      <c r="AD183" t="str">
        <f t="shared" ca="1" si="77"/>
        <v/>
      </c>
      <c r="AE183" t="str">
        <f t="shared" ca="1" si="78"/>
        <v/>
      </c>
      <c r="AF183">
        <f t="shared" ca="1" si="79"/>
        <v>0</v>
      </c>
      <c r="AG183">
        <f t="shared" ca="1" si="80"/>
        <v>0</v>
      </c>
      <c r="AH183" t="str">
        <f ca="1">IF(AF183=0, "", COUNTIF($AF$2:AF183, 1))</f>
        <v/>
      </c>
      <c r="AI183" t="str">
        <f ca="1">IF(AG183=0, "", COUNTIF($AG$2:AG183, 1))</f>
        <v/>
      </c>
      <c r="AJ183" t="str">
        <f t="shared" ca="1" si="81"/>
        <v/>
      </c>
    </row>
    <row r="184" spans="1:36" x14ac:dyDescent="0.3">
      <c r="A184" t="str">
        <f ca="1">IF(W184="","",W184&amp;"-"&amp;COUNTIF($W$2:W184,W184))</f>
        <v/>
      </c>
      <c r="B184" t="str">
        <f ca="1">IF(T184="","",T184&amp;"-"&amp;COUNTIF($T$2:T184,T184))</f>
        <v/>
      </c>
      <c r="C184" t="str">
        <f ca="1">IF(U184="","",U184&amp;"-"&amp;COUNTIF($U$2:U184,U184))</f>
        <v/>
      </c>
      <c r="D184" t="s">
        <v>97</v>
      </c>
      <c r="E184" t="s">
        <v>97</v>
      </c>
      <c r="F184">
        <f t="shared" si="82"/>
        <v>183</v>
      </c>
      <c r="G184" s="4">
        <f t="shared" ca="1" si="63"/>
        <v>41540</v>
      </c>
      <c r="H184">
        <f t="shared" ca="1" si="64"/>
        <v>641.95000000000005</v>
      </c>
      <c r="I184" s="5">
        <f t="shared" ca="1" si="64"/>
        <v>776.2</v>
      </c>
      <c r="J184" s="6">
        <f t="shared" ca="1" si="65"/>
        <v>0.82704199948466894</v>
      </c>
      <c r="K184" s="6">
        <f t="shared" ca="1" si="66"/>
        <v>0.8004095454016904</v>
      </c>
      <c r="L184" s="6">
        <f t="shared" ca="1" si="83"/>
        <v>1.7056133928207498E-2</v>
      </c>
      <c r="M184">
        <f t="shared" ca="1" si="67"/>
        <v>0.81746567932989789</v>
      </c>
      <c r="N184">
        <f t="shared" ca="1" si="68"/>
        <v>0.78335341147348292</v>
      </c>
      <c r="O184" t="str">
        <f t="shared" ca="1" si="69"/>
        <v>Short</v>
      </c>
      <c r="P184" t="str">
        <f t="shared" ca="1" si="84"/>
        <v/>
      </c>
      <c r="Q184" t="str">
        <f t="shared" ca="1" si="85"/>
        <v>Short</v>
      </c>
      <c r="R184">
        <f t="shared" ca="1" si="86"/>
        <v>0</v>
      </c>
      <c r="S184">
        <f t="shared" ca="1" si="87"/>
        <v>-1</v>
      </c>
      <c r="T184" t="str">
        <f t="shared" ca="1" si="70"/>
        <v/>
      </c>
      <c r="U184" t="str">
        <f t="shared" ca="1" si="71"/>
        <v/>
      </c>
      <c r="V184">
        <f t="shared" ca="1" si="88"/>
        <v>0</v>
      </c>
      <c r="W184" t="str">
        <f t="shared" ca="1" si="72"/>
        <v/>
      </c>
      <c r="X184" t="str">
        <f ca="1">IF(T184="","", IF(T184=1, "Long"&amp;COUNTIF($T$2:T184,1), "Sell"&amp;COUNTIF($T$2:T184, 0)))</f>
        <v/>
      </c>
      <c r="Y184" t="str">
        <f ca="1">IF(U184="","", IF(U184=-1, "Short"&amp;COUNTIF($U$2:U184,-1), "Cover"&amp;COUNTIF($U$2:U184, 0)))</f>
        <v/>
      </c>
      <c r="Z184" t="str">
        <f t="shared" ca="1" si="73"/>
        <v/>
      </c>
      <c r="AA184" t="str">
        <f t="shared" ca="1" si="74"/>
        <v/>
      </c>
      <c r="AB184" t="str">
        <f t="shared" ca="1" si="75"/>
        <v/>
      </c>
      <c r="AC184" t="str">
        <f t="shared" ca="1" si="76"/>
        <v/>
      </c>
      <c r="AD184" t="str">
        <f t="shared" ca="1" si="77"/>
        <v/>
      </c>
      <c r="AE184" t="str">
        <f t="shared" ca="1" si="78"/>
        <v/>
      </c>
      <c r="AF184">
        <f t="shared" ca="1" si="79"/>
        <v>0</v>
      </c>
      <c r="AG184">
        <f t="shared" ca="1" si="80"/>
        <v>0</v>
      </c>
      <c r="AH184" t="str">
        <f ca="1">IF(AF184=0, "", COUNTIF($AF$2:AF184, 1))</f>
        <v/>
      </c>
      <c r="AI184" t="str">
        <f ca="1">IF(AG184=0, "", COUNTIF($AG$2:AG184, 1))</f>
        <v/>
      </c>
      <c r="AJ184" t="str">
        <f t="shared" ca="1" si="81"/>
        <v/>
      </c>
    </row>
    <row r="185" spans="1:36" x14ac:dyDescent="0.3">
      <c r="A185" t="str">
        <f ca="1">IF(W185="","",W185&amp;"-"&amp;COUNTIF($W$2:W185,W185))</f>
        <v/>
      </c>
      <c r="B185" t="str">
        <f ca="1">IF(T185="","",T185&amp;"-"&amp;COUNTIF($T$2:T185,T185))</f>
        <v/>
      </c>
      <c r="C185" t="str">
        <f ca="1">IF(U185="","",U185&amp;"-"&amp;COUNTIF($U$2:U185,U185))</f>
        <v/>
      </c>
      <c r="D185" t="s">
        <v>97</v>
      </c>
      <c r="E185" t="s">
        <v>97</v>
      </c>
      <c r="F185">
        <f t="shared" si="82"/>
        <v>184</v>
      </c>
      <c r="G185" s="4">
        <f t="shared" ca="1" si="63"/>
        <v>41541</v>
      </c>
      <c r="H185">
        <f t="shared" ca="1" si="64"/>
        <v>638.45000000000005</v>
      </c>
      <c r="I185" s="5">
        <f t="shared" ca="1" si="64"/>
        <v>788.25</v>
      </c>
      <c r="J185" s="6">
        <f t="shared" ca="1" si="65"/>
        <v>0.80995876942594358</v>
      </c>
      <c r="K185" s="6">
        <f t="shared" ca="1" si="66"/>
        <v>0.80255724833452136</v>
      </c>
      <c r="L185" s="6">
        <f t="shared" ca="1" si="83"/>
        <v>1.6736501036190121E-2</v>
      </c>
      <c r="M185">
        <f t="shared" ca="1" si="67"/>
        <v>0.81929374937071153</v>
      </c>
      <c r="N185">
        <f t="shared" ca="1" si="68"/>
        <v>0.78582074729833118</v>
      </c>
      <c r="O185" t="str">
        <f t="shared" ca="1" si="69"/>
        <v>Short</v>
      </c>
      <c r="P185" t="str">
        <f t="shared" ca="1" si="84"/>
        <v/>
      </c>
      <c r="Q185" t="str">
        <f t="shared" ca="1" si="85"/>
        <v>Short</v>
      </c>
      <c r="R185">
        <f t="shared" ca="1" si="86"/>
        <v>0</v>
      </c>
      <c r="S185">
        <f t="shared" ca="1" si="87"/>
        <v>-1</v>
      </c>
      <c r="T185" t="str">
        <f t="shared" ca="1" si="70"/>
        <v/>
      </c>
      <c r="U185" t="str">
        <f t="shared" ca="1" si="71"/>
        <v/>
      </c>
      <c r="V185">
        <f t="shared" ca="1" si="88"/>
        <v>0</v>
      </c>
      <c r="W185" t="str">
        <f t="shared" ca="1" si="72"/>
        <v/>
      </c>
      <c r="X185" t="str">
        <f ca="1">IF(T185="","", IF(T185=1, "Long"&amp;COUNTIF($T$2:T185,1), "Sell"&amp;COUNTIF($T$2:T185, 0)))</f>
        <v/>
      </c>
      <c r="Y185" t="str">
        <f ca="1">IF(U185="","", IF(U185=-1, "Short"&amp;COUNTIF($U$2:U185,-1), "Cover"&amp;COUNTIF($U$2:U185, 0)))</f>
        <v/>
      </c>
      <c r="Z185" t="str">
        <f t="shared" ca="1" si="73"/>
        <v/>
      </c>
      <c r="AA185" t="str">
        <f t="shared" ca="1" si="74"/>
        <v/>
      </c>
      <c r="AB185" t="str">
        <f t="shared" ca="1" si="75"/>
        <v/>
      </c>
      <c r="AC185" t="str">
        <f t="shared" ca="1" si="76"/>
        <v/>
      </c>
      <c r="AD185" t="str">
        <f t="shared" ca="1" si="77"/>
        <v/>
      </c>
      <c r="AE185" t="str">
        <f t="shared" ca="1" si="78"/>
        <v/>
      </c>
      <c r="AF185">
        <f t="shared" ca="1" si="79"/>
        <v>0</v>
      </c>
      <c r="AG185">
        <f t="shared" ca="1" si="80"/>
        <v>0</v>
      </c>
      <c r="AH185" t="str">
        <f ca="1">IF(AF185=0, "", COUNTIF($AF$2:AF185, 1))</f>
        <v/>
      </c>
      <c r="AI185" t="str">
        <f ca="1">IF(AG185=0, "", COUNTIF($AG$2:AG185, 1))</f>
        <v/>
      </c>
      <c r="AJ185" t="str">
        <f t="shared" ca="1" si="81"/>
        <v/>
      </c>
    </row>
    <row r="186" spans="1:36" x14ac:dyDescent="0.3">
      <c r="A186" t="str">
        <f ca="1">IF(W186="","",W186&amp;"-"&amp;COUNTIF($W$2:W186,W186))</f>
        <v>0-22</v>
      </c>
      <c r="B186" t="str">
        <f ca="1">IF(T186="","",T186&amp;"-"&amp;COUNTIF($T$2:T186,T186))</f>
        <v/>
      </c>
      <c r="C186" t="str">
        <f ca="1">IF(U186="","",U186&amp;"-"&amp;COUNTIF($U$2:U186,U186))</f>
        <v>0-10</v>
      </c>
      <c r="D186" t="s">
        <v>97</v>
      </c>
      <c r="E186">
        <v>22</v>
      </c>
      <c r="F186">
        <f t="shared" si="82"/>
        <v>185</v>
      </c>
      <c r="G186" s="4">
        <f t="shared" ca="1" si="63"/>
        <v>41542</v>
      </c>
      <c r="H186">
        <f t="shared" ca="1" si="64"/>
        <v>620.6</v>
      </c>
      <c r="I186" s="5">
        <f t="shared" ca="1" si="64"/>
        <v>779.65</v>
      </c>
      <c r="J186" s="6">
        <f t="shared" ca="1" si="65"/>
        <v>0.79599820432245239</v>
      </c>
      <c r="K186" s="6">
        <f t="shared" ca="1" si="66"/>
        <v>0.80242683964629347</v>
      </c>
      <c r="L186" s="6">
        <f t="shared" ca="1" si="83"/>
        <v>1.6787000996360248E-2</v>
      </c>
      <c r="M186">
        <f t="shared" ca="1" si="67"/>
        <v>0.81921384064265368</v>
      </c>
      <c r="N186">
        <f t="shared" ca="1" si="68"/>
        <v>0.78563983864993325</v>
      </c>
      <c r="O186" t="str">
        <f t="shared" ca="1" si="69"/>
        <v/>
      </c>
      <c r="P186" t="str">
        <f t="shared" ca="1" si="84"/>
        <v/>
      </c>
      <c r="Q186" t="str">
        <f t="shared" ca="1" si="85"/>
        <v/>
      </c>
      <c r="R186">
        <f t="shared" ca="1" si="86"/>
        <v>0</v>
      </c>
      <c r="S186">
        <f t="shared" ca="1" si="87"/>
        <v>0</v>
      </c>
      <c r="T186" t="str">
        <f t="shared" ca="1" si="70"/>
        <v/>
      </c>
      <c r="U186">
        <f t="shared" ca="1" si="71"/>
        <v>0</v>
      </c>
      <c r="V186">
        <f t="shared" ca="1" si="88"/>
        <v>0</v>
      </c>
      <c r="W186">
        <f t="shared" ca="1" si="72"/>
        <v>0</v>
      </c>
      <c r="X186" t="str">
        <f ca="1">IF(T186="","", IF(T186=1, "Long"&amp;COUNTIF($T$2:T186,1), "Sell"&amp;COUNTIF($T$2:T186, 0)))</f>
        <v/>
      </c>
      <c r="Y186" t="str">
        <f ca="1">IF(U186="","", IF(U186=-1, "Short"&amp;COUNTIF($U$2:U186,-1), "Cover"&amp;COUNTIF($U$2:U186, 0)))</f>
        <v>Cover10</v>
      </c>
      <c r="Z186" t="str">
        <f t="shared" ca="1" si="73"/>
        <v/>
      </c>
      <c r="AA186" t="str">
        <f t="shared" ca="1" si="74"/>
        <v/>
      </c>
      <c r="AB186" t="str">
        <f t="shared" ca="1" si="75"/>
        <v/>
      </c>
      <c r="AC186" t="str">
        <f t="shared" ca="1" si="76"/>
        <v>Cover</v>
      </c>
      <c r="AD186" t="str">
        <f t="shared" ca="1" si="77"/>
        <v/>
      </c>
      <c r="AE186" t="str">
        <f t="shared" ca="1" si="78"/>
        <v>Cover</v>
      </c>
      <c r="AF186">
        <f t="shared" ca="1" si="79"/>
        <v>0</v>
      </c>
      <c r="AG186">
        <f t="shared" ca="1" si="80"/>
        <v>1</v>
      </c>
      <c r="AH186" t="str">
        <f ca="1">IF(AF186=0, "", COUNTIF($AF$2:AF186, 1))</f>
        <v/>
      </c>
      <c r="AI186">
        <f ca="1">IF(AG186=0, "", COUNTIF($AG$2:AG186, 1))</f>
        <v>22</v>
      </c>
      <c r="AJ186" t="str">
        <f t="shared" ca="1" si="81"/>
        <v/>
      </c>
    </row>
    <row r="187" spans="1:36" x14ac:dyDescent="0.3">
      <c r="A187" t="str">
        <f ca="1">IF(W187="","",W187&amp;"-"&amp;COUNTIF($W$2:W187,W187))</f>
        <v>1-23</v>
      </c>
      <c r="B187" t="str">
        <f ca="1">IF(T187="","",T187&amp;"-"&amp;COUNTIF($T$2:T187,T187))</f>
        <v>1-13</v>
      </c>
      <c r="C187" t="str">
        <f ca="1">IF(U187="","",U187&amp;"-"&amp;COUNTIF($U$2:U187,U187))</f>
        <v/>
      </c>
      <c r="D187">
        <v>23</v>
      </c>
      <c r="E187" t="s">
        <v>97</v>
      </c>
      <c r="F187">
        <f t="shared" si="82"/>
        <v>186</v>
      </c>
      <c r="G187" s="4">
        <f t="shared" ca="1" si="63"/>
        <v>41543</v>
      </c>
      <c r="H187">
        <f t="shared" ca="1" si="64"/>
        <v>621.15</v>
      </c>
      <c r="I187" s="5">
        <f t="shared" ca="1" si="64"/>
        <v>792.85</v>
      </c>
      <c r="J187" s="6">
        <f t="shared" ca="1" si="65"/>
        <v>0.78343949044585981</v>
      </c>
      <c r="K187" s="6">
        <f t="shared" ca="1" si="66"/>
        <v>0.80293298403743241</v>
      </c>
      <c r="L187" s="6">
        <f t="shared" ca="1" si="83"/>
        <v>1.6041071521924116E-2</v>
      </c>
      <c r="M187">
        <f t="shared" ca="1" si="67"/>
        <v>0.81897405555935654</v>
      </c>
      <c r="N187">
        <f t="shared" ca="1" si="68"/>
        <v>0.78689191251550827</v>
      </c>
      <c r="O187" t="str">
        <f t="shared" ca="1" si="69"/>
        <v>Long</v>
      </c>
      <c r="P187" t="str">
        <f t="shared" ca="1" si="84"/>
        <v>Long</v>
      </c>
      <c r="Q187" t="str">
        <f t="shared" ca="1" si="85"/>
        <v/>
      </c>
      <c r="R187">
        <f t="shared" ca="1" si="86"/>
        <v>1</v>
      </c>
      <c r="S187">
        <f t="shared" ca="1" si="87"/>
        <v>0</v>
      </c>
      <c r="T187">
        <f t="shared" ca="1" si="70"/>
        <v>1</v>
      </c>
      <c r="U187" t="str">
        <f t="shared" ca="1" si="71"/>
        <v/>
      </c>
      <c r="V187">
        <f t="shared" ca="1" si="88"/>
        <v>1</v>
      </c>
      <c r="W187">
        <f t="shared" ca="1" si="72"/>
        <v>1</v>
      </c>
      <c r="X187" t="str">
        <f ca="1">IF(T187="","", IF(T187=1, "Long"&amp;COUNTIF($T$2:T187,1), "Sell"&amp;COUNTIF($T$2:T187, 0)))</f>
        <v>Long13</v>
      </c>
      <c r="Y187" t="str">
        <f ca="1">IF(U187="","", IF(U187=-1, "Short"&amp;COUNTIF($U$2:U187,-1), "Cover"&amp;COUNTIF($U$2:U187, 0)))</f>
        <v/>
      </c>
      <c r="Z187" t="str">
        <f t="shared" ca="1" si="73"/>
        <v>BUY</v>
      </c>
      <c r="AA187" t="str">
        <f t="shared" ca="1" si="74"/>
        <v/>
      </c>
      <c r="AB187" t="str">
        <f t="shared" ca="1" si="75"/>
        <v/>
      </c>
      <c r="AC187" t="str">
        <f t="shared" ca="1" si="76"/>
        <v/>
      </c>
      <c r="AD187" t="str">
        <f t="shared" ca="1" si="77"/>
        <v>BUY</v>
      </c>
      <c r="AE187" t="str">
        <f t="shared" ca="1" si="78"/>
        <v/>
      </c>
      <c r="AF187">
        <f t="shared" ca="1" si="79"/>
        <v>1</v>
      </c>
      <c r="AG187">
        <f t="shared" ca="1" si="80"/>
        <v>0</v>
      </c>
      <c r="AH187">
        <f ca="1">IF(AF187=0, "", COUNTIF($AF$2:AF187, 1))</f>
        <v>23</v>
      </c>
      <c r="AI187" t="str">
        <f ca="1">IF(AG187=0, "", COUNTIF($AG$2:AG187, 1))</f>
        <v/>
      </c>
      <c r="AJ187" t="str">
        <f t="shared" ca="1" si="81"/>
        <v>Long</v>
      </c>
    </row>
    <row r="188" spans="1:36" x14ac:dyDescent="0.3">
      <c r="A188" t="str">
        <f ca="1">IF(W188="","",W188&amp;"-"&amp;COUNTIF($W$2:W188,W188))</f>
        <v/>
      </c>
      <c r="B188" t="str">
        <f ca="1">IF(T188="","",T188&amp;"-"&amp;COUNTIF($T$2:T188,T188))</f>
        <v/>
      </c>
      <c r="C188" t="str">
        <f ca="1">IF(U188="","",U188&amp;"-"&amp;COUNTIF($U$2:U188,U188))</f>
        <v/>
      </c>
      <c r="D188" t="s">
        <v>97</v>
      </c>
      <c r="E188" t="s">
        <v>97</v>
      </c>
      <c r="F188">
        <f t="shared" si="82"/>
        <v>187</v>
      </c>
      <c r="G188" s="4">
        <f t="shared" ca="1" si="63"/>
        <v>41544</v>
      </c>
      <c r="H188">
        <f t="shared" ca="1" si="64"/>
        <v>608.9</v>
      </c>
      <c r="I188" s="5">
        <f t="shared" ca="1" si="64"/>
        <v>784.2</v>
      </c>
      <c r="J188" s="6">
        <f t="shared" ca="1" si="65"/>
        <v>0.77646008671257327</v>
      </c>
      <c r="K188" s="6">
        <f t="shared" ca="1" si="66"/>
        <v>0.80270288651399935</v>
      </c>
      <c r="L188" s="6">
        <f t="shared" ca="1" si="83"/>
        <v>1.6437919598910986E-2</v>
      </c>
      <c r="M188">
        <f t="shared" ca="1" si="67"/>
        <v>0.81914080611291029</v>
      </c>
      <c r="N188">
        <f t="shared" ca="1" si="68"/>
        <v>0.7862649669150884</v>
      </c>
      <c r="O188" t="str">
        <f t="shared" ca="1" si="69"/>
        <v>Long</v>
      </c>
      <c r="P188" t="str">
        <f t="shared" ca="1" si="84"/>
        <v>Long</v>
      </c>
      <c r="Q188" t="str">
        <f t="shared" ca="1" si="85"/>
        <v/>
      </c>
      <c r="R188">
        <f t="shared" ca="1" si="86"/>
        <v>1</v>
      </c>
      <c r="S188">
        <f t="shared" ca="1" si="87"/>
        <v>0</v>
      </c>
      <c r="T188" t="str">
        <f t="shared" ca="1" si="70"/>
        <v/>
      </c>
      <c r="U188" t="str">
        <f t="shared" ca="1" si="71"/>
        <v/>
      </c>
      <c r="V188">
        <f t="shared" ca="1" si="88"/>
        <v>0</v>
      </c>
      <c r="W188" t="str">
        <f t="shared" ca="1" si="72"/>
        <v/>
      </c>
      <c r="X188" t="str">
        <f ca="1">IF(T188="","", IF(T188=1, "Long"&amp;COUNTIF($T$2:T188,1), "Sell"&amp;COUNTIF($T$2:T188, 0)))</f>
        <v/>
      </c>
      <c r="Y188" t="str">
        <f ca="1">IF(U188="","", IF(U188=-1, "Short"&amp;COUNTIF($U$2:U188,-1), "Cover"&amp;COUNTIF($U$2:U188, 0)))</f>
        <v/>
      </c>
      <c r="Z188" t="str">
        <f t="shared" ca="1" si="73"/>
        <v/>
      </c>
      <c r="AA188" t="str">
        <f t="shared" ca="1" si="74"/>
        <v/>
      </c>
      <c r="AB188" t="str">
        <f t="shared" ca="1" si="75"/>
        <v/>
      </c>
      <c r="AC188" t="str">
        <f t="shared" ca="1" si="76"/>
        <v/>
      </c>
      <c r="AD188" t="str">
        <f t="shared" ca="1" si="77"/>
        <v/>
      </c>
      <c r="AE188" t="str">
        <f t="shared" ca="1" si="78"/>
        <v/>
      </c>
      <c r="AF188">
        <f t="shared" ca="1" si="79"/>
        <v>0</v>
      </c>
      <c r="AG188">
        <f t="shared" ca="1" si="80"/>
        <v>0</v>
      </c>
      <c r="AH188" t="str">
        <f ca="1">IF(AF188=0, "", COUNTIF($AF$2:AF188, 1))</f>
        <v/>
      </c>
      <c r="AI188" t="str">
        <f ca="1">IF(AG188=0, "", COUNTIF($AG$2:AG188, 1))</f>
        <v/>
      </c>
      <c r="AJ188" t="str">
        <f t="shared" ca="1" si="81"/>
        <v/>
      </c>
    </row>
    <row r="189" spans="1:36" x14ac:dyDescent="0.3">
      <c r="A189" t="str">
        <f ca="1">IF(W189="","",W189&amp;"-"&amp;COUNTIF($W$2:W189,W189))</f>
        <v/>
      </c>
      <c r="B189" t="str">
        <f ca="1">IF(T189="","",T189&amp;"-"&amp;COUNTIF($T$2:T189,T189))</f>
        <v/>
      </c>
      <c r="C189" t="str">
        <f ca="1">IF(U189="","",U189&amp;"-"&amp;COUNTIF($U$2:U189,U189))</f>
        <v/>
      </c>
      <c r="D189" t="s">
        <v>97</v>
      </c>
      <c r="E189" t="s">
        <v>97</v>
      </c>
      <c r="F189">
        <f t="shared" si="82"/>
        <v>188</v>
      </c>
      <c r="G189" s="4">
        <f t="shared" ca="1" si="63"/>
        <v>41547</v>
      </c>
      <c r="H189">
        <f t="shared" ca="1" si="64"/>
        <v>593.04999999999995</v>
      </c>
      <c r="I189" s="5">
        <f t="shared" ca="1" si="64"/>
        <v>764.25</v>
      </c>
      <c r="J189" s="6">
        <f t="shared" ca="1" si="65"/>
        <v>0.77598953222113176</v>
      </c>
      <c r="K189" s="6">
        <f t="shared" ca="1" si="66"/>
        <v>0.80135802641096665</v>
      </c>
      <c r="L189" s="6">
        <f t="shared" ca="1" si="83"/>
        <v>1.8108960146093565E-2</v>
      </c>
      <c r="M189">
        <f t="shared" ca="1" si="67"/>
        <v>0.81946698655706018</v>
      </c>
      <c r="N189">
        <f t="shared" ca="1" si="68"/>
        <v>0.78324906626487312</v>
      </c>
      <c r="O189" t="str">
        <f t="shared" ca="1" si="69"/>
        <v>Long</v>
      </c>
      <c r="P189" t="str">
        <f t="shared" ca="1" si="84"/>
        <v>Long</v>
      </c>
      <c r="Q189" t="str">
        <f t="shared" ca="1" si="85"/>
        <v/>
      </c>
      <c r="R189">
        <f t="shared" ca="1" si="86"/>
        <v>1</v>
      </c>
      <c r="S189">
        <f t="shared" ca="1" si="87"/>
        <v>0</v>
      </c>
      <c r="T189" t="str">
        <f t="shared" ca="1" si="70"/>
        <v/>
      </c>
      <c r="U189" t="str">
        <f t="shared" ca="1" si="71"/>
        <v/>
      </c>
      <c r="V189">
        <f t="shared" ca="1" si="88"/>
        <v>0</v>
      </c>
      <c r="W189" t="str">
        <f t="shared" ca="1" si="72"/>
        <v/>
      </c>
      <c r="X189" t="str">
        <f ca="1">IF(T189="","", IF(T189=1, "Long"&amp;COUNTIF($T$2:T189,1), "Sell"&amp;COUNTIF($T$2:T189, 0)))</f>
        <v/>
      </c>
      <c r="Y189" t="str">
        <f ca="1">IF(U189="","", IF(U189=-1, "Short"&amp;COUNTIF($U$2:U189,-1), "Cover"&amp;COUNTIF($U$2:U189, 0)))</f>
        <v/>
      </c>
      <c r="Z189" t="str">
        <f t="shared" ca="1" si="73"/>
        <v/>
      </c>
      <c r="AA189" t="str">
        <f t="shared" ca="1" si="74"/>
        <v/>
      </c>
      <c r="AB189" t="str">
        <f t="shared" ca="1" si="75"/>
        <v/>
      </c>
      <c r="AC189" t="str">
        <f t="shared" ca="1" si="76"/>
        <v/>
      </c>
      <c r="AD189" t="str">
        <f t="shared" ca="1" si="77"/>
        <v/>
      </c>
      <c r="AE189" t="str">
        <f t="shared" ca="1" si="78"/>
        <v/>
      </c>
      <c r="AF189">
        <f t="shared" ca="1" si="79"/>
        <v>0</v>
      </c>
      <c r="AG189">
        <f t="shared" ca="1" si="80"/>
        <v>0</v>
      </c>
      <c r="AH189" t="str">
        <f ca="1">IF(AF189=0, "", COUNTIF($AF$2:AF189, 1))</f>
        <v/>
      </c>
      <c r="AI189" t="str">
        <f ca="1">IF(AG189=0, "", COUNTIF($AG$2:AG189, 1))</f>
        <v/>
      </c>
      <c r="AJ189" t="str">
        <f t="shared" ca="1" si="81"/>
        <v/>
      </c>
    </row>
    <row r="190" spans="1:36" x14ac:dyDescent="0.3">
      <c r="A190" t="str">
        <f ca="1">IF(W190="","",W190&amp;"-"&amp;COUNTIF($W$2:W190,W190))</f>
        <v/>
      </c>
      <c r="B190" t="str">
        <f ca="1">IF(T190="","",T190&amp;"-"&amp;COUNTIF($T$2:T190,T190))</f>
        <v/>
      </c>
      <c r="C190" t="str">
        <f ca="1">IF(U190="","",U190&amp;"-"&amp;COUNTIF($U$2:U190,U190))</f>
        <v/>
      </c>
      <c r="D190" t="s">
        <v>97</v>
      </c>
      <c r="E190" t="s">
        <v>97</v>
      </c>
      <c r="F190">
        <f t="shared" si="82"/>
        <v>189</v>
      </c>
      <c r="G190" s="4">
        <f t="shared" ca="1" si="63"/>
        <v>41548</v>
      </c>
      <c r="H190">
        <f t="shared" ca="1" si="64"/>
        <v>611.65</v>
      </c>
      <c r="I190" s="5">
        <f t="shared" ca="1" si="64"/>
        <v>785.9</v>
      </c>
      <c r="J190" s="6">
        <f t="shared" ca="1" si="65"/>
        <v>0.77827967934851761</v>
      </c>
      <c r="K190" s="6">
        <f t="shared" ca="1" si="66"/>
        <v>0.79929918546466916</v>
      </c>
      <c r="L190" s="6">
        <f t="shared" ca="1" si="83"/>
        <v>1.9537519436598892E-2</v>
      </c>
      <c r="M190">
        <f t="shared" ca="1" si="67"/>
        <v>0.81883670490126803</v>
      </c>
      <c r="N190">
        <f t="shared" ca="1" si="68"/>
        <v>0.77976166602807029</v>
      </c>
      <c r="O190" t="str">
        <f t="shared" ca="1" si="69"/>
        <v>Long</v>
      </c>
      <c r="P190" t="str">
        <f t="shared" ca="1" si="84"/>
        <v>Long</v>
      </c>
      <c r="Q190" t="str">
        <f t="shared" ca="1" si="85"/>
        <v/>
      </c>
      <c r="R190">
        <f t="shared" ca="1" si="86"/>
        <v>1</v>
      </c>
      <c r="S190">
        <f t="shared" ca="1" si="87"/>
        <v>0</v>
      </c>
      <c r="T190" t="str">
        <f t="shared" ca="1" si="70"/>
        <v/>
      </c>
      <c r="U190" t="str">
        <f t="shared" ca="1" si="71"/>
        <v/>
      </c>
      <c r="V190">
        <f t="shared" ca="1" si="88"/>
        <v>0</v>
      </c>
      <c r="W190" t="str">
        <f t="shared" ca="1" si="72"/>
        <v/>
      </c>
      <c r="X190" t="str">
        <f ca="1">IF(T190="","", IF(T190=1, "Long"&amp;COUNTIF($T$2:T190,1), "Sell"&amp;COUNTIF($T$2:T190, 0)))</f>
        <v/>
      </c>
      <c r="Y190" t="str">
        <f ca="1">IF(U190="","", IF(U190=-1, "Short"&amp;COUNTIF($U$2:U190,-1), "Cover"&amp;COUNTIF($U$2:U190, 0)))</f>
        <v/>
      </c>
      <c r="Z190" t="str">
        <f t="shared" ca="1" si="73"/>
        <v/>
      </c>
      <c r="AA190" t="str">
        <f t="shared" ca="1" si="74"/>
        <v/>
      </c>
      <c r="AB190" t="str">
        <f t="shared" ca="1" si="75"/>
        <v/>
      </c>
      <c r="AC190" t="str">
        <f t="shared" ca="1" si="76"/>
        <v/>
      </c>
      <c r="AD190" t="str">
        <f t="shared" ca="1" si="77"/>
        <v/>
      </c>
      <c r="AE190" t="str">
        <f t="shared" ca="1" si="78"/>
        <v/>
      </c>
      <c r="AF190">
        <f t="shared" ca="1" si="79"/>
        <v>0</v>
      </c>
      <c r="AG190">
        <f t="shared" ca="1" si="80"/>
        <v>0</v>
      </c>
      <c r="AH190" t="str">
        <f ca="1">IF(AF190=0, "", COUNTIF($AF$2:AF190, 1))</f>
        <v/>
      </c>
      <c r="AI190" t="str">
        <f ca="1">IF(AG190=0, "", COUNTIF($AG$2:AG190, 1))</f>
        <v/>
      </c>
      <c r="AJ190" t="str">
        <f t="shared" ca="1" si="81"/>
        <v/>
      </c>
    </row>
    <row r="191" spans="1:36" x14ac:dyDescent="0.3">
      <c r="A191" t="str">
        <f ca="1">IF(W191="","",W191&amp;"-"&amp;COUNTIF($W$2:W191,W191))</f>
        <v/>
      </c>
      <c r="B191" t="str">
        <f ca="1">IF(T191="","",T191&amp;"-"&amp;COUNTIF($T$2:T191,T191))</f>
        <v/>
      </c>
      <c r="C191" t="str">
        <f ca="1">IF(U191="","",U191&amp;"-"&amp;COUNTIF($U$2:U191,U191))</f>
        <v/>
      </c>
      <c r="D191" t="s">
        <v>97</v>
      </c>
      <c r="E191" t="s">
        <v>97</v>
      </c>
      <c r="F191">
        <f t="shared" si="82"/>
        <v>190</v>
      </c>
      <c r="G191" s="4">
        <f t="shared" ca="1" si="63"/>
        <v>41550</v>
      </c>
      <c r="H191">
        <f t="shared" ca="1" si="64"/>
        <v>636.20000000000005</v>
      </c>
      <c r="I191" s="5">
        <f t="shared" ca="1" si="64"/>
        <v>802.4</v>
      </c>
      <c r="J191" s="6">
        <f t="shared" ca="1" si="65"/>
        <v>0.79287138584247263</v>
      </c>
      <c r="K191" s="6">
        <f t="shared" ca="1" si="66"/>
        <v>0.7971924301550225</v>
      </c>
      <c r="L191" s="6">
        <f t="shared" ca="1" si="83"/>
        <v>1.8909262981312135E-2</v>
      </c>
      <c r="M191">
        <f t="shared" ca="1" si="67"/>
        <v>0.81610169313633463</v>
      </c>
      <c r="N191">
        <f t="shared" ca="1" si="68"/>
        <v>0.77828316717371038</v>
      </c>
      <c r="O191" t="str">
        <f t="shared" ca="1" si="69"/>
        <v>Long</v>
      </c>
      <c r="P191" t="str">
        <f t="shared" ca="1" si="84"/>
        <v>Long</v>
      </c>
      <c r="Q191" t="str">
        <f t="shared" ca="1" si="85"/>
        <v/>
      </c>
      <c r="R191">
        <f t="shared" ca="1" si="86"/>
        <v>1</v>
      </c>
      <c r="S191">
        <f t="shared" ca="1" si="87"/>
        <v>0</v>
      </c>
      <c r="T191" t="str">
        <f t="shared" ca="1" si="70"/>
        <v/>
      </c>
      <c r="U191" t="str">
        <f t="shared" ca="1" si="71"/>
        <v/>
      </c>
      <c r="V191">
        <f t="shared" ca="1" si="88"/>
        <v>0</v>
      </c>
      <c r="W191" t="str">
        <f t="shared" ca="1" si="72"/>
        <v/>
      </c>
      <c r="X191" t="str">
        <f ca="1">IF(T191="","", IF(T191=1, "Long"&amp;COUNTIF($T$2:T191,1), "Sell"&amp;COUNTIF($T$2:T191, 0)))</f>
        <v/>
      </c>
      <c r="Y191" t="str">
        <f ca="1">IF(U191="","", IF(U191=-1, "Short"&amp;COUNTIF($U$2:U191,-1), "Cover"&amp;COUNTIF($U$2:U191, 0)))</f>
        <v/>
      </c>
      <c r="Z191" t="str">
        <f t="shared" ca="1" si="73"/>
        <v/>
      </c>
      <c r="AA191" t="str">
        <f t="shared" ca="1" si="74"/>
        <v/>
      </c>
      <c r="AB191" t="str">
        <f t="shared" ca="1" si="75"/>
        <v/>
      </c>
      <c r="AC191" t="str">
        <f t="shared" ca="1" si="76"/>
        <v/>
      </c>
      <c r="AD191" t="str">
        <f t="shared" ca="1" si="77"/>
        <v/>
      </c>
      <c r="AE191" t="str">
        <f t="shared" ca="1" si="78"/>
        <v/>
      </c>
      <c r="AF191">
        <f t="shared" ca="1" si="79"/>
        <v>0</v>
      </c>
      <c r="AG191">
        <f t="shared" ca="1" si="80"/>
        <v>0</v>
      </c>
      <c r="AH191" t="str">
        <f ca="1">IF(AF191=0, "", COUNTIF($AF$2:AF191, 1))</f>
        <v/>
      </c>
      <c r="AI191" t="str">
        <f ca="1">IF(AG191=0, "", COUNTIF($AG$2:AG191, 1))</f>
        <v/>
      </c>
      <c r="AJ191" t="str">
        <f t="shared" ca="1" si="81"/>
        <v/>
      </c>
    </row>
    <row r="192" spans="1:36" x14ac:dyDescent="0.3">
      <c r="A192" t="str">
        <f ca="1">IF(W192="","",W192&amp;"-"&amp;COUNTIF($W$2:W192,W192))</f>
        <v>0-23</v>
      </c>
      <c r="B192" t="str">
        <f ca="1">IF(T192="","",T192&amp;"-"&amp;COUNTIF($T$2:T192,T192))</f>
        <v>0-13</v>
      </c>
      <c r="C192" t="str">
        <f ca="1">IF(U192="","",U192&amp;"-"&amp;COUNTIF($U$2:U192,U192))</f>
        <v/>
      </c>
      <c r="D192" t="s">
        <v>97</v>
      </c>
      <c r="E192">
        <v>23</v>
      </c>
      <c r="F192">
        <f t="shared" si="82"/>
        <v>191</v>
      </c>
      <c r="G192" s="4">
        <f t="shared" ca="1" si="63"/>
        <v>41551</v>
      </c>
      <c r="H192">
        <f t="shared" ca="1" si="64"/>
        <v>640.45000000000005</v>
      </c>
      <c r="I192" s="5">
        <f t="shared" ca="1" si="64"/>
        <v>798.7</v>
      </c>
      <c r="J192" s="6">
        <f t="shared" ca="1" si="65"/>
        <v>0.80186553148866913</v>
      </c>
      <c r="K192" s="6">
        <f t="shared" ca="1" si="66"/>
        <v>0.79551450544156854</v>
      </c>
      <c r="L192" s="6">
        <f t="shared" ca="1" si="83"/>
        <v>1.7484985134240728E-2</v>
      </c>
      <c r="M192">
        <f t="shared" ca="1" si="67"/>
        <v>0.81299949057580922</v>
      </c>
      <c r="N192">
        <f t="shared" ca="1" si="68"/>
        <v>0.77802952030732786</v>
      </c>
      <c r="O192" t="str">
        <f t="shared" ca="1" si="69"/>
        <v/>
      </c>
      <c r="P192" t="str">
        <f t="shared" ca="1" si="84"/>
        <v/>
      </c>
      <c r="Q192" t="str">
        <f t="shared" ca="1" si="85"/>
        <v/>
      </c>
      <c r="R192">
        <f t="shared" ca="1" si="86"/>
        <v>0</v>
      </c>
      <c r="S192">
        <f t="shared" ca="1" si="87"/>
        <v>0</v>
      </c>
      <c r="T192">
        <f t="shared" ca="1" si="70"/>
        <v>0</v>
      </c>
      <c r="U192" t="str">
        <f t="shared" ca="1" si="71"/>
        <v/>
      </c>
      <c r="V192">
        <f t="shared" ca="1" si="88"/>
        <v>0</v>
      </c>
      <c r="W192">
        <f t="shared" ca="1" si="72"/>
        <v>0</v>
      </c>
      <c r="X192" t="str">
        <f ca="1">IF(T192="","", IF(T192=1, "Long"&amp;COUNTIF($T$2:T192,1), "Sell"&amp;COUNTIF($T$2:T192, 0)))</f>
        <v>Sell13</v>
      </c>
      <c r="Y192" t="str">
        <f ca="1">IF(U192="","", IF(U192=-1, "Short"&amp;COUNTIF($U$2:U192,-1), "Cover"&amp;COUNTIF($U$2:U192, 0)))</f>
        <v/>
      </c>
      <c r="Z192" t="str">
        <f t="shared" ca="1" si="73"/>
        <v/>
      </c>
      <c r="AA192" t="str">
        <f t="shared" ca="1" si="74"/>
        <v>SELL</v>
      </c>
      <c r="AB192" t="str">
        <f t="shared" ca="1" si="75"/>
        <v/>
      </c>
      <c r="AC192" t="str">
        <f t="shared" ca="1" si="76"/>
        <v/>
      </c>
      <c r="AD192" t="str">
        <f t="shared" ca="1" si="77"/>
        <v/>
      </c>
      <c r="AE192" t="str">
        <f t="shared" ca="1" si="78"/>
        <v>SELL</v>
      </c>
      <c r="AF192">
        <f t="shared" ca="1" si="79"/>
        <v>0</v>
      </c>
      <c r="AG192">
        <f t="shared" ca="1" si="80"/>
        <v>1</v>
      </c>
      <c r="AH192" t="str">
        <f ca="1">IF(AF192=0, "", COUNTIF($AF$2:AF192, 1))</f>
        <v/>
      </c>
      <c r="AI192">
        <f ca="1">IF(AG192=0, "", COUNTIF($AG$2:AG192, 1))</f>
        <v>23</v>
      </c>
      <c r="AJ192" t="str">
        <f t="shared" ca="1" si="81"/>
        <v/>
      </c>
    </row>
    <row r="193" spans="1:36" x14ac:dyDescent="0.3">
      <c r="A193" t="str">
        <f ca="1">IF(W193="","",W193&amp;"-"&amp;COUNTIF($W$2:W193,W193))</f>
        <v/>
      </c>
      <c r="B193" t="str">
        <f ca="1">IF(T193="","",T193&amp;"-"&amp;COUNTIF($T$2:T193,T193))</f>
        <v/>
      </c>
      <c r="C193" t="str">
        <f ca="1">IF(U193="","",U193&amp;"-"&amp;COUNTIF($U$2:U193,U193))</f>
        <v/>
      </c>
      <c r="D193" t="s">
        <v>97</v>
      </c>
      <c r="E193" t="s">
        <v>97</v>
      </c>
      <c r="F193">
        <f t="shared" si="82"/>
        <v>192</v>
      </c>
      <c r="G193" s="4">
        <f t="shared" ca="1" si="63"/>
        <v>41554</v>
      </c>
      <c r="H193">
        <f t="shared" ca="1" si="64"/>
        <v>634.29999999999995</v>
      </c>
      <c r="I193" s="5">
        <f t="shared" ca="1" si="64"/>
        <v>797.8</v>
      </c>
      <c r="J193" s="6">
        <f t="shared" ca="1" si="65"/>
        <v>0.79506141890198045</v>
      </c>
      <c r="K193" s="6">
        <f t="shared" ca="1" si="66"/>
        <v>0.79369660981942691</v>
      </c>
      <c r="L193" s="6">
        <f t="shared" ca="1" si="83"/>
        <v>1.6345144480537428E-2</v>
      </c>
      <c r="M193">
        <f t="shared" ca="1" si="67"/>
        <v>0.81004175429996439</v>
      </c>
      <c r="N193">
        <f t="shared" ca="1" si="68"/>
        <v>0.77735146533888944</v>
      </c>
      <c r="O193" t="str">
        <f t="shared" ca="1" si="69"/>
        <v/>
      </c>
      <c r="P193" t="str">
        <f t="shared" ca="1" si="84"/>
        <v/>
      </c>
      <c r="Q193" t="str">
        <f t="shared" ca="1" si="85"/>
        <v/>
      </c>
      <c r="R193">
        <f t="shared" ca="1" si="86"/>
        <v>0</v>
      </c>
      <c r="S193">
        <f t="shared" ca="1" si="87"/>
        <v>0</v>
      </c>
      <c r="T193" t="str">
        <f t="shared" ca="1" si="70"/>
        <v/>
      </c>
      <c r="U193" t="str">
        <f t="shared" ca="1" si="71"/>
        <v/>
      </c>
      <c r="V193">
        <f t="shared" ca="1" si="88"/>
        <v>0</v>
      </c>
      <c r="W193" t="str">
        <f t="shared" ca="1" si="72"/>
        <v/>
      </c>
      <c r="X193" t="str">
        <f ca="1">IF(T193="","", IF(T193=1, "Long"&amp;COUNTIF($T$2:T193,1), "Sell"&amp;COUNTIF($T$2:T193, 0)))</f>
        <v/>
      </c>
      <c r="Y193" t="str">
        <f ca="1">IF(U193="","", IF(U193=-1, "Short"&amp;COUNTIF($U$2:U193,-1), "Cover"&amp;COUNTIF($U$2:U193, 0)))</f>
        <v/>
      </c>
      <c r="Z193" t="str">
        <f t="shared" ca="1" si="73"/>
        <v/>
      </c>
      <c r="AA193" t="str">
        <f t="shared" ca="1" si="74"/>
        <v/>
      </c>
      <c r="AB193" t="str">
        <f t="shared" ca="1" si="75"/>
        <v/>
      </c>
      <c r="AC193" t="str">
        <f t="shared" ca="1" si="76"/>
        <v/>
      </c>
      <c r="AD193" t="str">
        <f t="shared" ca="1" si="77"/>
        <v/>
      </c>
      <c r="AE193" t="str">
        <f t="shared" ca="1" si="78"/>
        <v/>
      </c>
      <c r="AF193">
        <f t="shared" ca="1" si="79"/>
        <v>0</v>
      </c>
      <c r="AG193">
        <f t="shared" ca="1" si="80"/>
        <v>0</v>
      </c>
      <c r="AH193" t="str">
        <f ca="1">IF(AF193=0, "", COUNTIF($AF$2:AF193, 1))</f>
        <v/>
      </c>
      <c r="AI193" t="str">
        <f ca="1">IF(AG193=0, "", COUNTIF($AG$2:AG193, 1))</f>
        <v/>
      </c>
      <c r="AJ193" t="str">
        <f t="shared" ca="1" si="81"/>
        <v/>
      </c>
    </row>
    <row r="194" spans="1:36" x14ac:dyDescent="0.3">
      <c r="A194" t="str">
        <f ca="1">IF(W194="","",W194&amp;"-"&amp;COUNTIF($W$2:W194,W194))</f>
        <v/>
      </c>
      <c r="B194" t="str">
        <f ca="1">IF(T194="","",T194&amp;"-"&amp;COUNTIF($T$2:T194,T194))</f>
        <v/>
      </c>
      <c r="C194" t="str">
        <f ca="1">IF(U194="","",U194&amp;"-"&amp;COUNTIF($U$2:U194,U194))</f>
        <v/>
      </c>
      <c r="D194" t="s">
        <v>97</v>
      </c>
      <c r="E194" t="s">
        <v>97</v>
      </c>
      <c r="F194">
        <f t="shared" si="82"/>
        <v>193</v>
      </c>
      <c r="G194" s="4">
        <f t="shared" ca="1" si="63"/>
        <v>41555</v>
      </c>
      <c r="H194">
        <f t="shared" ca="1" si="64"/>
        <v>632.65</v>
      </c>
      <c r="I194" s="5">
        <f t="shared" ca="1" si="64"/>
        <v>791.5</v>
      </c>
      <c r="J194" s="6">
        <f t="shared" ca="1" si="65"/>
        <v>0.7993051168667088</v>
      </c>
      <c r="K194" s="6">
        <f t="shared" ca="1" si="66"/>
        <v>0.790922921557631</v>
      </c>
      <c r="L194" s="6">
        <f t="shared" ca="1" si="83"/>
        <v>1.1771342821743554E-2</v>
      </c>
      <c r="M194">
        <f t="shared" ca="1" si="67"/>
        <v>0.80269426437937452</v>
      </c>
      <c r="N194">
        <f t="shared" ca="1" si="68"/>
        <v>0.77915157873588747</v>
      </c>
      <c r="O194" t="str">
        <f t="shared" ca="1" si="69"/>
        <v/>
      </c>
      <c r="P194" t="str">
        <f t="shared" ca="1" si="84"/>
        <v/>
      </c>
      <c r="Q194" t="str">
        <f t="shared" ca="1" si="85"/>
        <v/>
      </c>
      <c r="R194">
        <f t="shared" ca="1" si="86"/>
        <v>0</v>
      </c>
      <c r="S194">
        <f t="shared" ca="1" si="87"/>
        <v>0</v>
      </c>
      <c r="T194" t="str">
        <f t="shared" ca="1" si="70"/>
        <v/>
      </c>
      <c r="U194" t="str">
        <f t="shared" ca="1" si="71"/>
        <v/>
      </c>
      <c r="V194">
        <f t="shared" ca="1" si="88"/>
        <v>0</v>
      </c>
      <c r="W194" t="str">
        <f t="shared" ca="1" si="72"/>
        <v/>
      </c>
      <c r="X194" t="str">
        <f ca="1">IF(T194="","", IF(T194=1, "Long"&amp;COUNTIF($T$2:T194,1), "Sell"&amp;COUNTIF($T$2:T194, 0)))</f>
        <v/>
      </c>
      <c r="Y194" t="str">
        <f ca="1">IF(U194="","", IF(U194=-1, "Short"&amp;COUNTIF($U$2:U194,-1), "Cover"&amp;COUNTIF($U$2:U194, 0)))</f>
        <v/>
      </c>
      <c r="Z194" t="str">
        <f t="shared" ca="1" si="73"/>
        <v/>
      </c>
      <c r="AA194" t="str">
        <f t="shared" ca="1" si="74"/>
        <v/>
      </c>
      <c r="AB194" t="str">
        <f t="shared" ca="1" si="75"/>
        <v/>
      </c>
      <c r="AC194" t="str">
        <f t="shared" ca="1" si="76"/>
        <v/>
      </c>
      <c r="AD194" t="str">
        <f t="shared" ca="1" si="77"/>
        <v/>
      </c>
      <c r="AE194" t="str">
        <f t="shared" ca="1" si="78"/>
        <v/>
      </c>
      <c r="AF194">
        <f t="shared" ca="1" si="79"/>
        <v>0</v>
      </c>
      <c r="AG194">
        <f t="shared" ca="1" si="80"/>
        <v>0</v>
      </c>
      <c r="AH194" t="str">
        <f ca="1">IF(AF194=0, "", COUNTIF($AF$2:AF194, 1))</f>
        <v/>
      </c>
      <c r="AI194" t="str">
        <f ca="1">IF(AG194=0, "", COUNTIF($AG$2:AG194, 1))</f>
        <v/>
      </c>
      <c r="AJ194" t="str">
        <f t="shared" ca="1" si="81"/>
        <v/>
      </c>
    </row>
    <row r="195" spans="1:36" x14ac:dyDescent="0.3">
      <c r="A195" t="str">
        <f ca="1">IF(W195="","",W195&amp;"-"&amp;COUNTIF($W$2:W195,W195))</f>
        <v>1-24</v>
      </c>
      <c r="B195" t="str">
        <f ca="1">IF(T195="","",T195&amp;"-"&amp;COUNTIF($T$2:T195,T195))</f>
        <v/>
      </c>
      <c r="C195" t="str">
        <f ca="1">IF(U195="","",U195&amp;"-"&amp;COUNTIF($U$2:U195,U195))</f>
        <v>-1-11</v>
      </c>
      <c r="D195">
        <v>24</v>
      </c>
      <c r="E195" t="s">
        <v>97</v>
      </c>
      <c r="F195">
        <f t="shared" si="82"/>
        <v>194</v>
      </c>
      <c r="G195" s="4">
        <f t="shared" ref="G195:G251" ca="1" si="89">VLOOKUP(F195, INDIRECT("HDFCBANK!A2:P251"), 4, FALSE)</f>
        <v>41556</v>
      </c>
      <c r="H195">
        <f t="shared" ref="H195:I251" ca="1" si="90">VLOOKUP(H$1&amp;$G195, INDIRECT(H$1&amp;"!E2:Q251"), 7, FALSE)</f>
        <v>649.15</v>
      </c>
      <c r="I195" s="5">
        <f t="shared" ca="1" si="90"/>
        <v>802.2</v>
      </c>
      <c r="J195" s="6">
        <f t="shared" ref="J195:J251" ca="1" si="91">H195/I195</f>
        <v>0.80921216654200945</v>
      </c>
      <c r="K195" s="6">
        <f t="shared" ref="K195:K251" ca="1" si="92">IF($F195&gt;=$AL$3,AVERAGE(OFFSET(J195,0,0,-$AL$3,1)),"")</f>
        <v>0.79084826126923746</v>
      </c>
      <c r="L195" s="6">
        <f t="shared" ca="1" si="83"/>
        <v>1.1638813622671546E-2</v>
      </c>
      <c r="M195">
        <f t="shared" ref="M195:M251" ca="1" si="93">IFERROR(K195+(L195*$AL$4), "")</f>
        <v>0.80248707489190896</v>
      </c>
      <c r="N195">
        <f t="shared" ref="N195:N251" ca="1" si="94">IFERROR(K195-(L195*$AL$4), "")</f>
        <v>0.77920944764656597</v>
      </c>
      <c r="O195" t="str">
        <f t="shared" ref="O195:O251" ca="1" si="95">IF(F195&lt;=$AL$3,"",IF(O194="",IF(J195&gt;M195,"Short",IF(J195&lt;N195,"Long",IF(M195="","",""))),IF(O194="Long",IF(J195&gt;K195,"",O194),IF(O194="Short",IF(J195&lt;K195,"",O194),""))))</f>
        <v>Short</v>
      </c>
      <c r="P195" t="str">
        <f t="shared" ca="1" si="84"/>
        <v/>
      </c>
      <c r="Q195" t="str">
        <f t="shared" ca="1" si="85"/>
        <v>Short</v>
      </c>
      <c r="R195">
        <f t="shared" ca="1" si="86"/>
        <v>0</v>
      </c>
      <c r="S195">
        <f t="shared" ca="1" si="87"/>
        <v>-1</v>
      </c>
      <c r="T195" t="str">
        <f t="shared" ref="T195:T251" ca="1" si="96">IF(P194="",IF(P195="Long",1, ""),IF(P194="Long",IF(P195="Long","", 0), ""))</f>
        <v/>
      </c>
      <c r="U195">
        <f t="shared" ref="U195:U251" ca="1" si="97">IF(Q194="",IF(Q195="Short",-1, ""),IF(Q194="Short",IF(Q195="Short","", 0), ""))</f>
        <v>-1</v>
      </c>
      <c r="V195">
        <f t="shared" ca="1" si="88"/>
        <v>-1</v>
      </c>
      <c r="W195">
        <f t="shared" ref="W195:W251" ca="1" si="98">IF(O194="",IF(O195="Long",1,IF(O195="Short",1,"")),IF(O194="Long",IF(O195="Long","", 0),IF(O194="Short",IF(O195="Short","",0), "")))</f>
        <v>1</v>
      </c>
      <c r="X195" t="str">
        <f ca="1">IF(T195="","", IF(T195=1, "Long"&amp;COUNTIF($T$2:T195,1), "Sell"&amp;COUNTIF($T$2:T195, 0)))</f>
        <v/>
      </c>
      <c r="Y195" t="str">
        <f ca="1">IF(U195="","", IF(U195=-1, "Short"&amp;COUNTIF($U$2:U195,-1), "Cover"&amp;COUNTIF($U$2:U195, 0)))</f>
        <v>Short11</v>
      </c>
      <c r="Z195" t="str">
        <f t="shared" ref="Z195:Z251" ca="1" si="99">IF(T195="","",IF(T195=1,"BUY",""))</f>
        <v/>
      </c>
      <c r="AA195" t="str">
        <f t="shared" ref="AA195:AA251" ca="1" si="100">IF(T195="","",IF(T195=0,"SELL",""))</f>
        <v/>
      </c>
      <c r="AB195" t="str">
        <f t="shared" ref="AB195:AB251" ca="1" si="101">IF(U195="", "", IF(U195=-1, "Short", ""))</f>
        <v>Short</v>
      </c>
      <c r="AC195" t="str">
        <f t="shared" ref="AC195:AC251" ca="1" si="102">IF(U195="", "", IF(U195=0, "Cover", ""))</f>
        <v/>
      </c>
      <c r="AD195" t="str">
        <f t="shared" ref="AD195:AD251" ca="1" si="103">Z195&amp;AB195</f>
        <v>Short</v>
      </c>
      <c r="AE195" t="str">
        <f t="shared" ref="AE195:AE251" ca="1" si="104">AA195&amp;AC195</f>
        <v/>
      </c>
      <c r="AF195">
        <f t="shared" ref="AF195:AF251" ca="1" si="105">IF(AD195="",0,1)</f>
        <v>1</v>
      </c>
      <c r="AG195">
        <f t="shared" ref="AG195:AG251" ca="1" si="106">IF(AE195="", 0, 1)</f>
        <v>0</v>
      </c>
      <c r="AH195">
        <f ca="1">IF(AF195=0, "", COUNTIF($AF$2:AF195, 1))</f>
        <v>24</v>
      </c>
      <c r="AI195" t="str">
        <f ca="1">IF(AG195=0, "", COUNTIF($AG$2:AG195, 1))</f>
        <v/>
      </c>
      <c r="AJ195" t="str">
        <f t="shared" ref="AJ195:AJ251" ca="1" si="107">IF(T195=1,"Long",IF(U195=-1,"Short", ""))</f>
        <v>Short</v>
      </c>
    </row>
    <row r="196" spans="1:36" x14ac:dyDescent="0.3">
      <c r="A196" t="str">
        <f ca="1">IF(W196="","",W196&amp;"-"&amp;COUNTIF($W$2:W196,W196))</f>
        <v/>
      </c>
      <c r="B196" t="str">
        <f ca="1">IF(T196="","",T196&amp;"-"&amp;COUNTIF($T$2:T196,T196))</f>
        <v/>
      </c>
      <c r="C196" t="str">
        <f ca="1">IF(U196="","",U196&amp;"-"&amp;COUNTIF($U$2:U196,U196))</f>
        <v/>
      </c>
      <c r="D196" t="s">
        <v>97</v>
      </c>
      <c r="E196" t="s">
        <v>97</v>
      </c>
      <c r="F196">
        <f t="shared" ref="F196:F251" si="108">F195+1</f>
        <v>195</v>
      </c>
      <c r="G196" s="4">
        <f t="shared" ca="1" si="89"/>
        <v>41557</v>
      </c>
      <c r="H196">
        <f t="shared" ca="1" si="90"/>
        <v>641.04999999999995</v>
      </c>
      <c r="I196" s="5">
        <f t="shared" ca="1" si="90"/>
        <v>808.25</v>
      </c>
      <c r="J196" s="6">
        <f t="shared" ca="1" si="91"/>
        <v>0.79313331271265075</v>
      </c>
      <c r="K196" s="6">
        <f t="shared" ca="1" si="92"/>
        <v>0.79056177210825729</v>
      </c>
      <c r="L196" s="6">
        <f t="shared" ca="1" si="83"/>
        <v>1.1532739046074492E-2</v>
      </c>
      <c r="M196">
        <f t="shared" ca="1" si="93"/>
        <v>0.80209451115433184</v>
      </c>
      <c r="N196">
        <f t="shared" ca="1" si="94"/>
        <v>0.77902903306218274</v>
      </c>
      <c r="O196" t="str">
        <f t="shared" ca="1" si="95"/>
        <v>Short</v>
      </c>
      <c r="P196" t="str">
        <f t="shared" ca="1" si="84"/>
        <v/>
      </c>
      <c r="Q196" t="str">
        <f t="shared" ca="1" si="85"/>
        <v>Short</v>
      </c>
      <c r="R196">
        <f t="shared" ca="1" si="86"/>
        <v>0</v>
      </c>
      <c r="S196">
        <f t="shared" ca="1" si="87"/>
        <v>-1</v>
      </c>
      <c r="T196" t="str">
        <f t="shared" ca="1" si="96"/>
        <v/>
      </c>
      <c r="U196" t="str">
        <f t="shared" ca="1" si="97"/>
        <v/>
      </c>
      <c r="V196">
        <f t="shared" ca="1" si="88"/>
        <v>0</v>
      </c>
      <c r="W196" t="str">
        <f t="shared" ca="1" si="98"/>
        <v/>
      </c>
      <c r="X196" t="str">
        <f ca="1">IF(T196="","", IF(T196=1, "Long"&amp;COUNTIF($T$2:T196,1), "Sell"&amp;COUNTIF($T$2:T196, 0)))</f>
        <v/>
      </c>
      <c r="Y196" t="str">
        <f ca="1">IF(U196="","", IF(U196=-1, "Short"&amp;COUNTIF($U$2:U196,-1), "Cover"&amp;COUNTIF($U$2:U196, 0)))</f>
        <v/>
      </c>
      <c r="Z196" t="str">
        <f t="shared" ca="1" si="99"/>
        <v/>
      </c>
      <c r="AA196" t="str">
        <f t="shared" ca="1" si="100"/>
        <v/>
      </c>
      <c r="AB196" t="str">
        <f t="shared" ca="1" si="101"/>
        <v/>
      </c>
      <c r="AC196" t="str">
        <f t="shared" ca="1" si="102"/>
        <v/>
      </c>
      <c r="AD196" t="str">
        <f t="shared" ca="1" si="103"/>
        <v/>
      </c>
      <c r="AE196" t="str">
        <f t="shared" ca="1" si="104"/>
        <v/>
      </c>
      <c r="AF196">
        <f t="shared" ca="1" si="105"/>
        <v>0</v>
      </c>
      <c r="AG196">
        <f t="shared" ca="1" si="106"/>
        <v>0</v>
      </c>
      <c r="AH196" t="str">
        <f ca="1">IF(AF196=0, "", COUNTIF($AF$2:AF196, 1))</f>
        <v/>
      </c>
      <c r="AI196" t="str">
        <f ca="1">IF(AG196=0, "", COUNTIF($AG$2:AG196, 1))</f>
        <v/>
      </c>
      <c r="AJ196" t="str">
        <f t="shared" ca="1" si="107"/>
        <v/>
      </c>
    </row>
    <row r="197" spans="1:36" x14ac:dyDescent="0.3">
      <c r="A197" t="str">
        <f ca="1">IF(W197="","",W197&amp;"-"&amp;COUNTIF($W$2:W197,W197))</f>
        <v/>
      </c>
      <c r="B197" t="str">
        <f ca="1">IF(T197="","",T197&amp;"-"&amp;COUNTIF($T$2:T197,T197))</f>
        <v/>
      </c>
      <c r="C197" t="str">
        <f ca="1">IF(U197="","",U197&amp;"-"&amp;COUNTIF($U$2:U197,U197))</f>
        <v/>
      </c>
      <c r="D197" t="s">
        <v>97</v>
      </c>
      <c r="E197" t="s">
        <v>97</v>
      </c>
      <c r="F197">
        <f t="shared" si="108"/>
        <v>196</v>
      </c>
      <c r="G197" s="4">
        <f t="shared" ca="1" si="89"/>
        <v>41558</v>
      </c>
      <c r="H197">
        <f t="shared" ca="1" si="90"/>
        <v>661.3</v>
      </c>
      <c r="I197" s="5">
        <f t="shared" ca="1" si="90"/>
        <v>810.5</v>
      </c>
      <c r="J197" s="6">
        <f t="shared" ca="1" si="91"/>
        <v>0.81591610117211588</v>
      </c>
      <c r="K197" s="6">
        <f t="shared" ca="1" si="92"/>
        <v>0.79380943318088293</v>
      </c>
      <c r="L197" s="6">
        <f t="shared" ca="1" si="83"/>
        <v>1.3677551400894824E-2</v>
      </c>
      <c r="M197">
        <f t="shared" ca="1" si="93"/>
        <v>0.8074869845817777</v>
      </c>
      <c r="N197">
        <f t="shared" ca="1" si="94"/>
        <v>0.78013188177998816</v>
      </c>
      <c r="O197" t="str">
        <f t="shared" ca="1" si="95"/>
        <v>Short</v>
      </c>
      <c r="P197" t="str">
        <f t="shared" ca="1" si="84"/>
        <v/>
      </c>
      <c r="Q197" t="str">
        <f t="shared" ca="1" si="85"/>
        <v>Short</v>
      </c>
      <c r="R197">
        <f t="shared" ca="1" si="86"/>
        <v>0</v>
      </c>
      <c r="S197">
        <f t="shared" ca="1" si="87"/>
        <v>-1</v>
      </c>
      <c r="T197" t="str">
        <f t="shared" ca="1" si="96"/>
        <v/>
      </c>
      <c r="U197" t="str">
        <f t="shared" ca="1" si="97"/>
        <v/>
      </c>
      <c r="V197">
        <f t="shared" ca="1" si="88"/>
        <v>0</v>
      </c>
      <c r="W197" t="str">
        <f t="shared" ca="1" si="98"/>
        <v/>
      </c>
      <c r="X197" t="str">
        <f ca="1">IF(T197="","", IF(T197=1, "Long"&amp;COUNTIF($T$2:T197,1), "Sell"&amp;COUNTIF($T$2:T197, 0)))</f>
        <v/>
      </c>
      <c r="Y197" t="str">
        <f ca="1">IF(U197="","", IF(U197=-1, "Short"&amp;COUNTIF($U$2:U197,-1), "Cover"&amp;COUNTIF($U$2:U197, 0)))</f>
        <v/>
      </c>
      <c r="Z197" t="str">
        <f t="shared" ca="1" si="99"/>
        <v/>
      </c>
      <c r="AA197" t="str">
        <f t="shared" ca="1" si="100"/>
        <v/>
      </c>
      <c r="AB197" t="str">
        <f t="shared" ca="1" si="101"/>
        <v/>
      </c>
      <c r="AC197" t="str">
        <f t="shared" ca="1" si="102"/>
        <v/>
      </c>
      <c r="AD197" t="str">
        <f t="shared" ca="1" si="103"/>
        <v/>
      </c>
      <c r="AE197" t="str">
        <f t="shared" ca="1" si="104"/>
        <v/>
      </c>
      <c r="AF197">
        <f t="shared" ca="1" si="105"/>
        <v>0</v>
      </c>
      <c r="AG197">
        <f t="shared" ca="1" si="106"/>
        <v>0</v>
      </c>
      <c r="AH197" t="str">
        <f ca="1">IF(AF197=0, "", COUNTIF($AF$2:AF197, 1))</f>
        <v/>
      </c>
      <c r="AI197" t="str">
        <f ca="1">IF(AG197=0, "", COUNTIF($AG$2:AG197, 1))</f>
        <v/>
      </c>
      <c r="AJ197" t="str">
        <f t="shared" ca="1" si="107"/>
        <v/>
      </c>
    </row>
    <row r="198" spans="1:36" x14ac:dyDescent="0.3">
      <c r="A198" t="str">
        <f ca="1">IF(W198="","",W198&amp;"-"&amp;COUNTIF($W$2:W198,W198))</f>
        <v/>
      </c>
      <c r="B198" t="str">
        <f ca="1">IF(T198="","",T198&amp;"-"&amp;COUNTIF($T$2:T198,T198))</f>
        <v/>
      </c>
      <c r="C198" t="str">
        <f ca="1">IF(U198="","",U198&amp;"-"&amp;COUNTIF($U$2:U198,U198))</f>
        <v/>
      </c>
      <c r="D198" t="s">
        <v>97</v>
      </c>
      <c r="E198" t="s">
        <v>97</v>
      </c>
      <c r="F198">
        <f t="shared" si="108"/>
        <v>197</v>
      </c>
      <c r="G198" s="4">
        <f t="shared" ca="1" si="89"/>
        <v>41561</v>
      </c>
      <c r="H198">
        <f t="shared" ca="1" si="90"/>
        <v>667.5</v>
      </c>
      <c r="I198" s="5">
        <f t="shared" ca="1" si="90"/>
        <v>803.35</v>
      </c>
      <c r="J198" s="6">
        <f t="shared" ca="1" si="91"/>
        <v>0.83089562457210431</v>
      </c>
      <c r="K198" s="6">
        <f t="shared" ca="1" si="92"/>
        <v>0.799252986966836</v>
      </c>
      <c r="L198" s="6">
        <f t="shared" ca="1" si="83"/>
        <v>1.653864733734052E-2</v>
      </c>
      <c r="M198">
        <f t="shared" ca="1" si="93"/>
        <v>0.81579163430417656</v>
      </c>
      <c r="N198">
        <f t="shared" ca="1" si="94"/>
        <v>0.78271433962949544</v>
      </c>
      <c r="O198" t="str">
        <f t="shared" ca="1" si="95"/>
        <v>Short</v>
      </c>
      <c r="P198" t="str">
        <f t="shared" ca="1" si="84"/>
        <v/>
      </c>
      <c r="Q198" t="str">
        <f t="shared" ca="1" si="85"/>
        <v>Short</v>
      </c>
      <c r="R198">
        <f t="shared" ca="1" si="86"/>
        <v>0</v>
      </c>
      <c r="S198">
        <f t="shared" ca="1" si="87"/>
        <v>-1</v>
      </c>
      <c r="T198" t="str">
        <f t="shared" ca="1" si="96"/>
        <v/>
      </c>
      <c r="U198" t="str">
        <f t="shared" ca="1" si="97"/>
        <v/>
      </c>
      <c r="V198">
        <f t="shared" ca="1" si="88"/>
        <v>0</v>
      </c>
      <c r="W198" t="str">
        <f t="shared" ca="1" si="98"/>
        <v/>
      </c>
      <c r="X198" t="str">
        <f ca="1">IF(T198="","", IF(T198=1, "Long"&amp;COUNTIF($T$2:T198,1), "Sell"&amp;COUNTIF($T$2:T198, 0)))</f>
        <v/>
      </c>
      <c r="Y198" t="str">
        <f ca="1">IF(U198="","", IF(U198=-1, "Short"&amp;COUNTIF($U$2:U198,-1), "Cover"&amp;COUNTIF($U$2:U198, 0)))</f>
        <v/>
      </c>
      <c r="Z198" t="str">
        <f t="shared" ca="1" si="99"/>
        <v/>
      </c>
      <c r="AA198" t="str">
        <f t="shared" ca="1" si="100"/>
        <v/>
      </c>
      <c r="AB198" t="str">
        <f t="shared" ca="1" si="101"/>
        <v/>
      </c>
      <c r="AC198" t="str">
        <f t="shared" ca="1" si="102"/>
        <v/>
      </c>
      <c r="AD198" t="str">
        <f t="shared" ca="1" si="103"/>
        <v/>
      </c>
      <c r="AE198" t="str">
        <f t="shared" ca="1" si="104"/>
        <v/>
      </c>
      <c r="AF198">
        <f t="shared" ca="1" si="105"/>
        <v>0</v>
      </c>
      <c r="AG198">
        <f t="shared" ca="1" si="106"/>
        <v>0</v>
      </c>
      <c r="AH198" t="str">
        <f ca="1">IF(AF198=0, "", COUNTIF($AF$2:AF198, 1))</f>
        <v/>
      </c>
      <c r="AI198" t="str">
        <f ca="1">IF(AG198=0, "", COUNTIF($AG$2:AG198, 1))</f>
        <v/>
      </c>
      <c r="AJ198" t="str">
        <f t="shared" ca="1" si="107"/>
        <v/>
      </c>
    </row>
    <row r="199" spans="1:36" x14ac:dyDescent="0.3">
      <c r="A199" t="str">
        <f ca="1">IF(W199="","",W199&amp;"-"&amp;COUNTIF($W$2:W199,W199))</f>
        <v/>
      </c>
      <c r="B199" t="str">
        <f ca="1">IF(T199="","",T199&amp;"-"&amp;COUNTIF($T$2:T199,T199))</f>
        <v/>
      </c>
      <c r="C199" t="str">
        <f ca="1">IF(U199="","",U199&amp;"-"&amp;COUNTIF($U$2:U199,U199))</f>
        <v/>
      </c>
      <c r="D199" t="s">
        <v>97</v>
      </c>
      <c r="E199" t="s">
        <v>97</v>
      </c>
      <c r="F199">
        <f t="shared" si="108"/>
        <v>198</v>
      </c>
      <c r="G199" s="4">
        <f t="shared" ca="1" si="89"/>
        <v>41562</v>
      </c>
      <c r="H199">
        <f t="shared" ca="1" si="90"/>
        <v>652.45000000000005</v>
      </c>
      <c r="I199" s="5">
        <f t="shared" ca="1" si="90"/>
        <v>801.95</v>
      </c>
      <c r="J199" s="6">
        <f t="shared" ca="1" si="91"/>
        <v>0.81357940021198327</v>
      </c>
      <c r="K199" s="6">
        <f t="shared" ca="1" si="92"/>
        <v>0.80301197376592115</v>
      </c>
      <c r="L199" s="6">
        <f t="shared" ca="1" si="83"/>
        <v>1.4849241185059545E-2</v>
      </c>
      <c r="M199">
        <f t="shared" ca="1" si="93"/>
        <v>0.81786121495098074</v>
      </c>
      <c r="N199">
        <f t="shared" ca="1" si="94"/>
        <v>0.78816273258086156</v>
      </c>
      <c r="O199" t="str">
        <f t="shared" ca="1" si="95"/>
        <v>Short</v>
      </c>
      <c r="P199" t="str">
        <f t="shared" ca="1" si="84"/>
        <v/>
      </c>
      <c r="Q199" t="str">
        <f t="shared" ca="1" si="85"/>
        <v>Short</v>
      </c>
      <c r="R199">
        <f t="shared" ca="1" si="86"/>
        <v>0</v>
      </c>
      <c r="S199">
        <f t="shared" ca="1" si="87"/>
        <v>-1</v>
      </c>
      <c r="T199" t="str">
        <f t="shared" ca="1" si="96"/>
        <v/>
      </c>
      <c r="U199" t="str">
        <f t="shared" ca="1" si="97"/>
        <v/>
      </c>
      <c r="V199">
        <f t="shared" ca="1" si="88"/>
        <v>0</v>
      </c>
      <c r="W199" t="str">
        <f t="shared" ca="1" si="98"/>
        <v/>
      </c>
      <c r="X199" t="str">
        <f ca="1">IF(T199="","", IF(T199=1, "Long"&amp;COUNTIF($T$2:T199,1), "Sell"&amp;COUNTIF($T$2:T199, 0)))</f>
        <v/>
      </c>
      <c r="Y199" t="str">
        <f ca="1">IF(U199="","", IF(U199=-1, "Short"&amp;COUNTIF($U$2:U199,-1), "Cover"&amp;COUNTIF($U$2:U199, 0)))</f>
        <v/>
      </c>
      <c r="Z199" t="str">
        <f t="shared" ca="1" si="99"/>
        <v/>
      </c>
      <c r="AA199" t="str">
        <f t="shared" ca="1" si="100"/>
        <v/>
      </c>
      <c r="AB199" t="str">
        <f t="shared" ca="1" si="101"/>
        <v/>
      </c>
      <c r="AC199" t="str">
        <f t="shared" ca="1" si="102"/>
        <v/>
      </c>
      <c r="AD199" t="str">
        <f t="shared" ca="1" si="103"/>
        <v/>
      </c>
      <c r="AE199" t="str">
        <f t="shared" ca="1" si="104"/>
        <v/>
      </c>
      <c r="AF199">
        <f t="shared" ca="1" si="105"/>
        <v>0</v>
      </c>
      <c r="AG199">
        <f t="shared" ca="1" si="106"/>
        <v>0</v>
      </c>
      <c r="AH199" t="str">
        <f ca="1">IF(AF199=0, "", COUNTIF($AF$2:AF199, 1))</f>
        <v/>
      </c>
      <c r="AI199" t="str">
        <f ca="1">IF(AG199=0, "", COUNTIF($AG$2:AG199, 1))</f>
        <v/>
      </c>
      <c r="AJ199" t="str">
        <f t="shared" ca="1" si="107"/>
        <v/>
      </c>
    </row>
    <row r="200" spans="1:36" x14ac:dyDescent="0.3">
      <c r="A200" t="str">
        <f ca="1">IF(W200="","",W200&amp;"-"&amp;COUNTIF($W$2:W200,W200))</f>
        <v/>
      </c>
      <c r="B200" t="str">
        <f ca="1">IF(T200="","",T200&amp;"-"&amp;COUNTIF($T$2:T200,T200))</f>
        <v/>
      </c>
      <c r="C200" t="str">
        <f ca="1">IF(U200="","",U200&amp;"-"&amp;COUNTIF($U$2:U200,U200))</f>
        <v/>
      </c>
      <c r="D200" t="s">
        <v>97</v>
      </c>
      <c r="E200" t="s">
        <v>97</v>
      </c>
      <c r="F200">
        <f t="shared" si="108"/>
        <v>199</v>
      </c>
      <c r="G200" s="4">
        <f t="shared" ca="1" si="89"/>
        <v>41564</v>
      </c>
      <c r="H200">
        <f t="shared" ca="1" si="90"/>
        <v>654.20000000000005</v>
      </c>
      <c r="I200" s="5">
        <f t="shared" ca="1" si="90"/>
        <v>795.2</v>
      </c>
      <c r="J200" s="6">
        <f t="shared" ca="1" si="91"/>
        <v>0.8226861167002012</v>
      </c>
      <c r="K200" s="6">
        <f t="shared" ca="1" si="92"/>
        <v>0.80745261750108954</v>
      </c>
      <c r="L200" s="6">
        <f t="shared" ca="1" si="83"/>
        <v>1.3176966516408942E-2</v>
      </c>
      <c r="M200">
        <f t="shared" ca="1" si="93"/>
        <v>0.82062958401749853</v>
      </c>
      <c r="N200">
        <f t="shared" ca="1" si="94"/>
        <v>0.79427565098468056</v>
      </c>
      <c r="O200" t="str">
        <f t="shared" ca="1" si="95"/>
        <v>Short</v>
      </c>
      <c r="P200" t="str">
        <f t="shared" ca="1" si="84"/>
        <v/>
      </c>
      <c r="Q200" t="str">
        <f t="shared" ca="1" si="85"/>
        <v>Short</v>
      </c>
      <c r="R200">
        <f t="shared" ca="1" si="86"/>
        <v>0</v>
      </c>
      <c r="S200">
        <f t="shared" ca="1" si="87"/>
        <v>-1</v>
      </c>
      <c r="T200" t="str">
        <f t="shared" ca="1" si="96"/>
        <v/>
      </c>
      <c r="U200" t="str">
        <f t="shared" ca="1" si="97"/>
        <v/>
      </c>
      <c r="V200">
        <f t="shared" ca="1" si="88"/>
        <v>0</v>
      </c>
      <c r="W200" t="str">
        <f t="shared" ca="1" si="98"/>
        <v/>
      </c>
      <c r="X200" t="str">
        <f ca="1">IF(T200="","", IF(T200=1, "Long"&amp;COUNTIF($T$2:T200,1), "Sell"&amp;COUNTIF($T$2:T200, 0)))</f>
        <v/>
      </c>
      <c r="Y200" t="str">
        <f ca="1">IF(U200="","", IF(U200=-1, "Short"&amp;COUNTIF($U$2:U200,-1), "Cover"&amp;COUNTIF($U$2:U200, 0)))</f>
        <v/>
      </c>
      <c r="Z200" t="str">
        <f t="shared" ca="1" si="99"/>
        <v/>
      </c>
      <c r="AA200" t="str">
        <f t="shared" ca="1" si="100"/>
        <v/>
      </c>
      <c r="AB200" t="str">
        <f t="shared" ca="1" si="101"/>
        <v/>
      </c>
      <c r="AC200" t="str">
        <f t="shared" ca="1" si="102"/>
        <v/>
      </c>
      <c r="AD200" t="str">
        <f t="shared" ca="1" si="103"/>
        <v/>
      </c>
      <c r="AE200" t="str">
        <f t="shared" ca="1" si="104"/>
        <v/>
      </c>
      <c r="AF200">
        <f t="shared" ca="1" si="105"/>
        <v>0</v>
      </c>
      <c r="AG200">
        <f t="shared" ca="1" si="106"/>
        <v>0</v>
      </c>
      <c r="AH200" t="str">
        <f ca="1">IF(AF200=0, "", COUNTIF($AF$2:AF200, 1))</f>
        <v/>
      </c>
      <c r="AI200" t="str">
        <f ca="1">IF(AG200=0, "", COUNTIF($AG$2:AG200, 1))</f>
        <v/>
      </c>
      <c r="AJ200" t="str">
        <f t="shared" ca="1" si="107"/>
        <v/>
      </c>
    </row>
    <row r="201" spans="1:36" x14ac:dyDescent="0.3">
      <c r="A201" t="str">
        <f ca="1">IF(W201="","",W201&amp;"-"&amp;COUNTIF($W$2:W201,W201))</f>
        <v/>
      </c>
      <c r="B201" t="str">
        <f ca="1">IF(T201="","",T201&amp;"-"&amp;COUNTIF($T$2:T201,T201))</f>
        <v/>
      </c>
      <c r="C201" t="str">
        <f ca="1">IF(U201="","",U201&amp;"-"&amp;COUNTIF($U$2:U201,U201))</f>
        <v/>
      </c>
      <c r="D201" t="s">
        <v>97</v>
      </c>
      <c r="E201" t="s">
        <v>97</v>
      </c>
      <c r="F201">
        <f t="shared" si="108"/>
        <v>200</v>
      </c>
      <c r="G201" s="4">
        <f t="shared" ca="1" si="89"/>
        <v>41565</v>
      </c>
      <c r="H201">
        <f t="shared" ca="1" si="90"/>
        <v>676.6</v>
      </c>
      <c r="I201" s="5">
        <f t="shared" ca="1" si="90"/>
        <v>819.45</v>
      </c>
      <c r="J201" s="6">
        <f t="shared" ca="1" si="91"/>
        <v>0.82567575813045335</v>
      </c>
      <c r="K201" s="6">
        <f t="shared" ca="1" si="92"/>
        <v>0.81073305472988777</v>
      </c>
      <c r="L201" s="6">
        <f t="shared" ca="1" si="83"/>
        <v>1.3226866063540409E-2</v>
      </c>
      <c r="M201">
        <f t="shared" ca="1" si="93"/>
        <v>0.82395992079342817</v>
      </c>
      <c r="N201">
        <f t="shared" ca="1" si="94"/>
        <v>0.79750618866634737</v>
      </c>
      <c r="O201" t="str">
        <f t="shared" ca="1" si="95"/>
        <v>Short</v>
      </c>
      <c r="P201" t="str">
        <f t="shared" ca="1" si="84"/>
        <v/>
      </c>
      <c r="Q201" t="str">
        <f t="shared" ca="1" si="85"/>
        <v>Short</v>
      </c>
      <c r="R201">
        <f t="shared" ca="1" si="86"/>
        <v>0</v>
      </c>
      <c r="S201">
        <f t="shared" ca="1" si="87"/>
        <v>-1</v>
      </c>
      <c r="T201" t="str">
        <f t="shared" ca="1" si="96"/>
        <v/>
      </c>
      <c r="U201" t="str">
        <f t="shared" ca="1" si="97"/>
        <v/>
      </c>
      <c r="V201">
        <f t="shared" ca="1" si="88"/>
        <v>0</v>
      </c>
      <c r="W201" t="str">
        <f t="shared" ca="1" si="98"/>
        <v/>
      </c>
      <c r="X201" t="str">
        <f ca="1">IF(T201="","", IF(T201=1, "Long"&amp;COUNTIF($T$2:T201,1), "Sell"&amp;COUNTIF($T$2:T201, 0)))</f>
        <v/>
      </c>
      <c r="Y201" t="str">
        <f ca="1">IF(U201="","", IF(U201=-1, "Short"&amp;COUNTIF($U$2:U201,-1), "Cover"&amp;COUNTIF($U$2:U201, 0)))</f>
        <v/>
      </c>
      <c r="Z201" t="str">
        <f t="shared" ca="1" si="99"/>
        <v/>
      </c>
      <c r="AA201" t="str">
        <f t="shared" ca="1" si="100"/>
        <v/>
      </c>
      <c r="AB201" t="str">
        <f t="shared" ca="1" si="101"/>
        <v/>
      </c>
      <c r="AC201" t="str">
        <f t="shared" ca="1" si="102"/>
        <v/>
      </c>
      <c r="AD201" t="str">
        <f t="shared" ca="1" si="103"/>
        <v/>
      </c>
      <c r="AE201" t="str">
        <f t="shared" ca="1" si="104"/>
        <v/>
      </c>
      <c r="AF201">
        <f t="shared" ca="1" si="105"/>
        <v>0</v>
      </c>
      <c r="AG201">
        <f t="shared" ca="1" si="106"/>
        <v>0</v>
      </c>
      <c r="AH201" t="str">
        <f ca="1">IF(AF201=0, "", COUNTIF($AF$2:AF201, 1))</f>
        <v/>
      </c>
      <c r="AI201" t="str">
        <f ca="1">IF(AG201=0, "", COUNTIF($AG$2:AG201, 1))</f>
        <v/>
      </c>
      <c r="AJ201" t="str">
        <f t="shared" ca="1" si="107"/>
        <v/>
      </c>
    </row>
    <row r="202" spans="1:36" x14ac:dyDescent="0.3">
      <c r="A202" t="str">
        <f ca="1">IF(W202="","",W202&amp;"-"&amp;COUNTIF($W$2:W202,W202))</f>
        <v/>
      </c>
      <c r="B202" t="str">
        <f ca="1">IF(T202="","",T202&amp;"-"&amp;COUNTIF($T$2:T202,T202))</f>
        <v/>
      </c>
      <c r="C202" t="str">
        <f ca="1">IF(U202="","",U202&amp;"-"&amp;COUNTIF($U$2:U202,U202))</f>
        <v/>
      </c>
      <c r="D202" t="s">
        <v>97</v>
      </c>
      <c r="E202" t="s">
        <v>97</v>
      </c>
      <c r="F202">
        <f t="shared" si="108"/>
        <v>201</v>
      </c>
      <c r="G202" s="4">
        <f t="shared" ca="1" si="89"/>
        <v>41568</v>
      </c>
      <c r="H202">
        <f t="shared" ca="1" si="90"/>
        <v>671.25</v>
      </c>
      <c r="I202" s="5">
        <f t="shared" ca="1" si="90"/>
        <v>821.15</v>
      </c>
      <c r="J202" s="6">
        <f t="shared" ca="1" si="91"/>
        <v>0.8174511356025087</v>
      </c>
      <c r="K202" s="6">
        <f t="shared" ca="1" si="92"/>
        <v>0.81229161514127157</v>
      </c>
      <c r="L202" s="6">
        <f t="shared" ca="1" si="83"/>
        <v>1.2981860889477566E-2</v>
      </c>
      <c r="M202">
        <f t="shared" ca="1" si="93"/>
        <v>0.82527347603074919</v>
      </c>
      <c r="N202">
        <f t="shared" ca="1" si="94"/>
        <v>0.79930975425179396</v>
      </c>
      <c r="O202" t="str">
        <f t="shared" ca="1" si="95"/>
        <v>Short</v>
      </c>
      <c r="P202" t="str">
        <f t="shared" ca="1" si="84"/>
        <v/>
      </c>
      <c r="Q202" t="str">
        <f t="shared" ca="1" si="85"/>
        <v>Short</v>
      </c>
      <c r="R202">
        <f t="shared" ca="1" si="86"/>
        <v>0</v>
      </c>
      <c r="S202">
        <f t="shared" ca="1" si="87"/>
        <v>-1</v>
      </c>
      <c r="T202" t="str">
        <f t="shared" ca="1" si="96"/>
        <v/>
      </c>
      <c r="U202" t="str">
        <f t="shared" ca="1" si="97"/>
        <v/>
      </c>
      <c r="V202">
        <f t="shared" ca="1" si="88"/>
        <v>0</v>
      </c>
      <c r="W202" t="str">
        <f t="shared" ca="1" si="98"/>
        <v/>
      </c>
      <c r="X202" t="str">
        <f ca="1">IF(T202="","", IF(T202=1, "Long"&amp;COUNTIF($T$2:T202,1), "Sell"&amp;COUNTIF($T$2:T202, 0)))</f>
        <v/>
      </c>
      <c r="Y202" t="str">
        <f ca="1">IF(U202="","", IF(U202=-1, "Short"&amp;COUNTIF($U$2:U202,-1), "Cover"&amp;COUNTIF($U$2:U202, 0)))</f>
        <v/>
      </c>
      <c r="Z202" t="str">
        <f t="shared" ca="1" si="99"/>
        <v/>
      </c>
      <c r="AA202" t="str">
        <f t="shared" ca="1" si="100"/>
        <v/>
      </c>
      <c r="AB202" t="str">
        <f t="shared" ca="1" si="101"/>
        <v/>
      </c>
      <c r="AC202" t="str">
        <f t="shared" ca="1" si="102"/>
        <v/>
      </c>
      <c r="AD202" t="str">
        <f t="shared" ca="1" si="103"/>
        <v/>
      </c>
      <c r="AE202" t="str">
        <f t="shared" ca="1" si="104"/>
        <v/>
      </c>
      <c r="AF202">
        <f t="shared" ca="1" si="105"/>
        <v>0</v>
      </c>
      <c r="AG202">
        <f t="shared" ca="1" si="106"/>
        <v>0</v>
      </c>
      <c r="AH202" t="str">
        <f ca="1">IF(AF202=0, "", COUNTIF($AF$2:AF202, 1))</f>
        <v/>
      </c>
      <c r="AI202" t="str">
        <f ca="1">IF(AG202=0, "", COUNTIF($AG$2:AG202, 1))</f>
        <v/>
      </c>
      <c r="AJ202" t="str">
        <f t="shared" ca="1" si="107"/>
        <v/>
      </c>
    </row>
    <row r="203" spans="1:36" x14ac:dyDescent="0.3">
      <c r="A203" t="str">
        <f ca="1">IF(W203="","",W203&amp;"-"&amp;COUNTIF($W$2:W203,W203))</f>
        <v/>
      </c>
      <c r="B203" t="str">
        <f ca="1">IF(T203="","",T203&amp;"-"&amp;COUNTIF($T$2:T203,T203))</f>
        <v/>
      </c>
      <c r="C203" t="str">
        <f ca="1">IF(U203="","",U203&amp;"-"&amp;COUNTIF($U$2:U203,U203))</f>
        <v/>
      </c>
      <c r="D203" t="s">
        <v>97</v>
      </c>
      <c r="E203" t="s">
        <v>97</v>
      </c>
      <c r="F203">
        <f t="shared" si="108"/>
        <v>202</v>
      </c>
      <c r="G203" s="4">
        <f t="shared" ca="1" si="89"/>
        <v>41569</v>
      </c>
      <c r="H203">
        <f t="shared" ca="1" si="90"/>
        <v>669</v>
      </c>
      <c r="I203" s="5">
        <f t="shared" ca="1" si="90"/>
        <v>810.7</v>
      </c>
      <c r="J203" s="6">
        <f t="shared" ca="1" si="91"/>
        <v>0.8252127790798075</v>
      </c>
      <c r="K203" s="6">
        <f t="shared" ca="1" si="92"/>
        <v>0.81530675115905438</v>
      </c>
      <c r="L203" s="6">
        <f t="shared" ca="1" si="83"/>
        <v>1.1999651719059075E-2</v>
      </c>
      <c r="M203">
        <f t="shared" ca="1" si="93"/>
        <v>0.82730640287811341</v>
      </c>
      <c r="N203">
        <f t="shared" ca="1" si="94"/>
        <v>0.80330709943999534</v>
      </c>
      <c r="O203" t="str">
        <f t="shared" ca="1" si="95"/>
        <v>Short</v>
      </c>
      <c r="P203" t="str">
        <f t="shared" ca="1" si="84"/>
        <v/>
      </c>
      <c r="Q203" t="str">
        <f t="shared" ca="1" si="85"/>
        <v>Short</v>
      </c>
      <c r="R203">
        <f t="shared" ca="1" si="86"/>
        <v>0</v>
      </c>
      <c r="S203">
        <f t="shared" ca="1" si="87"/>
        <v>-1</v>
      </c>
      <c r="T203" t="str">
        <f t="shared" ca="1" si="96"/>
        <v/>
      </c>
      <c r="U203" t="str">
        <f t="shared" ca="1" si="97"/>
        <v/>
      </c>
      <c r="V203">
        <f t="shared" ca="1" si="88"/>
        <v>0</v>
      </c>
      <c r="W203" t="str">
        <f t="shared" ca="1" si="98"/>
        <v/>
      </c>
      <c r="X203" t="str">
        <f ca="1">IF(T203="","", IF(T203=1, "Long"&amp;COUNTIF($T$2:T203,1), "Sell"&amp;COUNTIF($T$2:T203, 0)))</f>
        <v/>
      </c>
      <c r="Y203" t="str">
        <f ca="1">IF(U203="","", IF(U203=-1, "Short"&amp;COUNTIF($U$2:U203,-1), "Cover"&amp;COUNTIF($U$2:U203, 0)))</f>
        <v/>
      </c>
      <c r="Z203" t="str">
        <f t="shared" ca="1" si="99"/>
        <v/>
      </c>
      <c r="AA203" t="str">
        <f t="shared" ca="1" si="100"/>
        <v/>
      </c>
      <c r="AB203" t="str">
        <f t="shared" ca="1" si="101"/>
        <v/>
      </c>
      <c r="AC203" t="str">
        <f t="shared" ca="1" si="102"/>
        <v/>
      </c>
      <c r="AD203" t="str">
        <f t="shared" ca="1" si="103"/>
        <v/>
      </c>
      <c r="AE203" t="str">
        <f t="shared" ca="1" si="104"/>
        <v/>
      </c>
      <c r="AF203">
        <f t="shared" ca="1" si="105"/>
        <v>0</v>
      </c>
      <c r="AG203">
        <f t="shared" ca="1" si="106"/>
        <v>0</v>
      </c>
      <c r="AH203" t="str">
        <f ca="1">IF(AF203=0, "", COUNTIF($AF$2:AF203, 1))</f>
        <v/>
      </c>
      <c r="AI203" t="str">
        <f ca="1">IF(AG203=0, "", COUNTIF($AG$2:AG203, 1))</f>
        <v/>
      </c>
      <c r="AJ203" t="str">
        <f t="shared" ca="1" si="107"/>
        <v/>
      </c>
    </row>
    <row r="204" spans="1:36" x14ac:dyDescent="0.3">
      <c r="A204" t="str">
        <f ca="1">IF(W204="","",W204&amp;"-"&amp;COUNTIF($W$2:W204,W204))</f>
        <v>0-24</v>
      </c>
      <c r="B204" t="str">
        <f ca="1">IF(T204="","",T204&amp;"-"&amp;COUNTIF($T$2:T204,T204))</f>
        <v/>
      </c>
      <c r="C204" t="str">
        <f ca="1">IF(U204="","",U204&amp;"-"&amp;COUNTIF($U$2:U204,U204))</f>
        <v>0-11</v>
      </c>
      <c r="D204" t="s">
        <v>97</v>
      </c>
      <c r="E204">
        <v>24</v>
      </c>
      <c r="F204">
        <f t="shared" si="108"/>
        <v>203</v>
      </c>
      <c r="G204" s="4">
        <f t="shared" ca="1" si="89"/>
        <v>41570</v>
      </c>
      <c r="H204">
        <f t="shared" ca="1" si="90"/>
        <v>660.2</v>
      </c>
      <c r="I204" s="5">
        <f t="shared" ca="1" si="90"/>
        <v>809.7</v>
      </c>
      <c r="J204" s="6">
        <f t="shared" ca="1" si="91"/>
        <v>0.81536371495615656</v>
      </c>
      <c r="K204" s="6">
        <f t="shared" ca="1" si="92"/>
        <v>0.81691261096799916</v>
      </c>
      <c r="L204" s="6">
        <f t="shared" ref="L204:L251" ca="1" si="109">IFERROR(IF($F204&gt;=$AL$3, _xlfn.STDEV.S(J195:J204), ""), "")</f>
        <v>1.0614915397144545E-2</v>
      </c>
      <c r="M204">
        <f t="shared" ca="1" si="93"/>
        <v>0.82752752636514371</v>
      </c>
      <c r="N204">
        <f t="shared" ca="1" si="94"/>
        <v>0.80629769557085462</v>
      </c>
      <c r="O204" t="str">
        <f t="shared" ca="1" si="95"/>
        <v/>
      </c>
      <c r="P204" t="str">
        <f t="shared" ca="1" si="84"/>
        <v/>
      </c>
      <c r="Q204" t="str">
        <f t="shared" ca="1" si="85"/>
        <v/>
      </c>
      <c r="R204">
        <f t="shared" ca="1" si="86"/>
        <v>0</v>
      </c>
      <c r="S204">
        <f t="shared" ca="1" si="87"/>
        <v>0</v>
      </c>
      <c r="T204" t="str">
        <f t="shared" ca="1" si="96"/>
        <v/>
      </c>
      <c r="U204">
        <f t="shared" ca="1" si="97"/>
        <v>0</v>
      </c>
      <c r="V204">
        <f t="shared" ca="1" si="88"/>
        <v>0</v>
      </c>
      <c r="W204">
        <f t="shared" ca="1" si="98"/>
        <v>0</v>
      </c>
      <c r="X204" t="str">
        <f ca="1">IF(T204="","", IF(T204=1, "Long"&amp;COUNTIF($T$2:T204,1), "Sell"&amp;COUNTIF($T$2:T204, 0)))</f>
        <v/>
      </c>
      <c r="Y204" t="str">
        <f ca="1">IF(U204="","", IF(U204=-1, "Short"&amp;COUNTIF($U$2:U204,-1), "Cover"&amp;COUNTIF($U$2:U204, 0)))</f>
        <v>Cover11</v>
      </c>
      <c r="Z204" t="str">
        <f t="shared" ca="1" si="99"/>
        <v/>
      </c>
      <c r="AA204" t="str">
        <f t="shared" ca="1" si="100"/>
        <v/>
      </c>
      <c r="AB204" t="str">
        <f t="shared" ca="1" si="101"/>
        <v/>
      </c>
      <c r="AC204" t="str">
        <f t="shared" ca="1" si="102"/>
        <v>Cover</v>
      </c>
      <c r="AD204" t="str">
        <f t="shared" ca="1" si="103"/>
        <v/>
      </c>
      <c r="AE204" t="str">
        <f t="shared" ca="1" si="104"/>
        <v>Cover</v>
      </c>
      <c r="AF204">
        <f t="shared" ca="1" si="105"/>
        <v>0</v>
      </c>
      <c r="AG204">
        <f t="shared" ca="1" si="106"/>
        <v>1</v>
      </c>
      <c r="AH204" t="str">
        <f ca="1">IF(AF204=0, "", COUNTIF($AF$2:AF204, 1))</f>
        <v/>
      </c>
      <c r="AI204">
        <f ca="1">IF(AG204=0, "", COUNTIF($AG$2:AG204, 1))</f>
        <v>24</v>
      </c>
      <c r="AJ204" t="str">
        <f t="shared" ca="1" si="107"/>
        <v/>
      </c>
    </row>
    <row r="205" spans="1:36" x14ac:dyDescent="0.3">
      <c r="A205" t="str">
        <f ca="1">IF(W205="","",W205&amp;"-"&amp;COUNTIF($W$2:W205,W205))</f>
        <v/>
      </c>
      <c r="B205" t="str">
        <f ca="1">IF(T205="","",T205&amp;"-"&amp;COUNTIF($T$2:T205,T205))</f>
        <v/>
      </c>
      <c r="C205" t="str">
        <f ca="1">IF(U205="","",U205&amp;"-"&amp;COUNTIF($U$2:U205,U205))</f>
        <v/>
      </c>
      <c r="D205" t="s">
        <v>97</v>
      </c>
      <c r="E205" t="s">
        <v>97</v>
      </c>
      <c r="F205">
        <f t="shared" si="108"/>
        <v>204</v>
      </c>
      <c r="G205" s="4">
        <f t="shared" ca="1" si="89"/>
        <v>41571</v>
      </c>
      <c r="H205">
        <f t="shared" ca="1" si="90"/>
        <v>669.3</v>
      </c>
      <c r="I205" s="5">
        <f t="shared" ca="1" si="90"/>
        <v>812.15</v>
      </c>
      <c r="J205" s="6">
        <f t="shared" ca="1" si="91"/>
        <v>0.8241088468878901</v>
      </c>
      <c r="K205" s="6">
        <f t="shared" ca="1" si="92"/>
        <v>0.81840227900258711</v>
      </c>
      <c r="L205" s="6">
        <f t="shared" ca="1" si="109"/>
        <v>1.0458307269667746E-2</v>
      </c>
      <c r="M205">
        <f t="shared" ca="1" si="93"/>
        <v>0.8288605862722549</v>
      </c>
      <c r="N205">
        <f t="shared" ca="1" si="94"/>
        <v>0.80794397173291932</v>
      </c>
      <c r="O205" t="str">
        <f t="shared" ca="1" si="95"/>
        <v/>
      </c>
      <c r="P205" t="str">
        <f t="shared" ref="P205:P251" ca="1" si="110">IF(G205&lt;=$AL$3,"",IF(P204="",IF(J205&lt;N205,"Long",IF(P205="","","")),IF(P204="Long", IF(J205&gt;K205,"",P204),"")))</f>
        <v/>
      </c>
      <c r="Q205" t="str">
        <f t="shared" ref="Q205:Q251" ca="1" si="111">IF(G205&lt;=$AL$3, "", IF(Q204="", IF(J205&gt;M205,"Short", IF(M205="","","")), IF(Q204="Short", IF(J205&lt;K205,"",Q204), "")))</f>
        <v/>
      </c>
      <c r="R205">
        <f t="shared" ca="1" si="86"/>
        <v>0</v>
      </c>
      <c r="S205">
        <f t="shared" ca="1" si="87"/>
        <v>0</v>
      </c>
      <c r="T205" t="str">
        <f t="shared" ca="1" si="96"/>
        <v/>
      </c>
      <c r="U205" t="str">
        <f t="shared" ca="1" si="97"/>
        <v/>
      </c>
      <c r="V205">
        <f t="shared" ca="1" si="88"/>
        <v>0</v>
      </c>
      <c r="W205" t="str">
        <f t="shared" ca="1" si="98"/>
        <v/>
      </c>
      <c r="X205" t="str">
        <f ca="1">IF(T205="","", IF(T205=1, "Long"&amp;COUNTIF($T$2:T205,1), "Sell"&amp;COUNTIF($T$2:T205, 0)))</f>
        <v/>
      </c>
      <c r="Y205" t="str">
        <f ca="1">IF(U205="","", IF(U205=-1, "Short"&amp;COUNTIF($U$2:U205,-1), "Cover"&amp;COUNTIF($U$2:U205, 0)))</f>
        <v/>
      </c>
      <c r="Z205" t="str">
        <f t="shared" ca="1" si="99"/>
        <v/>
      </c>
      <c r="AA205" t="str">
        <f t="shared" ca="1" si="100"/>
        <v/>
      </c>
      <c r="AB205" t="str">
        <f t="shared" ca="1" si="101"/>
        <v/>
      </c>
      <c r="AC205" t="str">
        <f t="shared" ca="1" si="102"/>
        <v/>
      </c>
      <c r="AD205" t="str">
        <f t="shared" ca="1" si="103"/>
        <v/>
      </c>
      <c r="AE205" t="str">
        <f t="shared" ca="1" si="104"/>
        <v/>
      </c>
      <c r="AF205">
        <f t="shared" ca="1" si="105"/>
        <v>0</v>
      </c>
      <c r="AG205">
        <f t="shared" ca="1" si="106"/>
        <v>0</v>
      </c>
      <c r="AH205" t="str">
        <f ca="1">IF(AF205=0, "", COUNTIF($AF$2:AF205, 1))</f>
        <v/>
      </c>
      <c r="AI205" t="str">
        <f ca="1">IF(AG205=0, "", COUNTIF($AG$2:AG205, 1))</f>
        <v/>
      </c>
      <c r="AJ205" t="str">
        <f t="shared" ca="1" si="107"/>
        <v/>
      </c>
    </row>
    <row r="206" spans="1:36" x14ac:dyDescent="0.3">
      <c r="A206" t="str">
        <f ca="1">IF(W206="","",W206&amp;"-"&amp;COUNTIF($W$2:W206,W206))</f>
        <v>1-25</v>
      </c>
      <c r="B206" t="str">
        <f ca="1">IF(T206="","",T206&amp;"-"&amp;COUNTIF($T$2:T206,T206))</f>
        <v/>
      </c>
      <c r="C206" t="str">
        <f ca="1">IF(U206="","",U206&amp;"-"&amp;COUNTIF($U$2:U206,U206))</f>
        <v>-1-12</v>
      </c>
      <c r="D206">
        <v>25</v>
      </c>
      <c r="E206" t="s">
        <v>97</v>
      </c>
      <c r="F206">
        <f t="shared" si="108"/>
        <v>205</v>
      </c>
      <c r="G206" s="4">
        <f t="shared" ca="1" si="89"/>
        <v>41572</v>
      </c>
      <c r="H206">
        <f t="shared" ca="1" si="90"/>
        <v>672.55</v>
      </c>
      <c r="I206" s="5">
        <f t="shared" ca="1" si="90"/>
        <v>809.8</v>
      </c>
      <c r="J206" s="6">
        <f t="shared" ca="1" si="91"/>
        <v>0.83051370708816996</v>
      </c>
      <c r="K206" s="6">
        <f t="shared" ca="1" si="92"/>
        <v>0.82214031844013902</v>
      </c>
      <c r="L206" s="6">
        <f t="shared" ca="1" si="109"/>
        <v>6.2611887677131266E-3</v>
      </c>
      <c r="M206">
        <f t="shared" ca="1" si="93"/>
        <v>0.82840150720785211</v>
      </c>
      <c r="N206">
        <f t="shared" ca="1" si="94"/>
        <v>0.81587912967242593</v>
      </c>
      <c r="O206" t="str">
        <f t="shared" ca="1" si="95"/>
        <v>Short</v>
      </c>
      <c r="P206" t="str">
        <f t="shared" ca="1" si="110"/>
        <v/>
      </c>
      <c r="Q206" t="str">
        <f t="shared" ca="1" si="111"/>
        <v>Short</v>
      </c>
      <c r="R206">
        <f t="shared" ref="R206:R251" ca="1" si="112">IF(P206="Long", 1, 0)</f>
        <v>0</v>
      </c>
      <c r="S206">
        <f t="shared" ref="S206:S251" ca="1" si="113">IF(Q206="Short", -1, 0)</f>
        <v>-1</v>
      </c>
      <c r="T206" t="str">
        <f t="shared" ca="1" si="96"/>
        <v/>
      </c>
      <c r="U206">
        <f t="shared" ca="1" si="97"/>
        <v>-1</v>
      </c>
      <c r="V206">
        <f t="shared" ref="V206:V251" ca="1" si="114">IF(T206="", 0, T206)+IF(U206="", 0, U206)</f>
        <v>-1</v>
      </c>
      <c r="W206">
        <f t="shared" ca="1" si="98"/>
        <v>1</v>
      </c>
      <c r="X206" t="str">
        <f ca="1">IF(T206="","", IF(T206=1, "Long"&amp;COUNTIF($T$2:T206,1), "Sell"&amp;COUNTIF($T$2:T206, 0)))</f>
        <v/>
      </c>
      <c r="Y206" t="str">
        <f ca="1">IF(U206="","", IF(U206=-1, "Short"&amp;COUNTIF($U$2:U206,-1), "Cover"&amp;COUNTIF($U$2:U206, 0)))</f>
        <v>Short12</v>
      </c>
      <c r="Z206" t="str">
        <f t="shared" ca="1" si="99"/>
        <v/>
      </c>
      <c r="AA206" t="str">
        <f t="shared" ca="1" si="100"/>
        <v/>
      </c>
      <c r="AB206" t="str">
        <f t="shared" ca="1" si="101"/>
        <v>Short</v>
      </c>
      <c r="AC206" t="str">
        <f t="shared" ca="1" si="102"/>
        <v/>
      </c>
      <c r="AD206" t="str">
        <f t="shared" ca="1" si="103"/>
        <v>Short</v>
      </c>
      <c r="AE206" t="str">
        <f t="shared" ca="1" si="104"/>
        <v/>
      </c>
      <c r="AF206">
        <f t="shared" ca="1" si="105"/>
        <v>1</v>
      </c>
      <c r="AG206">
        <f t="shared" ca="1" si="106"/>
        <v>0</v>
      </c>
      <c r="AH206">
        <f ca="1">IF(AF206=0, "", COUNTIF($AF$2:AF206, 1))</f>
        <v>25</v>
      </c>
      <c r="AI206" t="str">
        <f ca="1">IF(AG206=0, "", COUNTIF($AG$2:AG206, 1))</f>
        <v/>
      </c>
      <c r="AJ206" t="str">
        <f t="shared" ca="1" si="107"/>
        <v>Short</v>
      </c>
    </row>
    <row r="207" spans="1:36" x14ac:dyDescent="0.3">
      <c r="A207" t="str">
        <f ca="1">IF(W207="","",W207&amp;"-"&amp;COUNTIF($W$2:W207,W207))</f>
        <v>0-25</v>
      </c>
      <c r="B207" t="str">
        <f ca="1">IF(T207="","",T207&amp;"-"&amp;COUNTIF($T$2:T207,T207))</f>
        <v>1-14</v>
      </c>
      <c r="C207" t="str">
        <f ca="1">IF(U207="","",U207&amp;"-"&amp;COUNTIF($U$2:U207,U207))</f>
        <v>0-12</v>
      </c>
      <c r="D207">
        <v>26</v>
      </c>
      <c r="E207">
        <v>25</v>
      </c>
      <c r="F207">
        <f t="shared" si="108"/>
        <v>206</v>
      </c>
      <c r="G207" s="4">
        <f t="shared" ca="1" si="89"/>
        <v>41575</v>
      </c>
      <c r="H207">
        <f t="shared" ca="1" si="90"/>
        <v>667.9</v>
      </c>
      <c r="I207" s="5">
        <f t="shared" ca="1" si="90"/>
        <v>820.85</v>
      </c>
      <c r="J207" s="6">
        <f t="shared" ca="1" si="91"/>
        <v>0.81366875799476146</v>
      </c>
      <c r="K207" s="6">
        <f t="shared" ca="1" si="92"/>
        <v>0.82191558412240373</v>
      </c>
      <c r="L207" s="6">
        <f t="shared" ca="1" si="109"/>
        <v>6.5433916087478134E-3</v>
      </c>
      <c r="M207">
        <f t="shared" ca="1" si="93"/>
        <v>0.82845897573115157</v>
      </c>
      <c r="N207">
        <f t="shared" ca="1" si="94"/>
        <v>0.81537219251365589</v>
      </c>
      <c r="O207" t="str">
        <f t="shared" ca="1" si="95"/>
        <v/>
      </c>
      <c r="P207" t="str">
        <f t="shared" ca="1" si="110"/>
        <v>Long</v>
      </c>
      <c r="Q207" t="str">
        <f t="shared" ca="1" si="111"/>
        <v/>
      </c>
      <c r="R207">
        <f t="shared" ca="1" si="112"/>
        <v>1</v>
      </c>
      <c r="S207">
        <f t="shared" ca="1" si="113"/>
        <v>0</v>
      </c>
      <c r="T207">
        <f t="shared" ca="1" si="96"/>
        <v>1</v>
      </c>
      <c r="U207">
        <f t="shared" ca="1" si="97"/>
        <v>0</v>
      </c>
      <c r="V207">
        <f t="shared" ca="1" si="114"/>
        <v>1</v>
      </c>
      <c r="W207">
        <f t="shared" ca="1" si="98"/>
        <v>0</v>
      </c>
      <c r="X207" t="str">
        <f ca="1">IF(T207="","", IF(T207=1, "Long"&amp;COUNTIF($T$2:T207,1), "Sell"&amp;COUNTIF($T$2:T207, 0)))</f>
        <v>Long14</v>
      </c>
      <c r="Y207" t="str">
        <f ca="1">IF(U207="","", IF(U207=-1, "Short"&amp;COUNTIF($U$2:U207,-1), "Cover"&amp;COUNTIF($U$2:U207, 0)))</f>
        <v>Cover12</v>
      </c>
      <c r="Z207" t="str">
        <f t="shared" ca="1" si="99"/>
        <v>BUY</v>
      </c>
      <c r="AA207" t="str">
        <f t="shared" ca="1" si="100"/>
        <v/>
      </c>
      <c r="AB207" t="str">
        <f t="shared" ca="1" si="101"/>
        <v/>
      </c>
      <c r="AC207" t="str">
        <f t="shared" ca="1" si="102"/>
        <v>Cover</v>
      </c>
      <c r="AD207" t="str">
        <f t="shared" ca="1" si="103"/>
        <v>BUY</v>
      </c>
      <c r="AE207" t="str">
        <f t="shared" ca="1" si="104"/>
        <v>Cover</v>
      </c>
      <c r="AF207">
        <f t="shared" ca="1" si="105"/>
        <v>1</v>
      </c>
      <c r="AG207">
        <f t="shared" ca="1" si="106"/>
        <v>1</v>
      </c>
      <c r="AH207">
        <f ca="1">IF(AF207=0, "", COUNTIF($AF$2:AF207, 1))</f>
        <v>26</v>
      </c>
      <c r="AI207">
        <f ca="1">IF(AG207=0, "", COUNTIF($AG$2:AG207, 1))</f>
        <v>25</v>
      </c>
      <c r="AJ207" t="str">
        <f t="shared" ca="1" si="107"/>
        <v>Long</v>
      </c>
    </row>
    <row r="208" spans="1:36" x14ac:dyDescent="0.3">
      <c r="A208" t="str">
        <f ca="1">IF(W208="","",W208&amp;"-"&amp;COUNTIF($W$2:W208,W208))</f>
        <v/>
      </c>
      <c r="B208" t="str">
        <f ca="1">IF(T208="","",T208&amp;"-"&amp;COUNTIF($T$2:T208,T208))</f>
        <v/>
      </c>
      <c r="C208" t="str">
        <f ca="1">IF(U208="","",U208&amp;"-"&amp;COUNTIF($U$2:U208,U208))</f>
        <v/>
      </c>
      <c r="D208" t="s">
        <v>97</v>
      </c>
      <c r="E208" t="s">
        <v>97</v>
      </c>
      <c r="F208">
        <f t="shared" si="108"/>
        <v>207</v>
      </c>
      <c r="G208" s="4">
        <f t="shared" ca="1" si="89"/>
        <v>41576</v>
      </c>
      <c r="H208">
        <f t="shared" ca="1" si="90"/>
        <v>686.5</v>
      </c>
      <c r="I208" s="5">
        <f t="shared" ca="1" si="90"/>
        <v>839.6</v>
      </c>
      <c r="J208" s="6">
        <f t="shared" ca="1" si="91"/>
        <v>0.81765126250595521</v>
      </c>
      <c r="K208" s="6">
        <f t="shared" ca="1" si="92"/>
        <v>0.82059114791578869</v>
      </c>
      <c r="L208" s="6">
        <f t="shared" ca="1" si="109"/>
        <v>5.8247151902256211E-3</v>
      </c>
      <c r="M208">
        <f t="shared" ca="1" si="93"/>
        <v>0.82641586310601434</v>
      </c>
      <c r="N208">
        <f t="shared" ca="1" si="94"/>
        <v>0.81476643272556304</v>
      </c>
      <c r="O208" t="str">
        <f t="shared" ca="1" si="95"/>
        <v/>
      </c>
      <c r="P208" t="str">
        <f t="shared" ca="1" si="110"/>
        <v>Long</v>
      </c>
      <c r="Q208" t="str">
        <f t="shared" ca="1" si="111"/>
        <v/>
      </c>
      <c r="R208">
        <f t="shared" ca="1" si="112"/>
        <v>1</v>
      </c>
      <c r="S208">
        <f t="shared" ca="1" si="113"/>
        <v>0</v>
      </c>
      <c r="T208" t="str">
        <f t="shared" ca="1" si="96"/>
        <v/>
      </c>
      <c r="U208" t="str">
        <f t="shared" ca="1" si="97"/>
        <v/>
      </c>
      <c r="V208">
        <f t="shared" ca="1" si="114"/>
        <v>0</v>
      </c>
      <c r="W208" t="str">
        <f t="shared" ca="1" si="98"/>
        <v/>
      </c>
      <c r="X208" t="str">
        <f ca="1">IF(T208="","", IF(T208=1, "Long"&amp;COUNTIF($T$2:T208,1), "Sell"&amp;COUNTIF($T$2:T208, 0)))</f>
        <v/>
      </c>
      <c r="Y208" t="str">
        <f ca="1">IF(U208="","", IF(U208=-1, "Short"&amp;COUNTIF($U$2:U208,-1), "Cover"&amp;COUNTIF($U$2:U208, 0)))</f>
        <v/>
      </c>
      <c r="Z208" t="str">
        <f t="shared" ca="1" si="99"/>
        <v/>
      </c>
      <c r="AA208" t="str">
        <f t="shared" ca="1" si="100"/>
        <v/>
      </c>
      <c r="AB208" t="str">
        <f t="shared" ca="1" si="101"/>
        <v/>
      </c>
      <c r="AC208" t="str">
        <f t="shared" ca="1" si="102"/>
        <v/>
      </c>
      <c r="AD208" t="str">
        <f t="shared" ca="1" si="103"/>
        <v/>
      </c>
      <c r="AE208" t="str">
        <f t="shared" ca="1" si="104"/>
        <v/>
      </c>
      <c r="AF208">
        <f t="shared" ca="1" si="105"/>
        <v>0</v>
      </c>
      <c r="AG208">
        <f t="shared" ca="1" si="106"/>
        <v>0</v>
      </c>
      <c r="AH208" t="str">
        <f ca="1">IF(AF208=0, "", COUNTIF($AF$2:AF208, 1))</f>
        <v/>
      </c>
      <c r="AI208" t="str">
        <f ca="1">IF(AG208=0, "", COUNTIF($AG$2:AG208, 1))</f>
        <v/>
      </c>
      <c r="AJ208" t="str">
        <f t="shared" ca="1" si="107"/>
        <v/>
      </c>
    </row>
    <row r="209" spans="1:36" x14ac:dyDescent="0.3">
      <c r="A209" t="str">
        <f ca="1">IF(W209="","",W209&amp;"-"&amp;COUNTIF($W$2:W209,W209))</f>
        <v>1-26</v>
      </c>
      <c r="B209" t="str">
        <f ca="1">IF(T209="","",T209&amp;"-"&amp;COUNTIF($T$2:T209,T209))</f>
        <v/>
      </c>
      <c r="C209" t="str">
        <f ca="1">IF(U209="","",U209&amp;"-"&amp;COUNTIF($U$2:U209,U209))</f>
        <v/>
      </c>
      <c r="D209" t="s">
        <v>97</v>
      </c>
      <c r="E209" t="s">
        <v>97</v>
      </c>
      <c r="F209">
        <f t="shared" si="108"/>
        <v>208</v>
      </c>
      <c r="G209" s="4">
        <f t="shared" ca="1" si="89"/>
        <v>41577</v>
      </c>
      <c r="H209">
        <f t="shared" ca="1" si="90"/>
        <v>679.35</v>
      </c>
      <c r="I209" s="5">
        <f t="shared" ca="1" si="90"/>
        <v>849.45</v>
      </c>
      <c r="J209" s="6">
        <f t="shared" ca="1" si="91"/>
        <v>0.79975278121137205</v>
      </c>
      <c r="K209" s="6">
        <f t="shared" ca="1" si="92"/>
        <v>0.8192084860157276</v>
      </c>
      <c r="L209" s="6">
        <f t="shared" ca="1" si="109"/>
        <v>8.6364932773816128E-3</v>
      </c>
      <c r="M209">
        <f t="shared" ca="1" si="93"/>
        <v>0.82784497929310918</v>
      </c>
      <c r="N209">
        <f t="shared" ca="1" si="94"/>
        <v>0.81057199273834601</v>
      </c>
      <c r="O209" t="str">
        <f t="shared" ca="1" si="95"/>
        <v>Long</v>
      </c>
      <c r="P209" t="str">
        <f t="shared" ca="1" si="110"/>
        <v>Long</v>
      </c>
      <c r="Q209" t="str">
        <f t="shared" ca="1" si="111"/>
        <v/>
      </c>
      <c r="R209">
        <f t="shared" ca="1" si="112"/>
        <v>1</v>
      </c>
      <c r="S209">
        <f t="shared" ca="1" si="113"/>
        <v>0</v>
      </c>
      <c r="T209" t="str">
        <f t="shared" ca="1" si="96"/>
        <v/>
      </c>
      <c r="U209" t="str">
        <f t="shared" ca="1" si="97"/>
        <v/>
      </c>
      <c r="V209">
        <f t="shared" ca="1" si="114"/>
        <v>0</v>
      </c>
      <c r="W209">
        <f t="shared" ca="1" si="98"/>
        <v>1</v>
      </c>
      <c r="X209" t="str">
        <f ca="1">IF(T209="","", IF(T209=1, "Long"&amp;COUNTIF($T$2:T209,1), "Sell"&amp;COUNTIF($T$2:T209, 0)))</f>
        <v/>
      </c>
      <c r="Y209" t="str">
        <f ca="1">IF(U209="","", IF(U209=-1, "Short"&amp;COUNTIF($U$2:U209,-1), "Cover"&amp;COUNTIF($U$2:U209, 0)))</f>
        <v/>
      </c>
      <c r="Z209" t="str">
        <f t="shared" ca="1" si="99"/>
        <v/>
      </c>
      <c r="AA209" t="str">
        <f t="shared" ca="1" si="100"/>
        <v/>
      </c>
      <c r="AB209" t="str">
        <f t="shared" ca="1" si="101"/>
        <v/>
      </c>
      <c r="AC209" t="str">
        <f t="shared" ca="1" si="102"/>
        <v/>
      </c>
      <c r="AD209" t="str">
        <f t="shared" ca="1" si="103"/>
        <v/>
      </c>
      <c r="AE209" t="str">
        <f t="shared" ca="1" si="104"/>
        <v/>
      </c>
      <c r="AF209">
        <f t="shared" ca="1" si="105"/>
        <v>0</v>
      </c>
      <c r="AG209">
        <f t="shared" ca="1" si="106"/>
        <v>0</v>
      </c>
      <c r="AH209" t="str">
        <f ca="1">IF(AF209=0, "", COUNTIF($AF$2:AF209, 1))</f>
        <v/>
      </c>
      <c r="AI209" t="str">
        <f ca="1">IF(AG209=0, "", COUNTIF($AG$2:AG209, 1))</f>
        <v/>
      </c>
      <c r="AJ209" t="str">
        <f t="shared" ca="1" si="107"/>
        <v/>
      </c>
    </row>
    <row r="210" spans="1:36" x14ac:dyDescent="0.3">
      <c r="A210" t="str">
        <f ca="1">IF(W210="","",W210&amp;"-"&amp;COUNTIF($W$2:W210,W210))</f>
        <v/>
      </c>
      <c r="B210" t="str">
        <f ca="1">IF(T210="","",T210&amp;"-"&amp;COUNTIF($T$2:T210,T210))</f>
        <v/>
      </c>
      <c r="C210" t="str">
        <f ca="1">IF(U210="","",U210&amp;"-"&amp;COUNTIF($U$2:U210,U210))</f>
        <v/>
      </c>
      <c r="D210" t="s">
        <v>97</v>
      </c>
      <c r="E210" t="s">
        <v>97</v>
      </c>
      <c r="F210">
        <f t="shared" si="108"/>
        <v>209</v>
      </c>
      <c r="G210" s="4">
        <f t="shared" ca="1" si="89"/>
        <v>41578</v>
      </c>
      <c r="H210">
        <f t="shared" ca="1" si="90"/>
        <v>680.8</v>
      </c>
      <c r="I210" s="5">
        <f t="shared" ca="1" si="90"/>
        <v>855.05</v>
      </c>
      <c r="J210" s="6">
        <f t="shared" ca="1" si="91"/>
        <v>0.79621074790947899</v>
      </c>
      <c r="K210" s="6">
        <f t="shared" ca="1" si="92"/>
        <v>0.81656094913665522</v>
      </c>
      <c r="L210" s="6">
        <f t="shared" ca="1" si="109"/>
        <v>1.1145545561333525E-2</v>
      </c>
      <c r="M210">
        <f t="shared" ca="1" si="93"/>
        <v>0.82770649469798874</v>
      </c>
      <c r="N210">
        <f t="shared" ca="1" si="94"/>
        <v>0.80541540357532171</v>
      </c>
      <c r="O210" t="str">
        <f t="shared" ca="1" si="95"/>
        <v>Long</v>
      </c>
      <c r="P210" t="str">
        <f t="shared" ca="1" si="110"/>
        <v>Long</v>
      </c>
      <c r="Q210" t="str">
        <f t="shared" ca="1" si="111"/>
        <v/>
      </c>
      <c r="R210">
        <f t="shared" ca="1" si="112"/>
        <v>1</v>
      </c>
      <c r="S210">
        <f t="shared" ca="1" si="113"/>
        <v>0</v>
      </c>
      <c r="T210" t="str">
        <f t="shared" ca="1" si="96"/>
        <v/>
      </c>
      <c r="U210" t="str">
        <f t="shared" ca="1" si="97"/>
        <v/>
      </c>
      <c r="V210">
        <f t="shared" ca="1" si="114"/>
        <v>0</v>
      </c>
      <c r="W210" t="str">
        <f t="shared" ca="1" si="98"/>
        <v/>
      </c>
      <c r="X210" t="str">
        <f ca="1">IF(T210="","", IF(T210=1, "Long"&amp;COUNTIF($T$2:T210,1), "Sell"&amp;COUNTIF($T$2:T210, 0)))</f>
        <v/>
      </c>
      <c r="Y210" t="str">
        <f ca="1">IF(U210="","", IF(U210=-1, "Short"&amp;COUNTIF($U$2:U210,-1), "Cover"&amp;COUNTIF($U$2:U210, 0)))</f>
        <v/>
      </c>
      <c r="Z210" t="str">
        <f t="shared" ca="1" si="99"/>
        <v/>
      </c>
      <c r="AA210" t="str">
        <f t="shared" ca="1" si="100"/>
        <v/>
      </c>
      <c r="AB210" t="str">
        <f t="shared" ca="1" si="101"/>
        <v/>
      </c>
      <c r="AC210" t="str">
        <f t="shared" ca="1" si="102"/>
        <v/>
      </c>
      <c r="AD210" t="str">
        <f t="shared" ca="1" si="103"/>
        <v/>
      </c>
      <c r="AE210" t="str">
        <f t="shared" ca="1" si="104"/>
        <v/>
      </c>
      <c r="AF210">
        <f t="shared" ca="1" si="105"/>
        <v>0</v>
      </c>
      <c r="AG210">
        <f t="shared" ca="1" si="106"/>
        <v>0</v>
      </c>
      <c r="AH210" t="str">
        <f ca="1">IF(AF210=0, "", COUNTIF($AF$2:AF210, 1))</f>
        <v/>
      </c>
      <c r="AI210" t="str">
        <f ca="1">IF(AG210=0, "", COUNTIF($AG$2:AG210, 1))</f>
        <v/>
      </c>
      <c r="AJ210" t="str">
        <f t="shared" ca="1" si="107"/>
        <v/>
      </c>
    </row>
    <row r="211" spans="1:36" x14ac:dyDescent="0.3">
      <c r="A211" t="str">
        <f ca="1">IF(W211="","",W211&amp;"-"&amp;COUNTIF($W$2:W211,W211))</f>
        <v/>
      </c>
      <c r="B211" t="str">
        <f ca="1">IF(T211="","",T211&amp;"-"&amp;COUNTIF($T$2:T211,T211))</f>
        <v/>
      </c>
      <c r="C211" t="str">
        <f ca="1">IF(U211="","",U211&amp;"-"&amp;COUNTIF($U$2:U211,U211))</f>
        <v/>
      </c>
      <c r="D211" t="s">
        <v>97</v>
      </c>
      <c r="E211" t="s">
        <v>97</v>
      </c>
      <c r="F211">
        <f t="shared" si="108"/>
        <v>210</v>
      </c>
      <c r="G211" s="4">
        <f t="shared" ca="1" si="89"/>
        <v>41579</v>
      </c>
      <c r="H211">
        <f t="shared" ca="1" si="90"/>
        <v>683.8</v>
      </c>
      <c r="I211" s="5">
        <f t="shared" ca="1" si="90"/>
        <v>855.4</v>
      </c>
      <c r="J211" s="6">
        <f t="shared" ca="1" si="91"/>
        <v>0.79939209726443761</v>
      </c>
      <c r="K211" s="6">
        <f t="shared" ca="1" si="92"/>
        <v>0.81393258305005367</v>
      </c>
      <c r="L211" s="6">
        <f t="shared" ca="1" si="109"/>
        <v>1.1835048333481627E-2</v>
      </c>
      <c r="M211">
        <f t="shared" ca="1" si="93"/>
        <v>0.82576763138353526</v>
      </c>
      <c r="N211">
        <f t="shared" ca="1" si="94"/>
        <v>0.80209753471657208</v>
      </c>
      <c r="O211" t="str">
        <f t="shared" ca="1" si="95"/>
        <v>Long</v>
      </c>
      <c r="P211" t="str">
        <f t="shared" ca="1" si="110"/>
        <v>Long</v>
      </c>
      <c r="Q211" t="str">
        <f t="shared" ca="1" si="111"/>
        <v/>
      </c>
      <c r="R211">
        <f t="shared" ca="1" si="112"/>
        <v>1</v>
      </c>
      <c r="S211">
        <f t="shared" ca="1" si="113"/>
        <v>0</v>
      </c>
      <c r="T211" t="str">
        <f t="shared" ca="1" si="96"/>
        <v/>
      </c>
      <c r="U211" t="str">
        <f t="shared" ca="1" si="97"/>
        <v/>
      </c>
      <c r="V211">
        <f t="shared" ca="1" si="114"/>
        <v>0</v>
      </c>
      <c r="W211" t="str">
        <f t="shared" ca="1" si="98"/>
        <v/>
      </c>
      <c r="X211" t="str">
        <f ca="1">IF(T211="","", IF(T211=1, "Long"&amp;COUNTIF($T$2:T211,1), "Sell"&amp;COUNTIF($T$2:T211, 0)))</f>
        <v/>
      </c>
      <c r="Y211" t="str">
        <f ca="1">IF(U211="","", IF(U211=-1, "Short"&amp;COUNTIF($U$2:U211,-1), "Cover"&amp;COUNTIF($U$2:U211, 0)))</f>
        <v/>
      </c>
      <c r="Z211" t="str">
        <f t="shared" ca="1" si="99"/>
        <v/>
      </c>
      <c r="AA211" t="str">
        <f t="shared" ca="1" si="100"/>
        <v/>
      </c>
      <c r="AB211" t="str">
        <f t="shared" ca="1" si="101"/>
        <v/>
      </c>
      <c r="AC211" t="str">
        <f t="shared" ca="1" si="102"/>
        <v/>
      </c>
      <c r="AD211" t="str">
        <f t="shared" ca="1" si="103"/>
        <v/>
      </c>
      <c r="AE211" t="str">
        <f t="shared" ca="1" si="104"/>
        <v/>
      </c>
      <c r="AF211">
        <f t="shared" ca="1" si="105"/>
        <v>0</v>
      </c>
      <c r="AG211">
        <f t="shared" ca="1" si="106"/>
        <v>0</v>
      </c>
      <c r="AH211" t="str">
        <f ca="1">IF(AF211=0, "", COUNTIF($AF$2:AF211, 1))</f>
        <v/>
      </c>
      <c r="AI211" t="str">
        <f ca="1">IF(AG211=0, "", COUNTIF($AG$2:AG211, 1))</f>
        <v/>
      </c>
      <c r="AJ211" t="str">
        <f t="shared" ca="1" si="107"/>
        <v/>
      </c>
    </row>
    <row r="212" spans="1:36" x14ac:dyDescent="0.3">
      <c r="A212" t="str">
        <f ca="1">IF(W212="","",W212&amp;"-"&amp;COUNTIF($W$2:W212,W212))</f>
        <v/>
      </c>
      <c r="B212" t="str">
        <f ca="1">IF(T212="","",T212&amp;"-"&amp;COUNTIF($T$2:T212,T212))</f>
        <v/>
      </c>
      <c r="C212" t="str">
        <f ca="1">IF(U212="","",U212&amp;"-"&amp;COUNTIF($U$2:U212,U212))</f>
        <v/>
      </c>
      <c r="D212" t="s">
        <v>97</v>
      </c>
      <c r="E212" t="s">
        <v>97</v>
      </c>
      <c r="F212">
        <f t="shared" si="108"/>
        <v>211</v>
      </c>
      <c r="G212" s="4">
        <f t="shared" ca="1" si="89"/>
        <v>41581</v>
      </c>
      <c r="H212">
        <f t="shared" ca="1" si="90"/>
        <v>680.45</v>
      </c>
      <c r="I212" s="5">
        <f t="shared" ca="1" si="90"/>
        <v>852.8</v>
      </c>
      <c r="J212" s="6">
        <f t="shared" ca="1" si="91"/>
        <v>0.79790103189493444</v>
      </c>
      <c r="K212" s="6">
        <f t="shared" ca="1" si="92"/>
        <v>0.81197757267929627</v>
      </c>
      <c r="L212" s="6">
        <f t="shared" ca="1" si="109"/>
        <v>1.2767254496387525E-2</v>
      </c>
      <c r="M212">
        <f t="shared" ca="1" si="93"/>
        <v>0.82474482717568376</v>
      </c>
      <c r="N212">
        <f t="shared" ca="1" si="94"/>
        <v>0.79921031818290877</v>
      </c>
      <c r="O212" t="str">
        <f t="shared" ca="1" si="95"/>
        <v>Long</v>
      </c>
      <c r="P212" t="str">
        <f t="shared" ca="1" si="110"/>
        <v>Long</v>
      </c>
      <c r="Q212" t="str">
        <f t="shared" ca="1" si="111"/>
        <v/>
      </c>
      <c r="R212">
        <f t="shared" ca="1" si="112"/>
        <v>1</v>
      </c>
      <c r="S212">
        <f t="shared" ca="1" si="113"/>
        <v>0</v>
      </c>
      <c r="T212" t="str">
        <f t="shared" ca="1" si="96"/>
        <v/>
      </c>
      <c r="U212" t="str">
        <f t="shared" ca="1" si="97"/>
        <v/>
      </c>
      <c r="V212">
        <f t="shared" ca="1" si="114"/>
        <v>0</v>
      </c>
      <c r="W212" t="str">
        <f t="shared" ca="1" si="98"/>
        <v/>
      </c>
      <c r="X212" t="str">
        <f ca="1">IF(T212="","", IF(T212=1, "Long"&amp;COUNTIF($T$2:T212,1), "Sell"&amp;COUNTIF($T$2:T212, 0)))</f>
        <v/>
      </c>
      <c r="Y212" t="str">
        <f ca="1">IF(U212="","", IF(U212=-1, "Short"&amp;COUNTIF($U$2:U212,-1), "Cover"&amp;COUNTIF($U$2:U212, 0)))</f>
        <v/>
      </c>
      <c r="Z212" t="str">
        <f t="shared" ca="1" si="99"/>
        <v/>
      </c>
      <c r="AA212" t="str">
        <f t="shared" ca="1" si="100"/>
        <v/>
      </c>
      <c r="AB212" t="str">
        <f t="shared" ca="1" si="101"/>
        <v/>
      </c>
      <c r="AC212" t="str">
        <f t="shared" ca="1" si="102"/>
        <v/>
      </c>
      <c r="AD212" t="str">
        <f t="shared" ca="1" si="103"/>
        <v/>
      </c>
      <c r="AE212" t="str">
        <f t="shared" ca="1" si="104"/>
        <v/>
      </c>
      <c r="AF212">
        <f t="shared" ca="1" si="105"/>
        <v>0</v>
      </c>
      <c r="AG212">
        <f t="shared" ca="1" si="106"/>
        <v>0</v>
      </c>
      <c r="AH212" t="str">
        <f ca="1">IF(AF212=0, "", COUNTIF($AF$2:AF212, 1))</f>
        <v/>
      </c>
      <c r="AI212" t="str">
        <f ca="1">IF(AG212=0, "", COUNTIF($AG$2:AG212, 1))</f>
        <v/>
      </c>
      <c r="AJ212" t="str">
        <f t="shared" ca="1" si="107"/>
        <v/>
      </c>
    </row>
    <row r="213" spans="1:36" x14ac:dyDescent="0.3">
      <c r="A213" t="str">
        <f ca="1">IF(W213="","",W213&amp;"-"&amp;COUNTIF($W$2:W213,W213))</f>
        <v/>
      </c>
      <c r="B213" t="str">
        <f ca="1">IF(T213="","",T213&amp;"-"&amp;COUNTIF($T$2:T213,T213))</f>
        <v/>
      </c>
      <c r="C213" t="str">
        <f ca="1">IF(U213="","",U213&amp;"-"&amp;COUNTIF($U$2:U213,U213))</f>
        <v/>
      </c>
      <c r="D213" t="s">
        <v>97</v>
      </c>
      <c r="E213" t="s">
        <v>97</v>
      </c>
      <c r="F213">
        <f t="shared" si="108"/>
        <v>212</v>
      </c>
      <c r="G213" s="4">
        <f t="shared" ca="1" si="89"/>
        <v>41583</v>
      </c>
      <c r="H213">
        <f t="shared" ca="1" si="90"/>
        <v>676.25</v>
      </c>
      <c r="I213" s="5">
        <f t="shared" ca="1" si="90"/>
        <v>859.45</v>
      </c>
      <c r="J213" s="6">
        <f t="shared" ca="1" si="91"/>
        <v>0.7868404211996044</v>
      </c>
      <c r="K213" s="6">
        <f t="shared" ca="1" si="92"/>
        <v>0.80814033689127596</v>
      </c>
      <c r="L213" s="6">
        <f t="shared" ca="1" si="109"/>
        <v>1.4049464195002677E-2</v>
      </c>
      <c r="M213">
        <f t="shared" ca="1" si="93"/>
        <v>0.82218980108627859</v>
      </c>
      <c r="N213">
        <f t="shared" ca="1" si="94"/>
        <v>0.79409087269627332</v>
      </c>
      <c r="O213" t="str">
        <f t="shared" ca="1" si="95"/>
        <v>Long</v>
      </c>
      <c r="P213" t="str">
        <f t="shared" ca="1" si="110"/>
        <v>Long</v>
      </c>
      <c r="Q213" t="str">
        <f t="shared" ca="1" si="111"/>
        <v/>
      </c>
      <c r="R213">
        <f t="shared" ca="1" si="112"/>
        <v>1</v>
      </c>
      <c r="S213">
        <f t="shared" ca="1" si="113"/>
        <v>0</v>
      </c>
      <c r="T213" t="str">
        <f t="shared" ca="1" si="96"/>
        <v/>
      </c>
      <c r="U213" t="str">
        <f t="shared" ca="1" si="97"/>
        <v/>
      </c>
      <c r="V213">
        <f t="shared" ca="1" si="114"/>
        <v>0</v>
      </c>
      <c r="W213" t="str">
        <f t="shared" ca="1" si="98"/>
        <v/>
      </c>
      <c r="X213" t="str">
        <f ca="1">IF(T213="","", IF(T213=1, "Long"&amp;COUNTIF($T$2:T213,1), "Sell"&amp;COUNTIF($T$2:T213, 0)))</f>
        <v/>
      </c>
      <c r="Y213" t="str">
        <f ca="1">IF(U213="","", IF(U213=-1, "Short"&amp;COUNTIF($U$2:U213,-1), "Cover"&amp;COUNTIF($U$2:U213, 0)))</f>
        <v/>
      </c>
      <c r="Z213" t="str">
        <f t="shared" ca="1" si="99"/>
        <v/>
      </c>
      <c r="AA213" t="str">
        <f t="shared" ca="1" si="100"/>
        <v/>
      </c>
      <c r="AB213" t="str">
        <f t="shared" ca="1" si="101"/>
        <v/>
      </c>
      <c r="AC213" t="str">
        <f t="shared" ca="1" si="102"/>
        <v/>
      </c>
      <c r="AD213" t="str">
        <f t="shared" ca="1" si="103"/>
        <v/>
      </c>
      <c r="AE213" t="str">
        <f t="shared" ca="1" si="104"/>
        <v/>
      </c>
      <c r="AF213">
        <f t="shared" ca="1" si="105"/>
        <v>0</v>
      </c>
      <c r="AG213">
        <f t="shared" ca="1" si="106"/>
        <v>0</v>
      </c>
      <c r="AH213" t="str">
        <f ca="1">IF(AF213=0, "", COUNTIF($AF$2:AF213, 1))</f>
        <v/>
      </c>
      <c r="AI213" t="str">
        <f ca="1">IF(AG213=0, "", COUNTIF($AG$2:AG213, 1))</f>
        <v/>
      </c>
      <c r="AJ213" t="str">
        <f t="shared" ca="1" si="107"/>
        <v/>
      </c>
    </row>
    <row r="214" spans="1:36" x14ac:dyDescent="0.3">
      <c r="A214" t="str">
        <f ca="1">IF(W214="","",W214&amp;"-"&amp;COUNTIF($W$2:W214,W214))</f>
        <v/>
      </c>
      <c r="B214" t="str">
        <f ca="1">IF(T214="","",T214&amp;"-"&amp;COUNTIF($T$2:T214,T214))</f>
        <v/>
      </c>
      <c r="C214" t="str">
        <f ca="1">IF(U214="","",U214&amp;"-"&amp;COUNTIF($U$2:U214,U214))</f>
        <v/>
      </c>
      <c r="D214" t="s">
        <v>97</v>
      </c>
      <c r="E214" t="s">
        <v>97</v>
      </c>
      <c r="F214">
        <f t="shared" si="108"/>
        <v>213</v>
      </c>
      <c r="G214" s="4">
        <f t="shared" ca="1" si="89"/>
        <v>41584</v>
      </c>
      <c r="H214">
        <f t="shared" ca="1" si="90"/>
        <v>668.9</v>
      </c>
      <c r="I214" s="5">
        <f t="shared" ca="1" si="90"/>
        <v>838.95</v>
      </c>
      <c r="J214" s="6">
        <f t="shared" ca="1" si="91"/>
        <v>0.79730615650515513</v>
      </c>
      <c r="K214" s="6">
        <f t="shared" ca="1" si="92"/>
        <v>0.80633458104617584</v>
      </c>
      <c r="L214" s="6">
        <f t="shared" ca="1" si="109"/>
        <v>1.4177767140254954E-2</v>
      </c>
      <c r="M214">
        <f t="shared" ca="1" si="93"/>
        <v>0.82051234818643082</v>
      </c>
      <c r="N214">
        <f t="shared" ca="1" si="94"/>
        <v>0.79215681390592085</v>
      </c>
      <c r="O214" t="str">
        <f t="shared" ca="1" si="95"/>
        <v>Long</v>
      </c>
      <c r="P214" t="str">
        <f t="shared" ca="1" si="110"/>
        <v>Long</v>
      </c>
      <c r="Q214" t="str">
        <f t="shared" ca="1" si="111"/>
        <v/>
      </c>
      <c r="R214">
        <f t="shared" ca="1" si="112"/>
        <v>1</v>
      </c>
      <c r="S214">
        <f t="shared" ca="1" si="113"/>
        <v>0</v>
      </c>
      <c r="T214" t="str">
        <f t="shared" ca="1" si="96"/>
        <v/>
      </c>
      <c r="U214" t="str">
        <f t="shared" ca="1" si="97"/>
        <v/>
      </c>
      <c r="V214">
        <f t="shared" ca="1" si="114"/>
        <v>0</v>
      </c>
      <c r="W214" t="str">
        <f t="shared" ca="1" si="98"/>
        <v/>
      </c>
      <c r="X214" t="str">
        <f ca="1">IF(T214="","", IF(T214=1, "Long"&amp;COUNTIF($T$2:T214,1), "Sell"&amp;COUNTIF($T$2:T214, 0)))</f>
        <v/>
      </c>
      <c r="Y214" t="str">
        <f ca="1">IF(U214="","", IF(U214=-1, "Short"&amp;COUNTIF($U$2:U214,-1), "Cover"&amp;COUNTIF($U$2:U214, 0)))</f>
        <v/>
      </c>
      <c r="Z214" t="str">
        <f t="shared" ca="1" si="99"/>
        <v/>
      </c>
      <c r="AA214" t="str">
        <f t="shared" ca="1" si="100"/>
        <v/>
      </c>
      <c r="AB214" t="str">
        <f t="shared" ca="1" si="101"/>
        <v/>
      </c>
      <c r="AC214" t="str">
        <f t="shared" ca="1" si="102"/>
        <v/>
      </c>
      <c r="AD214" t="str">
        <f t="shared" ca="1" si="103"/>
        <v/>
      </c>
      <c r="AE214" t="str">
        <f t="shared" ca="1" si="104"/>
        <v/>
      </c>
      <c r="AF214">
        <f t="shared" ca="1" si="105"/>
        <v>0</v>
      </c>
      <c r="AG214">
        <f t="shared" ca="1" si="106"/>
        <v>0</v>
      </c>
      <c r="AH214" t="str">
        <f ca="1">IF(AF214=0, "", COUNTIF($AF$2:AF214, 1))</f>
        <v/>
      </c>
      <c r="AI214" t="str">
        <f ca="1">IF(AG214=0, "", COUNTIF($AG$2:AG214, 1))</f>
        <v/>
      </c>
      <c r="AJ214" t="str">
        <f t="shared" ca="1" si="107"/>
        <v/>
      </c>
    </row>
    <row r="215" spans="1:36" x14ac:dyDescent="0.3">
      <c r="A215" t="str">
        <f ca="1">IF(W215="","",W215&amp;"-"&amp;COUNTIF($W$2:W215,W215))</f>
        <v/>
      </c>
      <c r="B215" t="str">
        <f ca="1">IF(T215="","",T215&amp;"-"&amp;COUNTIF($T$2:T215,T215))</f>
        <v/>
      </c>
      <c r="C215" t="str">
        <f ca="1">IF(U215="","",U215&amp;"-"&amp;COUNTIF($U$2:U215,U215))</f>
        <v/>
      </c>
      <c r="D215" t="s">
        <v>97</v>
      </c>
      <c r="E215" t="s">
        <v>97</v>
      </c>
      <c r="F215">
        <f t="shared" si="108"/>
        <v>214</v>
      </c>
      <c r="G215" s="4">
        <f t="shared" ca="1" si="89"/>
        <v>41585</v>
      </c>
      <c r="H215">
        <f t="shared" ca="1" si="90"/>
        <v>665.4</v>
      </c>
      <c r="I215" s="5">
        <f t="shared" ca="1" si="90"/>
        <v>841.75</v>
      </c>
      <c r="J215" s="6">
        <f t="shared" ca="1" si="91"/>
        <v>0.79049599049599051</v>
      </c>
      <c r="K215" s="6">
        <f t="shared" ca="1" si="92"/>
        <v>0.80297329540698603</v>
      </c>
      <c r="L215" s="6">
        <f t="shared" ca="1" si="109"/>
        <v>1.3462027842424401E-2</v>
      </c>
      <c r="M215">
        <f t="shared" ca="1" si="93"/>
        <v>0.81643532324941048</v>
      </c>
      <c r="N215">
        <f t="shared" ca="1" si="94"/>
        <v>0.78951126756456158</v>
      </c>
      <c r="O215" t="str">
        <f t="shared" ca="1" si="95"/>
        <v>Long</v>
      </c>
      <c r="P215" t="str">
        <f t="shared" ca="1" si="110"/>
        <v>Long</v>
      </c>
      <c r="Q215" t="str">
        <f t="shared" ca="1" si="111"/>
        <v/>
      </c>
      <c r="R215">
        <f t="shared" ca="1" si="112"/>
        <v>1</v>
      </c>
      <c r="S215">
        <f t="shared" ca="1" si="113"/>
        <v>0</v>
      </c>
      <c r="T215" t="str">
        <f t="shared" ca="1" si="96"/>
        <v/>
      </c>
      <c r="U215" t="str">
        <f t="shared" ca="1" si="97"/>
        <v/>
      </c>
      <c r="V215">
        <f t="shared" ca="1" si="114"/>
        <v>0</v>
      </c>
      <c r="W215" t="str">
        <f t="shared" ca="1" si="98"/>
        <v/>
      </c>
      <c r="X215" t="str">
        <f ca="1">IF(T215="","", IF(T215=1, "Long"&amp;COUNTIF($T$2:T215,1), "Sell"&amp;COUNTIF($T$2:T215, 0)))</f>
        <v/>
      </c>
      <c r="Y215" t="str">
        <f ca="1">IF(U215="","", IF(U215=-1, "Short"&amp;COUNTIF($U$2:U215,-1), "Cover"&amp;COUNTIF($U$2:U215, 0)))</f>
        <v/>
      </c>
      <c r="Z215" t="str">
        <f t="shared" ca="1" si="99"/>
        <v/>
      </c>
      <c r="AA215" t="str">
        <f t="shared" ca="1" si="100"/>
        <v/>
      </c>
      <c r="AB215" t="str">
        <f t="shared" ca="1" si="101"/>
        <v/>
      </c>
      <c r="AC215" t="str">
        <f t="shared" ca="1" si="102"/>
        <v/>
      </c>
      <c r="AD215" t="str">
        <f t="shared" ca="1" si="103"/>
        <v/>
      </c>
      <c r="AE215" t="str">
        <f t="shared" ca="1" si="104"/>
        <v/>
      </c>
      <c r="AF215">
        <f t="shared" ca="1" si="105"/>
        <v>0</v>
      </c>
      <c r="AG215">
        <f t="shared" ca="1" si="106"/>
        <v>0</v>
      </c>
      <c r="AH215" t="str">
        <f ca="1">IF(AF215=0, "", COUNTIF($AF$2:AF215, 1))</f>
        <v/>
      </c>
      <c r="AI215" t="str">
        <f ca="1">IF(AG215=0, "", COUNTIF($AG$2:AG215, 1))</f>
        <v/>
      </c>
      <c r="AJ215" t="str">
        <f t="shared" ca="1" si="107"/>
        <v/>
      </c>
    </row>
    <row r="216" spans="1:36" x14ac:dyDescent="0.3">
      <c r="A216" t="str">
        <f ca="1">IF(W216="","",W216&amp;"-"&amp;COUNTIF($W$2:W216,W216))</f>
        <v>0-26</v>
      </c>
      <c r="B216" t="str">
        <f ca="1">IF(T216="","",T216&amp;"-"&amp;COUNTIF($T$2:T216,T216))</f>
        <v>0-14</v>
      </c>
      <c r="C216" t="str">
        <f ca="1">IF(U216="","",U216&amp;"-"&amp;COUNTIF($U$2:U216,U216))</f>
        <v/>
      </c>
      <c r="D216" t="s">
        <v>97</v>
      </c>
      <c r="E216">
        <v>26</v>
      </c>
      <c r="F216">
        <f t="shared" si="108"/>
        <v>215</v>
      </c>
      <c r="G216" s="4">
        <f t="shared" ca="1" si="89"/>
        <v>41586</v>
      </c>
      <c r="H216">
        <f t="shared" ca="1" si="90"/>
        <v>652.5</v>
      </c>
      <c r="I216" s="5">
        <f t="shared" ca="1" si="90"/>
        <v>809.35</v>
      </c>
      <c r="J216" s="6">
        <f t="shared" ca="1" si="91"/>
        <v>0.80620250818558103</v>
      </c>
      <c r="K216" s="6">
        <f t="shared" ca="1" si="92"/>
        <v>0.80054217551672724</v>
      </c>
      <c r="L216" s="6">
        <f t="shared" ca="1" si="109"/>
        <v>9.5678038990965816E-3</v>
      </c>
      <c r="M216">
        <f t="shared" ca="1" si="93"/>
        <v>0.81010997941582386</v>
      </c>
      <c r="N216">
        <f t="shared" ca="1" si="94"/>
        <v>0.79097437161763062</v>
      </c>
      <c r="O216" t="str">
        <f t="shared" ca="1" si="95"/>
        <v/>
      </c>
      <c r="P216" t="str">
        <f t="shared" ca="1" si="110"/>
        <v/>
      </c>
      <c r="Q216" t="str">
        <f t="shared" ca="1" si="111"/>
        <v/>
      </c>
      <c r="R216">
        <f t="shared" ca="1" si="112"/>
        <v>0</v>
      </c>
      <c r="S216">
        <f t="shared" ca="1" si="113"/>
        <v>0</v>
      </c>
      <c r="T216">
        <f t="shared" ca="1" si="96"/>
        <v>0</v>
      </c>
      <c r="U216" t="str">
        <f t="shared" ca="1" si="97"/>
        <v/>
      </c>
      <c r="V216">
        <f t="shared" ca="1" si="114"/>
        <v>0</v>
      </c>
      <c r="W216">
        <f t="shared" ca="1" si="98"/>
        <v>0</v>
      </c>
      <c r="X216" t="str">
        <f ca="1">IF(T216="","", IF(T216=1, "Long"&amp;COUNTIF($T$2:T216,1), "Sell"&amp;COUNTIF($T$2:T216, 0)))</f>
        <v>Sell14</v>
      </c>
      <c r="Y216" t="str">
        <f ca="1">IF(U216="","", IF(U216=-1, "Short"&amp;COUNTIF($U$2:U216,-1), "Cover"&amp;COUNTIF($U$2:U216, 0)))</f>
        <v/>
      </c>
      <c r="Z216" t="str">
        <f t="shared" ca="1" si="99"/>
        <v/>
      </c>
      <c r="AA216" t="str">
        <f t="shared" ca="1" si="100"/>
        <v>SELL</v>
      </c>
      <c r="AB216" t="str">
        <f t="shared" ca="1" si="101"/>
        <v/>
      </c>
      <c r="AC216" t="str">
        <f t="shared" ca="1" si="102"/>
        <v/>
      </c>
      <c r="AD216" t="str">
        <f t="shared" ca="1" si="103"/>
        <v/>
      </c>
      <c r="AE216" t="str">
        <f t="shared" ca="1" si="104"/>
        <v>SELL</v>
      </c>
      <c r="AF216">
        <f t="shared" ca="1" si="105"/>
        <v>0</v>
      </c>
      <c r="AG216">
        <f t="shared" ca="1" si="106"/>
        <v>1</v>
      </c>
      <c r="AH216" t="str">
        <f ca="1">IF(AF216=0, "", COUNTIF($AF$2:AF216, 1))</f>
        <v/>
      </c>
      <c r="AI216">
        <f ca="1">IF(AG216=0, "", COUNTIF($AG$2:AG216, 1))</f>
        <v>26</v>
      </c>
      <c r="AJ216" t="str">
        <f t="shared" ca="1" si="107"/>
        <v/>
      </c>
    </row>
    <row r="217" spans="1:36" x14ac:dyDescent="0.3">
      <c r="A217" t="str">
        <f ca="1">IF(W217="","",W217&amp;"-"&amp;COUNTIF($W$2:W217,W217))</f>
        <v>1-27</v>
      </c>
      <c r="B217" t="str">
        <f ca="1">IF(T217="","",T217&amp;"-"&amp;COUNTIF($T$2:T217,T217))</f>
        <v/>
      </c>
      <c r="C217" t="str">
        <f ca="1">IF(U217="","",U217&amp;"-"&amp;COUNTIF($U$2:U217,U217))</f>
        <v>-1-13</v>
      </c>
      <c r="D217">
        <v>27</v>
      </c>
      <c r="E217" t="s">
        <v>97</v>
      </c>
      <c r="F217">
        <f t="shared" si="108"/>
        <v>216</v>
      </c>
      <c r="G217" s="4">
        <f t="shared" ca="1" si="89"/>
        <v>41589</v>
      </c>
      <c r="H217">
        <f t="shared" ca="1" si="90"/>
        <v>654.25</v>
      </c>
      <c r="I217" s="5">
        <f t="shared" ca="1" si="90"/>
        <v>805.35</v>
      </c>
      <c r="J217" s="6">
        <f t="shared" ca="1" si="91"/>
        <v>0.81237971068479542</v>
      </c>
      <c r="K217" s="6">
        <f t="shared" ca="1" si="92"/>
        <v>0.80041327078573055</v>
      </c>
      <c r="L217" s="6">
        <f t="shared" ca="1" si="109"/>
        <v>9.3781054120162261E-3</v>
      </c>
      <c r="M217">
        <f t="shared" ca="1" si="93"/>
        <v>0.80979137619774677</v>
      </c>
      <c r="N217">
        <f t="shared" ca="1" si="94"/>
        <v>0.79103516537371432</v>
      </c>
      <c r="O217" t="str">
        <f t="shared" ca="1" si="95"/>
        <v>Short</v>
      </c>
      <c r="P217" t="str">
        <f t="shared" ca="1" si="110"/>
        <v/>
      </c>
      <c r="Q217" t="str">
        <f t="shared" ca="1" si="111"/>
        <v>Short</v>
      </c>
      <c r="R217">
        <f t="shared" ca="1" si="112"/>
        <v>0</v>
      </c>
      <c r="S217">
        <f t="shared" ca="1" si="113"/>
        <v>-1</v>
      </c>
      <c r="T217" t="str">
        <f t="shared" ca="1" si="96"/>
        <v/>
      </c>
      <c r="U217">
        <f t="shared" ca="1" si="97"/>
        <v>-1</v>
      </c>
      <c r="V217">
        <f t="shared" ca="1" si="114"/>
        <v>-1</v>
      </c>
      <c r="W217">
        <f t="shared" ca="1" si="98"/>
        <v>1</v>
      </c>
      <c r="X217" t="str">
        <f ca="1">IF(T217="","", IF(T217=1, "Long"&amp;COUNTIF($T$2:T217,1), "Sell"&amp;COUNTIF($T$2:T217, 0)))</f>
        <v/>
      </c>
      <c r="Y217" t="str">
        <f ca="1">IF(U217="","", IF(U217=-1, "Short"&amp;COUNTIF($U$2:U217,-1), "Cover"&amp;COUNTIF($U$2:U217, 0)))</f>
        <v>Short13</v>
      </c>
      <c r="Z217" t="str">
        <f t="shared" ca="1" si="99"/>
        <v/>
      </c>
      <c r="AA217" t="str">
        <f t="shared" ca="1" si="100"/>
        <v/>
      </c>
      <c r="AB217" t="str">
        <f t="shared" ca="1" si="101"/>
        <v>Short</v>
      </c>
      <c r="AC217" t="str">
        <f t="shared" ca="1" si="102"/>
        <v/>
      </c>
      <c r="AD217" t="str">
        <f t="shared" ca="1" si="103"/>
        <v>Short</v>
      </c>
      <c r="AE217" t="str">
        <f t="shared" ca="1" si="104"/>
        <v/>
      </c>
      <c r="AF217">
        <f t="shared" ca="1" si="105"/>
        <v>1</v>
      </c>
      <c r="AG217">
        <f t="shared" ca="1" si="106"/>
        <v>0</v>
      </c>
      <c r="AH217">
        <f ca="1">IF(AF217=0, "", COUNTIF($AF$2:AF217, 1))</f>
        <v>27</v>
      </c>
      <c r="AI217" t="str">
        <f ca="1">IF(AG217=0, "", COUNTIF($AG$2:AG217, 1))</f>
        <v/>
      </c>
      <c r="AJ217" t="str">
        <f t="shared" ca="1" si="107"/>
        <v>Short</v>
      </c>
    </row>
    <row r="218" spans="1:36" x14ac:dyDescent="0.3">
      <c r="A218" t="str">
        <f ca="1">IF(W218="","",W218&amp;"-"&amp;COUNTIF($W$2:W218,W218))</f>
        <v/>
      </c>
      <c r="B218" t="str">
        <f ca="1">IF(T218="","",T218&amp;"-"&amp;COUNTIF($T$2:T218,T218))</f>
        <v/>
      </c>
      <c r="C218" t="str">
        <f ca="1">IF(U218="","",U218&amp;"-"&amp;COUNTIF($U$2:U218,U218))</f>
        <v/>
      </c>
      <c r="D218" t="s">
        <v>97</v>
      </c>
      <c r="E218" t="s">
        <v>97</v>
      </c>
      <c r="F218">
        <f t="shared" si="108"/>
        <v>217</v>
      </c>
      <c r="G218" s="4">
        <f t="shared" ca="1" si="89"/>
        <v>41590</v>
      </c>
      <c r="H218">
        <f t="shared" ca="1" si="90"/>
        <v>645.95000000000005</v>
      </c>
      <c r="I218" s="5">
        <f t="shared" ca="1" si="90"/>
        <v>794.85</v>
      </c>
      <c r="J218" s="6">
        <f t="shared" ca="1" si="91"/>
        <v>0.8126690570547902</v>
      </c>
      <c r="K218" s="6">
        <f t="shared" ca="1" si="92"/>
        <v>0.79991505024061405</v>
      </c>
      <c r="L218" s="6">
        <f t="shared" ca="1" si="109"/>
        <v>8.4466525353773317E-3</v>
      </c>
      <c r="M218">
        <f t="shared" ca="1" si="93"/>
        <v>0.8083617027759914</v>
      </c>
      <c r="N218">
        <f t="shared" ca="1" si="94"/>
        <v>0.79146839770523669</v>
      </c>
      <c r="O218" t="str">
        <f t="shared" ca="1" si="95"/>
        <v>Short</v>
      </c>
      <c r="P218" t="str">
        <f t="shared" ca="1" si="110"/>
        <v/>
      </c>
      <c r="Q218" t="str">
        <f t="shared" ca="1" si="111"/>
        <v>Short</v>
      </c>
      <c r="R218">
        <f t="shared" ca="1" si="112"/>
        <v>0</v>
      </c>
      <c r="S218">
        <f t="shared" ca="1" si="113"/>
        <v>-1</v>
      </c>
      <c r="T218" t="str">
        <f t="shared" ca="1" si="96"/>
        <v/>
      </c>
      <c r="U218" t="str">
        <f t="shared" ca="1" si="97"/>
        <v/>
      </c>
      <c r="V218">
        <f t="shared" ca="1" si="114"/>
        <v>0</v>
      </c>
      <c r="W218" t="str">
        <f t="shared" ca="1" si="98"/>
        <v/>
      </c>
      <c r="X218" t="str">
        <f ca="1">IF(T218="","", IF(T218=1, "Long"&amp;COUNTIF($T$2:T218,1), "Sell"&amp;COUNTIF($T$2:T218, 0)))</f>
        <v/>
      </c>
      <c r="Y218" t="str">
        <f ca="1">IF(U218="","", IF(U218=-1, "Short"&amp;COUNTIF($U$2:U218,-1), "Cover"&amp;COUNTIF($U$2:U218, 0)))</f>
        <v/>
      </c>
      <c r="Z218" t="str">
        <f t="shared" ca="1" si="99"/>
        <v/>
      </c>
      <c r="AA218" t="str">
        <f t="shared" ca="1" si="100"/>
        <v/>
      </c>
      <c r="AB218" t="str">
        <f t="shared" ca="1" si="101"/>
        <v/>
      </c>
      <c r="AC218" t="str">
        <f t="shared" ca="1" si="102"/>
        <v/>
      </c>
      <c r="AD218" t="str">
        <f t="shared" ca="1" si="103"/>
        <v/>
      </c>
      <c r="AE218" t="str">
        <f t="shared" ca="1" si="104"/>
        <v/>
      </c>
      <c r="AF218">
        <f t="shared" ca="1" si="105"/>
        <v>0</v>
      </c>
      <c r="AG218">
        <f t="shared" ca="1" si="106"/>
        <v>0</v>
      </c>
      <c r="AH218" t="str">
        <f ca="1">IF(AF218=0, "", COUNTIF($AF$2:AF218, 1))</f>
        <v/>
      </c>
      <c r="AI218" t="str">
        <f ca="1">IF(AG218=0, "", COUNTIF($AG$2:AG218, 1))</f>
        <v/>
      </c>
      <c r="AJ218" t="str">
        <f t="shared" ca="1" si="107"/>
        <v/>
      </c>
    </row>
    <row r="219" spans="1:36" x14ac:dyDescent="0.3">
      <c r="A219" t="str">
        <f ca="1">IF(W219="","",W219&amp;"-"&amp;COUNTIF($W$2:W219,W219))</f>
        <v/>
      </c>
      <c r="B219" t="str">
        <f ca="1">IF(T219="","",T219&amp;"-"&amp;COUNTIF($T$2:T219,T219))</f>
        <v/>
      </c>
      <c r="C219" t="str">
        <f ca="1">IF(U219="","",U219&amp;"-"&amp;COUNTIF($U$2:U219,U219))</f>
        <v/>
      </c>
      <c r="D219" t="s">
        <v>97</v>
      </c>
      <c r="E219" t="s">
        <v>97</v>
      </c>
      <c r="F219">
        <f t="shared" si="108"/>
        <v>218</v>
      </c>
      <c r="G219" s="4">
        <f t="shared" ca="1" si="89"/>
        <v>41591</v>
      </c>
      <c r="H219">
        <f t="shared" ca="1" si="90"/>
        <v>633.70000000000005</v>
      </c>
      <c r="I219" s="5">
        <f t="shared" ca="1" si="90"/>
        <v>791.4</v>
      </c>
      <c r="J219" s="6">
        <f t="shared" ca="1" si="91"/>
        <v>0.80073287844326513</v>
      </c>
      <c r="K219" s="6">
        <f t="shared" ca="1" si="92"/>
        <v>0.80001305996380323</v>
      </c>
      <c r="L219" s="6">
        <f t="shared" ca="1" si="109"/>
        <v>8.4502459145897758E-3</v>
      </c>
      <c r="M219">
        <f t="shared" ca="1" si="93"/>
        <v>0.80846330587839299</v>
      </c>
      <c r="N219">
        <f t="shared" ca="1" si="94"/>
        <v>0.79156281404921347</v>
      </c>
      <c r="O219" t="str">
        <f t="shared" ca="1" si="95"/>
        <v>Short</v>
      </c>
      <c r="P219" t="str">
        <f t="shared" ca="1" si="110"/>
        <v/>
      </c>
      <c r="Q219" t="str">
        <f t="shared" ca="1" si="111"/>
        <v>Short</v>
      </c>
      <c r="R219">
        <f t="shared" ca="1" si="112"/>
        <v>0</v>
      </c>
      <c r="S219">
        <f t="shared" ca="1" si="113"/>
        <v>-1</v>
      </c>
      <c r="T219" t="str">
        <f t="shared" ca="1" si="96"/>
        <v/>
      </c>
      <c r="U219" t="str">
        <f t="shared" ca="1" si="97"/>
        <v/>
      </c>
      <c r="V219">
        <f t="shared" ca="1" si="114"/>
        <v>0</v>
      </c>
      <c r="W219" t="str">
        <f t="shared" ca="1" si="98"/>
        <v/>
      </c>
      <c r="X219" t="str">
        <f ca="1">IF(T219="","", IF(T219=1, "Long"&amp;COUNTIF($T$2:T219,1), "Sell"&amp;COUNTIF($T$2:T219, 0)))</f>
        <v/>
      </c>
      <c r="Y219" t="str">
        <f ca="1">IF(U219="","", IF(U219=-1, "Short"&amp;COUNTIF($U$2:U219,-1), "Cover"&amp;COUNTIF($U$2:U219, 0)))</f>
        <v/>
      </c>
      <c r="Z219" t="str">
        <f t="shared" ca="1" si="99"/>
        <v/>
      </c>
      <c r="AA219" t="str">
        <f t="shared" ca="1" si="100"/>
        <v/>
      </c>
      <c r="AB219" t="str">
        <f t="shared" ca="1" si="101"/>
        <v/>
      </c>
      <c r="AC219" t="str">
        <f t="shared" ca="1" si="102"/>
        <v/>
      </c>
      <c r="AD219" t="str">
        <f t="shared" ca="1" si="103"/>
        <v/>
      </c>
      <c r="AE219" t="str">
        <f t="shared" ca="1" si="104"/>
        <v/>
      </c>
      <c r="AF219">
        <f t="shared" ca="1" si="105"/>
        <v>0</v>
      </c>
      <c r="AG219">
        <f t="shared" ca="1" si="106"/>
        <v>0</v>
      </c>
      <c r="AH219" t="str">
        <f ca="1">IF(AF219=0, "", COUNTIF($AF$2:AF219, 1))</f>
        <v/>
      </c>
      <c r="AI219" t="str">
        <f ca="1">IF(AG219=0, "", COUNTIF($AG$2:AG219, 1))</f>
        <v/>
      </c>
      <c r="AJ219" t="str">
        <f t="shared" ca="1" si="107"/>
        <v/>
      </c>
    </row>
    <row r="220" spans="1:36" x14ac:dyDescent="0.3">
      <c r="A220" t="str">
        <f ca="1">IF(W220="","",W220&amp;"-"&amp;COUNTIF($W$2:W220,W220))</f>
        <v/>
      </c>
      <c r="B220" t="str">
        <f ca="1">IF(T220="","",T220&amp;"-"&amp;COUNTIF($T$2:T220,T220))</f>
        <v/>
      </c>
      <c r="C220" t="str">
        <f ca="1">IF(U220="","",U220&amp;"-"&amp;COUNTIF($U$2:U220,U220))</f>
        <v/>
      </c>
      <c r="D220" t="s">
        <v>97</v>
      </c>
      <c r="E220" t="s">
        <v>97</v>
      </c>
      <c r="F220">
        <f t="shared" si="108"/>
        <v>219</v>
      </c>
      <c r="G220" s="4">
        <f t="shared" ca="1" si="89"/>
        <v>41592</v>
      </c>
      <c r="H220">
        <f t="shared" ca="1" si="90"/>
        <v>642.20000000000005</v>
      </c>
      <c r="I220" s="5">
        <f t="shared" ca="1" si="90"/>
        <v>793.3</v>
      </c>
      <c r="J220" s="6">
        <f t="shared" ca="1" si="91"/>
        <v>0.80952981217698228</v>
      </c>
      <c r="K220" s="6">
        <f t="shared" ca="1" si="92"/>
        <v>0.80134496639055364</v>
      </c>
      <c r="L220" s="6">
        <f t="shared" ca="1" si="109"/>
        <v>8.8256642972247574E-3</v>
      </c>
      <c r="M220">
        <f t="shared" ca="1" si="93"/>
        <v>0.81017063068777839</v>
      </c>
      <c r="N220">
        <f t="shared" ca="1" si="94"/>
        <v>0.79251930209332888</v>
      </c>
      <c r="O220" t="str">
        <f t="shared" ca="1" si="95"/>
        <v>Short</v>
      </c>
      <c r="P220" t="str">
        <f t="shared" ca="1" si="110"/>
        <v/>
      </c>
      <c r="Q220" t="str">
        <f t="shared" ca="1" si="111"/>
        <v>Short</v>
      </c>
      <c r="R220">
        <f t="shared" ca="1" si="112"/>
        <v>0</v>
      </c>
      <c r="S220">
        <f t="shared" ca="1" si="113"/>
        <v>-1</v>
      </c>
      <c r="T220" t="str">
        <f t="shared" ca="1" si="96"/>
        <v/>
      </c>
      <c r="U220" t="str">
        <f t="shared" ca="1" si="97"/>
        <v/>
      </c>
      <c r="V220">
        <f t="shared" ca="1" si="114"/>
        <v>0</v>
      </c>
      <c r="W220" t="str">
        <f t="shared" ca="1" si="98"/>
        <v/>
      </c>
      <c r="X220" t="str">
        <f ca="1">IF(T220="","", IF(T220=1, "Long"&amp;COUNTIF($T$2:T220,1), "Sell"&amp;COUNTIF($T$2:T220, 0)))</f>
        <v/>
      </c>
      <c r="Y220" t="str">
        <f ca="1">IF(U220="","", IF(U220=-1, "Short"&amp;COUNTIF($U$2:U220,-1), "Cover"&amp;COUNTIF($U$2:U220, 0)))</f>
        <v/>
      </c>
      <c r="Z220" t="str">
        <f t="shared" ca="1" si="99"/>
        <v/>
      </c>
      <c r="AA220" t="str">
        <f t="shared" ca="1" si="100"/>
        <v/>
      </c>
      <c r="AB220" t="str">
        <f t="shared" ca="1" si="101"/>
        <v/>
      </c>
      <c r="AC220" t="str">
        <f t="shared" ca="1" si="102"/>
        <v/>
      </c>
      <c r="AD220" t="str">
        <f t="shared" ca="1" si="103"/>
        <v/>
      </c>
      <c r="AE220" t="str">
        <f t="shared" ca="1" si="104"/>
        <v/>
      </c>
      <c r="AF220">
        <f t="shared" ca="1" si="105"/>
        <v>0</v>
      </c>
      <c r="AG220">
        <f t="shared" ca="1" si="106"/>
        <v>0</v>
      </c>
      <c r="AH220" t="str">
        <f ca="1">IF(AF220=0, "", COUNTIF($AF$2:AF220, 1))</f>
        <v/>
      </c>
      <c r="AI220" t="str">
        <f ca="1">IF(AG220=0, "", COUNTIF($AG$2:AG220, 1))</f>
        <v/>
      </c>
      <c r="AJ220" t="str">
        <f t="shared" ca="1" si="107"/>
        <v/>
      </c>
    </row>
    <row r="221" spans="1:36" x14ac:dyDescent="0.3">
      <c r="A221" t="str">
        <f ca="1">IF(W221="","",W221&amp;"-"&amp;COUNTIF($W$2:W221,W221))</f>
        <v/>
      </c>
      <c r="B221" t="str">
        <f ca="1">IF(T221="","",T221&amp;"-"&amp;COUNTIF($T$2:T221,T221))</f>
        <v/>
      </c>
      <c r="C221" t="str">
        <f ca="1">IF(U221="","",U221&amp;"-"&amp;COUNTIF($U$2:U221,U221))</f>
        <v/>
      </c>
      <c r="D221" t="s">
        <v>97</v>
      </c>
      <c r="E221" t="s">
        <v>97</v>
      </c>
      <c r="F221">
        <f t="shared" si="108"/>
        <v>220</v>
      </c>
      <c r="G221" s="4">
        <f t="shared" ca="1" si="89"/>
        <v>41596</v>
      </c>
      <c r="H221">
        <f t="shared" ca="1" si="90"/>
        <v>668.8</v>
      </c>
      <c r="I221" s="5">
        <f t="shared" ca="1" si="90"/>
        <v>814.45</v>
      </c>
      <c r="J221" s="6">
        <f t="shared" ca="1" si="91"/>
        <v>0.82116765915648582</v>
      </c>
      <c r="K221" s="6">
        <f t="shared" ca="1" si="92"/>
        <v>0.80352252257975842</v>
      </c>
      <c r="L221" s="6">
        <f t="shared" ca="1" si="109"/>
        <v>1.0763823637449923E-2</v>
      </c>
      <c r="M221">
        <f t="shared" ca="1" si="93"/>
        <v>0.8142863462172083</v>
      </c>
      <c r="N221">
        <f t="shared" ca="1" si="94"/>
        <v>0.79275869894230855</v>
      </c>
      <c r="O221" t="str">
        <f t="shared" ca="1" si="95"/>
        <v>Short</v>
      </c>
      <c r="P221" t="str">
        <f t="shared" ca="1" si="110"/>
        <v/>
      </c>
      <c r="Q221" t="str">
        <f t="shared" ca="1" si="111"/>
        <v>Short</v>
      </c>
      <c r="R221">
        <f t="shared" ca="1" si="112"/>
        <v>0</v>
      </c>
      <c r="S221">
        <f t="shared" ca="1" si="113"/>
        <v>-1</v>
      </c>
      <c r="T221" t="str">
        <f t="shared" ca="1" si="96"/>
        <v/>
      </c>
      <c r="U221" t="str">
        <f t="shared" ca="1" si="97"/>
        <v/>
      </c>
      <c r="V221">
        <f t="shared" ca="1" si="114"/>
        <v>0</v>
      </c>
      <c r="W221" t="str">
        <f t="shared" ca="1" si="98"/>
        <v/>
      </c>
      <c r="X221" t="str">
        <f ca="1">IF(T221="","", IF(T221=1, "Long"&amp;COUNTIF($T$2:T221,1), "Sell"&amp;COUNTIF($T$2:T221, 0)))</f>
        <v/>
      </c>
      <c r="Y221" t="str">
        <f ca="1">IF(U221="","", IF(U221=-1, "Short"&amp;COUNTIF($U$2:U221,-1), "Cover"&amp;COUNTIF($U$2:U221, 0)))</f>
        <v/>
      </c>
      <c r="Z221" t="str">
        <f t="shared" ca="1" si="99"/>
        <v/>
      </c>
      <c r="AA221" t="str">
        <f t="shared" ca="1" si="100"/>
        <v/>
      </c>
      <c r="AB221" t="str">
        <f t="shared" ca="1" si="101"/>
        <v/>
      </c>
      <c r="AC221" t="str">
        <f t="shared" ca="1" si="102"/>
        <v/>
      </c>
      <c r="AD221" t="str">
        <f t="shared" ca="1" si="103"/>
        <v/>
      </c>
      <c r="AE221" t="str">
        <f t="shared" ca="1" si="104"/>
        <v/>
      </c>
      <c r="AF221">
        <f t="shared" ca="1" si="105"/>
        <v>0</v>
      </c>
      <c r="AG221">
        <f t="shared" ca="1" si="106"/>
        <v>0</v>
      </c>
      <c r="AH221" t="str">
        <f ca="1">IF(AF221=0, "", COUNTIF($AF$2:AF221, 1))</f>
        <v/>
      </c>
      <c r="AI221" t="str">
        <f ca="1">IF(AG221=0, "", COUNTIF($AG$2:AG221, 1))</f>
        <v/>
      </c>
      <c r="AJ221" t="str">
        <f t="shared" ca="1" si="107"/>
        <v/>
      </c>
    </row>
    <row r="222" spans="1:36" x14ac:dyDescent="0.3">
      <c r="A222" t="str">
        <f ca="1">IF(W222="","",W222&amp;"-"&amp;COUNTIF($W$2:W222,W222))</f>
        <v/>
      </c>
      <c r="B222" t="str">
        <f ca="1">IF(T222="","",T222&amp;"-"&amp;COUNTIF($T$2:T222,T222))</f>
        <v/>
      </c>
      <c r="C222" t="str">
        <f ca="1">IF(U222="","",U222&amp;"-"&amp;COUNTIF($U$2:U222,U222))</f>
        <v/>
      </c>
      <c r="D222" t="s">
        <v>97</v>
      </c>
      <c r="E222" t="s">
        <v>97</v>
      </c>
      <c r="F222">
        <f t="shared" si="108"/>
        <v>221</v>
      </c>
      <c r="G222" s="4">
        <f t="shared" ca="1" si="89"/>
        <v>41597</v>
      </c>
      <c r="H222">
        <f t="shared" ca="1" si="90"/>
        <v>660.05</v>
      </c>
      <c r="I222" s="5">
        <f t="shared" ca="1" si="90"/>
        <v>818.4</v>
      </c>
      <c r="J222" s="6">
        <f t="shared" ca="1" si="91"/>
        <v>0.80651270772238515</v>
      </c>
      <c r="K222" s="6">
        <f t="shared" ca="1" si="92"/>
        <v>0.80438369016250344</v>
      </c>
      <c r="L222" s="6">
        <f t="shared" ca="1" si="109"/>
        <v>1.0607455697108335E-2</v>
      </c>
      <c r="M222">
        <f t="shared" ca="1" si="93"/>
        <v>0.81499114585961174</v>
      </c>
      <c r="N222">
        <f t="shared" ca="1" si="94"/>
        <v>0.79377623446539514</v>
      </c>
      <c r="O222" t="str">
        <f t="shared" ca="1" si="95"/>
        <v>Short</v>
      </c>
      <c r="P222" t="str">
        <f t="shared" ca="1" si="110"/>
        <v/>
      </c>
      <c r="Q222" t="str">
        <f t="shared" ca="1" si="111"/>
        <v>Short</v>
      </c>
      <c r="R222">
        <f t="shared" ca="1" si="112"/>
        <v>0</v>
      </c>
      <c r="S222">
        <f t="shared" ca="1" si="113"/>
        <v>-1</v>
      </c>
      <c r="T222" t="str">
        <f t="shared" ca="1" si="96"/>
        <v/>
      </c>
      <c r="U222" t="str">
        <f t="shared" ca="1" si="97"/>
        <v/>
      </c>
      <c r="V222">
        <f t="shared" ca="1" si="114"/>
        <v>0</v>
      </c>
      <c r="W222" t="str">
        <f t="shared" ca="1" si="98"/>
        <v/>
      </c>
      <c r="X222" t="str">
        <f ca="1">IF(T222="","", IF(T222=1, "Long"&amp;COUNTIF($T$2:T222,1), "Sell"&amp;COUNTIF($T$2:T222, 0)))</f>
        <v/>
      </c>
      <c r="Y222" t="str">
        <f ca="1">IF(U222="","", IF(U222=-1, "Short"&amp;COUNTIF($U$2:U222,-1), "Cover"&amp;COUNTIF($U$2:U222, 0)))</f>
        <v/>
      </c>
      <c r="Z222" t="str">
        <f t="shared" ca="1" si="99"/>
        <v/>
      </c>
      <c r="AA222" t="str">
        <f t="shared" ca="1" si="100"/>
        <v/>
      </c>
      <c r="AB222" t="str">
        <f t="shared" ca="1" si="101"/>
        <v/>
      </c>
      <c r="AC222" t="str">
        <f t="shared" ca="1" si="102"/>
        <v/>
      </c>
      <c r="AD222" t="str">
        <f t="shared" ca="1" si="103"/>
        <v/>
      </c>
      <c r="AE222" t="str">
        <f t="shared" ca="1" si="104"/>
        <v/>
      </c>
      <c r="AF222">
        <f t="shared" ca="1" si="105"/>
        <v>0</v>
      </c>
      <c r="AG222">
        <f t="shared" ca="1" si="106"/>
        <v>0</v>
      </c>
      <c r="AH222" t="str">
        <f ca="1">IF(AF222=0, "", COUNTIF($AF$2:AF222, 1))</f>
        <v/>
      </c>
      <c r="AI222" t="str">
        <f ca="1">IF(AG222=0, "", COUNTIF($AG$2:AG222, 1))</f>
        <v/>
      </c>
      <c r="AJ222" t="str">
        <f t="shared" ca="1" si="107"/>
        <v/>
      </c>
    </row>
    <row r="223" spans="1:36" x14ac:dyDescent="0.3">
      <c r="A223" t="str">
        <f ca="1">IF(W223="","",W223&amp;"-"&amp;COUNTIF($W$2:W223,W223))</f>
        <v>0-27</v>
      </c>
      <c r="B223" t="str">
        <f ca="1">IF(T223="","",T223&amp;"-"&amp;COUNTIF($T$2:T223,T223))</f>
        <v/>
      </c>
      <c r="C223" t="str">
        <f ca="1">IF(U223="","",U223&amp;"-"&amp;COUNTIF($U$2:U223,U223))</f>
        <v>0-13</v>
      </c>
      <c r="D223" t="s">
        <v>97</v>
      </c>
      <c r="E223">
        <v>27</v>
      </c>
      <c r="F223">
        <f t="shared" si="108"/>
        <v>222</v>
      </c>
      <c r="G223" s="4">
        <f t="shared" ca="1" si="89"/>
        <v>41598</v>
      </c>
      <c r="H223">
        <f t="shared" ca="1" si="90"/>
        <v>649.54999999999995</v>
      </c>
      <c r="I223" s="5">
        <f t="shared" ca="1" si="90"/>
        <v>807.75</v>
      </c>
      <c r="J223" s="6">
        <f t="shared" ca="1" si="91"/>
        <v>0.80414732281027546</v>
      </c>
      <c r="K223" s="6">
        <f t="shared" ca="1" si="92"/>
        <v>0.80611438032357052</v>
      </c>
      <c r="L223" s="6">
        <f t="shared" ca="1" si="109"/>
        <v>8.660252412150838E-3</v>
      </c>
      <c r="M223">
        <f t="shared" ca="1" si="93"/>
        <v>0.81477463273572137</v>
      </c>
      <c r="N223">
        <f t="shared" ca="1" si="94"/>
        <v>0.79745412791141967</v>
      </c>
      <c r="O223" t="str">
        <f t="shared" ca="1" si="95"/>
        <v/>
      </c>
      <c r="P223" t="str">
        <f t="shared" ca="1" si="110"/>
        <v/>
      </c>
      <c r="Q223" t="str">
        <f t="shared" ca="1" si="111"/>
        <v/>
      </c>
      <c r="R223">
        <f t="shared" ca="1" si="112"/>
        <v>0</v>
      </c>
      <c r="S223">
        <f t="shared" ca="1" si="113"/>
        <v>0</v>
      </c>
      <c r="T223" t="str">
        <f t="shared" ca="1" si="96"/>
        <v/>
      </c>
      <c r="U223">
        <f t="shared" ca="1" si="97"/>
        <v>0</v>
      </c>
      <c r="V223">
        <f t="shared" ca="1" si="114"/>
        <v>0</v>
      </c>
      <c r="W223">
        <f t="shared" ca="1" si="98"/>
        <v>0</v>
      </c>
      <c r="X223" t="str">
        <f ca="1">IF(T223="","", IF(T223=1, "Long"&amp;COUNTIF($T$2:T223,1), "Sell"&amp;COUNTIF($T$2:T223, 0)))</f>
        <v/>
      </c>
      <c r="Y223" t="str">
        <f ca="1">IF(U223="","", IF(U223=-1, "Short"&amp;COUNTIF($U$2:U223,-1), "Cover"&amp;COUNTIF($U$2:U223, 0)))</f>
        <v>Cover13</v>
      </c>
      <c r="Z223" t="str">
        <f t="shared" ca="1" si="99"/>
        <v/>
      </c>
      <c r="AA223" t="str">
        <f t="shared" ca="1" si="100"/>
        <v/>
      </c>
      <c r="AB223" t="str">
        <f t="shared" ca="1" si="101"/>
        <v/>
      </c>
      <c r="AC223" t="str">
        <f t="shared" ca="1" si="102"/>
        <v>Cover</v>
      </c>
      <c r="AD223" t="str">
        <f t="shared" ca="1" si="103"/>
        <v/>
      </c>
      <c r="AE223" t="str">
        <f t="shared" ca="1" si="104"/>
        <v>Cover</v>
      </c>
      <c r="AF223">
        <f t="shared" ca="1" si="105"/>
        <v>0</v>
      </c>
      <c r="AG223">
        <f t="shared" ca="1" si="106"/>
        <v>1</v>
      </c>
      <c r="AH223" t="str">
        <f ca="1">IF(AF223=0, "", COUNTIF($AF$2:AF223, 1))</f>
        <v/>
      </c>
      <c r="AI223">
        <f ca="1">IF(AG223=0, "", COUNTIF($AG$2:AG223, 1))</f>
        <v>27</v>
      </c>
      <c r="AJ223" t="str">
        <f t="shared" ca="1" si="107"/>
        <v/>
      </c>
    </row>
    <row r="224" spans="1:36" x14ac:dyDescent="0.3">
      <c r="A224" t="str">
        <f ca="1">IF(W224="","",W224&amp;"-"&amp;COUNTIF($W$2:W224,W224))</f>
        <v/>
      </c>
      <c r="B224" t="str">
        <f ca="1">IF(T224="","",T224&amp;"-"&amp;COUNTIF($T$2:T224,T224))</f>
        <v/>
      </c>
      <c r="C224" t="str">
        <f ca="1">IF(U224="","",U224&amp;"-"&amp;COUNTIF($U$2:U224,U224))</f>
        <v/>
      </c>
      <c r="D224" t="s">
        <v>97</v>
      </c>
      <c r="E224" t="s">
        <v>97</v>
      </c>
      <c r="F224">
        <f t="shared" si="108"/>
        <v>223</v>
      </c>
      <c r="G224" s="4">
        <f t="shared" ca="1" si="89"/>
        <v>41599</v>
      </c>
      <c r="H224">
        <f t="shared" ca="1" si="90"/>
        <v>637.65</v>
      </c>
      <c r="I224" s="5">
        <f t="shared" ca="1" si="90"/>
        <v>781.7</v>
      </c>
      <c r="J224" s="6">
        <f t="shared" ca="1" si="91"/>
        <v>0.81572214404502996</v>
      </c>
      <c r="K224" s="6">
        <f t="shared" ca="1" si="92"/>
        <v>0.80795597907755812</v>
      </c>
      <c r="L224" s="6">
        <f t="shared" ca="1" si="109"/>
        <v>8.5362573360453064E-3</v>
      </c>
      <c r="M224">
        <f t="shared" ca="1" si="93"/>
        <v>0.81649223641360347</v>
      </c>
      <c r="N224">
        <f t="shared" ca="1" si="94"/>
        <v>0.79941972174151277</v>
      </c>
      <c r="O224" t="str">
        <f t="shared" ca="1" si="95"/>
        <v/>
      </c>
      <c r="P224" t="str">
        <f t="shared" ca="1" si="110"/>
        <v/>
      </c>
      <c r="Q224" t="str">
        <f t="shared" ca="1" si="111"/>
        <v/>
      </c>
      <c r="R224">
        <f t="shared" ca="1" si="112"/>
        <v>0</v>
      </c>
      <c r="S224">
        <f t="shared" ca="1" si="113"/>
        <v>0</v>
      </c>
      <c r="T224" t="str">
        <f t="shared" ca="1" si="96"/>
        <v/>
      </c>
      <c r="U224" t="str">
        <f t="shared" ca="1" si="97"/>
        <v/>
      </c>
      <c r="V224">
        <f t="shared" ca="1" si="114"/>
        <v>0</v>
      </c>
      <c r="W224" t="str">
        <f t="shared" ca="1" si="98"/>
        <v/>
      </c>
      <c r="X224" t="str">
        <f ca="1">IF(T224="","", IF(T224=1, "Long"&amp;COUNTIF($T$2:T224,1), "Sell"&amp;COUNTIF($T$2:T224, 0)))</f>
        <v/>
      </c>
      <c r="Y224" t="str">
        <f ca="1">IF(U224="","", IF(U224=-1, "Short"&amp;COUNTIF($U$2:U224,-1), "Cover"&amp;COUNTIF($U$2:U224, 0)))</f>
        <v/>
      </c>
      <c r="Z224" t="str">
        <f t="shared" ca="1" si="99"/>
        <v/>
      </c>
      <c r="AA224" t="str">
        <f t="shared" ca="1" si="100"/>
        <v/>
      </c>
      <c r="AB224" t="str">
        <f t="shared" ca="1" si="101"/>
        <v/>
      </c>
      <c r="AC224" t="str">
        <f t="shared" ca="1" si="102"/>
        <v/>
      </c>
      <c r="AD224" t="str">
        <f t="shared" ca="1" si="103"/>
        <v/>
      </c>
      <c r="AE224" t="str">
        <f t="shared" ca="1" si="104"/>
        <v/>
      </c>
      <c r="AF224">
        <f t="shared" ca="1" si="105"/>
        <v>0</v>
      </c>
      <c r="AG224">
        <f t="shared" ca="1" si="106"/>
        <v>0</v>
      </c>
      <c r="AH224" t="str">
        <f ca="1">IF(AF224=0, "", COUNTIF($AF$2:AF224, 1))</f>
        <v/>
      </c>
      <c r="AI224" t="str">
        <f ca="1">IF(AG224=0, "", COUNTIF($AG$2:AG224, 1))</f>
        <v/>
      </c>
      <c r="AJ224" t="str">
        <f t="shared" ca="1" si="107"/>
        <v/>
      </c>
    </row>
    <row r="225" spans="1:36" x14ac:dyDescent="0.3">
      <c r="A225" t="str">
        <f ca="1">IF(W225="","",W225&amp;"-"&amp;COUNTIF($W$2:W225,W225))</f>
        <v/>
      </c>
      <c r="B225" t="str">
        <f ca="1">IF(T225="","",T225&amp;"-"&amp;COUNTIF($T$2:T225,T225))</f>
        <v/>
      </c>
      <c r="C225" t="str">
        <f ca="1">IF(U225="","",U225&amp;"-"&amp;COUNTIF($U$2:U225,U225))</f>
        <v/>
      </c>
      <c r="D225" t="s">
        <v>97</v>
      </c>
      <c r="E225" t="s">
        <v>97</v>
      </c>
      <c r="F225">
        <f t="shared" si="108"/>
        <v>224</v>
      </c>
      <c r="G225" s="4">
        <f t="shared" ca="1" si="89"/>
        <v>41600</v>
      </c>
      <c r="H225">
        <f t="shared" ca="1" si="90"/>
        <v>642.15</v>
      </c>
      <c r="I225" s="5">
        <f t="shared" ca="1" si="90"/>
        <v>793.35</v>
      </c>
      <c r="J225" s="6">
        <f t="shared" ca="1" si="91"/>
        <v>0.80941576857629038</v>
      </c>
      <c r="K225" s="6">
        <f t="shared" ca="1" si="92"/>
        <v>0.8098479568855883</v>
      </c>
      <c r="L225" s="6">
        <f t="shared" ca="1" si="109"/>
        <v>5.9375751468090897E-3</v>
      </c>
      <c r="M225">
        <f t="shared" ca="1" si="93"/>
        <v>0.81578553203239734</v>
      </c>
      <c r="N225">
        <f t="shared" ca="1" si="94"/>
        <v>0.80391038173877927</v>
      </c>
      <c r="O225" t="str">
        <f t="shared" ca="1" si="95"/>
        <v/>
      </c>
      <c r="P225" t="str">
        <f t="shared" ca="1" si="110"/>
        <v/>
      </c>
      <c r="Q225" t="str">
        <f t="shared" ca="1" si="111"/>
        <v/>
      </c>
      <c r="R225">
        <f t="shared" ca="1" si="112"/>
        <v>0</v>
      </c>
      <c r="S225">
        <f t="shared" ca="1" si="113"/>
        <v>0</v>
      </c>
      <c r="T225" t="str">
        <f t="shared" ca="1" si="96"/>
        <v/>
      </c>
      <c r="U225" t="str">
        <f t="shared" ca="1" si="97"/>
        <v/>
      </c>
      <c r="V225">
        <f t="shared" ca="1" si="114"/>
        <v>0</v>
      </c>
      <c r="W225" t="str">
        <f t="shared" ca="1" si="98"/>
        <v/>
      </c>
      <c r="X225" t="str">
        <f ca="1">IF(T225="","", IF(T225=1, "Long"&amp;COUNTIF($T$2:T225,1), "Sell"&amp;COUNTIF($T$2:T225, 0)))</f>
        <v/>
      </c>
      <c r="Y225" t="str">
        <f ca="1">IF(U225="","", IF(U225=-1, "Short"&amp;COUNTIF($U$2:U225,-1), "Cover"&amp;COUNTIF($U$2:U225, 0)))</f>
        <v/>
      </c>
      <c r="Z225" t="str">
        <f t="shared" ca="1" si="99"/>
        <v/>
      </c>
      <c r="AA225" t="str">
        <f t="shared" ca="1" si="100"/>
        <v/>
      </c>
      <c r="AB225" t="str">
        <f t="shared" ca="1" si="101"/>
        <v/>
      </c>
      <c r="AC225" t="str">
        <f t="shared" ca="1" si="102"/>
        <v/>
      </c>
      <c r="AD225" t="str">
        <f t="shared" ca="1" si="103"/>
        <v/>
      </c>
      <c r="AE225" t="str">
        <f t="shared" ca="1" si="104"/>
        <v/>
      </c>
      <c r="AF225">
        <f t="shared" ca="1" si="105"/>
        <v>0</v>
      </c>
      <c r="AG225">
        <f t="shared" ca="1" si="106"/>
        <v>0</v>
      </c>
      <c r="AH225" t="str">
        <f ca="1">IF(AF225=0, "", COUNTIF($AF$2:AF225, 1))</f>
        <v/>
      </c>
      <c r="AI225" t="str">
        <f ca="1">IF(AG225=0, "", COUNTIF($AG$2:AG225, 1))</f>
        <v/>
      </c>
      <c r="AJ225" t="str">
        <f t="shared" ca="1" si="107"/>
        <v/>
      </c>
    </row>
    <row r="226" spans="1:36" x14ac:dyDescent="0.3">
      <c r="A226" t="str">
        <f ca="1">IF(W226="","",W226&amp;"-"&amp;COUNTIF($W$2:W226,W226))</f>
        <v/>
      </c>
      <c r="B226" t="str">
        <f ca="1">IF(T226="","",T226&amp;"-"&amp;COUNTIF($T$2:T226,T226))</f>
        <v/>
      </c>
      <c r="C226" t="str">
        <f ca="1">IF(U226="","",U226&amp;"-"&amp;COUNTIF($U$2:U226,U226))</f>
        <v/>
      </c>
      <c r="D226" t="s">
        <v>97</v>
      </c>
      <c r="E226" t="s">
        <v>97</v>
      </c>
      <c r="F226">
        <f t="shared" si="108"/>
        <v>225</v>
      </c>
      <c r="G226" s="4">
        <f t="shared" ca="1" si="89"/>
        <v>41603</v>
      </c>
      <c r="H226">
        <f t="shared" ca="1" si="90"/>
        <v>659.75</v>
      </c>
      <c r="I226" s="5">
        <f t="shared" ca="1" si="90"/>
        <v>818.7</v>
      </c>
      <c r="J226" s="6">
        <f t="shared" ca="1" si="91"/>
        <v>0.80585073897642601</v>
      </c>
      <c r="K226" s="6">
        <f t="shared" ca="1" si="92"/>
        <v>0.8098127799646726</v>
      </c>
      <c r="L226" s="6">
        <f t="shared" ca="1" si="109"/>
        <v>5.9625616069245574E-3</v>
      </c>
      <c r="M226">
        <f t="shared" ca="1" si="93"/>
        <v>0.81577534157159715</v>
      </c>
      <c r="N226">
        <f t="shared" ca="1" si="94"/>
        <v>0.80385021835774806</v>
      </c>
      <c r="O226" t="str">
        <f t="shared" ca="1" si="95"/>
        <v/>
      </c>
      <c r="P226" t="str">
        <f t="shared" ca="1" si="110"/>
        <v/>
      </c>
      <c r="Q226" t="str">
        <f t="shared" ca="1" si="111"/>
        <v/>
      </c>
      <c r="R226">
        <f t="shared" ca="1" si="112"/>
        <v>0</v>
      </c>
      <c r="S226">
        <f t="shared" ca="1" si="113"/>
        <v>0</v>
      </c>
      <c r="T226" t="str">
        <f t="shared" ca="1" si="96"/>
        <v/>
      </c>
      <c r="U226" t="str">
        <f t="shared" ca="1" si="97"/>
        <v/>
      </c>
      <c r="V226">
        <f t="shared" ca="1" si="114"/>
        <v>0</v>
      </c>
      <c r="W226" t="str">
        <f t="shared" ca="1" si="98"/>
        <v/>
      </c>
      <c r="X226" t="str">
        <f ca="1">IF(T226="","", IF(T226=1, "Long"&amp;COUNTIF($T$2:T226,1), "Sell"&amp;COUNTIF($T$2:T226, 0)))</f>
        <v/>
      </c>
      <c r="Y226" t="str">
        <f ca="1">IF(U226="","", IF(U226=-1, "Short"&amp;COUNTIF($U$2:U226,-1), "Cover"&amp;COUNTIF($U$2:U226, 0)))</f>
        <v/>
      </c>
      <c r="Z226" t="str">
        <f t="shared" ca="1" si="99"/>
        <v/>
      </c>
      <c r="AA226" t="str">
        <f t="shared" ca="1" si="100"/>
        <v/>
      </c>
      <c r="AB226" t="str">
        <f t="shared" ca="1" si="101"/>
        <v/>
      </c>
      <c r="AC226" t="str">
        <f t="shared" ca="1" si="102"/>
        <v/>
      </c>
      <c r="AD226" t="str">
        <f t="shared" ca="1" si="103"/>
        <v/>
      </c>
      <c r="AE226" t="str">
        <f t="shared" ca="1" si="104"/>
        <v/>
      </c>
      <c r="AF226">
        <f t="shared" ca="1" si="105"/>
        <v>0</v>
      </c>
      <c r="AG226">
        <f t="shared" ca="1" si="106"/>
        <v>0</v>
      </c>
      <c r="AH226" t="str">
        <f ca="1">IF(AF226=0, "", COUNTIF($AF$2:AF226, 1))</f>
        <v/>
      </c>
      <c r="AI226" t="str">
        <f ca="1">IF(AG226=0, "", COUNTIF($AG$2:AG226, 1))</f>
        <v/>
      </c>
      <c r="AJ226" t="str">
        <f t="shared" ca="1" si="107"/>
        <v/>
      </c>
    </row>
    <row r="227" spans="1:36" x14ac:dyDescent="0.3">
      <c r="A227" t="str">
        <f ca="1">IF(W227="","",W227&amp;"-"&amp;COUNTIF($W$2:W227,W227))</f>
        <v/>
      </c>
      <c r="B227" t="str">
        <f ca="1">IF(T227="","",T227&amp;"-"&amp;COUNTIF($T$2:T227,T227))</f>
        <v/>
      </c>
      <c r="C227" t="str">
        <f ca="1">IF(U227="","",U227&amp;"-"&amp;COUNTIF($U$2:U227,U227))</f>
        <v/>
      </c>
      <c r="D227" t="s">
        <v>97</v>
      </c>
      <c r="E227" t="s">
        <v>97</v>
      </c>
      <c r="F227">
        <f t="shared" si="108"/>
        <v>226</v>
      </c>
      <c r="G227" s="4">
        <f t="shared" ca="1" si="89"/>
        <v>41604</v>
      </c>
      <c r="H227">
        <f t="shared" ca="1" si="90"/>
        <v>652.95000000000005</v>
      </c>
      <c r="I227" s="5">
        <f t="shared" ca="1" si="90"/>
        <v>807.35</v>
      </c>
      <c r="J227" s="6">
        <f t="shared" ca="1" si="91"/>
        <v>0.8087570446522574</v>
      </c>
      <c r="K227" s="6">
        <f t="shared" ca="1" si="92"/>
        <v>0.80945051336141882</v>
      </c>
      <c r="L227" s="6">
        <f t="shared" ca="1" si="109"/>
        <v>5.898986175201599E-3</v>
      </c>
      <c r="M227">
        <f t="shared" ca="1" si="93"/>
        <v>0.81534949953662039</v>
      </c>
      <c r="N227">
        <f t="shared" ca="1" si="94"/>
        <v>0.80355152718621725</v>
      </c>
      <c r="O227" t="str">
        <f t="shared" ca="1" si="95"/>
        <v/>
      </c>
      <c r="P227" t="str">
        <f t="shared" ca="1" si="110"/>
        <v/>
      </c>
      <c r="Q227" t="str">
        <f t="shared" ca="1" si="111"/>
        <v/>
      </c>
      <c r="R227">
        <f t="shared" ca="1" si="112"/>
        <v>0</v>
      </c>
      <c r="S227">
        <f t="shared" ca="1" si="113"/>
        <v>0</v>
      </c>
      <c r="T227" t="str">
        <f t="shared" ca="1" si="96"/>
        <v/>
      </c>
      <c r="U227" t="str">
        <f t="shared" ca="1" si="97"/>
        <v/>
      </c>
      <c r="V227">
        <f t="shared" ca="1" si="114"/>
        <v>0</v>
      </c>
      <c r="W227" t="str">
        <f t="shared" ca="1" si="98"/>
        <v/>
      </c>
      <c r="X227" t="str">
        <f ca="1">IF(T227="","", IF(T227=1, "Long"&amp;COUNTIF($T$2:T227,1), "Sell"&amp;COUNTIF($T$2:T227, 0)))</f>
        <v/>
      </c>
      <c r="Y227" t="str">
        <f ca="1">IF(U227="","", IF(U227=-1, "Short"&amp;COUNTIF($U$2:U227,-1), "Cover"&amp;COUNTIF($U$2:U227, 0)))</f>
        <v/>
      </c>
      <c r="Z227" t="str">
        <f t="shared" ca="1" si="99"/>
        <v/>
      </c>
      <c r="AA227" t="str">
        <f t="shared" ca="1" si="100"/>
        <v/>
      </c>
      <c r="AB227" t="str">
        <f t="shared" ca="1" si="101"/>
        <v/>
      </c>
      <c r="AC227" t="str">
        <f t="shared" ca="1" si="102"/>
        <v/>
      </c>
      <c r="AD227" t="str">
        <f t="shared" ca="1" si="103"/>
        <v/>
      </c>
      <c r="AE227" t="str">
        <f t="shared" ca="1" si="104"/>
        <v/>
      </c>
      <c r="AF227">
        <f t="shared" ca="1" si="105"/>
        <v>0</v>
      </c>
      <c r="AG227">
        <f t="shared" ca="1" si="106"/>
        <v>0</v>
      </c>
      <c r="AH227" t="str">
        <f ca="1">IF(AF227=0, "", COUNTIF($AF$2:AF227, 1))</f>
        <v/>
      </c>
      <c r="AI227" t="str">
        <f ca="1">IF(AG227=0, "", COUNTIF($AG$2:AG227, 1))</f>
        <v/>
      </c>
      <c r="AJ227" t="str">
        <f t="shared" ca="1" si="107"/>
        <v/>
      </c>
    </row>
    <row r="228" spans="1:36" x14ac:dyDescent="0.3">
      <c r="A228" t="str">
        <f ca="1">IF(W228="","",W228&amp;"-"&amp;COUNTIF($W$2:W228,W228))</f>
        <v/>
      </c>
      <c r="B228" t="str">
        <f ca="1">IF(T228="","",T228&amp;"-"&amp;COUNTIF($T$2:T228,T228))</f>
        <v/>
      </c>
      <c r="C228" t="str">
        <f ca="1">IF(U228="","",U228&amp;"-"&amp;COUNTIF($U$2:U228,U228))</f>
        <v/>
      </c>
      <c r="D228" t="s">
        <v>97</v>
      </c>
      <c r="E228" t="s">
        <v>97</v>
      </c>
      <c r="F228">
        <f t="shared" si="108"/>
        <v>227</v>
      </c>
      <c r="G228" s="4">
        <f t="shared" ca="1" si="89"/>
        <v>41605</v>
      </c>
      <c r="H228">
        <f t="shared" ca="1" si="90"/>
        <v>653.54999999999995</v>
      </c>
      <c r="I228" s="5">
        <f t="shared" ca="1" si="90"/>
        <v>808.1</v>
      </c>
      <c r="J228" s="6">
        <f t="shared" ca="1" si="91"/>
        <v>0.80874891721321607</v>
      </c>
      <c r="K228" s="6">
        <f t="shared" ca="1" si="92"/>
        <v>0.80905849937726126</v>
      </c>
      <c r="L228" s="6">
        <f t="shared" ca="1" si="109"/>
        <v>5.7905939540704816E-3</v>
      </c>
      <c r="M228">
        <f t="shared" ca="1" si="93"/>
        <v>0.81484909333133171</v>
      </c>
      <c r="N228">
        <f t="shared" ca="1" si="94"/>
        <v>0.80326790542319082</v>
      </c>
      <c r="O228" t="str">
        <f t="shared" ca="1" si="95"/>
        <v/>
      </c>
      <c r="P228" t="str">
        <f t="shared" ca="1" si="110"/>
        <v/>
      </c>
      <c r="Q228" t="str">
        <f t="shared" ca="1" si="111"/>
        <v/>
      </c>
      <c r="R228">
        <f t="shared" ca="1" si="112"/>
        <v>0</v>
      </c>
      <c r="S228">
        <f t="shared" ca="1" si="113"/>
        <v>0</v>
      </c>
      <c r="T228" t="str">
        <f t="shared" ca="1" si="96"/>
        <v/>
      </c>
      <c r="U228" t="str">
        <f t="shared" ca="1" si="97"/>
        <v/>
      </c>
      <c r="V228">
        <f t="shared" ca="1" si="114"/>
        <v>0</v>
      </c>
      <c r="W228" t="str">
        <f t="shared" ca="1" si="98"/>
        <v/>
      </c>
      <c r="X228" t="str">
        <f ca="1">IF(T228="","", IF(T228=1, "Long"&amp;COUNTIF($T$2:T228,1), "Sell"&amp;COUNTIF($T$2:T228, 0)))</f>
        <v/>
      </c>
      <c r="Y228" t="str">
        <f ca="1">IF(U228="","", IF(U228=-1, "Short"&amp;COUNTIF($U$2:U228,-1), "Cover"&amp;COUNTIF($U$2:U228, 0)))</f>
        <v/>
      </c>
      <c r="Z228" t="str">
        <f t="shared" ca="1" si="99"/>
        <v/>
      </c>
      <c r="AA228" t="str">
        <f t="shared" ca="1" si="100"/>
        <v/>
      </c>
      <c r="AB228" t="str">
        <f t="shared" ca="1" si="101"/>
        <v/>
      </c>
      <c r="AC228" t="str">
        <f t="shared" ca="1" si="102"/>
        <v/>
      </c>
      <c r="AD228" t="str">
        <f t="shared" ca="1" si="103"/>
        <v/>
      </c>
      <c r="AE228" t="str">
        <f t="shared" ca="1" si="104"/>
        <v/>
      </c>
      <c r="AF228">
        <f t="shared" ca="1" si="105"/>
        <v>0</v>
      </c>
      <c r="AG228">
        <f t="shared" ca="1" si="106"/>
        <v>0</v>
      </c>
      <c r="AH228" t="str">
        <f ca="1">IF(AF228=0, "", COUNTIF($AF$2:AF228, 1))</f>
        <v/>
      </c>
      <c r="AI228" t="str">
        <f ca="1">IF(AG228=0, "", COUNTIF($AG$2:AG228, 1))</f>
        <v/>
      </c>
      <c r="AJ228" t="str">
        <f t="shared" ca="1" si="107"/>
        <v/>
      </c>
    </row>
    <row r="229" spans="1:36" x14ac:dyDescent="0.3">
      <c r="A229" t="str">
        <f ca="1">IF(W229="","",W229&amp;"-"&amp;COUNTIF($W$2:W229,W229))</f>
        <v>1-28</v>
      </c>
      <c r="B229" t="str">
        <f ca="1">IF(T229="","",T229&amp;"-"&amp;COUNTIF($T$2:T229,T229))</f>
        <v>1-15</v>
      </c>
      <c r="C229" t="str">
        <f ca="1">IF(U229="","",U229&amp;"-"&amp;COUNTIF($U$2:U229,U229))</f>
        <v/>
      </c>
      <c r="D229">
        <v>28</v>
      </c>
      <c r="E229" t="s">
        <v>97</v>
      </c>
      <c r="F229">
        <f t="shared" si="108"/>
        <v>228</v>
      </c>
      <c r="G229" s="4">
        <f t="shared" ca="1" si="89"/>
        <v>41606</v>
      </c>
      <c r="H229">
        <f t="shared" ca="1" si="90"/>
        <v>653.4</v>
      </c>
      <c r="I229" s="5">
        <f t="shared" ca="1" si="90"/>
        <v>814.1</v>
      </c>
      <c r="J229" s="6">
        <f t="shared" ca="1" si="91"/>
        <v>0.8026041026900872</v>
      </c>
      <c r="K229" s="6">
        <f t="shared" ca="1" si="92"/>
        <v>0.80924562180194359</v>
      </c>
      <c r="L229" s="6">
        <f t="shared" ca="1" si="109"/>
        <v>5.5153516026620096E-3</v>
      </c>
      <c r="M229">
        <f t="shared" ca="1" si="93"/>
        <v>0.81476097340460563</v>
      </c>
      <c r="N229">
        <f t="shared" ca="1" si="94"/>
        <v>0.80373027019928156</v>
      </c>
      <c r="O229" t="str">
        <f t="shared" ca="1" si="95"/>
        <v>Long</v>
      </c>
      <c r="P229" t="str">
        <f t="shared" ca="1" si="110"/>
        <v>Long</v>
      </c>
      <c r="Q229" t="str">
        <f t="shared" ca="1" si="111"/>
        <v/>
      </c>
      <c r="R229">
        <f t="shared" ca="1" si="112"/>
        <v>1</v>
      </c>
      <c r="S229">
        <f t="shared" ca="1" si="113"/>
        <v>0</v>
      </c>
      <c r="T229">
        <f t="shared" ca="1" si="96"/>
        <v>1</v>
      </c>
      <c r="U229" t="str">
        <f t="shared" ca="1" si="97"/>
        <v/>
      </c>
      <c r="V229">
        <f t="shared" ca="1" si="114"/>
        <v>1</v>
      </c>
      <c r="W229">
        <f t="shared" ca="1" si="98"/>
        <v>1</v>
      </c>
      <c r="X229" t="str">
        <f ca="1">IF(T229="","", IF(T229=1, "Long"&amp;COUNTIF($T$2:T229,1), "Sell"&amp;COUNTIF($T$2:T229, 0)))</f>
        <v>Long15</v>
      </c>
      <c r="Y229" t="str">
        <f ca="1">IF(U229="","", IF(U229=-1, "Short"&amp;COUNTIF($U$2:U229,-1), "Cover"&amp;COUNTIF($U$2:U229, 0)))</f>
        <v/>
      </c>
      <c r="Z229" t="str">
        <f t="shared" ca="1" si="99"/>
        <v>BUY</v>
      </c>
      <c r="AA229" t="str">
        <f t="shared" ca="1" si="100"/>
        <v/>
      </c>
      <c r="AB229" t="str">
        <f t="shared" ca="1" si="101"/>
        <v/>
      </c>
      <c r="AC229" t="str">
        <f t="shared" ca="1" si="102"/>
        <v/>
      </c>
      <c r="AD229" t="str">
        <f t="shared" ca="1" si="103"/>
        <v>BUY</v>
      </c>
      <c r="AE229" t="str">
        <f t="shared" ca="1" si="104"/>
        <v/>
      </c>
      <c r="AF229">
        <f t="shared" ca="1" si="105"/>
        <v>1</v>
      </c>
      <c r="AG229">
        <f t="shared" ca="1" si="106"/>
        <v>0</v>
      </c>
      <c r="AH229">
        <f ca="1">IF(AF229=0, "", COUNTIF($AF$2:AF229, 1))</f>
        <v>28</v>
      </c>
      <c r="AI229" t="str">
        <f ca="1">IF(AG229=0, "", COUNTIF($AG$2:AG229, 1))</f>
        <v/>
      </c>
      <c r="AJ229" t="str">
        <f t="shared" ca="1" si="107"/>
        <v>Long</v>
      </c>
    </row>
    <row r="230" spans="1:36" x14ac:dyDescent="0.3">
      <c r="A230" t="str">
        <f ca="1">IF(W230="","",W230&amp;"-"&amp;COUNTIF($W$2:W230,W230))</f>
        <v/>
      </c>
      <c r="B230" t="str">
        <f ca="1">IF(T230="","",T230&amp;"-"&amp;COUNTIF($T$2:T230,T230))</f>
        <v/>
      </c>
      <c r="C230" t="str">
        <f ca="1">IF(U230="","",U230&amp;"-"&amp;COUNTIF($U$2:U230,U230))</f>
        <v/>
      </c>
      <c r="D230" t="s">
        <v>97</v>
      </c>
      <c r="E230" t="s">
        <v>97</v>
      </c>
      <c r="F230">
        <f t="shared" si="108"/>
        <v>229</v>
      </c>
      <c r="G230" s="4">
        <f t="shared" ca="1" si="89"/>
        <v>41607</v>
      </c>
      <c r="H230">
        <f t="shared" ca="1" si="90"/>
        <v>661.3</v>
      </c>
      <c r="I230" s="5">
        <f t="shared" ca="1" si="90"/>
        <v>823.8</v>
      </c>
      <c r="J230" s="6">
        <f t="shared" ca="1" si="91"/>
        <v>0.80274338431658165</v>
      </c>
      <c r="K230" s="6">
        <f t="shared" ca="1" si="92"/>
        <v>0.80856697901590346</v>
      </c>
      <c r="L230" s="6">
        <f t="shared" ca="1" si="109"/>
        <v>5.8818430364150354E-3</v>
      </c>
      <c r="M230">
        <f t="shared" ca="1" si="93"/>
        <v>0.8144488220523185</v>
      </c>
      <c r="N230">
        <f t="shared" ca="1" si="94"/>
        <v>0.80268513597948843</v>
      </c>
      <c r="O230" t="str">
        <f t="shared" ca="1" si="95"/>
        <v>Long</v>
      </c>
      <c r="P230" t="str">
        <f t="shared" ca="1" si="110"/>
        <v>Long</v>
      </c>
      <c r="Q230" t="str">
        <f t="shared" ca="1" si="111"/>
        <v/>
      </c>
      <c r="R230">
        <f t="shared" ca="1" si="112"/>
        <v>1</v>
      </c>
      <c r="S230">
        <f t="shared" ca="1" si="113"/>
        <v>0</v>
      </c>
      <c r="T230" t="str">
        <f t="shared" ca="1" si="96"/>
        <v/>
      </c>
      <c r="U230" t="str">
        <f t="shared" ca="1" si="97"/>
        <v/>
      </c>
      <c r="V230">
        <f t="shared" ca="1" si="114"/>
        <v>0</v>
      </c>
      <c r="W230" t="str">
        <f t="shared" ca="1" si="98"/>
        <v/>
      </c>
      <c r="X230" t="str">
        <f ca="1">IF(T230="","", IF(T230=1, "Long"&amp;COUNTIF($T$2:T230,1), "Sell"&amp;COUNTIF($T$2:T230, 0)))</f>
        <v/>
      </c>
      <c r="Y230" t="str">
        <f ca="1">IF(U230="","", IF(U230=-1, "Short"&amp;COUNTIF($U$2:U230,-1), "Cover"&amp;COUNTIF($U$2:U230, 0)))</f>
        <v/>
      </c>
      <c r="Z230" t="str">
        <f t="shared" ca="1" si="99"/>
        <v/>
      </c>
      <c r="AA230" t="str">
        <f t="shared" ca="1" si="100"/>
        <v/>
      </c>
      <c r="AB230" t="str">
        <f t="shared" ca="1" si="101"/>
        <v/>
      </c>
      <c r="AC230" t="str">
        <f t="shared" ca="1" si="102"/>
        <v/>
      </c>
      <c r="AD230" t="str">
        <f t="shared" ca="1" si="103"/>
        <v/>
      </c>
      <c r="AE230" t="str">
        <f t="shared" ca="1" si="104"/>
        <v/>
      </c>
      <c r="AF230">
        <f t="shared" ca="1" si="105"/>
        <v>0</v>
      </c>
      <c r="AG230">
        <f t="shared" ca="1" si="106"/>
        <v>0</v>
      </c>
      <c r="AH230" t="str">
        <f ca="1">IF(AF230=0, "", COUNTIF($AF$2:AF230, 1))</f>
        <v/>
      </c>
      <c r="AI230" t="str">
        <f ca="1">IF(AG230=0, "", COUNTIF($AG$2:AG230, 1))</f>
        <v/>
      </c>
      <c r="AJ230" t="str">
        <f t="shared" ca="1" si="107"/>
        <v/>
      </c>
    </row>
    <row r="231" spans="1:36" x14ac:dyDescent="0.3">
      <c r="A231" t="str">
        <f ca="1">IF(W231="","",W231&amp;"-"&amp;COUNTIF($W$2:W231,W231))</f>
        <v/>
      </c>
      <c r="B231" t="str">
        <f ca="1">IF(T231="","",T231&amp;"-"&amp;COUNTIF($T$2:T231,T231))</f>
        <v/>
      </c>
      <c r="C231" t="str">
        <f ca="1">IF(U231="","",U231&amp;"-"&amp;COUNTIF($U$2:U231,U231))</f>
        <v/>
      </c>
      <c r="D231" t="s">
        <v>97</v>
      </c>
      <c r="E231" t="s">
        <v>97</v>
      </c>
      <c r="F231">
        <f t="shared" si="108"/>
        <v>230</v>
      </c>
      <c r="G231" s="4">
        <f t="shared" ca="1" si="89"/>
        <v>41610</v>
      </c>
      <c r="H231">
        <f t="shared" ca="1" si="90"/>
        <v>661.3</v>
      </c>
      <c r="I231" s="5">
        <f t="shared" ca="1" si="90"/>
        <v>827.65</v>
      </c>
      <c r="J231" s="6">
        <f t="shared" ca="1" si="91"/>
        <v>0.79900924303751586</v>
      </c>
      <c r="K231" s="6">
        <f t="shared" ca="1" si="92"/>
        <v>0.80635113740400644</v>
      </c>
      <c r="L231" s="6">
        <f t="shared" ca="1" si="109"/>
        <v>4.6528167583658872E-3</v>
      </c>
      <c r="M231">
        <f t="shared" ca="1" si="93"/>
        <v>0.81100395416237236</v>
      </c>
      <c r="N231">
        <f t="shared" ca="1" si="94"/>
        <v>0.80169832064564051</v>
      </c>
      <c r="O231" t="str">
        <f t="shared" ca="1" si="95"/>
        <v>Long</v>
      </c>
      <c r="P231" t="str">
        <f t="shared" ca="1" si="110"/>
        <v>Long</v>
      </c>
      <c r="Q231" t="str">
        <f t="shared" ca="1" si="111"/>
        <v/>
      </c>
      <c r="R231">
        <f t="shared" ca="1" si="112"/>
        <v>1</v>
      </c>
      <c r="S231">
        <f t="shared" ca="1" si="113"/>
        <v>0</v>
      </c>
      <c r="T231" t="str">
        <f t="shared" ca="1" si="96"/>
        <v/>
      </c>
      <c r="U231" t="str">
        <f t="shared" ca="1" si="97"/>
        <v/>
      </c>
      <c r="V231">
        <f t="shared" ca="1" si="114"/>
        <v>0</v>
      </c>
      <c r="W231" t="str">
        <f t="shared" ca="1" si="98"/>
        <v/>
      </c>
      <c r="X231" t="str">
        <f ca="1">IF(T231="","", IF(T231=1, "Long"&amp;COUNTIF($T$2:T231,1), "Sell"&amp;COUNTIF($T$2:T231, 0)))</f>
        <v/>
      </c>
      <c r="Y231" t="str">
        <f ca="1">IF(U231="","", IF(U231=-1, "Short"&amp;COUNTIF($U$2:U231,-1), "Cover"&amp;COUNTIF($U$2:U231, 0)))</f>
        <v/>
      </c>
      <c r="Z231" t="str">
        <f t="shared" ca="1" si="99"/>
        <v/>
      </c>
      <c r="AA231" t="str">
        <f t="shared" ca="1" si="100"/>
        <v/>
      </c>
      <c r="AB231" t="str">
        <f t="shared" ca="1" si="101"/>
        <v/>
      </c>
      <c r="AC231" t="str">
        <f t="shared" ca="1" si="102"/>
        <v/>
      </c>
      <c r="AD231" t="str">
        <f t="shared" ca="1" si="103"/>
        <v/>
      </c>
      <c r="AE231" t="str">
        <f t="shared" ca="1" si="104"/>
        <v/>
      </c>
      <c r="AF231">
        <f t="shared" ca="1" si="105"/>
        <v>0</v>
      </c>
      <c r="AG231">
        <f t="shared" ca="1" si="106"/>
        <v>0</v>
      </c>
      <c r="AH231" t="str">
        <f ca="1">IF(AF231=0, "", COUNTIF($AF$2:AF231, 1))</f>
        <v/>
      </c>
      <c r="AI231" t="str">
        <f ca="1">IF(AG231=0, "", COUNTIF($AG$2:AG231, 1))</f>
        <v/>
      </c>
      <c r="AJ231" t="str">
        <f t="shared" ca="1" si="107"/>
        <v/>
      </c>
    </row>
    <row r="232" spans="1:36" x14ac:dyDescent="0.3">
      <c r="A232" t="str">
        <f ca="1">IF(W232="","",W232&amp;"-"&amp;COUNTIF($W$2:W232,W232))</f>
        <v/>
      </c>
      <c r="B232" t="str">
        <f ca="1">IF(T232="","",T232&amp;"-"&amp;COUNTIF($T$2:T232,T232))</f>
        <v/>
      </c>
      <c r="C232" t="str">
        <f ca="1">IF(U232="","",U232&amp;"-"&amp;COUNTIF($U$2:U232,U232))</f>
        <v/>
      </c>
      <c r="D232" t="s">
        <v>97</v>
      </c>
      <c r="E232" t="s">
        <v>97</v>
      </c>
      <c r="F232">
        <f t="shared" si="108"/>
        <v>231</v>
      </c>
      <c r="G232" s="4">
        <f t="shared" ca="1" si="89"/>
        <v>41611</v>
      </c>
      <c r="H232">
        <f t="shared" ca="1" si="90"/>
        <v>655.75</v>
      </c>
      <c r="I232" s="5">
        <f t="shared" ca="1" si="90"/>
        <v>822.4</v>
      </c>
      <c r="J232" s="6">
        <f t="shared" ca="1" si="91"/>
        <v>0.7973613813229572</v>
      </c>
      <c r="K232" s="6">
        <f t="shared" ca="1" si="92"/>
        <v>0.80543600476406374</v>
      </c>
      <c r="L232" s="6">
        <f t="shared" ca="1" si="109"/>
        <v>5.4492942053124792E-3</v>
      </c>
      <c r="M232">
        <f t="shared" ca="1" si="93"/>
        <v>0.81088529896937622</v>
      </c>
      <c r="N232">
        <f t="shared" ca="1" si="94"/>
        <v>0.79998671055875126</v>
      </c>
      <c r="O232" t="str">
        <f t="shared" ca="1" si="95"/>
        <v>Long</v>
      </c>
      <c r="P232" t="str">
        <f t="shared" ca="1" si="110"/>
        <v>Long</v>
      </c>
      <c r="Q232" t="str">
        <f t="shared" ca="1" si="111"/>
        <v/>
      </c>
      <c r="R232">
        <f t="shared" ca="1" si="112"/>
        <v>1</v>
      </c>
      <c r="S232">
        <f t="shared" ca="1" si="113"/>
        <v>0</v>
      </c>
      <c r="T232" t="str">
        <f t="shared" ca="1" si="96"/>
        <v/>
      </c>
      <c r="U232" t="str">
        <f t="shared" ca="1" si="97"/>
        <v/>
      </c>
      <c r="V232">
        <f t="shared" ca="1" si="114"/>
        <v>0</v>
      </c>
      <c r="W232" t="str">
        <f t="shared" ca="1" si="98"/>
        <v/>
      </c>
      <c r="X232" t="str">
        <f ca="1">IF(T232="","", IF(T232=1, "Long"&amp;COUNTIF($T$2:T232,1), "Sell"&amp;COUNTIF($T$2:T232, 0)))</f>
        <v/>
      </c>
      <c r="Y232" t="str">
        <f ca="1">IF(U232="","", IF(U232=-1, "Short"&amp;COUNTIF($U$2:U232,-1), "Cover"&amp;COUNTIF($U$2:U232, 0)))</f>
        <v/>
      </c>
      <c r="Z232" t="str">
        <f t="shared" ca="1" si="99"/>
        <v/>
      </c>
      <c r="AA232" t="str">
        <f t="shared" ca="1" si="100"/>
        <v/>
      </c>
      <c r="AB232" t="str">
        <f t="shared" ca="1" si="101"/>
        <v/>
      </c>
      <c r="AC232" t="str">
        <f t="shared" ca="1" si="102"/>
        <v/>
      </c>
      <c r="AD232" t="str">
        <f t="shared" ca="1" si="103"/>
        <v/>
      </c>
      <c r="AE232" t="str">
        <f t="shared" ca="1" si="104"/>
        <v/>
      </c>
      <c r="AF232">
        <f t="shared" ca="1" si="105"/>
        <v>0</v>
      </c>
      <c r="AG232">
        <f t="shared" ca="1" si="106"/>
        <v>0</v>
      </c>
      <c r="AH232" t="str">
        <f ca="1">IF(AF232=0, "", COUNTIF($AF$2:AF232, 1))</f>
        <v/>
      </c>
      <c r="AI232" t="str">
        <f ca="1">IF(AG232=0, "", COUNTIF($AG$2:AG232, 1))</f>
        <v/>
      </c>
      <c r="AJ232" t="str">
        <f t="shared" ca="1" si="107"/>
        <v/>
      </c>
    </row>
    <row r="233" spans="1:36" x14ac:dyDescent="0.3">
      <c r="A233" t="str">
        <f ca="1">IF(W233="","",W233&amp;"-"&amp;COUNTIF($W$2:W233,W233))</f>
        <v>0-28</v>
      </c>
      <c r="B233" t="str">
        <f ca="1">IF(T233="","",T233&amp;"-"&amp;COUNTIF($T$2:T233,T233))</f>
        <v>0-15</v>
      </c>
      <c r="C233" t="str">
        <f ca="1">IF(U233="","",U233&amp;"-"&amp;COUNTIF($U$2:U233,U233))</f>
        <v/>
      </c>
      <c r="D233" t="s">
        <v>97</v>
      </c>
      <c r="E233">
        <v>28</v>
      </c>
      <c r="F233">
        <f t="shared" si="108"/>
        <v>232</v>
      </c>
      <c r="G233" s="4">
        <f t="shared" ca="1" si="89"/>
        <v>41612</v>
      </c>
      <c r="H233">
        <f t="shared" ca="1" si="90"/>
        <v>657.6</v>
      </c>
      <c r="I233" s="5">
        <f t="shared" ca="1" si="90"/>
        <v>812.15</v>
      </c>
      <c r="J233" s="6">
        <f t="shared" ca="1" si="91"/>
        <v>0.80970264113772095</v>
      </c>
      <c r="K233" s="6">
        <f t="shared" ca="1" si="92"/>
        <v>0.80599153659680822</v>
      </c>
      <c r="L233" s="6">
        <f t="shared" ca="1" si="109"/>
        <v>5.5848067172318272E-3</v>
      </c>
      <c r="M233">
        <f t="shared" ca="1" si="93"/>
        <v>0.81157634331404005</v>
      </c>
      <c r="N233">
        <f t="shared" ca="1" si="94"/>
        <v>0.8004067298795764</v>
      </c>
      <c r="O233" t="str">
        <f t="shared" ca="1" si="95"/>
        <v/>
      </c>
      <c r="P233" t="str">
        <f t="shared" ca="1" si="110"/>
        <v/>
      </c>
      <c r="Q233" t="str">
        <f t="shared" ca="1" si="111"/>
        <v/>
      </c>
      <c r="R233">
        <f t="shared" ca="1" si="112"/>
        <v>0</v>
      </c>
      <c r="S233">
        <f t="shared" ca="1" si="113"/>
        <v>0</v>
      </c>
      <c r="T233">
        <f t="shared" ca="1" si="96"/>
        <v>0</v>
      </c>
      <c r="U233" t="str">
        <f t="shared" ca="1" si="97"/>
        <v/>
      </c>
      <c r="V233">
        <f t="shared" ca="1" si="114"/>
        <v>0</v>
      </c>
      <c r="W233">
        <f t="shared" ca="1" si="98"/>
        <v>0</v>
      </c>
      <c r="X233" t="str">
        <f ca="1">IF(T233="","", IF(T233=1, "Long"&amp;COUNTIF($T$2:T233,1), "Sell"&amp;COUNTIF($T$2:T233, 0)))</f>
        <v>Sell15</v>
      </c>
      <c r="Y233" t="str">
        <f ca="1">IF(U233="","", IF(U233=-1, "Short"&amp;COUNTIF($U$2:U233,-1), "Cover"&amp;COUNTIF($U$2:U233, 0)))</f>
        <v/>
      </c>
      <c r="Z233" t="str">
        <f t="shared" ca="1" si="99"/>
        <v/>
      </c>
      <c r="AA233" t="str">
        <f t="shared" ca="1" si="100"/>
        <v>SELL</v>
      </c>
      <c r="AB233" t="str">
        <f t="shared" ca="1" si="101"/>
        <v/>
      </c>
      <c r="AC233" t="str">
        <f t="shared" ca="1" si="102"/>
        <v/>
      </c>
      <c r="AD233" t="str">
        <f t="shared" ca="1" si="103"/>
        <v/>
      </c>
      <c r="AE233" t="str">
        <f t="shared" ca="1" si="104"/>
        <v>SELL</v>
      </c>
      <c r="AF233">
        <f t="shared" ca="1" si="105"/>
        <v>0</v>
      </c>
      <c r="AG233">
        <f t="shared" ca="1" si="106"/>
        <v>1</v>
      </c>
      <c r="AH233" t="str">
        <f ca="1">IF(AF233=0, "", COUNTIF($AF$2:AF233, 1))</f>
        <v/>
      </c>
      <c r="AI233">
        <f ca="1">IF(AG233=0, "", COUNTIF($AG$2:AG233, 1))</f>
        <v>28</v>
      </c>
      <c r="AJ233" t="str">
        <f t="shared" ca="1" si="107"/>
        <v/>
      </c>
    </row>
    <row r="234" spans="1:36" x14ac:dyDescent="0.3">
      <c r="A234" t="str">
        <f ca="1">IF(W234="","",W234&amp;"-"&amp;COUNTIF($W$2:W234,W234))</f>
        <v>1-29</v>
      </c>
      <c r="B234" t="str">
        <f ca="1">IF(T234="","",T234&amp;"-"&amp;COUNTIF($T$2:T234,T234))</f>
        <v/>
      </c>
      <c r="C234" t="str">
        <f ca="1">IF(U234="","",U234&amp;"-"&amp;COUNTIF($U$2:U234,U234))</f>
        <v>-1-14</v>
      </c>
      <c r="D234">
        <v>29</v>
      </c>
      <c r="E234" t="s">
        <v>97</v>
      </c>
      <c r="F234">
        <f t="shared" si="108"/>
        <v>233</v>
      </c>
      <c r="G234" s="4">
        <f t="shared" ca="1" si="89"/>
        <v>41613</v>
      </c>
      <c r="H234">
        <f t="shared" ca="1" si="90"/>
        <v>688.1</v>
      </c>
      <c r="I234" s="5">
        <f t="shared" ca="1" si="90"/>
        <v>827.45</v>
      </c>
      <c r="J234" s="6">
        <f t="shared" ca="1" si="91"/>
        <v>0.83159103269079704</v>
      </c>
      <c r="K234" s="6">
        <f t="shared" ca="1" si="92"/>
        <v>0.80757842546138492</v>
      </c>
      <c r="L234" s="6">
        <f t="shared" ca="1" si="109"/>
        <v>9.5229425359620798E-3</v>
      </c>
      <c r="M234">
        <f t="shared" ca="1" si="93"/>
        <v>0.81710136799734701</v>
      </c>
      <c r="N234">
        <f t="shared" ca="1" si="94"/>
        <v>0.79805548292542283</v>
      </c>
      <c r="O234" t="str">
        <f t="shared" ca="1" si="95"/>
        <v>Short</v>
      </c>
      <c r="P234" t="str">
        <f t="shared" ca="1" si="110"/>
        <v/>
      </c>
      <c r="Q234" t="str">
        <f t="shared" ca="1" si="111"/>
        <v>Short</v>
      </c>
      <c r="R234">
        <f t="shared" ca="1" si="112"/>
        <v>0</v>
      </c>
      <c r="S234">
        <f t="shared" ca="1" si="113"/>
        <v>-1</v>
      </c>
      <c r="T234" t="str">
        <f t="shared" ca="1" si="96"/>
        <v/>
      </c>
      <c r="U234">
        <f t="shared" ca="1" si="97"/>
        <v>-1</v>
      </c>
      <c r="V234">
        <f t="shared" ca="1" si="114"/>
        <v>-1</v>
      </c>
      <c r="W234">
        <f t="shared" ca="1" si="98"/>
        <v>1</v>
      </c>
      <c r="X234" t="str">
        <f ca="1">IF(T234="","", IF(T234=1, "Long"&amp;COUNTIF($T$2:T234,1), "Sell"&amp;COUNTIF($T$2:T234, 0)))</f>
        <v/>
      </c>
      <c r="Y234" t="str">
        <f ca="1">IF(U234="","", IF(U234=-1, "Short"&amp;COUNTIF($U$2:U234,-1), "Cover"&amp;COUNTIF($U$2:U234, 0)))</f>
        <v>Short14</v>
      </c>
      <c r="Z234" t="str">
        <f t="shared" ca="1" si="99"/>
        <v/>
      </c>
      <c r="AA234" t="str">
        <f t="shared" ca="1" si="100"/>
        <v/>
      </c>
      <c r="AB234" t="str">
        <f t="shared" ca="1" si="101"/>
        <v>Short</v>
      </c>
      <c r="AC234" t="str">
        <f t="shared" ca="1" si="102"/>
        <v/>
      </c>
      <c r="AD234" t="str">
        <f t="shared" ca="1" si="103"/>
        <v>Short</v>
      </c>
      <c r="AE234" t="str">
        <f t="shared" ca="1" si="104"/>
        <v/>
      </c>
      <c r="AF234">
        <f t="shared" ca="1" si="105"/>
        <v>1</v>
      </c>
      <c r="AG234">
        <f t="shared" ca="1" si="106"/>
        <v>0</v>
      </c>
      <c r="AH234">
        <f ca="1">IF(AF234=0, "", COUNTIF($AF$2:AF234, 1))</f>
        <v>29</v>
      </c>
      <c r="AI234" t="str">
        <f ca="1">IF(AG234=0, "", COUNTIF($AG$2:AG234, 1))</f>
        <v/>
      </c>
      <c r="AJ234" t="str">
        <f t="shared" ca="1" si="107"/>
        <v>Short</v>
      </c>
    </row>
    <row r="235" spans="1:36" x14ac:dyDescent="0.3">
      <c r="A235" t="str">
        <f ca="1">IF(W235="","",W235&amp;"-"&amp;COUNTIF($W$2:W235,W235))</f>
        <v/>
      </c>
      <c r="B235" t="str">
        <f ca="1">IF(T235="","",T235&amp;"-"&amp;COUNTIF($T$2:T235,T235))</f>
        <v/>
      </c>
      <c r="C235" t="str">
        <f ca="1">IF(U235="","",U235&amp;"-"&amp;COUNTIF($U$2:U235,U235))</f>
        <v/>
      </c>
      <c r="D235" t="s">
        <v>97</v>
      </c>
      <c r="E235" t="s">
        <v>97</v>
      </c>
      <c r="F235">
        <f t="shared" si="108"/>
        <v>234</v>
      </c>
      <c r="G235" s="4">
        <f t="shared" ca="1" si="89"/>
        <v>41614</v>
      </c>
      <c r="H235">
        <f t="shared" ca="1" si="90"/>
        <v>682.7</v>
      </c>
      <c r="I235" s="5">
        <f t="shared" ca="1" si="90"/>
        <v>813.75</v>
      </c>
      <c r="J235" s="6">
        <f t="shared" ca="1" si="91"/>
        <v>0.83895545314900155</v>
      </c>
      <c r="K235" s="6">
        <f t="shared" ca="1" si="92"/>
        <v>0.81053239391865617</v>
      </c>
      <c r="L235" s="6">
        <f t="shared" ca="1" si="109"/>
        <v>1.3784293199996238E-2</v>
      </c>
      <c r="M235">
        <f t="shared" ca="1" si="93"/>
        <v>0.82431668711865236</v>
      </c>
      <c r="N235">
        <f t="shared" ca="1" si="94"/>
        <v>0.79674810071865998</v>
      </c>
      <c r="O235" t="str">
        <f t="shared" ca="1" si="95"/>
        <v>Short</v>
      </c>
      <c r="P235" t="str">
        <f t="shared" ca="1" si="110"/>
        <v/>
      </c>
      <c r="Q235" t="str">
        <f t="shared" ca="1" si="111"/>
        <v>Short</v>
      </c>
      <c r="R235">
        <f t="shared" ca="1" si="112"/>
        <v>0</v>
      </c>
      <c r="S235">
        <f t="shared" ca="1" si="113"/>
        <v>-1</v>
      </c>
      <c r="T235" t="str">
        <f t="shared" ca="1" si="96"/>
        <v/>
      </c>
      <c r="U235" t="str">
        <f t="shared" ca="1" si="97"/>
        <v/>
      </c>
      <c r="V235">
        <f t="shared" ca="1" si="114"/>
        <v>0</v>
      </c>
      <c r="W235" t="str">
        <f t="shared" ca="1" si="98"/>
        <v/>
      </c>
      <c r="X235" t="str">
        <f ca="1">IF(T235="","", IF(T235=1, "Long"&amp;COUNTIF($T$2:T235,1), "Sell"&amp;COUNTIF($T$2:T235, 0)))</f>
        <v/>
      </c>
      <c r="Y235" t="str">
        <f ca="1">IF(U235="","", IF(U235=-1, "Short"&amp;COUNTIF($U$2:U235,-1), "Cover"&amp;COUNTIF($U$2:U235, 0)))</f>
        <v/>
      </c>
      <c r="Z235" t="str">
        <f t="shared" ca="1" si="99"/>
        <v/>
      </c>
      <c r="AA235" t="str">
        <f t="shared" ca="1" si="100"/>
        <v/>
      </c>
      <c r="AB235" t="str">
        <f t="shared" ca="1" si="101"/>
        <v/>
      </c>
      <c r="AC235" t="str">
        <f t="shared" ca="1" si="102"/>
        <v/>
      </c>
      <c r="AD235" t="str">
        <f t="shared" ca="1" si="103"/>
        <v/>
      </c>
      <c r="AE235" t="str">
        <f t="shared" ca="1" si="104"/>
        <v/>
      </c>
      <c r="AF235">
        <f t="shared" ca="1" si="105"/>
        <v>0</v>
      </c>
      <c r="AG235">
        <f t="shared" ca="1" si="106"/>
        <v>0</v>
      </c>
      <c r="AH235" t="str">
        <f ca="1">IF(AF235=0, "", COUNTIF($AF$2:AF235, 1))</f>
        <v/>
      </c>
      <c r="AI235" t="str">
        <f ca="1">IF(AG235=0, "", COUNTIF($AG$2:AG235, 1))</f>
        <v/>
      </c>
      <c r="AJ235" t="str">
        <f t="shared" ca="1" si="107"/>
        <v/>
      </c>
    </row>
    <row r="236" spans="1:36" x14ac:dyDescent="0.3">
      <c r="A236" t="str">
        <f ca="1">IF(W236="","",W236&amp;"-"&amp;COUNTIF($W$2:W236,W236))</f>
        <v/>
      </c>
      <c r="B236" t="str">
        <f ca="1">IF(T236="","",T236&amp;"-"&amp;COUNTIF($T$2:T236,T236))</f>
        <v/>
      </c>
      <c r="C236" t="str">
        <f ca="1">IF(U236="","",U236&amp;"-"&amp;COUNTIF($U$2:U236,U236))</f>
        <v/>
      </c>
      <c r="D236" t="s">
        <v>97</v>
      </c>
      <c r="E236" t="s">
        <v>97</v>
      </c>
      <c r="F236">
        <f t="shared" si="108"/>
        <v>235</v>
      </c>
      <c r="G236" s="4">
        <f t="shared" ca="1" si="89"/>
        <v>41617</v>
      </c>
      <c r="H236">
        <f t="shared" ca="1" si="90"/>
        <v>696.65</v>
      </c>
      <c r="I236" s="5">
        <f t="shared" ca="1" si="90"/>
        <v>820</v>
      </c>
      <c r="J236" s="6">
        <f t="shared" ca="1" si="91"/>
        <v>0.84957317073170724</v>
      </c>
      <c r="K236" s="6">
        <f t="shared" ca="1" si="92"/>
        <v>0.81490463709418415</v>
      </c>
      <c r="L236" s="6">
        <f t="shared" ca="1" si="109"/>
        <v>1.8321692997100476E-2</v>
      </c>
      <c r="M236">
        <f t="shared" ca="1" si="93"/>
        <v>0.83322633009128466</v>
      </c>
      <c r="N236">
        <f t="shared" ca="1" si="94"/>
        <v>0.79658294409708363</v>
      </c>
      <c r="O236" t="str">
        <f t="shared" ca="1" si="95"/>
        <v>Short</v>
      </c>
      <c r="P236" t="str">
        <f t="shared" ca="1" si="110"/>
        <v/>
      </c>
      <c r="Q236" t="str">
        <f t="shared" ca="1" si="111"/>
        <v>Short</v>
      </c>
      <c r="R236">
        <f t="shared" ca="1" si="112"/>
        <v>0</v>
      </c>
      <c r="S236">
        <f t="shared" ca="1" si="113"/>
        <v>-1</v>
      </c>
      <c r="T236" t="str">
        <f t="shared" ca="1" si="96"/>
        <v/>
      </c>
      <c r="U236" t="str">
        <f t="shared" ca="1" si="97"/>
        <v/>
      </c>
      <c r="V236">
        <f t="shared" ca="1" si="114"/>
        <v>0</v>
      </c>
      <c r="W236" t="str">
        <f t="shared" ca="1" si="98"/>
        <v/>
      </c>
      <c r="X236" t="str">
        <f ca="1">IF(T236="","", IF(T236=1, "Long"&amp;COUNTIF($T$2:T236,1), "Sell"&amp;COUNTIF($T$2:T236, 0)))</f>
        <v/>
      </c>
      <c r="Y236" t="str">
        <f ca="1">IF(U236="","", IF(U236=-1, "Short"&amp;COUNTIF($U$2:U236,-1), "Cover"&amp;COUNTIF($U$2:U236, 0)))</f>
        <v/>
      </c>
      <c r="Z236" t="str">
        <f t="shared" ca="1" si="99"/>
        <v/>
      </c>
      <c r="AA236" t="str">
        <f t="shared" ca="1" si="100"/>
        <v/>
      </c>
      <c r="AB236" t="str">
        <f t="shared" ca="1" si="101"/>
        <v/>
      </c>
      <c r="AC236" t="str">
        <f t="shared" ca="1" si="102"/>
        <v/>
      </c>
      <c r="AD236" t="str">
        <f t="shared" ca="1" si="103"/>
        <v/>
      </c>
      <c r="AE236" t="str">
        <f t="shared" ca="1" si="104"/>
        <v/>
      </c>
      <c r="AF236">
        <f t="shared" ca="1" si="105"/>
        <v>0</v>
      </c>
      <c r="AG236">
        <f t="shared" ca="1" si="106"/>
        <v>0</v>
      </c>
      <c r="AH236" t="str">
        <f ca="1">IF(AF236=0, "", COUNTIF($AF$2:AF236, 1))</f>
        <v/>
      </c>
      <c r="AI236" t="str">
        <f ca="1">IF(AG236=0, "", COUNTIF($AG$2:AG236, 1))</f>
        <v/>
      </c>
      <c r="AJ236" t="str">
        <f t="shared" ca="1" si="107"/>
        <v/>
      </c>
    </row>
    <row r="237" spans="1:36" x14ac:dyDescent="0.3">
      <c r="A237" t="str">
        <f ca="1">IF(W237="","",W237&amp;"-"&amp;COUNTIF($W$2:W237,W237))</f>
        <v/>
      </c>
      <c r="B237" t="str">
        <f ca="1">IF(T237="","",T237&amp;"-"&amp;COUNTIF($T$2:T237,T237))</f>
        <v/>
      </c>
      <c r="C237" t="str">
        <f ca="1">IF(U237="","",U237&amp;"-"&amp;COUNTIF($U$2:U237,U237))</f>
        <v/>
      </c>
      <c r="D237" t="s">
        <v>97</v>
      </c>
      <c r="E237" t="s">
        <v>97</v>
      </c>
      <c r="F237">
        <f t="shared" si="108"/>
        <v>236</v>
      </c>
      <c r="G237" s="4">
        <f t="shared" ca="1" si="89"/>
        <v>41618</v>
      </c>
      <c r="H237">
        <f t="shared" ca="1" si="90"/>
        <v>696.7</v>
      </c>
      <c r="I237" s="5">
        <f t="shared" ca="1" si="90"/>
        <v>808.95</v>
      </c>
      <c r="J237" s="6">
        <f t="shared" ca="1" si="91"/>
        <v>0.86123987885530628</v>
      </c>
      <c r="K237" s="6">
        <f t="shared" ca="1" si="92"/>
        <v>0.82015292051448918</v>
      </c>
      <c r="L237" s="6">
        <f t="shared" ca="1" si="109"/>
        <v>2.3225648791682221E-2</v>
      </c>
      <c r="M237">
        <f t="shared" ca="1" si="93"/>
        <v>0.84337856930617139</v>
      </c>
      <c r="N237">
        <f t="shared" ca="1" si="94"/>
        <v>0.79692727172280697</v>
      </c>
      <c r="O237" t="str">
        <f t="shared" ca="1" si="95"/>
        <v>Short</v>
      </c>
      <c r="P237" t="str">
        <f t="shared" ca="1" si="110"/>
        <v/>
      </c>
      <c r="Q237" t="str">
        <f t="shared" ca="1" si="111"/>
        <v>Short</v>
      </c>
      <c r="R237">
        <f t="shared" ca="1" si="112"/>
        <v>0</v>
      </c>
      <c r="S237">
        <f t="shared" ca="1" si="113"/>
        <v>-1</v>
      </c>
      <c r="T237" t="str">
        <f t="shared" ca="1" si="96"/>
        <v/>
      </c>
      <c r="U237" t="str">
        <f t="shared" ca="1" si="97"/>
        <v/>
      </c>
      <c r="V237">
        <f t="shared" ca="1" si="114"/>
        <v>0</v>
      </c>
      <c r="W237" t="str">
        <f t="shared" ca="1" si="98"/>
        <v/>
      </c>
      <c r="X237" t="str">
        <f ca="1">IF(T237="","", IF(T237=1, "Long"&amp;COUNTIF($T$2:T237,1), "Sell"&amp;COUNTIF($T$2:T237, 0)))</f>
        <v/>
      </c>
      <c r="Y237" t="str">
        <f ca="1">IF(U237="","", IF(U237=-1, "Short"&amp;COUNTIF($U$2:U237,-1), "Cover"&amp;COUNTIF($U$2:U237, 0)))</f>
        <v/>
      </c>
      <c r="Z237" t="str">
        <f t="shared" ca="1" si="99"/>
        <v/>
      </c>
      <c r="AA237" t="str">
        <f t="shared" ca="1" si="100"/>
        <v/>
      </c>
      <c r="AB237" t="str">
        <f t="shared" ca="1" si="101"/>
        <v/>
      </c>
      <c r="AC237" t="str">
        <f t="shared" ca="1" si="102"/>
        <v/>
      </c>
      <c r="AD237" t="str">
        <f t="shared" ca="1" si="103"/>
        <v/>
      </c>
      <c r="AE237" t="str">
        <f t="shared" ca="1" si="104"/>
        <v/>
      </c>
      <c r="AF237">
        <f t="shared" ca="1" si="105"/>
        <v>0</v>
      </c>
      <c r="AG237">
        <f t="shared" ca="1" si="106"/>
        <v>0</v>
      </c>
      <c r="AH237" t="str">
        <f ca="1">IF(AF237=0, "", COUNTIF($AF$2:AF237, 1))</f>
        <v/>
      </c>
      <c r="AI237" t="str">
        <f ca="1">IF(AG237=0, "", COUNTIF($AG$2:AG237, 1))</f>
        <v/>
      </c>
      <c r="AJ237" t="str">
        <f t="shared" ca="1" si="107"/>
        <v/>
      </c>
    </row>
    <row r="238" spans="1:36" x14ac:dyDescent="0.3">
      <c r="A238" t="str">
        <f ca="1">IF(W238="","",W238&amp;"-"&amp;COUNTIF($W$2:W238,W238))</f>
        <v/>
      </c>
      <c r="B238" t="str">
        <f ca="1">IF(T238="","",T238&amp;"-"&amp;COUNTIF($T$2:T238,T238))</f>
        <v/>
      </c>
      <c r="C238" t="str">
        <f ca="1">IF(U238="","",U238&amp;"-"&amp;COUNTIF($U$2:U238,U238))</f>
        <v/>
      </c>
      <c r="D238" t="s">
        <v>97</v>
      </c>
      <c r="E238" t="s">
        <v>97</v>
      </c>
      <c r="F238">
        <f t="shared" si="108"/>
        <v>237</v>
      </c>
      <c r="G238" s="4">
        <f t="shared" ca="1" si="89"/>
        <v>41619</v>
      </c>
      <c r="H238">
        <f t="shared" ca="1" si="90"/>
        <v>695.55</v>
      </c>
      <c r="I238" s="5">
        <f t="shared" ca="1" si="90"/>
        <v>818.2</v>
      </c>
      <c r="J238" s="6">
        <f t="shared" ca="1" si="91"/>
        <v>0.85009777560498645</v>
      </c>
      <c r="K238" s="6">
        <f t="shared" ca="1" si="92"/>
        <v>0.82428780635366616</v>
      </c>
      <c r="L238" s="6">
        <f t="shared" ca="1" si="109"/>
        <v>2.4609273550649558E-2</v>
      </c>
      <c r="M238">
        <f t="shared" ca="1" si="93"/>
        <v>0.84889707990431573</v>
      </c>
      <c r="N238">
        <f t="shared" ca="1" si="94"/>
        <v>0.7996785328030166</v>
      </c>
      <c r="O238" t="str">
        <f t="shared" ca="1" si="95"/>
        <v>Short</v>
      </c>
      <c r="P238" t="str">
        <f t="shared" ca="1" si="110"/>
        <v/>
      </c>
      <c r="Q238" t="str">
        <f t="shared" ca="1" si="111"/>
        <v>Short</v>
      </c>
      <c r="R238">
        <f t="shared" ca="1" si="112"/>
        <v>0</v>
      </c>
      <c r="S238">
        <f t="shared" ca="1" si="113"/>
        <v>-1</v>
      </c>
      <c r="T238" t="str">
        <f t="shared" ca="1" si="96"/>
        <v/>
      </c>
      <c r="U238" t="str">
        <f t="shared" ca="1" si="97"/>
        <v/>
      </c>
      <c r="V238">
        <f t="shared" ca="1" si="114"/>
        <v>0</v>
      </c>
      <c r="W238" t="str">
        <f t="shared" ca="1" si="98"/>
        <v/>
      </c>
      <c r="X238" t="str">
        <f ca="1">IF(T238="","", IF(T238=1, "Long"&amp;COUNTIF($T$2:T238,1), "Sell"&amp;COUNTIF($T$2:T238, 0)))</f>
        <v/>
      </c>
      <c r="Y238" t="str">
        <f ca="1">IF(U238="","", IF(U238=-1, "Short"&amp;COUNTIF($U$2:U238,-1), "Cover"&amp;COUNTIF($U$2:U238, 0)))</f>
        <v/>
      </c>
      <c r="Z238" t="str">
        <f t="shared" ca="1" si="99"/>
        <v/>
      </c>
      <c r="AA238" t="str">
        <f t="shared" ca="1" si="100"/>
        <v/>
      </c>
      <c r="AB238" t="str">
        <f t="shared" ca="1" si="101"/>
        <v/>
      </c>
      <c r="AC238" t="str">
        <f t="shared" ca="1" si="102"/>
        <v/>
      </c>
      <c r="AD238" t="str">
        <f t="shared" ca="1" si="103"/>
        <v/>
      </c>
      <c r="AE238" t="str">
        <f t="shared" ca="1" si="104"/>
        <v/>
      </c>
      <c r="AF238">
        <f t="shared" ca="1" si="105"/>
        <v>0</v>
      </c>
      <c r="AG238">
        <f t="shared" ca="1" si="106"/>
        <v>0</v>
      </c>
      <c r="AH238" t="str">
        <f ca="1">IF(AF238=0, "", COUNTIF($AF$2:AF238, 1))</f>
        <v/>
      </c>
      <c r="AI238" t="str">
        <f ca="1">IF(AG238=0, "", COUNTIF($AG$2:AG238, 1))</f>
        <v/>
      </c>
      <c r="AJ238" t="str">
        <f t="shared" ca="1" si="107"/>
        <v/>
      </c>
    </row>
    <row r="239" spans="1:36" x14ac:dyDescent="0.3">
      <c r="A239" t="str">
        <f ca="1">IF(W239="","",W239&amp;"-"&amp;COUNTIF($W$2:W239,W239))</f>
        <v/>
      </c>
      <c r="B239" t="str">
        <f ca="1">IF(T239="","",T239&amp;"-"&amp;COUNTIF($T$2:T239,T239))</f>
        <v/>
      </c>
      <c r="C239" t="str">
        <f ca="1">IF(U239="","",U239&amp;"-"&amp;COUNTIF($U$2:U239,U239))</f>
        <v/>
      </c>
      <c r="D239" t="s">
        <v>97</v>
      </c>
      <c r="E239" t="s">
        <v>97</v>
      </c>
      <c r="F239">
        <f t="shared" si="108"/>
        <v>238</v>
      </c>
      <c r="G239" s="4">
        <f t="shared" ca="1" si="89"/>
        <v>41620</v>
      </c>
      <c r="H239">
        <f t="shared" ca="1" si="90"/>
        <v>695.2</v>
      </c>
      <c r="I239" s="5">
        <f t="shared" ca="1" si="90"/>
        <v>826.95</v>
      </c>
      <c r="J239" s="6">
        <f t="shared" ca="1" si="91"/>
        <v>0.8406796057802769</v>
      </c>
      <c r="K239" s="6">
        <f t="shared" ca="1" si="92"/>
        <v>0.82809535666268508</v>
      </c>
      <c r="L239" s="6">
        <f t="shared" ca="1" si="109"/>
        <v>2.3814283278298719E-2</v>
      </c>
      <c r="M239">
        <f t="shared" ca="1" si="93"/>
        <v>0.85190963994098379</v>
      </c>
      <c r="N239">
        <f t="shared" ca="1" si="94"/>
        <v>0.80428107338438637</v>
      </c>
      <c r="O239" t="str">
        <f t="shared" ca="1" si="95"/>
        <v>Short</v>
      </c>
      <c r="P239" t="str">
        <f t="shared" ca="1" si="110"/>
        <v/>
      </c>
      <c r="Q239" t="str">
        <f t="shared" ca="1" si="111"/>
        <v>Short</v>
      </c>
      <c r="R239">
        <f t="shared" ca="1" si="112"/>
        <v>0</v>
      </c>
      <c r="S239">
        <f t="shared" ca="1" si="113"/>
        <v>-1</v>
      </c>
      <c r="T239" t="str">
        <f t="shared" ca="1" si="96"/>
        <v/>
      </c>
      <c r="U239" t="str">
        <f t="shared" ca="1" si="97"/>
        <v/>
      </c>
      <c r="V239">
        <f t="shared" ca="1" si="114"/>
        <v>0</v>
      </c>
      <c r="W239" t="str">
        <f t="shared" ca="1" si="98"/>
        <v/>
      </c>
      <c r="X239" t="str">
        <f ca="1">IF(T239="","", IF(T239=1, "Long"&amp;COUNTIF($T$2:T239,1), "Sell"&amp;COUNTIF($T$2:T239, 0)))</f>
        <v/>
      </c>
      <c r="Y239" t="str">
        <f ca="1">IF(U239="","", IF(U239=-1, "Short"&amp;COUNTIF($U$2:U239,-1), "Cover"&amp;COUNTIF($U$2:U239, 0)))</f>
        <v/>
      </c>
      <c r="Z239" t="str">
        <f t="shared" ca="1" si="99"/>
        <v/>
      </c>
      <c r="AA239" t="str">
        <f t="shared" ca="1" si="100"/>
        <v/>
      </c>
      <c r="AB239" t="str">
        <f t="shared" ca="1" si="101"/>
        <v/>
      </c>
      <c r="AC239" t="str">
        <f t="shared" ca="1" si="102"/>
        <v/>
      </c>
      <c r="AD239" t="str">
        <f t="shared" ca="1" si="103"/>
        <v/>
      </c>
      <c r="AE239" t="str">
        <f t="shared" ca="1" si="104"/>
        <v/>
      </c>
      <c r="AF239">
        <f t="shared" ca="1" si="105"/>
        <v>0</v>
      </c>
      <c r="AG239">
        <f t="shared" ca="1" si="106"/>
        <v>0</v>
      </c>
      <c r="AH239" t="str">
        <f ca="1">IF(AF239=0, "", COUNTIF($AF$2:AF239, 1))</f>
        <v/>
      </c>
      <c r="AI239" t="str">
        <f ca="1">IF(AG239=0, "", COUNTIF($AG$2:AG239, 1))</f>
        <v/>
      </c>
      <c r="AJ239" t="str">
        <f t="shared" ca="1" si="107"/>
        <v/>
      </c>
    </row>
    <row r="240" spans="1:36" x14ac:dyDescent="0.3">
      <c r="A240" t="str">
        <f ca="1">IF(W240="","",W240&amp;"-"&amp;COUNTIF($W$2:W240,W240))</f>
        <v/>
      </c>
      <c r="B240" t="str">
        <f ca="1">IF(T240="","",T240&amp;"-"&amp;COUNTIF($T$2:T240,T240))</f>
        <v/>
      </c>
      <c r="C240" t="str">
        <f ca="1">IF(U240="","",U240&amp;"-"&amp;COUNTIF($U$2:U240,U240))</f>
        <v/>
      </c>
      <c r="D240" t="s">
        <v>97</v>
      </c>
      <c r="E240" t="s">
        <v>97</v>
      </c>
      <c r="F240">
        <f t="shared" si="108"/>
        <v>239</v>
      </c>
      <c r="G240" s="4">
        <f t="shared" ca="1" si="89"/>
        <v>41621</v>
      </c>
      <c r="H240">
        <f t="shared" ca="1" si="90"/>
        <v>689.95</v>
      </c>
      <c r="I240" s="5">
        <f t="shared" ca="1" si="90"/>
        <v>806.8</v>
      </c>
      <c r="J240" s="6">
        <f t="shared" ca="1" si="91"/>
        <v>0.85516856717897882</v>
      </c>
      <c r="K240" s="6">
        <f t="shared" ca="1" si="92"/>
        <v>0.83333787494892486</v>
      </c>
      <c r="L240" s="6">
        <f t="shared" ca="1" si="109"/>
        <v>2.3379661243002333E-2</v>
      </c>
      <c r="M240">
        <f t="shared" ca="1" si="93"/>
        <v>0.85671753619192714</v>
      </c>
      <c r="N240">
        <f t="shared" ca="1" si="94"/>
        <v>0.80995821370592258</v>
      </c>
      <c r="O240" t="str">
        <f t="shared" ca="1" si="95"/>
        <v>Short</v>
      </c>
      <c r="P240" t="str">
        <f t="shared" ca="1" si="110"/>
        <v/>
      </c>
      <c r="Q240" t="str">
        <f t="shared" ca="1" si="111"/>
        <v>Short</v>
      </c>
      <c r="R240">
        <f t="shared" ca="1" si="112"/>
        <v>0</v>
      </c>
      <c r="S240">
        <f t="shared" ca="1" si="113"/>
        <v>-1</v>
      </c>
      <c r="T240" t="str">
        <f t="shared" ca="1" si="96"/>
        <v/>
      </c>
      <c r="U240" t="str">
        <f t="shared" ca="1" si="97"/>
        <v/>
      </c>
      <c r="V240">
        <f t="shared" ca="1" si="114"/>
        <v>0</v>
      </c>
      <c r="W240" t="str">
        <f t="shared" ca="1" si="98"/>
        <v/>
      </c>
      <c r="X240" t="str">
        <f ca="1">IF(T240="","", IF(T240=1, "Long"&amp;COUNTIF($T$2:T240,1), "Sell"&amp;COUNTIF($T$2:T240, 0)))</f>
        <v/>
      </c>
      <c r="Y240" t="str">
        <f ca="1">IF(U240="","", IF(U240=-1, "Short"&amp;COUNTIF($U$2:U240,-1), "Cover"&amp;COUNTIF($U$2:U240, 0)))</f>
        <v/>
      </c>
      <c r="Z240" t="str">
        <f t="shared" ca="1" si="99"/>
        <v/>
      </c>
      <c r="AA240" t="str">
        <f t="shared" ca="1" si="100"/>
        <v/>
      </c>
      <c r="AB240" t="str">
        <f t="shared" ca="1" si="101"/>
        <v/>
      </c>
      <c r="AC240" t="str">
        <f t="shared" ca="1" si="102"/>
        <v/>
      </c>
      <c r="AD240" t="str">
        <f t="shared" ca="1" si="103"/>
        <v/>
      </c>
      <c r="AE240" t="str">
        <f t="shared" ca="1" si="104"/>
        <v/>
      </c>
      <c r="AF240">
        <f t="shared" ca="1" si="105"/>
        <v>0</v>
      </c>
      <c r="AG240">
        <f t="shared" ca="1" si="106"/>
        <v>0</v>
      </c>
      <c r="AH240" t="str">
        <f ca="1">IF(AF240=0, "", COUNTIF($AF$2:AF240, 1))</f>
        <v/>
      </c>
      <c r="AI240" t="str">
        <f ca="1">IF(AG240=0, "", COUNTIF($AG$2:AG240, 1))</f>
        <v/>
      </c>
      <c r="AJ240" t="str">
        <f t="shared" ca="1" si="107"/>
        <v/>
      </c>
    </row>
    <row r="241" spans="1:36" x14ac:dyDescent="0.3">
      <c r="A241" t="str">
        <f ca="1">IF(W241="","",W241&amp;"-"&amp;COUNTIF($W$2:W241,W241))</f>
        <v/>
      </c>
      <c r="B241" t="str">
        <f ca="1">IF(T241="","",T241&amp;"-"&amp;COUNTIF($T$2:T241,T241))</f>
        <v/>
      </c>
      <c r="C241" t="str">
        <f ca="1">IF(U241="","",U241&amp;"-"&amp;COUNTIF($U$2:U241,U241))</f>
        <v/>
      </c>
      <c r="D241" t="s">
        <v>97</v>
      </c>
      <c r="E241" t="s">
        <v>97</v>
      </c>
      <c r="F241">
        <f t="shared" si="108"/>
        <v>240</v>
      </c>
      <c r="G241" s="4">
        <f t="shared" ca="1" si="89"/>
        <v>41624</v>
      </c>
      <c r="H241">
        <f t="shared" ca="1" si="90"/>
        <v>684.35</v>
      </c>
      <c r="I241" s="5">
        <f t="shared" ca="1" si="90"/>
        <v>798.55</v>
      </c>
      <c r="J241" s="6">
        <f t="shared" ca="1" si="91"/>
        <v>0.8569907958174191</v>
      </c>
      <c r="K241" s="6">
        <f t="shared" ca="1" si="92"/>
        <v>0.83913603022691508</v>
      </c>
      <c r="L241" s="6">
        <f t="shared" ca="1" si="109"/>
        <v>2.0987553689861264E-2</v>
      </c>
      <c r="M241">
        <f t="shared" ca="1" si="93"/>
        <v>0.86012358391677635</v>
      </c>
      <c r="N241">
        <f t="shared" ca="1" si="94"/>
        <v>0.8181484765370538</v>
      </c>
      <c r="O241" t="str">
        <f t="shared" ca="1" si="95"/>
        <v>Short</v>
      </c>
      <c r="P241" t="str">
        <f t="shared" ca="1" si="110"/>
        <v/>
      </c>
      <c r="Q241" t="str">
        <f t="shared" ca="1" si="111"/>
        <v>Short</v>
      </c>
      <c r="R241">
        <f t="shared" ca="1" si="112"/>
        <v>0</v>
      </c>
      <c r="S241">
        <f t="shared" ca="1" si="113"/>
        <v>-1</v>
      </c>
      <c r="T241" t="str">
        <f t="shared" ca="1" si="96"/>
        <v/>
      </c>
      <c r="U241" t="str">
        <f t="shared" ca="1" si="97"/>
        <v/>
      </c>
      <c r="V241">
        <f t="shared" ca="1" si="114"/>
        <v>0</v>
      </c>
      <c r="W241" t="str">
        <f t="shared" ca="1" si="98"/>
        <v/>
      </c>
      <c r="X241" t="str">
        <f ca="1">IF(T241="","", IF(T241=1, "Long"&amp;COUNTIF($T$2:T241,1), "Sell"&amp;COUNTIF($T$2:T241, 0)))</f>
        <v/>
      </c>
      <c r="Y241" t="str">
        <f ca="1">IF(U241="","", IF(U241=-1, "Short"&amp;COUNTIF($U$2:U241,-1), "Cover"&amp;COUNTIF($U$2:U241, 0)))</f>
        <v/>
      </c>
      <c r="Z241" t="str">
        <f t="shared" ca="1" si="99"/>
        <v/>
      </c>
      <c r="AA241" t="str">
        <f t="shared" ca="1" si="100"/>
        <v/>
      </c>
      <c r="AB241" t="str">
        <f t="shared" ca="1" si="101"/>
        <v/>
      </c>
      <c r="AC241" t="str">
        <f t="shared" ca="1" si="102"/>
        <v/>
      </c>
      <c r="AD241" t="str">
        <f t="shared" ca="1" si="103"/>
        <v/>
      </c>
      <c r="AE241" t="str">
        <f t="shared" ca="1" si="104"/>
        <v/>
      </c>
      <c r="AF241">
        <f t="shared" ca="1" si="105"/>
        <v>0</v>
      </c>
      <c r="AG241">
        <f t="shared" ca="1" si="106"/>
        <v>0</v>
      </c>
      <c r="AH241" t="str">
        <f ca="1">IF(AF241=0, "", COUNTIF($AF$2:AF241, 1))</f>
        <v/>
      </c>
      <c r="AI241" t="str">
        <f ca="1">IF(AG241=0, "", COUNTIF($AG$2:AG241, 1))</f>
        <v/>
      </c>
      <c r="AJ241" t="str">
        <f t="shared" ca="1" si="107"/>
        <v/>
      </c>
    </row>
    <row r="242" spans="1:36" x14ac:dyDescent="0.3">
      <c r="A242" t="str">
        <f ca="1">IF(W242="","",W242&amp;"-"&amp;COUNTIF($W$2:W242,W242))</f>
        <v/>
      </c>
      <c r="B242" t="str">
        <f ca="1">IF(T242="","",T242&amp;"-"&amp;COUNTIF($T$2:T242,T242))</f>
        <v/>
      </c>
      <c r="C242" t="str">
        <f ca="1">IF(U242="","",U242&amp;"-"&amp;COUNTIF($U$2:U242,U242))</f>
        <v/>
      </c>
      <c r="D242" t="s">
        <v>97</v>
      </c>
      <c r="E242" t="s">
        <v>97</v>
      </c>
      <c r="F242">
        <f t="shared" si="108"/>
        <v>241</v>
      </c>
      <c r="G242" s="4">
        <f t="shared" ca="1" si="89"/>
        <v>41625</v>
      </c>
      <c r="H242">
        <f t="shared" ca="1" si="90"/>
        <v>657.6</v>
      </c>
      <c r="I242" s="5">
        <f t="shared" ca="1" si="90"/>
        <v>778.45</v>
      </c>
      <c r="J242" s="6">
        <f t="shared" ca="1" si="91"/>
        <v>0.8447556040850408</v>
      </c>
      <c r="K242" s="6">
        <f t="shared" ca="1" si="92"/>
        <v>0.84387545250312357</v>
      </c>
      <c r="L242" s="6">
        <f t="shared" ca="1" si="109"/>
        <v>1.5004198572174006E-2</v>
      </c>
      <c r="M242">
        <f t="shared" ca="1" si="93"/>
        <v>0.85887965107529762</v>
      </c>
      <c r="N242">
        <f t="shared" ca="1" si="94"/>
        <v>0.82887125393094951</v>
      </c>
      <c r="O242" t="str">
        <f t="shared" ca="1" si="95"/>
        <v>Short</v>
      </c>
      <c r="P242" t="str">
        <f t="shared" ca="1" si="110"/>
        <v/>
      </c>
      <c r="Q242" t="str">
        <f t="shared" ca="1" si="111"/>
        <v>Short</v>
      </c>
      <c r="R242">
        <f t="shared" ca="1" si="112"/>
        <v>0</v>
      </c>
      <c r="S242">
        <f t="shared" ca="1" si="113"/>
        <v>-1</v>
      </c>
      <c r="T242" t="str">
        <f t="shared" ca="1" si="96"/>
        <v/>
      </c>
      <c r="U242" t="str">
        <f t="shared" ca="1" si="97"/>
        <v/>
      </c>
      <c r="V242">
        <f t="shared" ca="1" si="114"/>
        <v>0</v>
      </c>
      <c r="W242" t="str">
        <f t="shared" ca="1" si="98"/>
        <v/>
      </c>
      <c r="X242" t="str">
        <f ca="1">IF(T242="","", IF(T242=1, "Long"&amp;COUNTIF($T$2:T242,1), "Sell"&amp;COUNTIF($T$2:T242, 0)))</f>
        <v/>
      </c>
      <c r="Y242" t="str">
        <f ca="1">IF(U242="","", IF(U242=-1, "Short"&amp;COUNTIF($U$2:U242,-1), "Cover"&amp;COUNTIF($U$2:U242, 0)))</f>
        <v/>
      </c>
      <c r="Z242" t="str">
        <f t="shared" ca="1" si="99"/>
        <v/>
      </c>
      <c r="AA242" t="str">
        <f t="shared" ca="1" si="100"/>
        <v/>
      </c>
      <c r="AB242" t="str">
        <f t="shared" ca="1" si="101"/>
        <v/>
      </c>
      <c r="AC242" t="str">
        <f t="shared" ca="1" si="102"/>
        <v/>
      </c>
      <c r="AD242" t="str">
        <f t="shared" ca="1" si="103"/>
        <v/>
      </c>
      <c r="AE242" t="str">
        <f t="shared" ca="1" si="104"/>
        <v/>
      </c>
      <c r="AF242">
        <f t="shared" ca="1" si="105"/>
        <v>0</v>
      </c>
      <c r="AG242">
        <f t="shared" ca="1" si="106"/>
        <v>0</v>
      </c>
      <c r="AH242" t="str">
        <f ca="1">IF(AF242=0, "", COUNTIF($AF$2:AF242, 1))</f>
        <v/>
      </c>
      <c r="AI242" t="str">
        <f ca="1">IF(AG242=0, "", COUNTIF($AG$2:AG242, 1))</f>
        <v/>
      </c>
      <c r="AJ242" t="str">
        <f t="shared" ca="1" si="107"/>
        <v/>
      </c>
    </row>
    <row r="243" spans="1:36" x14ac:dyDescent="0.3">
      <c r="A243" t="str">
        <f ca="1">IF(W243="","",W243&amp;"-"&amp;COUNTIF($W$2:W243,W243))</f>
        <v>0-29</v>
      </c>
      <c r="B243" t="str">
        <f ca="1">IF(T243="","",T243&amp;"-"&amp;COUNTIF($T$2:T243,T243))</f>
        <v>1-16</v>
      </c>
      <c r="C243" t="str">
        <f ca="1">IF(U243="","",U243&amp;"-"&amp;COUNTIF($U$2:U243,U243))</f>
        <v>0-14</v>
      </c>
      <c r="D243">
        <v>30</v>
      </c>
      <c r="E243">
        <v>29</v>
      </c>
      <c r="F243">
        <f t="shared" si="108"/>
        <v>242</v>
      </c>
      <c r="G243" s="36">
        <f t="shared" ca="1" si="89"/>
        <v>41626</v>
      </c>
      <c r="H243" s="7">
        <f t="shared" ca="1" si="90"/>
        <v>666.25</v>
      </c>
      <c r="I243" s="37">
        <f t="shared" ca="1" si="90"/>
        <v>798.25</v>
      </c>
      <c r="J243" s="38">
        <f t="shared" ca="1" si="91"/>
        <v>0.83463827121829004</v>
      </c>
      <c r="K243" s="38">
        <f t="shared" ca="1" si="92"/>
        <v>0.84636901551118038</v>
      </c>
      <c r="L243" s="38">
        <f t="shared" ca="1" si="109"/>
        <v>9.8966868185550345E-3</v>
      </c>
      <c r="M243" s="7">
        <f t="shared" ca="1" si="93"/>
        <v>0.85626570232973542</v>
      </c>
      <c r="N243" s="7">
        <f t="shared" ca="1" si="94"/>
        <v>0.83647232869262533</v>
      </c>
      <c r="O243" s="7" t="str">
        <f t="shared" ca="1" si="95"/>
        <v/>
      </c>
      <c r="P243" s="7" t="str">
        <f t="shared" ca="1" si="110"/>
        <v>Long</v>
      </c>
      <c r="Q243" s="7" t="str">
        <f t="shared" ca="1" si="111"/>
        <v/>
      </c>
      <c r="R243" s="7">
        <f t="shared" ca="1" si="112"/>
        <v>1</v>
      </c>
      <c r="S243" s="7">
        <f t="shared" ca="1" si="113"/>
        <v>0</v>
      </c>
      <c r="T243">
        <f t="shared" ca="1" si="96"/>
        <v>1</v>
      </c>
      <c r="U243">
        <f t="shared" ca="1" si="97"/>
        <v>0</v>
      </c>
      <c r="V243" s="7">
        <f t="shared" ca="1" si="114"/>
        <v>1</v>
      </c>
      <c r="W243" s="7">
        <f t="shared" ca="1" si="98"/>
        <v>0</v>
      </c>
      <c r="X243" t="str">
        <f ca="1">IF(T243="","", IF(T243=1, "Long"&amp;COUNTIF($T$2:T243,1), "Sell"&amp;COUNTIF($T$2:T243, 0)))</f>
        <v>Long16</v>
      </c>
      <c r="Y243" t="str">
        <f ca="1">IF(U243="","", IF(U243=-1, "Short"&amp;COUNTIF($U$2:U243,-1), "Cover"&amp;COUNTIF($U$2:U243, 0)))</f>
        <v>Cover14</v>
      </c>
      <c r="Z243" s="7" t="str">
        <f t="shared" ca="1" si="99"/>
        <v>BUY</v>
      </c>
      <c r="AA243" s="7" t="str">
        <f t="shared" ca="1" si="100"/>
        <v/>
      </c>
      <c r="AB243" s="7" t="str">
        <f t="shared" ca="1" si="101"/>
        <v/>
      </c>
      <c r="AC243" s="7" t="str">
        <f t="shared" ca="1" si="102"/>
        <v>Cover</v>
      </c>
      <c r="AD243" s="7" t="str">
        <f t="shared" ca="1" si="103"/>
        <v>BUY</v>
      </c>
      <c r="AE243" s="7" t="str">
        <f t="shared" ca="1" si="104"/>
        <v>Cover</v>
      </c>
      <c r="AF243" s="7">
        <f t="shared" ca="1" si="105"/>
        <v>1</v>
      </c>
      <c r="AG243" s="7">
        <f t="shared" ca="1" si="106"/>
        <v>1</v>
      </c>
      <c r="AH243" s="7">
        <f ca="1">IF(AF243=0, "", COUNTIF($AF$2:AF243, 1))</f>
        <v>30</v>
      </c>
      <c r="AI243" s="7">
        <f ca="1">IF(AG243=0, "", COUNTIF($AG$2:AG243, 1))</f>
        <v>29</v>
      </c>
      <c r="AJ243" t="str">
        <f t="shared" ca="1" si="107"/>
        <v>Long</v>
      </c>
    </row>
    <row r="244" spans="1:36" x14ac:dyDescent="0.3">
      <c r="A244" t="str">
        <f ca="1">IF(W244="","",W244&amp;"-"&amp;COUNTIF($W$2:W244,W244))</f>
        <v/>
      </c>
      <c r="B244" t="str">
        <f ca="1">IF(T244="","",T244&amp;"-"&amp;COUNTIF($T$2:T244,T244))</f>
        <v/>
      </c>
      <c r="C244" t="str">
        <f ca="1">IF(U244="","",U244&amp;"-"&amp;COUNTIF($U$2:U244,U244))</f>
        <v/>
      </c>
      <c r="D244" t="s">
        <v>97</v>
      </c>
      <c r="E244" t="s">
        <v>97</v>
      </c>
      <c r="F244">
        <f t="shared" si="108"/>
        <v>243</v>
      </c>
      <c r="G244" s="4">
        <f t="shared" ca="1" si="89"/>
        <v>41627</v>
      </c>
      <c r="H244">
        <f t="shared" ca="1" si="90"/>
        <v>652.54999999999995</v>
      </c>
      <c r="I244" s="5">
        <f t="shared" ca="1" si="90"/>
        <v>776.25</v>
      </c>
      <c r="J244" s="6">
        <f t="shared" ca="1" si="91"/>
        <v>0.84064412238325281</v>
      </c>
      <c r="K244" s="6">
        <f t="shared" ca="1" si="92"/>
        <v>0.84727432448042594</v>
      </c>
      <c r="L244" s="6">
        <f t="shared" ca="1" si="109"/>
        <v>8.7412780126486355E-3</v>
      </c>
      <c r="M244">
        <f t="shared" ca="1" si="93"/>
        <v>0.85601560249307462</v>
      </c>
      <c r="N244">
        <f t="shared" ca="1" si="94"/>
        <v>0.83853304646777727</v>
      </c>
      <c r="O244" t="str">
        <f t="shared" ca="1" si="95"/>
        <v/>
      </c>
      <c r="P244" t="str">
        <f t="shared" ca="1" si="110"/>
        <v>Long</v>
      </c>
      <c r="Q244" t="str">
        <f t="shared" ca="1" si="111"/>
        <v/>
      </c>
      <c r="R244">
        <f t="shared" ca="1" si="112"/>
        <v>1</v>
      </c>
      <c r="S244">
        <f t="shared" ca="1" si="113"/>
        <v>0</v>
      </c>
      <c r="T244" t="str">
        <f t="shared" ca="1" si="96"/>
        <v/>
      </c>
      <c r="U244" t="str">
        <f t="shared" ca="1" si="97"/>
        <v/>
      </c>
      <c r="V244">
        <f t="shared" ca="1" si="114"/>
        <v>0</v>
      </c>
      <c r="W244" t="str">
        <f t="shared" ca="1" si="98"/>
        <v/>
      </c>
      <c r="X244" t="str">
        <f ca="1">IF(T244="","", IF(T244=1, "Long"&amp;COUNTIF($T$2:T244,1), "Sell"&amp;COUNTIF($T$2:T244, 0)))</f>
        <v/>
      </c>
      <c r="Y244" t="str">
        <f ca="1">IF(U244="","", IF(U244=-1, "Short"&amp;COUNTIF($U$2:U244,-1), "Cover"&amp;COUNTIF($U$2:U244, 0)))</f>
        <v/>
      </c>
      <c r="Z244" t="str">
        <f t="shared" ca="1" si="99"/>
        <v/>
      </c>
      <c r="AA244" t="str">
        <f t="shared" ca="1" si="100"/>
        <v/>
      </c>
      <c r="AB244" t="str">
        <f t="shared" ca="1" si="101"/>
        <v/>
      </c>
      <c r="AC244" t="str">
        <f t="shared" ca="1" si="102"/>
        <v/>
      </c>
      <c r="AD244" t="str">
        <f t="shared" ca="1" si="103"/>
        <v/>
      </c>
      <c r="AE244" t="str">
        <f t="shared" ca="1" si="104"/>
        <v/>
      </c>
      <c r="AF244">
        <f t="shared" ca="1" si="105"/>
        <v>0</v>
      </c>
      <c r="AG244">
        <f t="shared" ca="1" si="106"/>
        <v>0</v>
      </c>
      <c r="AH244" t="str">
        <f ca="1">IF(AF244=0, "", COUNTIF($AF$2:AF244, 1))</f>
        <v/>
      </c>
      <c r="AI244" t="str">
        <f ca="1">IF(AG244=0, "", COUNTIF($AG$2:AG244, 1))</f>
        <v/>
      </c>
      <c r="AJ244" t="str">
        <f t="shared" ca="1" si="107"/>
        <v/>
      </c>
    </row>
    <row r="245" spans="1:36" x14ac:dyDescent="0.3">
      <c r="A245" t="str">
        <f ca="1">IF(W245="","",W245&amp;"-"&amp;COUNTIF($W$2:W245,W245))</f>
        <v>1-30</v>
      </c>
      <c r="B245" t="str">
        <f ca="1">IF(T245="","",T245&amp;"-"&amp;COUNTIF($T$2:T245,T245))</f>
        <v/>
      </c>
      <c r="C245" t="str">
        <f ca="1">IF(U245="","",U245&amp;"-"&amp;COUNTIF($U$2:U245,U245))</f>
        <v/>
      </c>
      <c r="D245" t="s">
        <v>97</v>
      </c>
      <c r="E245" t="s">
        <v>97</v>
      </c>
      <c r="F245">
        <f t="shared" si="108"/>
        <v>244</v>
      </c>
      <c r="G245" s="4">
        <f t="shared" ca="1" si="89"/>
        <v>41628</v>
      </c>
      <c r="H245">
        <f t="shared" ca="1" si="90"/>
        <v>664.6</v>
      </c>
      <c r="I245" s="5">
        <f t="shared" ca="1" si="90"/>
        <v>801.85</v>
      </c>
      <c r="J245" s="6">
        <f t="shared" ca="1" si="91"/>
        <v>0.82883332294069967</v>
      </c>
      <c r="K245" s="6">
        <f t="shared" ca="1" si="92"/>
        <v>0.84626211145959584</v>
      </c>
      <c r="L245" s="6">
        <f t="shared" ca="1" si="109"/>
        <v>1.0264884245782056E-2</v>
      </c>
      <c r="M245">
        <f t="shared" ca="1" si="93"/>
        <v>0.85652699570537794</v>
      </c>
      <c r="N245">
        <f t="shared" ca="1" si="94"/>
        <v>0.83599722721381375</v>
      </c>
      <c r="O245" t="str">
        <f t="shared" ca="1" si="95"/>
        <v>Long</v>
      </c>
      <c r="P245" t="str">
        <f t="shared" ca="1" si="110"/>
        <v>Long</v>
      </c>
      <c r="Q245" t="str">
        <f t="shared" ca="1" si="111"/>
        <v/>
      </c>
      <c r="R245">
        <f t="shared" ca="1" si="112"/>
        <v>1</v>
      </c>
      <c r="S245">
        <f t="shared" ca="1" si="113"/>
        <v>0</v>
      </c>
      <c r="T245" t="str">
        <f t="shared" ca="1" si="96"/>
        <v/>
      </c>
      <c r="U245" t="str">
        <f t="shared" ca="1" si="97"/>
        <v/>
      </c>
      <c r="V245">
        <f t="shared" ca="1" si="114"/>
        <v>0</v>
      </c>
      <c r="W245">
        <f t="shared" ca="1" si="98"/>
        <v>1</v>
      </c>
      <c r="X245" t="str">
        <f ca="1">IF(T245="","", IF(T245=1, "Long"&amp;COUNTIF($T$2:T245,1), "Sell"&amp;COUNTIF($T$2:T245, 0)))</f>
        <v/>
      </c>
      <c r="Y245" t="str">
        <f ca="1">IF(U245="","", IF(U245=-1, "Short"&amp;COUNTIF($U$2:U245,-1), "Cover"&amp;COUNTIF($U$2:U245, 0)))</f>
        <v/>
      </c>
      <c r="Z245" t="str">
        <f t="shared" ca="1" si="99"/>
        <v/>
      </c>
      <c r="AA245" t="str">
        <f t="shared" ca="1" si="100"/>
        <v/>
      </c>
      <c r="AB245" t="str">
        <f t="shared" ca="1" si="101"/>
        <v/>
      </c>
      <c r="AC245" t="str">
        <f t="shared" ca="1" si="102"/>
        <v/>
      </c>
      <c r="AD245" t="str">
        <f t="shared" ca="1" si="103"/>
        <v/>
      </c>
      <c r="AE245" t="str">
        <f t="shared" ca="1" si="104"/>
        <v/>
      </c>
      <c r="AF245">
        <f t="shared" ca="1" si="105"/>
        <v>0</v>
      </c>
      <c r="AG245">
        <f t="shared" ca="1" si="106"/>
        <v>0</v>
      </c>
      <c r="AH245" t="str">
        <f ca="1">IF(AF245=0, "", COUNTIF($AF$2:AF245, 1))</f>
        <v/>
      </c>
      <c r="AI245" t="str">
        <f ca="1">IF(AG245=0, "", COUNTIF($AG$2:AG245, 1))</f>
        <v/>
      </c>
      <c r="AJ245" t="str">
        <f t="shared" ca="1" si="107"/>
        <v/>
      </c>
    </row>
    <row r="246" spans="1:36" x14ac:dyDescent="0.3">
      <c r="A246" t="str">
        <f ca="1">IF(W246="","",W246&amp;"-"&amp;COUNTIF($W$2:W246,W246))</f>
        <v/>
      </c>
      <c r="B246" t="str">
        <f ca="1">IF(T246="","",T246&amp;"-"&amp;COUNTIF($T$2:T246,T246))</f>
        <v/>
      </c>
      <c r="C246" t="str">
        <f ca="1">IF(U246="","",U246&amp;"-"&amp;COUNTIF($U$2:U246,U246))</f>
        <v/>
      </c>
      <c r="D246" t="s">
        <v>97</v>
      </c>
      <c r="E246" t="s">
        <v>97</v>
      </c>
      <c r="F246">
        <f t="shared" si="108"/>
        <v>245</v>
      </c>
      <c r="G246" s="4">
        <f t="shared" ca="1" si="89"/>
        <v>41631</v>
      </c>
      <c r="H246">
        <f t="shared" ca="1" si="90"/>
        <v>664.45</v>
      </c>
      <c r="I246" s="5">
        <f t="shared" ca="1" si="90"/>
        <v>789.8</v>
      </c>
      <c r="J246" s="6">
        <f t="shared" ca="1" si="91"/>
        <v>0.8412889339073184</v>
      </c>
      <c r="K246" s="6">
        <f t="shared" ca="1" si="92"/>
        <v>0.84543368777715688</v>
      </c>
      <c r="L246" s="6">
        <f t="shared" ca="1" si="109"/>
        <v>1.0302195886209712E-2</v>
      </c>
      <c r="M246">
        <f t="shared" ca="1" si="93"/>
        <v>0.85573588366336661</v>
      </c>
      <c r="N246">
        <f t="shared" ca="1" si="94"/>
        <v>0.83513149189094715</v>
      </c>
      <c r="O246" t="str">
        <f t="shared" ca="1" si="95"/>
        <v>Long</v>
      </c>
      <c r="P246" t="str">
        <f t="shared" ca="1" si="110"/>
        <v>Long</v>
      </c>
      <c r="Q246" t="str">
        <f t="shared" ca="1" si="111"/>
        <v/>
      </c>
      <c r="R246">
        <f t="shared" ca="1" si="112"/>
        <v>1</v>
      </c>
      <c r="S246">
        <f t="shared" ca="1" si="113"/>
        <v>0</v>
      </c>
      <c r="T246" t="str">
        <f t="shared" ca="1" si="96"/>
        <v/>
      </c>
      <c r="U246" t="str">
        <f t="shared" ca="1" si="97"/>
        <v/>
      </c>
      <c r="V246">
        <f t="shared" ca="1" si="114"/>
        <v>0</v>
      </c>
      <c r="W246" t="str">
        <f t="shared" ca="1" si="98"/>
        <v/>
      </c>
      <c r="X246" t="str">
        <f ca="1">IF(T246="","", IF(T246=1, "Long"&amp;COUNTIF($T$2:T246,1), "Sell"&amp;COUNTIF($T$2:T246, 0)))</f>
        <v/>
      </c>
      <c r="Y246" t="str">
        <f ca="1">IF(U246="","", IF(U246=-1, "Short"&amp;COUNTIF($U$2:U246,-1), "Cover"&amp;COUNTIF($U$2:U246, 0)))</f>
        <v/>
      </c>
      <c r="Z246" t="str">
        <f t="shared" ca="1" si="99"/>
        <v/>
      </c>
      <c r="AA246" t="str">
        <f t="shared" ca="1" si="100"/>
        <v/>
      </c>
      <c r="AB246" t="str">
        <f t="shared" ca="1" si="101"/>
        <v/>
      </c>
      <c r="AC246" t="str">
        <f t="shared" ca="1" si="102"/>
        <v/>
      </c>
      <c r="AD246" t="str">
        <f t="shared" ca="1" si="103"/>
        <v/>
      </c>
      <c r="AE246" t="str">
        <f t="shared" ca="1" si="104"/>
        <v/>
      </c>
      <c r="AF246">
        <f t="shared" ca="1" si="105"/>
        <v>0</v>
      </c>
      <c r="AG246">
        <f t="shared" ca="1" si="106"/>
        <v>0</v>
      </c>
      <c r="AH246" t="str">
        <f ca="1">IF(AF246=0, "", COUNTIF($AF$2:AF246, 1))</f>
        <v/>
      </c>
      <c r="AI246" t="str">
        <f ca="1">IF(AG246=0, "", COUNTIF($AG$2:AG246, 1))</f>
        <v/>
      </c>
      <c r="AJ246" t="str">
        <f t="shared" ca="1" si="107"/>
        <v/>
      </c>
    </row>
    <row r="247" spans="1:36" x14ac:dyDescent="0.3">
      <c r="A247" t="str">
        <f ca="1">IF(W247="","",W247&amp;"-"&amp;COUNTIF($W$2:W247,W247))</f>
        <v/>
      </c>
      <c r="B247" t="str">
        <f ca="1">IF(T247="","",T247&amp;"-"&amp;COUNTIF($T$2:T247,T247))</f>
        <v/>
      </c>
      <c r="C247" t="str">
        <f ca="1">IF(U247="","",U247&amp;"-"&amp;COUNTIF($U$2:U247,U247))</f>
        <v/>
      </c>
      <c r="D247" t="s">
        <v>97</v>
      </c>
      <c r="E247" t="s">
        <v>97</v>
      </c>
      <c r="F247">
        <f t="shared" si="108"/>
        <v>246</v>
      </c>
      <c r="G247" s="4">
        <f t="shared" ca="1" si="89"/>
        <v>41632</v>
      </c>
      <c r="H247">
        <f t="shared" ca="1" si="90"/>
        <v>657.3</v>
      </c>
      <c r="I247" s="5">
        <f t="shared" ca="1" si="90"/>
        <v>779.9</v>
      </c>
      <c r="J247" s="6">
        <f t="shared" ca="1" si="91"/>
        <v>0.84280035902038719</v>
      </c>
      <c r="K247" s="6">
        <f t="shared" ca="1" si="92"/>
        <v>0.84358973579366503</v>
      </c>
      <c r="L247" s="6">
        <f t="shared" ca="1" si="109"/>
        <v>8.6814893465512865E-3</v>
      </c>
      <c r="M247">
        <f t="shared" ca="1" si="93"/>
        <v>0.85227122514021636</v>
      </c>
      <c r="N247">
        <f t="shared" ca="1" si="94"/>
        <v>0.8349082464471137</v>
      </c>
      <c r="O247" t="str">
        <f t="shared" ca="1" si="95"/>
        <v>Long</v>
      </c>
      <c r="P247" t="str">
        <f t="shared" ca="1" si="110"/>
        <v>Long</v>
      </c>
      <c r="Q247" t="str">
        <f t="shared" ca="1" si="111"/>
        <v/>
      </c>
      <c r="R247">
        <f t="shared" ca="1" si="112"/>
        <v>1</v>
      </c>
      <c r="S247">
        <f t="shared" ca="1" si="113"/>
        <v>0</v>
      </c>
      <c r="T247" t="str">
        <f t="shared" ca="1" si="96"/>
        <v/>
      </c>
      <c r="U247" t="str">
        <f t="shared" ca="1" si="97"/>
        <v/>
      </c>
      <c r="V247">
        <f t="shared" ca="1" si="114"/>
        <v>0</v>
      </c>
      <c r="W247" t="str">
        <f t="shared" ca="1" si="98"/>
        <v/>
      </c>
      <c r="X247" t="str">
        <f ca="1">IF(T247="","", IF(T247=1, "Long"&amp;COUNTIF($T$2:T247,1), "Sell"&amp;COUNTIF($T$2:T247, 0)))</f>
        <v/>
      </c>
      <c r="Y247" t="str">
        <f ca="1">IF(U247="","", IF(U247=-1, "Short"&amp;COUNTIF($U$2:U247,-1), "Cover"&amp;COUNTIF($U$2:U247, 0)))</f>
        <v/>
      </c>
      <c r="Z247" t="str">
        <f t="shared" ca="1" si="99"/>
        <v/>
      </c>
      <c r="AA247" t="str">
        <f t="shared" ca="1" si="100"/>
        <v/>
      </c>
      <c r="AB247" t="str">
        <f t="shared" ca="1" si="101"/>
        <v/>
      </c>
      <c r="AC247" t="str">
        <f t="shared" ca="1" si="102"/>
        <v/>
      </c>
      <c r="AD247" t="str">
        <f t="shared" ca="1" si="103"/>
        <v/>
      </c>
      <c r="AE247" t="str">
        <f t="shared" ca="1" si="104"/>
        <v/>
      </c>
      <c r="AF247">
        <f t="shared" ca="1" si="105"/>
        <v>0</v>
      </c>
      <c r="AG247">
        <f t="shared" ca="1" si="106"/>
        <v>0</v>
      </c>
      <c r="AH247" t="str">
        <f ca="1">IF(AF247=0, "", COUNTIF($AF$2:AF247, 1))</f>
        <v/>
      </c>
      <c r="AI247" t="str">
        <f ca="1">IF(AG247=0, "", COUNTIF($AG$2:AG247, 1))</f>
        <v/>
      </c>
      <c r="AJ247" t="str">
        <f t="shared" ca="1" si="107"/>
        <v/>
      </c>
    </row>
    <row r="248" spans="1:36" x14ac:dyDescent="0.3">
      <c r="A248" t="str">
        <f ca="1">IF(W248="","",W248&amp;"-"&amp;COUNTIF($W$2:W248,W248))</f>
        <v>0-30</v>
      </c>
      <c r="B248" t="str">
        <f ca="1">IF(T248="","",T248&amp;"-"&amp;COUNTIF($T$2:T248,T248))</f>
        <v>0-16</v>
      </c>
      <c r="C248" t="str">
        <f ca="1">IF(U248="","",U248&amp;"-"&amp;COUNTIF($U$2:U248,U248))</f>
        <v>-1-15</v>
      </c>
      <c r="D248">
        <v>31</v>
      </c>
      <c r="E248">
        <v>30</v>
      </c>
      <c r="F248">
        <f t="shared" si="108"/>
        <v>247</v>
      </c>
      <c r="G248" s="36">
        <f t="shared" ca="1" si="89"/>
        <v>41634</v>
      </c>
      <c r="H248" s="7">
        <f t="shared" ca="1" si="90"/>
        <v>669.05</v>
      </c>
      <c r="I248" s="37">
        <f t="shared" ca="1" si="90"/>
        <v>779.3</v>
      </c>
      <c r="J248" s="38">
        <f t="shared" ca="1" si="91"/>
        <v>0.85852688310021819</v>
      </c>
      <c r="K248" s="38">
        <f t="shared" ca="1" si="92"/>
        <v>0.84443264654318817</v>
      </c>
      <c r="L248" s="38">
        <f t="shared" ca="1" si="109"/>
        <v>9.7295261825016029E-3</v>
      </c>
      <c r="M248" s="7">
        <f t="shared" ca="1" si="93"/>
        <v>0.85416217272568973</v>
      </c>
      <c r="N248" s="7">
        <f t="shared" ca="1" si="94"/>
        <v>0.83470312036068661</v>
      </c>
      <c r="O248" s="7" t="str">
        <f t="shared" ca="1" si="95"/>
        <v/>
      </c>
      <c r="P248" s="7" t="str">
        <f t="shared" ca="1" si="110"/>
        <v/>
      </c>
      <c r="Q248" s="7" t="str">
        <f t="shared" ca="1" si="111"/>
        <v>Short</v>
      </c>
      <c r="R248" s="7">
        <f t="shared" ca="1" si="112"/>
        <v>0</v>
      </c>
      <c r="S248" s="7">
        <f t="shared" ca="1" si="113"/>
        <v>-1</v>
      </c>
      <c r="T248">
        <f t="shared" ca="1" si="96"/>
        <v>0</v>
      </c>
      <c r="U248">
        <f t="shared" ca="1" si="97"/>
        <v>-1</v>
      </c>
      <c r="V248" s="7">
        <f t="shared" ca="1" si="114"/>
        <v>-1</v>
      </c>
      <c r="W248" s="7">
        <f t="shared" ca="1" si="98"/>
        <v>0</v>
      </c>
      <c r="X248" t="str">
        <f ca="1">IF(T248="","", IF(T248=1, "Long"&amp;COUNTIF($T$2:T248,1), "Sell"&amp;COUNTIF($T$2:T248, 0)))</f>
        <v>Sell16</v>
      </c>
      <c r="Y248" t="str">
        <f ca="1">IF(U248="","", IF(U248=-1, "Short"&amp;COUNTIF($U$2:U248,-1), "Cover"&amp;COUNTIF($U$2:U248, 0)))</f>
        <v>Short15</v>
      </c>
      <c r="Z248" s="7" t="str">
        <f t="shared" ca="1" si="99"/>
        <v/>
      </c>
      <c r="AA248" s="7" t="str">
        <f t="shared" ca="1" si="100"/>
        <v>SELL</v>
      </c>
      <c r="AB248" s="7" t="str">
        <f t="shared" ca="1" si="101"/>
        <v>Short</v>
      </c>
      <c r="AC248" s="7" t="str">
        <f t="shared" ca="1" si="102"/>
        <v/>
      </c>
      <c r="AD248" s="7" t="str">
        <f t="shared" ca="1" si="103"/>
        <v>Short</v>
      </c>
      <c r="AE248" s="7" t="str">
        <f t="shared" ca="1" si="104"/>
        <v>SELL</v>
      </c>
      <c r="AF248" s="7">
        <f t="shared" ca="1" si="105"/>
        <v>1</v>
      </c>
      <c r="AG248" s="7">
        <f t="shared" ca="1" si="106"/>
        <v>1</v>
      </c>
      <c r="AH248" s="7">
        <f ca="1">IF(AF248=0, "", COUNTIF($AF$2:AF248, 1))</f>
        <v>31</v>
      </c>
      <c r="AI248" s="7">
        <f ca="1">IF(AG248=0, "", COUNTIF($AG$2:AG248, 1))</f>
        <v>30</v>
      </c>
      <c r="AJ248" t="str">
        <f t="shared" ca="1" si="107"/>
        <v>Short</v>
      </c>
    </row>
    <row r="249" spans="1:36" x14ac:dyDescent="0.3">
      <c r="A249" t="str">
        <f ca="1">IF(W249="","",W249&amp;"-"&amp;COUNTIF($W$2:W249,W249))</f>
        <v/>
      </c>
      <c r="B249" t="str">
        <f ca="1">IF(T249="","",T249&amp;"-"&amp;COUNTIF($T$2:T249,T249))</f>
        <v/>
      </c>
      <c r="C249" t="str">
        <f ca="1">IF(U249="","",U249&amp;"-"&amp;COUNTIF($U$2:U249,U249))</f>
        <v/>
      </c>
      <c r="D249" t="s">
        <v>97</v>
      </c>
      <c r="E249" t="s">
        <v>97</v>
      </c>
      <c r="F249">
        <f t="shared" si="108"/>
        <v>248</v>
      </c>
      <c r="G249" s="4">
        <f t="shared" ca="1" si="89"/>
        <v>41635</v>
      </c>
      <c r="H249">
        <f t="shared" ca="1" si="90"/>
        <v>669.65</v>
      </c>
      <c r="I249" s="5">
        <f t="shared" ca="1" si="90"/>
        <v>788.4</v>
      </c>
      <c r="J249" s="6">
        <f t="shared" ca="1" si="91"/>
        <v>0.84937848807711824</v>
      </c>
      <c r="K249" s="6">
        <f t="shared" ca="1" si="92"/>
        <v>0.8453025347728722</v>
      </c>
      <c r="L249" s="6">
        <f t="shared" ca="1" si="109"/>
        <v>9.7455522380046778E-3</v>
      </c>
      <c r="M249">
        <f t="shared" ca="1" si="93"/>
        <v>0.85504808701087687</v>
      </c>
      <c r="N249">
        <f t="shared" ca="1" si="94"/>
        <v>0.83555698253486754</v>
      </c>
      <c r="O249" t="str">
        <f t="shared" ca="1" si="95"/>
        <v/>
      </c>
      <c r="P249" t="str">
        <f t="shared" ca="1" si="110"/>
        <v/>
      </c>
      <c r="Q249" t="str">
        <f t="shared" ca="1" si="111"/>
        <v>Short</v>
      </c>
      <c r="R249">
        <f t="shared" ca="1" si="112"/>
        <v>0</v>
      </c>
      <c r="S249">
        <f t="shared" ca="1" si="113"/>
        <v>-1</v>
      </c>
      <c r="T249" t="str">
        <f t="shared" ca="1" si="96"/>
        <v/>
      </c>
      <c r="U249" t="str">
        <f t="shared" ca="1" si="97"/>
        <v/>
      </c>
      <c r="V249">
        <f t="shared" ca="1" si="114"/>
        <v>0</v>
      </c>
      <c r="W249" t="str">
        <f t="shared" ca="1" si="98"/>
        <v/>
      </c>
      <c r="X249" t="str">
        <f ca="1">IF(T249="","", IF(T249=1, "Long"&amp;COUNTIF($T$2:T249,1), "Sell"&amp;COUNTIF($T$2:T249, 0)))</f>
        <v/>
      </c>
      <c r="Y249" t="str">
        <f ca="1">IF(U249="","", IF(U249=-1, "Short"&amp;COUNTIF($U$2:U249,-1), "Cover"&amp;COUNTIF($U$2:U249, 0)))</f>
        <v/>
      </c>
      <c r="Z249" t="str">
        <f t="shared" ca="1" si="99"/>
        <v/>
      </c>
      <c r="AA249" t="str">
        <f t="shared" ca="1" si="100"/>
        <v/>
      </c>
      <c r="AB249" t="str">
        <f t="shared" ca="1" si="101"/>
        <v/>
      </c>
      <c r="AC249" t="str">
        <f t="shared" ca="1" si="102"/>
        <v/>
      </c>
      <c r="AD249" t="str">
        <f t="shared" ca="1" si="103"/>
        <v/>
      </c>
      <c r="AE249" t="str">
        <f t="shared" ca="1" si="104"/>
        <v/>
      </c>
      <c r="AF249">
        <f t="shared" ca="1" si="105"/>
        <v>0</v>
      </c>
      <c r="AG249">
        <f t="shared" ca="1" si="106"/>
        <v>0</v>
      </c>
      <c r="AH249" t="str">
        <f ca="1">IF(AF249=0, "", COUNTIF($AF$2:AF249, 1))</f>
        <v/>
      </c>
      <c r="AI249" t="str">
        <f ca="1">IF(AG249=0, "", COUNTIF($AG$2:AG249, 1))</f>
        <v/>
      </c>
      <c r="AJ249" t="str">
        <f t="shared" ca="1" si="107"/>
        <v/>
      </c>
    </row>
    <row r="250" spans="1:36" x14ac:dyDescent="0.3">
      <c r="A250" t="str">
        <f ca="1">IF(W250="","",W250&amp;"-"&amp;COUNTIF($W$2:W250,W250))</f>
        <v/>
      </c>
      <c r="B250" t="str">
        <f ca="1">IF(T250="","",T250&amp;"-"&amp;COUNTIF($T$2:T250,T250))</f>
        <v/>
      </c>
      <c r="C250" t="str">
        <f ca="1">IF(U250="","",U250&amp;"-"&amp;COUNTIF($U$2:U250,U250))</f>
        <v>0-15</v>
      </c>
      <c r="D250" t="s">
        <v>97</v>
      </c>
      <c r="E250">
        <v>31</v>
      </c>
      <c r="F250">
        <f t="shared" si="108"/>
        <v>249</v>
      </c>
      <c r="G250" s="4">
        <f t="shared" ca="1" si="89"/>
        <v>41638</v>
      </c>
      <c r="H250">
        <f t="shared" ca="1" si="90"/>
        <v>669.5</v>
      </c>
      <c r="I250" s="5">
        <f t="shared" ca="1" si="90"/>
        <v>795.65</v>
      </c>
      <c r="J250" s="6">
        <f t="shared" ca="1" si="91"/>
        <v>0.84145038647646586</v>
      </c>
      <c r="K250" s="6">
        <f t="shared" ca="1" si="92"/>
        <v>0.84393071670262088</v>
      </c>
      <c r="L250" s="6">
        <f t="shared" ca="1" si="109"/>
        <v>9.1497644091928249E-3</v>
      </c>
      <c r="M250">
        <f t="shared" ca="1" si="93"/>
        <v>0.85308048111181367</v>
      </c>
      <c r="N250">
        <f t="shared" ca="1" si="94"/>
        <v>0.83478095229342808</v>
      </c>
      <c r="O250" t="str">
        <f t="shared" ca="1" si="95"/>
        <v/>
      </c>
      <c r="P250" t="str">
        <f t="shared" ca="1" si="110"/>
        <v/>
      </c>
      <c r="Q250" t="str">
        <f t="shared" ca="1" si="111"/>
        <v/>
      </c>
      <c r="R250">
        <f t="shared" ca="1" si="112"/>
        <v>0</v>
      </c>
      <c r="S250">
        <f t="shared" ca="1" si="113"/>
        <v>0</v>
      </c>
      <c r="T250" t="str">
        <f t="shared" ca="1" si="96"/>
        <v/>
      </c>
      <c r="U250">
        <f t="shared" ca="1" si="97"/>
        <v>0</v>
      </c>
      <c r="V250">
        <f t="shared" ca="1" si="114"/>
        <v>0</v>
      </c>
      <c r="W250" t="str">
        <f t="shared" ca="1" si="98"/>
        <v/>
      </c>
      <c r="X250" t="str">
        <f ca="1">IF(T250="","", IF(T250=1, "Long"&amp;COUNTIF($T$2:T250,1), "Sell"&amp;COUNTIF($T$2:T250, 0)))</f>
        <v/>
      </c>
      <c r="Y250" t="str">
        <f ca="1">IF(U250="","", IF(U250=-1, "Short"&amp;COUNTIF($U$2:U250,-1), "Cover"&amp;COUNTIF($U$2:U250, 0)))</f>
        <v>Cover15</v>
      </c>
      <c r="Z250" t="str">
        <f t="shared" ca="1" si="99"/>
        <v/>
      </c>
      <c r="AA250" t="str">
        <f t="shared" ca="1" si="100"/>
        <v/>
      </c>
      <c r="AB250" t="str">
        <f t="shared" ca="1" si="101"/>
        <v/>
      </c>
      <c r="AC250" t="str">
        <f t="shared" ca="1" si="102"/>
        <v>Cover</v>
      </c>
      <c r="AD250" t="str">
        <f t="shared" ca="1" si="103"/>
        <v/>
      </c>
      <c r="AE250" t="str">
        <f t="shared" ca="1" si="104"/>
        <v>Cover</v>
      </c>
      <c r="AF250">
        <f t="shared" ca="1" si="105"/>
        <v>0</v>
      </c>
      <c r="AG250">
        <f t="shared" ca="1" si="106"/>
        <v>1</v>
      </c>
      <c r="AH250" t="str">
        <f ca="1">IF(AF250=0, "", COUNTIF($AF$2:AF250, 1))</f>
        <v/>
      </c>
      <c r="AI250">
        <f ca="1">IF(AG250=0, "", COUNTIF($AG$2:AG250, 1))</f>
        <v>31</v>
      </c>
      <c r="AJ250" t="str">
        <f t="shared" ca="1" si="107"/>
        <v/>
      </c>
    </row>
    <row r="251" spans="1:36" x14ac:dyDescent="0.3">
      <c r="A251" t="str">
        <f ca="1">IF(W251="","",W251&amp;"-"&amp;COUNTIF($W$2:W251,W251))</f>
        <v/>
      </c>
      <c r="B251" t="str">
        <f ca="1">IF(T251="","",T251&amp;"-"&amp;COUNTIF($T$2:T251,T251))</f>
        <v/>
      </c>
      <c r="C251" t="str">
        <f ca="1">IF(U251="","",U251&amp;"-"&amp;COUNTIF($U$2:U251,U251))</f>
        <v/>
      </c>
      <c r="D251" t="s">
        <v>97</v>
      </c>
      <c r="E251" t="s">
        <v>97</v>
      </c>
      <c r="F251">
        <f t="shared" si="108"/>
        <v>250</v>
      </c>
      <c r="G251" s="4">
        <f t="shared" ca="1" si="89"/>
        <v>41639</v>
      </c>
      <c r="H251">
        <f t="shared" ca="1" si="90"/>
        <v>665.85</v>
      </c>
      <c r="I251" s="5">
        <f t="shared" ca="1" si="90"/>
        <v>794.65</v>
      </c>
      <c r="J251" s="6">
        <f t="shared" ca="1" si="91"/>
        <v>0.83791606367583216</v>
      </c>
      <c r="K251" s="6">
        <f t="shared" ca="1" si="92"/>
        <v>0.84202324348846225</v>
      </c>
      <c r="L251" s="6">
        <f t="shared" ca="1" si="109"/>
        <v>8.0463210545367488E-3</v>
      </c>
      <c r="M251">
        <f t="shared" ca="1" si="93"/>
        <v>0.85006956454299898</v>
      </c>
      <c r="N251">
        <f t="shared" ca="1" si="94"/>
        <v>0.83397692243392552</v>
      </c>
      <c r="O251" t="str">
        <f t="shared" ca="1" si="95"/>
        <v/>
      </c>
      <c r="P251" t="str">
        <f t="shared" ca="1" si="110"/>
        <v/>
      </c>
      <c r="Q251" t="str">
        <f t="shared" ca="1" si="111"/>
        <v/>
      </c>
      <c r="R251">
        <f t="shared" ca="1" si="112"/>
        <v>0</v>
      </c>
      <c r="S251">
        <f t="shared" ca="1" si="113"/>
        <v>0</v>
      </c>
      <c r="T251" t="str">
        <f t="shared" ca="1" si="96"/>
        <v/>
      </c>
      <c r="U251" t="str">
        <f t="shared" ca="1" si="97"/>
        <v/>
      </c>
      <c r="V251">
        <f t="shared" ca="1" si="114"/>
        <v>0</v>
      </c>
      <c r="W251" t="str">
        <f t="shared" ca="1" si="98"/>
        <v/>
      </c>
      <c r="X251" t="str">
        <f ca="1">IF(T251="","", IF(T251=1, "Long"&amp;COUNTIF($T$2:T251,1), "Sell"&amp;COUNTIF($T$2:T251, 0)))</f>
        <v/>
      </c>
      <c r="Y251" t="str">
        <f ca="1">IF(U251="","", IF(U251=-1, "Short"&amp;COUNTIF($U$2:U251,-1), "Cover"&amp;COUNTIF($U$2:U251, 0)))</f>
        <v/>
      </c>
      <c r="Z251" t="str">
        <f t="shared" ca="1" si="99"/>
        <v/>
      </c>
      <c r="AA251" t="str">
        <f t="shared" ca="1" si="100"/>
        <v/>
      </c>
      <c r="AB251" t="str">
        <f t="shared" ca="1" si="101"/>
        <v/>
      </c>
      <c r="AC251" t="str">
        <f t="shared" ca="1" si="102"/>
        <v/>
      </c>
      <c r="AD251" t="str">
        <f t="shared" ca="1" si="103"/>
        <v/>
      </c>
      <c r="AE251" t="str">
        <f t="shared" ca="1" si="104"/>
        <v/>
      </c>
      <c r="AF251">
        <f t="shared" ca="1" si="105"/>
        <v>0</v>
      </c>
      <c r="AG251">
        <f t="shared" ca="1" si="106"/>
        <v>0</v>
      </c>
      <c r="AH251" t="str">
        <f ca="1">IF(AF251=0, "", COUNTIF($AF$2:AF251, 1))</f>
        <v/>
      </c>
      <c r="AI251" t="str">
        <f ca="1">IF(AG251=0, "", COUNTIF($AG$2:AG251, 1))</f>
        <v/>
      </c>
      <c r="AJ251" t="str">
        <f t="shared" ca="1" si="107"/>
        <v/>
      </c>
    </row>
    <row r="253" spans="1:36" x14ac:dyDescent="0.3">
      <c r="P253">
        <f ca="1">COUNTIF(P2:P251, "Long")</f>
        <v>87</v>
      </c>
      <c r="T253">
        <f ca="1">COUNTIF(T2:T251, "=1")</f>
        <v>16</v>
      </c>
      <c r="U253">
        <f ca="1">COUNTIF(U2:U251, "=-1")</f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D1" zoomScale="101" workbookViewId="0">
      <selection activeCell="U11" sqref="U11"/>
    </sheetView>
  </sheetViews>
  <sheetFormatPr defaultRowHeight="14.4" x14ac:dyDescent="0.3"/>
  <cols>
    <col min="1" max="1" width="6.44140625" bestFit="1" customWidth="1"/>
    <col min="2" max="2" width="11.109375" style="4" bestFit="1" customWidth="1"/>
    <col min="3" max="3" width="11.109375" bestFit="1" customWidth="1"/>
    <col min="4" max="4" width="5.21875" bestFit="1" customWidth="1"/>
    <col min="5" max="8" width="7" bestFit="1" customWidth="1"/>
    <col min="9" max="9" width="8" bestFit="1" customWidth="1"/>
    <col min="10" max="10" width="9.44140625" bestFit="1" customWidth="1"/>
    <col min="11" max="11" width="17.109375" bestFit="1" customWidth="1"/>
    <col min="12" max="12" width="16.77734375" bestFit="1" customWidth="1"/>
    <col min="13" max="14" width="9.88671875" bestFit="1" customWidth="1"/>
    <col min="15" max="15" width="18.6640625" bestFit="1" customWidth="1"/>
    <col min="16" max="16" width="18.33203125" bestFit="1" customWidth="1"/>
    <col min="17" max="17" width="9.88671875" bestFit="1" customWidth="1"/>
    <col min="18" max="18" width="8.21875" bestFit="1" customWidth="1"/>
    <col min="19" max="19" width="13.88671875" bestFit="1" customWidth="1"/>
    <col min="20" max="20" width="13.44140625" bestFit="1" customWidth="1"/>
    <col min="21" max="21" width="10" bestFit="1" customWidth="1"/>
    <col min="25" max="25" width="15" bestFit="1" customWidth="1"/>
    <col min="26" max="26" width="13.44140625" bestFit="1" customWidth="1"/>
    <col min="28" max="28" width="18" bestFit="1" customWidth="1"/>
    <col min="29" max="29" width="21.33203125" bestFit="1" customWidth="1"/>
  </cols>
  <sheetData>
    <row r="1" spans="1:29" ht="16.8" thickBot="1" x14ac:dyDescent="0.5">
      <c r="A1" s="3" t="s">
        <v>32</v>
      </c>
      <c r="B1" s="3" t="s">
        <v>47</v>
      </c>
      <c r="C1" s="3" t="s">
        <v>48</v>
      </c>
      <c r="D1" s="3" t="s">
        <v>49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59</v>
      </c>
      <c r="J1" s="3" t="s">
        <v>58</v>
      </c>
      <c r="K1" s="3" t="s">
        <v>100</v>
      </c>
      <c r="L1" s="3" t="s">
        <v>101</v>
      </c>
      <c r="M1" s="3" t="s">
        <v>51</v>
      </c>
      <c r="N1" s="3" t="s">
        <v>52</v>
      </c>
      <c r="O1" s="3" t="s">
        <v>102</v>
      </c>
      <c r="P1" s="3" t="s">
        <v>103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60</v>
      </c>
    </row>
    <row r="2" spans="1:29" ht="16.2" x14ac:dyDescent="0.3">
      <c r="A2">
        <v>1</v>
      </c>
      <c r="B2" s="4">
        <f ca="1">VLOOKUP($A2, INDIRECT("Task1!D2:G251"), 4, FALSE)</f>
        <v>41291</v>
      </c>
      <c r="C2" s="4">
        <f ca="1">VLOOKUP($A2, INDIRECT("Task1!E2:G251"), 3, FALSE)</f>
        <v>41292</v>
      </c>
      <c r="D2" s="4" t="str">
        <f ca="1">VLOOKUP(A2, INDIRECT("Task1!D2:AJ251"), 33, FALSE)</f>
        <v>Short</v>
      </c>
      <c r="E2" s="5">
        <f ca="1">IF(D2="Long", VLOOKUP(B2, INDIRECT("Task1!G2:I251"), 2, FALSE), VLOOKUP(B2, INDIRECT("Task1!G2:I251"), 3, FALSE))</f>
        <v>807.6</v>
      </c>
      <c r="F2" s="5">
        <f ca="1">IF(D2="Long", VLOOKUP(C2,INDIRECT("Task1!G2:I251"),2,FALSE), VLOOKUP(C2,INDIRECT("Task1!G2:I251"),3,FALSE))</f>
        <v>822.7</v>
      </c>
      <c r="G2" s="5">
        <f ca="1">IF(D2="Long", VLOOKUP(B2,INDIRECT("Task1!G2:I251"),3,FALSE), VLOOKUP(B2,INDIRECT("Task1!G2:I251"),2,FALSE))</f>
        <v>666.8</v>
      </c>
      <c r="H2" s="5">
        <f ca="1">IF(D2="Long",VLOOKUP(C2,INDIRECT("Task1!G2:I251"),3,FALSE), VLOOKUP(C2,INDIRECT("Task1!G2:I251"),2,FALSE))</f>
        <v>662.85</v>
      </c>
      <c r="I2">
        <f t="shared" ref="I2:I32" ca="1" si="0">ROUNDDOWN(((S2/2)/E2), 0)</f>
        <v>619</v>
      </c>
      <c r="J2">
        <f t="shared" ref="J2:J32" ca="1" si="1">ROUNDDOWN(((S2/2)/G2), 0)</f>
        <v>749</v>
      </c>
      <c r="K2" s="5">
        <f ca="1">(E2*I2)+(G2*J2)</f>
        <v>999337.6</v>
      </c>
      <c r="L2" s="5">
        <f ca="1">(F2*I2)+(H2*J2)</f>
        <v>1005725.9500000001</v>
      </c>
      <c r="M2" s="5">
        <f ca="1">((F2-E2)*I2)+((G2-H2)*J2)</f>
        <v>12305.449999999963</v>
      </c>
      <c r="N2" s="12">
        <f t="shared" ref="N2:N32" ca="1" si="2">M2/S2</f>
        <v>1.2305449999999963E-2</v>
      </c>
      <c r="O2">
        <f ca="1">K2*$Z$3</f>
        <v>499.66879999999998</v>
      </c>
      <c r="P2">
        <f ca="1">L2*$Z$3</f>
        <v>502.86297500000006</v>
      </c>
      <c r="Q2" s="5">
        <f ca="1">M2-(O2+P2)</f>
        <v>11302.918224999963</v>
      </c>
      <c r="R2" s="12">
        <f ca="1">Q2/S2</f>
        <v>1.1302918224999963E-2</v>
      </c>
      <c r="S2" s="10">
        <f t="shared" ref="S2:S32" si="3">IF(A2=1, $Z$2, T1)</f>
        <v>1000000</v>
      </c>
      <c r="T2" s="10">
        <f ca="1">S2+Q2</f>
        <v>1011302.9182249999</v>
      </c>
      <c r="U2" s="12">
        <f ca="1">1-(T2/MAX($T$2:T2))</f>
        <v>0</v>
      </c>
      <c r="Y2" s="9" t="s">
        <v>50</v>
      </c>
      <c r="Z2" s="8">
        <v>1000000</v>
      </c>
      <c r="AB2" s="22" t="s">
        <v>61</v>
      </c>
      <c r="AC2" s="23"/>
    </row>
    <row r="3" spans="1:29" x14ac:dyDescent="0.3">
      <c r="A3">
        <f t="shared" ref="A3:A34" ca="1" si="4">IFERROR(IF((A2+1)&lt;=$Z$5, A2+1, ""), "")</f>
        <v>2</v>
      </c>
      <c r="B3" s="4">
        <f t="shared" ref="B3:B32" ca="1" si="5">VLOOKUP($A3, INDIRECT("Task1!D2:G251"), 4, FALSE)</f>
        <v>41297</v>
      </c>
      <c r="C3" s="4">
        <f t="shared" ref="C3:C32" ca="1" si="6">VLOOKUP($A3, INDIRECT("Task1!E2:G251"), 3, FALSE)</f>
        <v>41298</v>
      </c>
      <c r="D3" s="4" t="str">
        <f t="shared" ref="D3:D32" ca="1" si="7">VLOOKUP(A3, INDIRECT("Task1!D2:AJ251"), 33, FALSE)</f>
        <v>Long</v>
      </c>
      <c r="E3" s="5">
        <f t="shared" ref="E3:E32" ca="1" si="8">IF(D3="Long", VLOOKUP(B3, INDIRECT("Task1!G2:I251"), 2, FALSE), VLOOKUP(B3, INDIRECT("Task1!G2:I251"), 3, FALSE))</f>
        <v>656.6</v>
      </c>
      <c r="F3" s="5">
        <f t="shared" ref="F3:F32" ca="1" si="9">IF(D3="Long", VLOOKUP(C3,INDIRECT("Task1!G2:I251"),2,FALSE), VLOOKUP(C3,INDIRECT("Task1!G2:I251"),3,FALSE))</f>
        <v>660.3</v>
      </c>
      <c r="G3" s="5">
        <f t="shared" ref="G3:G32" ca="1" si="10">IF(D3="Long", VLOOKUP(B3,INDIRECT("Task1!G2:I251"),3,FALSE), VLOOKUP(B3,INDIRECT("Task1!G2:I251"),2,FALSE))</f>
        <v>820.85</v>
      </c>
      <c r="H3" s="5">
        <f t="shared" ref="H3:H32" ca="1" si="11">IF(D3="Long",VLOOKUP(C3,INDIRECT("Task1!G2:I251"),3,FALSE), VLOOKUP(C3,INDIRECT("Task1!G2:I251"),2,FALSE))</f>
        <v>807.65</v>
      </c>
      <c r="I3">
        <f t="shared" ca="1" si="0"/>
        <v>770</v>
      </c>
      <c r="J3">
        <f t="shared" ca="1" si="1"/>
        <v>616</v>
      </c>
      <c r="K3" s="5">
        <f t="shared" ref="K3:K12" ca="1" si="12">(E3*I3)+(G3*J3)</f>
        <v>1011225.6000000001</v>
      </c>
      <c r="L3" s="5">
        <f t="shared" ref="L3:L32" ca="1" si="13">(F3*I3)+(H3*J3)</f>
        <v>1005943.3999999999</v>
      </c>
      <c r="M3" s="5">
        <f t="shared" ref="M3:M12" ca="1" si="14">((F3-E3)*I3)+((G3-H3)*J3)</f>
        <v>10980.199999999975</v>
      </c>
      <c r="N3" s="12">
        <f t="shared" ca="1" si="2"/>
        <v>1.085747880493809E-2</v>
      </c>
      <c r="O3">
        <f t="shared" ref="O3:O32" ca="1" si="15">K3*$Z$3</f>
        <v>505.61280000000005</v>
      </c>
      <c r="P3">
        <f t="shared" ref="P3:P32" ca="1" si="16">L3*$Z$3</f>
        <v>502.97169999999994</v>
      </c>
      <c r="Q3" s="5">
        <f t="shared" ref="Q3:Q32" ca="1" si="17">M3-(O3+P3)</f>
        <v>9971.6154999999744</v>
      </c>
      <c r="R3" s="12">
        <f t="shared" ref="R3:R32" ca="1" si="18">Q3/S3</f>
        <v>9.860166840516757E-3</v>
      </c>
      <c r="S3" s="10">
        <f t="shared" ca="1" si="3"/>
        <v>1011302.9182249999</v>
      </c>
      <c r="T3" s="10">
        <f t="shared" ref="T3:T12" ca="1" si="19">S3+Q3</f>
        <v>1021274.5337249999</v>
      </c>
      <c r="U3" s="12">
        <f ca="1">1-(T3/MAX($T$2:T3))</f>
        <v>0</v>
      </c>
      <c r="Y3" s="9" t="s">
        <v>53</v>
      </c>
      <c r="Z3" s="11">
        <v>5.0000000000000001E-4</v>
      </c>
      <c r="AB3" s="13" t="s">
        <v>62</v>
      </c>
      <c r="AC3" s="14">
        <f ca="1">COUNTIF(A2:A1048576, "&gt;0")</f>
        <v>31</v>
      </c>
    </row>
    <row r="4" spans="1:29" x14ac:dyDescent="0.3">
      <c r="A4">
        <f t="shared" ca="1" si="4"/>
        <v>3</v>
      </c>
      <c r="B4" s="4">
        <f t="shared" ca="1" si="5"/>
        <v>41299</v>
      </c>
      <c r="C4" s="4">
        <f t="shared" ca="1" si="6"/>
        <v>41303</v>
      </c>
      <c r="D4" s="4" t="str">
        <f t="shared" ca="1" si="7"/>
        <v>Short</v>
      </c>
      <c r="E4" s="5">
        <f t="shared" ca="1" si="8"/>
        <v>805.85</v>
      </c>
      <c r="F4" s="5">
        <f t="shared" ca="1" si="9"/>
        <v>802.5</v>
      </c>
      <c r="G4" s="5">
        <f t="shared" ca="1" si="10"/>
        <v>665.05</v>
      </c>
      <c r="H4" s="5">
        <f t="shared" ca="1" si="11"/>
        <v>652.45000000000005</v>
      </c>
      <c r="I4">
        <f t="shared" ca="1" si="0"/>
        <v>633</v>
      </c>
      <c r="J4">
        <f t="shared" ca="1" si="1"/>
        <v>767</v>
      </c>
      <c r="K4" s="5">
        <f t="shared" ca="1" si="12"/>
        <v>1020196.3999999999</v>
      </c>
      <c r="L4" s="5">
        <f t="shared" ca="1" si="13"/>
        <v>1008411.65</v>
      </c>
      <c r="M4" s="5">
        <f t="shared" ca="1" si="14"/>
        <v>7543.649999999916</v>
      </c>
      <c r="N4" s="12">
        <f t="shared" ca="1" si="2"/>
        <v>7.3865055388047168E-3</v>
      </c>
      <c r="O4">
        <f t="shared" ca="1" si="15"/>
        <v>510.09819999999996</v>
      </c>
      <c r="P4">
        <f t="shared" ca="1" si="16"/>
        <v>504.205825</v>
      </c>
      <c r="Q4" s="5">
        <f t="shared" ca="1" si="17"/>
        <v>6529.3459749999165</v>
      </c>
      <c r="R4" s="12">
        <f t="shared" ca="1" si="18"/>
        <v>6.3933308423786504E-3</v>
      </c>
      <c r="S4" s="10">
        <f t="shared" ca="1" si="3"/>
        <v>1021274.5337249999</v>
      </c>
      <c r="T4" s="10">
        <f t="shared" ca="1" si="19"/>
        <v>1027803.8796999998</v>
      </c>
      <c r="U4" s="12">
        <f ca="1">1-(T4/MAX($T$2:T4))</f>
        <v>0</v>
      </c>
      <c r="Y4" s="9" t="s">
        <v>75</v>
      </c>
      <c r="Z4">
        <f ca="1">COUNT(INDIRECT("Task1!AF2:AF251"))</f>
        <v>250</v>
      </c>
      <c r="AB4" s="13" t="s">
        <v>63</v>
      </c>
      <c r="AC4" s="14">
        <f ca="1">COUNTIF(R2:R1048576, "&gt;=0")</f>
        <v>24</v>
      </c>
    </row>
    <row r="5" spans="1:29" x14ac:dyDescent="0.3">
      <c r="A5">
        <f t="shared" ca="1" si="4"/>
        <v>4</v>
      </c>
      <c r="B5" s="4">
        <f t="shared" ca="1" si="5"/>
        <v>41311</v>
      </c>
      <c r="C5" s="4">
        <f t="shared" ca="1" si="6"/>
        <v>41316</v>
      </c>
      <c r="D5" s="4" t="str">
        <f t="shared" ca="1" si="7"/>
        <v>Long</v>
      </c>
      <c r="E5" s="5">
        <f t="shared" ca="1" si="8"/>
        <v>639.5</v>
      </c>
      <c r="F5" s="5">
        <f t="shared" ca="1" si="9"/>
        <v>656.95</v>
      </c>
      <c r="G5" s="5">
        <f t="shared" ca="1" si="10"/>
        <v>807.75</v>
      </c>
      <c r="H5" s="5">
        <f t="shared" ca="1" si="11"/>
        <v>800.2</v>
      </c>
      <c r="I5">
        <f t="shared" ca="1" si="0"/>
        <v>803</v>
      </c>
      <c r="J5">
        <f t="shared" ca="1" si="1"/>
        <v>636</v>
      </c>
      <c r="K5" s="5">
        <f t="shared" ca="1" si="12"/>
        <v>1027247.5</v>
      </c>
      <c r="L5" s="5">
        <f t="shared" ca="1" si="13"/>
        <v>1036458.05</v>
      </c>
      <c r="M5" s="5">
        <f t="shared" ca="1" si="14"/>
        <v>18814.150000000009</v>
      </c>
      <c r="N5" s="12">
        <f t="shared" ca="1" si="2"/>
        <v>1.8305194572228674E-2</v>
      </c>
      <c r="O5">
        <f t="shared" ca="1" si="15"/>
        <v>513.62374999999997</v>
      </c>
      <c r="P5">
        <f t="shared" ca="1" si="16"/>
        <v>518.22902499999998</v>
      </c>
      <c r="Q5" s="5">
        <f t="shared" ca="1" si="17"/>
        <v>17782.297225000009</v>
      </c>
      <c r="R5" s="12">
        <f t="shared" ca="1" si="18"/>
        <v>1.7301255206577337E-2</v>
      </c>
      <c r="S5" s="10">
        <f t="shared" ca="1" si="3"/>
        <v>1027803.8796999998</v>
      </c>
      <c r="T5" s="10">
        <f t="shared" ca="1" si="19"/>
        <v>1045586.1769249998</v>
      </c>
      <c r="U5" s="12">
        <f ca="1">1-(T5/MAX($T$2:T5))</f>
        <v>0</v>
      </c>
      <c r="Y5" s="9" t="s">
        <v>76</v>
      </c>
      <c r="Z5">
        <f ca="1">COUNT(INDIRECT("Task1!AH2:AH251"))</f>
        <v>31</v>
      </c>
      <c r="AB5" s="13" t="s">
        <v>64</v>
      </c>
      <c r="AC5" s="14">
        <f ca="1">COUNTIF(R2:R1048576, "&lt;0")</f>
        <v>7</v>
      </c>
    </row>
    <row r="6" spans="1:29" x14ac:dyDescent="0.3">
      <c r="A6">
        <f t="shared" ca="1" si="4"/>
        <v>5</v>
      </c>
      <c r="B6" s="4">
        <f t="shared" ca="1" si="5"/>
        <v>41317</v>
      </c>
      <c r="C6" s="4">
        <f t="shared" ca="1" si="6"/>
        <v>41326</v>
      </c>
      <c r="D6" s="4" t="str">
        <f t="shared" ca="1" si="7"/>
        <v>Short</v>
      </c>
      <c r="E6" s="5">
        <f t="shared" ca="1" si="8"/>
        <v>800.4</v>
      </c>
      <c r="F6" s="5">
        <f t="shared" ca="1" si="9"/>
        <v>815.05</v>
      </c>
      <c r="G6" s="5">
        <f t="shared" ca="1" si="10"/>
        <v>665.2</v>
      </c>
      <c r="H6" s="5">
        <f t="shared" ca="1" si="11"/>
        <v>666.25</v>
      </c>
      <c r="I6">
        <f t="shared" ca="1" si="0"/>
        <v>653</v>
      </c>
      <c r="J6">
        <f t="shared" ca="1" si="1"/>
        <v>785</v>
      </c>
      <c r="K6" s="5">
        <f t="shared" ca="1" si="12"/>
        <v>1044843.2000000001</v>
      </c>
      <c r="L6" s="5">
        <f t="shared" ca="1" si="13"/>
        <v>1055233.8999999999</v>
      </c>
      <c r="M6" s="5">
        <f t="shared" ca="1" si="14"/>
        <v>8742.2000000000207</v>
      </c>
      <c r="N6" s="12">
        <f t="shared" ca="1" si="2"/>
        <v>8.3610516215031228E-3</v>
      </c>
      <c r="O6">
        <f t="shared" ca="1" si="15"/>
        <v>522.42160000000001</v>
      </c>
      <c r="P6">
        <f t="shared" ca="1" si="16"/>
        <v>527.61694999999997</v>
      </c>
      <c r="Q6" s="5">
        <f t="shared" ca="1" si="17"/>
        <v>7692.1614500000205</v>
      </c>
      <c r="R6" s="12">
        <f t="shared" ca="1" si="18"/>
        <v>7.356793366016144E-3</v>
      </c>
      <c r="S6" s="10">
        <f t="shared" ca="1" si="3"/>
        <v>1045586.1769249998</v>
      </c>
      <c r="T6" s="10">
        <f t="shared" ca="1" si="19"/>
        <v>1053278.3383749998</v>
      </c>
      <c r="U6" s="12">
        <f ca="1">1-(T6/MAX($T$2:T6))</f>
        <v>0</v>
      </c>
      <c r="Y6" s="9" t="s">
        <v>77</v>
      </c>
      <c r="Z6" s="25">
        <v>44926</v>
      </c>
      <c r="AB6" s="13" t="s">
        <v>65</v>
      </c>
      <c r="AC6" s="17">
        <f ca="1">AC4/AC3</f>
        <v>0.77419354838709675</v>
      </c>
    </row>
    <row r="7" spans="1:29" x14ac:dyDescent="0.3">
      <c r="A7">
        <f t="shared" ca="1" si="4"/>
        <v>6</v>
      </c>
      <c r="B7" s="4">
        <f t="shared" ca="1" si="5"/>
        <v>41331</v>
      </c>
      <c r="C7" s="4">
        <f t="shared" ca="1" si="6"/>
        <v>41332</v>
      </c>
      <c r="D7" s="4" t="str">
        <f t="shared" ca="1" si="7"/>
        <v>Short</v>
      </c>
      <c r="E7" s="5">
        <f t="shared" ca="1" si="8"/>
        <v>771.55</v>
      </c>
      <c r="F7" s="5">
        <f t="shared" ca="1" si="9"/>
        <v>779.35</v>
      </c>
      <c r="G7" s="5">
        <f t="shared" ca="1" si="10"/>
        <v>651.25</v>
      </c>
      <c r="H7" s="5">
        <f t="shared" ca="1" si="11"/>
        <v>642.75</v>
      </c>
      <c r="I7">
        <f t="shared" ca="1" si="0"/>
        <v>682</v>
      </c>
      <c r="J7">
        <f t="shared" ca="1" si="1"/>
        <v>808</v>
      </c>
      <c r="K7" s="5">
        <f t="shared" ca="1" si="12"/>
        <v>1052407.1000000001</v>
      </c>
      <c r="L7" s="5">
        <f t="shared" ca="1" si="13"/>
        <v>1050858.7000000002</v>
      </c>
      <c r="M7" s="5">
        <f t="shared" ca="1" si="14"/>
        <v>12187.600000000046</v>
      </c>
      <c r="N7" s="12">
        <f t="shared" ca="1" si="2"/>
        <v>1.1571110461459885E-2</v>
      </c>
      <c r="O7">
        <f t="shared" ca="1" si="15"/>
        <v>526.20355000000006</v>
      </c>
      <c r="P7">
        <f t="shared" ca="1" si="16"/>
        <v>525.42935000000011</v>
      </c>
      <c r="Q7" s="5">
        <f t="shared" ca="1" si="17"/>
        <v>11135.967100000045</v>
      </c>
      <c r="R7" s="12">
        <f t="shared" ca="1" si="18"/>
        <v>1.0572672668062879E-2</v>
      </c>
      <c r="S7" s="10">
        <f t="shared" ca="1" si="3"/>
        <v>1053278.3383749998</v>
      </c>
      <c r="T7" s="10">
        <f t="shared" ca="1" si="19"/>
        <v>1064414.3054749998</v>
      </c>
      <c r="U7" s="12">
        <f ca="1">1-(T7/MAX($T$2:T7))</f>
        <v>0</v>
      </c>
      <c r="Y7" s="9" t="s">
        <v>85</v>
      </c>
      <c r="Z7" s="35">
        <v>7.0000000000000007E-2</v>
      </c>
      <c r="AB7" s="13" t="s">
        <v>66</v>
      </c>
      <c r="AC7" s="17">
        <f ca="1">AC5/AC3</f>
        <v>0.22580645161290322</v>
      </c>
    </row>
    <row r="8" spans="1:29" x14ac:dyDescent="0.3">
      <c r="A8">
        <f t="shared" ca="1" si="4"/>
        <v>7</v>
      </c>
      <c r="B8" s="4">
        <f t="shared" ca="1" si="5"/>
        <v>41334</v>
      </c>
      <c r="C8" s="4">
        <f t="shared" ca="1" si="6"/>
        <v>41340</v>
      </c>
      <c r="D8" s="4" t="str">
        <f t="shared" ca="1" si="7"/>
        <v>Long</v>
      </c>
      <c r="E8" s="5">
        <f t="shared" ca="1" si="8"/>
        <v>622.5</v>
      </c>
      <c r="F8" s="5">
        <f t="shared" ca="1" si="9"/>
        <v>641.79999999999995</v>
      </c>
      <c r="G8" s="5">
        <f t="shared" ca="1" si="10"/>
        <v>777.5</v>
      </c>
      <c r="H8" s="5">
        <f t="shared" ca="1" si="11"/>
        <v>782.05</v>
      </c>
      <c r="I8">
        <f t="shared" ca="1" si="0"/>
        <v>854</v>
      </c>
      <c r="J8">
        <f t="shared" ca="1" si="1"/>
        <v>684</v>
      </c>
      <c r="K8" s="5">
        <f t="shared" ca="1" si="12"/>
        <v>1063425</v>
      </c>
      <c r="L8" s="5">
        <f t="shared" ca="1" si="13"/>
        <v>1083019.3999999999</v>
      </c>
      <c r="M8" s="5">
        <f t="shared" ca="1" si="14"/>
        <v>13369.999999999993</v>
      </c>
      <c r="N8" s="12">
        <f t="shared" ca="1" si="2"/>
        <v>1.2560898450189062E-2</v>
      </c>
      <c r="O8">
        <f t="shared" ca="1" si="15"/>
        <v>531.71249999999998</v>
      </c>
      <c r="P8">
        <f t="shared" ca="1" si="16"/>
        <v>541.50969999999995</v>
      </c>
      <c r="Q8" s="5">
        <f t="shared" ca="1" si="17"/>
        <v>12296.777799999993</v>
      </c>
      <c r="R8" s="12">
        <f t="shared" ca="1" si="18"/>
        <v>1.1552623575941605E-2</v>
      </c>
      <c r="S8" s="10">
        <f t="shared" ca="1" si="3"/>
        <v>1064414.3054749998</v>
      </c>
      <c r="T8" s="10">
        <f t="shared" ca="1" si="19"/>
        <v>1076711.0832749999</v>
      </c>
      <c r="U8" s="12">
        <f ca="1">1-(T8/MAX($T$2:T8))</f>
        <v>0</v>
      </c>
      <c r="AB8" s="13" t="s">
        <v>67</v>
      </c>
      <c r="AC8" s="17">
        <f ca="1">AVERAGEIF(R2:R1048576, "&gt;=0")</f>
        <v>8.7311522177111796E-3</v>
      </c>
    </row>
    <row r="9" spans="1:29" x14ac:dyDescent="0.3">
      <c r="A9">
        <f t="shared" ca="1" si="4"/>
        <v>8</v>
      </c>
      <c r="B9" s="4">
        <f t="shared" ca="1" si="5"/>
        <v>41344</v>
      </c>
      <c r="C9" s="4">
        <f t="shared" ca="1" si="6"/>
        <v>41352</v>
      </c>
      <c r="D9" s="4" t="str">
        <f t="shared" ca="1" si="7"/>
        <v>Long</v>
      </c>
      <c r="E9" s="5">
        <f t="shared" ca="1" si="8"/>
        <v>655.25</v>
      </c>
      <c r="F9" s="5">
        <f t="shared" ca="1" si="9"/>
        <v>631.54999999999995</v>
      </c>
      <c r="G9" s="5">
        <f t="shared" ca="1" si="10"/>
        <v>831.65</v>
      </c>
      <c r="H9" s="5">
        <f t="shared" ca="1" si="11"/>
        <v>784.55</v>
      </c>
      <c r="I9">
        <f t="shared" ca="1" si="0"/>
        <v>821</v>
      </c>
      <c r="J9">
        <f t="shared" ca="1" si="1"/>
        <v>647</v>
      </c>
      <c r="K9" s="5">
        <f t="shared" ca="1" si="12"/>
        <v>1076037.7999999998</v>
      </c>
      <c r="L9" s="5">
        <f t="shared" ca="1" si="13"/>
        <v>1026106.3999999999</v>
      </c>
      <c r="M9" s="5">
        <f t="shared" ca="1" si="14"/>
        <v>11015.999999999978</v>
      </c>
      <c r="N9" s="12">
        <f t="shared" ca="1" si="2"/>
        <v>1.0231156873107446E-2</v>
      </c>
      <c r="O9">
        <f t="shared" ca="1" si="15"/>
        <v>538.01889999999992</v>
      </c>
      <c r="P9">
        <f t="shared" ca="1" si="16"/>
        <v>513.05319999999995</v>
      </c>
      <c r="Q9" s="5">
        <f t="shared" ca="1" si="17"/>
        <v>9964.9278999999788</v>
      </c>
      <c r="R9" s="12">
        <f t="shared" ca="1" si="18"/>
        <v>9.2549691879180405E-3</v>
      </c>
      <c r="S9" s="10">
        <f t="shared" ca="1" si="3"/>
        <v>1076711.0832749999</v>
      </c>
      <c r="T9" s="10">
        <f t="shared" ca="1" si="19"/>
        <v>1086676.0111749999</v>
      </c>
      <c r="U9" s="12">
        <f ca="1">1-(T9/MAX($T$2:T9))</f>
        <v>0</v>
      </c>
      <c r="AB9" s="13" t="s">
        <v>68</v>
      </c>
      <c r="AC9" s="17">
        <f ca="1">AVERAGEIF(R2:R1048576, "&lt;0")</f>
        <v>-9.1889847103607345E-3</v>
      </c>
    </row>
    <row r="10" spans="1:29" ht="15" thickBot="1" x14ac:dyDescent="0.35">
      <c r="A10">
        <f t="shared" ca="1" si="4"/>
        <v>9</v>
      </c>
      <c r="B10" s="4">
        <f t="shared" ca="1" si="5"/>
        <v>41354</v>
      </c>
      <c r="C10" s="4">
        <f t="shared" ca="1" si="6"/>
        <v>41366</v>
      </c>
      <c r="D10" s="4" t="str">
        <f t="shared" ca="1" si="7"/>
        <v>Long</v>
      </c>
      <c r="E10" s="5">
        <f t="shared" ca="1" si="8"/>
        <v>607</v>
      </c>
      <c r="F10" s="5">
        <f t="shared" ca="1" si="9"/>
        <v>629.9</v>
      </c>
      <c r="G10" s="5">
        <f t="shared" ca="1" si="10"/>
        <v>797.9</v>
      </c>
      <c r="H10" s="5">
        <f t="shared" ca="1" si="11"/>
        <v>817.25</v>
      </c>
      <c r="I10">
        <f t="shared" ca="1" si="0"/>
        <v>895</v>
      </c>
      <c r="J10">
        <f t="shared" ca="1" si="1"/>
        <v>680</v>
      </c>
      <c r="K10" s="5">
        <f t="shared" ca="1" si="12"/>
        <v>1085837</v>
      </c>
      <c r="L10" s="5">
        <f t="shared" ca="1" si="13"/>
        <v>1119490.5</v>
      </c>
      <c r="M10" s="5">
        <f t="shared" ca="1" si="14"/>
        <v>7337.4999999999636</v>
      </c>
      <c r="N10" s="12">
        <f t="shared" ca="1" si="2"/>
        <v>6.7522425493372947E-3</v>
      </c>
      <c r="O10">
        <f t="shared" ca="1" si="15"/>
        <v>542.91849999999999</v>
      </c>
      <c r="P10">
        <f t="shared" ca="1" si="16"/>
        <v>559.74525000000006</v>
      </c>
      <c r="Q10" s="5">
        <f t="shared" ca="1" si="17"/>
        <v>6234.8362499999639</v>
      </c>
      <c r="R10" s="12">
        <f t="shared" ca="1" si="18"/>
        <v>5.7375300327632767E-3</v>
      </c>
      <c r="S10" s="10">
        <f t="shared" ca="1" si="3"/>
        <v>1086676.0111749999</v>
      </c>
      <c r="T10" s="10">
        <f t="shared" ca="1" si="19"/>
        <v>1092910.8474249998</v>
      </c>
      <c r="U10" s="12">
        <f ca="1">1-(T10/MAX($T$2:T10))</f>
        <v>0</v>
      </c>
      <c r="AB10" s="15" t="s">
        <v>69</v>
      </c>
      <c r="AC10" s="18">
        <f ca="1">(AC6*AC8)+(AC7*AC9)</f>
        <v>4.6846696855659085E-3</v>
      </c>
    </row>
    <row r="11" spans="1:29" x14ac:dyDescent="0.3">
      <c r="A11">
        <f t="shared" ca="1" si="4"/>
        <v>10</v>
      </c>
      <c r="B11" s="4">
        <f t="shared" ca="1" si="5"/>
        <v>41369</v>
      </c>
      <c r="C11" s="4">
        <f t="shared" ca="1" si="6"/>
        <v>41382</v>
      </c>
      <c r="D11" s="4" t="str">
        <f t="shared" ca="1" si="7"/>
        <v>Short</v>
      </c>
      <c r="E11" s="5">
        <f t="shared" ca="1" si="8"/>
        <v>770.8</v>
      </c>
      <c r="F11" s="5">
        <f t="shared" ca="1" si="9"/>
        <v>818.25</v>
      </c>
      <c r="G11" s="5">
        <f t="shared" ca="1" si="10"/>
        <v>620.95000000000005</v>
      </c>
      <c r="H11" s="5">
        <f t="shared" ca="1" si="11"/>
        <v>673.6</v>
      </c>
      <c r="I11">
        <f t="shared" ca="1" si="0"/>
        <v>708</v>
      </c>
      <c r="J11">
        <f t="shared" ca="1" si="1"/>
        <v>880</v>
      </c>
      <c r="K11" s="5">
        <f t="shared" ca="1" si="12"/>
        <v>1092162.3999999999</v>
      </c>
      <c r="L11" s="5">
        <f t="shared" ca="1" si="13"/>
        <v>1172089</v>
      </c>
      <c r="M11" s="5">
        <f t="shared" ca="1" si="14"/>
        <v>-12737.399999999943</v>
      </c>
      <c r="N11" s="12">
        <f t="shared" ca="1" si="2"/>
        <v>-1.1654564532880654E-2</v>
      </c>
      <c r="O11">
        <f t="shared" ca="1" si="15"/>
        <v>546.08119999999997</v>
      </c>
      <c r="P11">
        <f t="shared" ca="1" si="16"/>
        <v>586.04449999999997</v>
      </c>
      <c r="Q11" s="5">
        <f t="shared" ca="1" si="17"/>
        <v>-13869.525699999944</v>
      </c>
      <c r="R11" s="12">
        <f t="shared" ca="1" si="18"/>
        <v>-1.2690445641268767E-2</v>
      </c>
      <c r="S11" s="10">
        <f t="shared" ca="1" si="3"/>
        <v>1092910.8474249998</v>
      </c>
      <c r="T11" s="10">
        <f t="shared" ca="1" si="19"/>
        <v>1079041.3217249999</v>
      </c>
      <c r="U11" s="12">
        <f ca="1">1-(T11/MAX($T$2:T11))</f>
        <v>1.2690445641268755E-2</v>
      </c>
    </row>
    <row r="12" spans="1:29" x14ac:dyDescent="0.3">
      <c r="A12">
        <f t="shared" ca="1" si="4"/>
        <v>11</v>
      </c>
      <c r="B12" s="4">
        <f t="shared" ca="1" si="5"/>
        <v>41389</v>
      </c>
      <c r="C12" s="4">
        <f t="shared" ca="1" si="6"/>
        <v>41401</v>
      </c>
      <c r="D12" s="4" t="str">
        <f t="shared" ca="1" si="7"/>
        <v>Long</v>
      </c>
      <c r="E12" s="5">
        <f t="shared" ca="1" si="8"/>
        <v>689.55</v>
      </c>
      <c r="F12" s="5">
        <f t="shared" ca="1" si="9"/>
        <v>688.05</v>
      </c>
      <c r="G12" s="5">
        <f t="shared" ca="1" si="10"/>
        <v>862.75</v>
      </c>
      <c r="H12" s="5">
        <f t="shared" ca="1" si="11"/>
        <v>853.75</v>
      </c>
      <c r="I12">
        <f t="shared" ca="1" si="0"/>
        <v>782</v>
      </c>
      <c r="J12">
        <f t="shared" ca="1" si="1"/>
        <v>625</v>
      </c>
      <c r="K12" s="5">
        <f t="shared" ca="1" si="12"/>
        <v>1078446.8500000001</v>
      </c>
      <c r="L12" s="5">
        <f t="shared" ca="1" si="13"/>
        <v>1071648.8500000001</v>
      </c>
      <c r="M12" s="5">
        <f t="shared" ca="1" si="14"/>
        <v>4452</v>
      </c>
      <c r="N12" s="12">
        <f t="shared" ca="1" si="2"/>
        <v>4.1258846258851786E-3</v>
      </c>
      <c r="O12">
        <f t="shared" ca="1" si="15"/>
        <v>539.22342500000002</v>
      </c>
      <c r="P12">
        <f t="shared" ca="1" si="16"/>
        <v>535.82442500000002</v>
      </c>
      <c r="Q12" s="5">
        <f t="shared" ca="1" si="17"/>
        <v>3376.9521500000001</v>
      </c>
      <c r="R12" s="12">
        <f t="shared" ca="1" si="18"/>
        <v>3.1295855700887018E-3</v>
      </c>
      <c r="S12" s="10">
        <f t="shared" ca="1" si="3"/>
        <v>1079041.3217249999</v>
      </c>
      <c r="T12" s="10">
        <f t="shared" ca="1" si="19"/>
        <v>1082418.273875</v>
      </c>
      <c r="U12" s="12">
        <f ca="1">1-(T12/MAX($T$2:T12))</f>
        <v>9.6005759067369079E-3</v>
      </c>
    </row>
    <row r="13" spans="1:29" ht="16.8" thickBot="1" x14ac:dyDescent="0.5">
      <c r="A13">
        <f t="shared" ca="1" si="4"/>
        <v>12</v>
      </c>
      <c r="B13" s="4">
        <f t="shared" ca="1" si="5"/>
        <v>41402</v>
      </c>
      <c r="C13" s="4">
        <f t="shared" ca="1" si="6"/>
        <v>41404</v>
      </c>
      <c r="D13" s="4" t="str">
        <f t="shared" ca="1" si="7"/>
        <v>Long</v>
      </c>
      <c r="E13" s="5">
        <f t="shared" ca="1" si="8"/>
        <v>697.15</v>
      </c>
      <c r="F13" s="5">
        <f t="shared" ca="1" si="9"/>
        <v>703.35</v>
      </c>
      <c r="G13" s="5">
        <f t="shared" ca="1" si="10"/>
        <v>885</v>
      </c>
      <c r="H13" s="5">
        <f t="shared" ca="1" si="11"/>
        <v>877.3</v>
      </c>
      <c r="I13">
        <f t="shared" ca="1" si="0"/>
        <v>776</v>
      </c>
      <c r="J13">
        <f t="shared" ca="1" si="1"/>
        <v>611</v>
      </c>
      <c r="K13" s="5">
        <f t="shared" ref="K13:K32" ca="1" si="20">(E13*I13)+(G13*J13)</f>
        <v>1081723.3999999999</v>
      </c>
      <c r="L13" s="5">
        <f t="shared" ca="1" si="13"/>
        <v>1081829.8999999999</v>
      </c>
      <c r="M13" s="5">
        <f t="shared" ref="M13:M32" ca="1" si="21">((F13-E13)*I13)+((G13-H13)*J13)</f>
        <v>9515.9000000000633</v>
      </c>
      <c r="N13" s="12">
        <f t="shared" ca="1" si="2"/>
        <v>8.7913334703170216E-3</v>
      </c>
      <c r="O13">
        <f t="shared" ca="1" si="15"/>
        <v>540.86169999999993</v>
      </c>
      <c r="P13">
        <f t="shared" ca="1" si="16"/>
        <v>540.91494999999998</v>
      </c>
      <c r="Q13" s="5">
        <f t="shared" ca="1" si="17"/>
        <v>8434.1233500000635</v>
      </c>
      <c r="R13" s="12">
        <f t="shared" ca="1" si="18"/>
        <v>7.7919262392035843E-3</v>
      </c>
      <c r="S13" s="10">
        <f t="shared" ca="1" si="3"/>
        <v>1082418.273875</v>
      </c>
      <c r="T13" s="10">
        <f t="shared" ref="T13:T32" ca="1" si="22">S13+Q13</f>
        <v>1090852.397225</v>
      </c>
      <c r="U13" s="12">
        <f ca="1">1-(T13/MAX($T$2:T13))</f>
        <v>1.8834566468525216E-3</v>
      </c>
      <c r="Y13" s="3" t="s">
        <v>86</v>
      </c>
      <c r="Z13" s="10">
        <f ca="1">(S2-(S2*0.07))/STDEV(T2:T12)</f>
        <v>32.70143195705289</v>
      </c>
      <c r="AB13" s="24" t="s">
        <v>70</v>
      </c>
      <c r="AC13" s="24"/>
    </row>
    <row r="14" spans="1:29" ht="15" thickBot="1" x14ac:dyDescent="0.35">
      <c r="A14">
        <f t="shared" ca="1" si="4"/>
        <v>13</v>
      </c>
      <c r="B14" s="4">
        <f t="shared" ca="1" si="5"/>
        <v>41409</v>
      </c>
      <c r="C14" s="4">
        <f t="shared" ca="1" si="6"/>
        <v>41410</v>
      </c>
      <c r="D14" s="4" t="str">
        <f t="shared" ca="1" si="7"/>
        <v>Long</v>
      </c>
      <c r="E14" s="5">
        <f t="shared" ca="1" si="8"/>
        <v>714.85</v>
      </c>
      <c r="F14" s="5">
        <f t="shared" ca="1" si="9"/>
        <v>722.8</v>
      </c>
      <c r="G14" s="5">
        <f t="shared" ca="1" si="10"/>
        <v>910.05</v>
      </c>
      <c r="H14" s="5">
        <f t="shared" ca="1" si="11"/>
        <v>908.35</v>
      </c>
      <c r="I14">
        <f t="shared" ca="1" si="0"/>
        <v>762</v>
      </c>
      <c r="J14">
        <f t="shared" ca="1" si="1"/>
        <v>599</v>
      </c>
      <c r="K14" s="5">
        <f t="shared" ca="1" si="20"/>
        <v>1089835.6499999999</v>
      </c>
      <c r="L14" s="5">
        <f t="shared" ca="1" si="13"/>
        <v>1094875.25</v>
      </c>
      <c r="M14" s="5">
        <f t="shared" ca="1" si="21"/>
        <v>7076.199999999907</v>
      </c>
      <c r="N14" s="12">
        <f t="shared" ca="1" si="2"/>
        <v>6.4868537833357902E-3</v>
      </c>
      <c r="O14">
        <f t="shared" ca="1" si="15"/>
        <v>544.91782499999999</v>
      </c>
      <c r="P14">
        <f t="shared" ca="1" si="16"/>
        <v>547.43762500000003</v>
      </c>
      <c r="Q14" s="5">
        <f t="shared" ca="1" si="17"/>
        <v>5983.844549999907</v>
      </c>
      <c r="R14" s="12">
        <f t="shared" ca="1" si="18"/>
        <v>5.4854759133518916E-3</v>
      </c>
      <c r="S14" s="10">
        <f t="shared" ca="1" si="3"/>
        <v>1090852.397225</v>
      </c>
      <c r="T14" s="10">
        <f t="shared" ca="1" si="22"/>
        <v>1096836.2417749998</v>
      </c>
      <c r="U14" s="12">
        <f ca="1">1-(T14/MAX($T$2:T14))</f>
        <v>0</v>
      </c>
      <c r="W14" t="s">
        <v>74</v>
      </c>
      <c r="AB14" s="16" t="s">
        <v>71</v>
      </c>
      <c r="AC14" s="21">
        <f ca="1">MAX(U2:U1048576)</f>
        <v>3.8141153494322233E-2</v>
      </c>
    </row>
    <row r="15" spans="1:29" x14ac:dyDescent="0.3">
      <c r="A15">
        <f t="shared" ca="1" si="4"/>
        <v>14</v>
      </c>
      <c r="B15" s="4">
        <f t="shared" ca="1" si="5"/>
        <v>41415</v>
      </c>
      <c r="C15" s="4">
        <f t="shared" ca="1" si="6"/>
        <v>41423</v>
      </c>
      <c r="D15" s="4" t="str">
        <f t="shared" ca="1" si="7"/>
        <v>Long</v>
      </c>
      <c r="E15" s="5">
        <f t="shared" ca="1" si="8"/>
        <v>707.8</v>
      </c>
      <c r="F15" s="5">
        <f t="shared" ca="1" si="9"/>
        <v>715.95</v>
      </c>
      <c r="G15" s="5">
        <f t="shared" ca="1" si="10"/>
        <v>902.05</v>
      </c>
      <c r="H15" s="5">
        <f t="shared" ca="1" si="11"/>
        <v>910.55</v>
      </c>
      <c r="I15">
        <f t="shared" ca="1" si="0"/>
        <v>774</v>
      </c>
      <c r="J15">
        <f t="shared" ca="1" si="1"/>
        <v>607</v>
      </c>
      <c r="K15" s="5">
        <f t="shared" ca="1" si="20"/>
        <v>1095381.5499999998</v>
      </c>
      <c r="L15" s="5">
        <f t="shared" ca="1" si="13"/>
        <v>1106849.1499999999</v>
      </c>
      <c r="M15" s="5">
        <f t="shared" ca="1" si="21"/>
        <v>1148.6000000000704</v>
      </c>
      <c r="N15" s="12">
        <f t="shared" ca="1" si="2"/>
        <v>1.0471936978862968E-3</v>
      </c>
      <c r="O15">
        <f t="shared" ca="1" si="15"/>
        <v>547.69077499999992</v>
      </c>
      <c r="P15">
        <f t="shared" ca="1" si="16"/>
        <v>553.424575</v>
      </c>
      <c r="Q15" s="5">
        <f t="shared" ca="1" si="17"/>
        <v>47.48465000007036</v>
      </c>
      <c r="R15" s="12">
        <f t="shared" ca="1" si="18"/>
        <v>4.3292378744913095E-5</v>
      </c>
      <c r="S15" s="10">
        <f t="shared" ca="1" si="3"/>
        <v>1096836.2417749998</v>
      </c>
      <c r="T15" s="10">
        <f t="shared" ca="1" si="22"/>
        <v>1096883.7264249998</v>
      </c>
      <c r="U15" s="12">
        <f ca="1">1-(T15/MAX($T$2:T15))</f>
        <v>0</v>
      </c>
      <c r="Y15" s="10"/>
    </row>
    <row r="16" spans="1:29" x14ac:dyDescent="0.3">
      <c r="A16">
        <f t="shared" ca="1" si="4"/>
        <v>15</v>
      </c>
      <c r="B16" s="4">
        <f t="shared" ca="1" si="5"/>
        <v>41428</v>
      </c>
      <c r="C16" s="4">
        <f t="shared" ca="1" si="6"/>
        <v>41435</v>
      </c>
      <c r="D16" s="4" t="str">
        <f t="shared" ca="1" si="7"/>
        <v>Short</v>
      </c>
      <c r="E16" s="5">
        <f t="shared" ca="1" si="8"/>
        <v>869.05</v>
      </c>
      <c r="F16" s="5">
        <f t="shared" ca="1" si="9"/>
        <v>852.6</v>
      </c>
      <c r="G16" s="5">
        <f t="shared" ca="1" si="10"/>
        <v>689.15</v>
      </c>
      <c r="H16" s="5">
        <f t="shared" ca="1" si="11"/>
        <v>676.35</v>
      </c>
      <c r="I16">
        <f t="shared" ca="1" si="0"/>
        <v>631</v>
      </c>
      <c r="J16">
        <f t="shared" ca="1" si="1"/>
        <v>795</v>
      </c>
      <c r="K16" s="5">
        <f t="shared" ca="1" si="20"/>
        <v>1096244.7999999998</v>
      </c>
      <c r="L16" s="5">
        <f t="shared" ca="1" si="13"/>
        <v>1075688.8500000001</v>
      </c>
      <c r="M16" s="5">
        <f t="shared" ca="1" si="21"/>
        <v>-203.94999999999345</v>
      </c>
      <c r="N16" s="12">
        <f t="shared" ca="1" si="2"/>
        <v>-1.8593584268472479E-4</v>
      </c>
      <c r="O16">
        <f t="shared" ca="1" si="15"/>
        <v>548.12239999999997</v>
      </c>
      <c r="P16">
        <f t="shared" ca="1" si="16"/>
        <v>537.844425</v>
      </c>
      <c r="Q16" s="5">
        <f t="shared" ca="1" si="17"/>
        <v>-1289.9168249999934</v>
      </c>
      <c r="R16" s="12">
        <f t="shared" ca="1" si="18"/>
        <v>-1.1759831912213099E-3</v>
      </c>
      <c r="S16" s="10">
        <f t="shared" ca="1" si="3"/>
        <v>1096883.7264249998</v>
      </c>
      <c r="T16" s="10">
        <f t="shared" ca="1" si="22"/>
        <v>1095593.8095999998</v>
      </c>
      <c r="U16" s="12">
        <f ca="1">1-(T16/MAX($T$2:T16))</f>
        <v>1.1759831912212526E-3</v>
      </c>
    </row>
    <row r="17" spans="1:29" ht="15" thickBot="1" x14ac:dyDescent="0.35">
      <c r="A17">
        <f t="shared" ca="1" si="4"/>
        <v>16</v>
      </c>
      <c r="B17" s="4">
        <f t="shared" ca="1" si="5"/>
        <v>41442</v>
      </c>
      <c r="C17" s="4">
        <f t="shared" ca="1" si="6"/>
        <v>41459</v>
      </c>
      <c r="D17" s="4" t="str">
        <f t="shared" ca="1" si="7"/>
        <v>Long</v>
      </c>
      <c r="E17" s="5">
        <f t="shared" ca="1" si="8"/>
        <v>667.35</v>
      </c>
      <c r="F17" s="5">
        <f t="shared" ca="1" si="9"/>
        <v>655.15</v>
      </c>
      <c r="G17" s="5">
        <f t="shared" ca="1" si="10"/>
        <v>844.4</v>
      </c>
      <c r="H17" s="5">
        <f t="shared" ca="1" si="11"/>
        <v>852.1</v>
      </c>
      <c r="I17">
        <f t="shared" ca="1" si="0"/>
        <v>820</v>
      </c>
      <c r="J17">
        <f t="shared" ca="1" si="1"/>
        <v>648</v>
      </c>
      <c r="K17" s="5">
        <f t="shared" ca="1" si="20"/>
        <v>1094398.2</v>
      </c>
      <c r="L17" s="5">
        <f t="shared" ca="1" si="13"/>
        <v>1089383.8</v>
      </c>
      <c r="M17" s="5">
        <f t="shared" ca="1" si="21"/>
        <v>-14993.600000000066</v>
      </c>
      <c r="N17" s="12">
        <f t="shared" ca="1" si="2"/>
        <v>-1.3685363926503212E-2</v>
      </c>
      <c r="O17">
        <f t="shared" ca="1" si="15"/>
        <v>547.19910000000004</v>
      </c>
      <c r="P17">
        <f t="shared" ca="1" si="16"/>
        <v>544.69190000000003</v>
      </c>
      <c r="Q17" s="5">
        <f t="shared" ca="1" si="17"/>
        <v>-16085.491000000065</v>
      </c>
      <c r="R17" s="12">
        <f t="shared" ca="1" si="18"/>
        <v>-1.4681984198023957E-2</v>
      </c>
      <c r="S17" s="10">
        <f t="shared" ca="1" si="3"/>
        <v>1095593.8095999998</v>
      </c>
      <c r="T17" s="10">
        <f t="shared" ca="1" si="22"/>
        <v>1079508.3185999996</v>
      </c>
      <c r="U17" s="12">
        <f ca="1">1-(T17/MAX($T$2:T17))</f>
        <v>1.5840701622614639E-2</v>
      </c>
    </row>
    <row r="18" spans="1:29" ht="16.8" thickBot="1" x14ac:dyDescent="0.5">
      <c r="A18">
        <f t="shared" ca="1" si="4"/>
        <v>17</v>
      </c>
      <c r="B18" s="4">
        <f t="shared" ca="1" si="5"/>
        <v>41460</v>
      </c>
      <c r="C18" s="4">
        <f t="shared" ca="1" si="6"/>
        <v>41479</v>
      </c>
      <c r="D18" s="4" t="str">
        <f t="shared" ca="1" si="7"/>
        <v>Short</v>
      </c>
      <c r="E18" s="5">
        <f t="shared" ca="1" si="8"/>
        <v>850.1</v>
      </c>
      <c r="F18" s="5">
        <f t="shared" ca="1" si="9"/>
        <v>803.25</v>
      </c>
      <c r="G18" s="5">
        <f t="shared" ca="1" si="10"/>
        <v>667.75</v>
      </c>
      <c r="H18" s="5">
        <f t="shared" ca="1" si="11"/>
        <v>659.95</v>
      </c>
      <c r="I18">
        <f t="shared" ca="1" si="0"/>
        <v>634</v>
      </c>
      <c r="J18">
        <f t="shared" ca="1" si="1"/>
        <v>808</v>
      </c>
      <c r="K18" s="5">
        <f t="shared" ca="1" si="20"/>
        <v>1078505.3999999999</v>
      </c>
      <c r="L18" s="5">
        <f t="shared" ca="1" si="13"/>
        <v>1042500.1000000001</v>
      </c>
      <c r="M18" s="5">
        <f t="shared" ca="1" si="21"/>
        <v>-23400.500000000051</v>
      </c>
      <c r="N18" s="12">
        <f t="shared" ca="1" si="2"/>
        <v>-2.1676998311923948E-2</v>
      </c>
      <c r="O18">
        <f t="shared" ca="1" si="15"/>
        <v>539.2527</v>
      </c>
      <c r="P18">
        <f t="shared" ca="1" si="16"/>
        <v>521.2500500000001</v>
      </c>
      <c r="Q18" s="5">
        <f t="shared" ca="1" si="17"/>
        <v>-24461.002750000051</v>
      </c>
      <c r="R18" s="12">
        <f t="shared" ca="1" si="18"/>
        <v>-2.2659392548010384E-2</v>
      </c>
      <c r="S18" s="10">
        <f t="shared" ca="1" si="3"/>
        <v>1079508.3185999996</v>
      </c>
      <c r="T18" s="10">
        <f t="shared" ca="1" si="22"/>
        <v>1055047.3158499997</v>
      </c>
      <c r="U18" s="12">
        <f ca="1">1-(T18/MAX($T$2:T18))</f>
        <v>3.8141153494322233E-2</v>
      </c>
      <c r="AB18" s="33" t="s">
        <v>72</v>
      </c>
      <c r="AC18" s="34"/>
    </row>
    <row r="19" spans="1:29" x14ac:dyDescent="0.3">
      <c r="A19">
        <f t="shared" ca="1" si="4"/>
        <v>18</v>
      </c>
      <c r="B19" s="4">
        <f t="shared" ca="1" si="5"/>
        <v>41481</v>
      </c>
      <c r="C19" s="4">
        <f t="shared" ca="1" si="6"/>
        <v>41492</v>
      </c>
      <c r="D19" s="4" t="str">
        <f t="shared" ca="1" si="7"/>
        <v>Long</v>
      </c>
      <c r="E19" s="5">
        <f t="shared" ca="1" si="8"/>
        <v>644.1</v>
      </c>
      <c r="F19" s="5">
        <f t="shared" ca="1" si="9"/>
        <v>608.65</v>
      </c>
      <c r="G19" s="5">
        <f t="shared" ca="1" si="10"/>
        <v>805.55</v>
      </c>
      <c r="H19" s="5">
        <f t="shared" ca="1" si="11"/>
        <v>751.85</v>
      </c>
      <c r="I19">
        <f t="shared" ca="1" si="0"/>
        <v>819</v>
      </c>
      <c r="J19">
        <f t="shared" ca="1" si="1"/>
        <v>654</v>
      </c>
      <c r="K19" s="5">
        <f t="shared" ca="1" si="20"/>
        <v>1054347.6000000001</v>
      </c>
      <c r="L19" s="5">
        <f t="shared" ca="1" si="13"/>
        <v>990194.25</v>
      </c>
      <c r="M19" s="5">
        <f t="shared" ca="1" si="21"/>
        <v>6086.2499999999163</v>
      </c>
      <c r="N19" s="12">
        <f t="shared" ca="1" si="2"/>
        <v>5.7686986247593311E-3</v>
      </c>
      <c r="O19">
        <f t="shared" ca="1" si="15"/>
        <v>527.17380000000003</v>
      </c>
      <c r="P19">
        <f t="shared" ca="1" si="16"/>
        <v>495.09712500000001</v>
      </c>
      <c r="Q19" s="5">
        <f t="shared" ca="1" si="17"/>
        <v>5063.9790749999165</v>
      </c>
      <c r="R19" s="12">
        <f t="shared" ca="1" si="18"/>
        <v>4.7997649005154979E-3</v>
      </c>
      <c r="S19" s="10">
        <f t="shared" ca="1" si="3"/>
        <v>1055047.3158499997</v>
      </c>
      <c r="T19" s="10">
        <f t="shared" ca="1" si="22"/>
        <v>1060111.2949249996</v>
      </c>
      <c r="U19" s="12">
        <f ca="1">1-(T19/MAX($T$2:T19))</f>
        <v>3.3524457163613963E-2</v>
      </c>
      <c r="AB19" s="19">
        <v>41275</v>
      </c>
      <c r="AC19" s="20">
        <f>-Z2</f>
        <v>-1000000</v>
      </c>
    </row>
    <row r="20" spans="1:29" x14ac:dyDescent="0.3">
      <c r="A20">
        <f t="shared" ca="1" si="4"/>
        <v>19</v>
      </c>
      <c r="B20" s="4">
        <f t="shared" ca="1" si="5"/>
        <v>41493</v>
      </c>
      <c r="C20" s="4">
        <f t="shared" ca="1" si="6"/>
        <v>41498</v>
      </c>
      <c r="D20" s="4" t="str">
        <f t="shared" ca="1" si="7"/>
        <v>Short</v>
      </c>
      <c r="E20" s="5">
        <f t="shared" ca="1" si="8"/>
        <v>729.7</v>
      </c>
      <c r="F20" s="5">
        <f t="shared" ca="1" si="9"/>
        <v>769.75</v>
      </c>
      <c r="G20" s="5">
        <f t="shared" ca="1" si="10"/>
        <v>601.20000000000005</v>
      </c>
      <c r="H20" s="5">
        <f t="shared" ca="1" si="11"/>
        <v>602.20000000000005</v>
      </c>
      <c r="I20">
        <f t="shared" ca="1" si="0"/>
        <v>726</v>
      </c>
      <c r="J20">
        <f t="shared" ca="1" si="1"/>
        <v>881</v>
      </c>
      <c r="K20" s="5">
        <f t="shared" ca="1" si="20"/>
        <v>1059419.4000000001</v>
      </c>
      <c r="L20" s="5">
        <f t="shared" ca="1" si="13"/>
        <v>1089376.7000000002</v>
      </c>
      <c r="M20" s="5">
        <f t="shared" ca="1" si="21"/>
        <v>28195.299999999967</v>
      </c>
      <c r="N20" s="12">
        <f t="shared" ca="1" si="2"/>
        <v>2.6596547112531916E-2</v>
      </c>
      <c r="O20">
        <f t="shared" ca="1" si="15"/>
        <v>529.70970000000011</v>
      </c>
      <c r="P20">
        <f t="shared" ca="1" si="16"/>
        <v>544.68835000000013</v>
      </c>
      <c r="Q20" s="5">
        <f t="shared" ca="1" si="17"/>
        <v>27120.901949999967</v>
      </c>
      <c r="R20" s="12">
        <f t="shared" ca="1" si="18"/>
        <v>2.5583070456690782E-2</v>
      </c>
      <c r="S20" s="10">
        <f t="shared" ca="1" si="3"/>
        <v>1060111.2949249996</v>
      </c>
      <c r="T20" s="10">
        <f t="shared" ca="1" si="22"/>
        <v>1087232.1968749994</v>
      </c>
      <c r="U20" s="12">
        <f ca="1">1-(T20/MAX($T$2:T20))</f>
        <v>8.7990452565623878E-3</v>
      </c>
      <c r="AB20" s="32">
        <v>41639</v>
      </c>
      <c r="AC20" s="26">
        <f ca="1">INDEX(T2:T1048576, Z5)</f>
        <v>1154316.9648249992</v>
      </c>
    </row>
    <row r="21" spans="1:29" ht="15" thickBot="1" x14ac:dyDescent="0.35">
      <c r="A21">
        <f t="shared" ca="1" si="4"/>
        <v>20</v>
      </c>
      <c r="B21" s="4">
        <f t="shared" ca="1" si="5"/>
        <v>41509</v>
      </c>
      <c r="C21" s="4">
        <f t="shared" ca="1" si="6"/>
        <v>41519</v>
      </c>
      <c r="D21" s="4" t="str">
        <f t="shared" ca="1" si="7"/>
        <v>Short</v>
      </c>
      <c r="E21" s="5">
        <f t="shared" ca="1" si="8"/>
        <v>740.85</v>
      </c>
      <c r="F21" s="5">
        <f t="shared" ca="1" si="9"/>
        <v>738.4</v>
      </c>
      <c r="G21" s="5">
        <f t="shared" ca="1" si="10"/>
        <v>607.54999999999995</v>
      </c>
      <c r="H21" s="5">
        <f t="shared" ca="1" si="11"/>
        <v>589.5</v>
      </c>
      <c r="I21">
        <f t="shared" ca="1" si="0"/>
        <v>733</v>
      </c>
      <c r="J21">
        <f t="shared" ca="1" si="1"/>
        <v>894</v>
      </c>
      <c r="K21" s="5">
        <f t="shared" ca="1" si="20"/>
        <v>1086192.75</v>
      </c>
      <c r="L21" s="5">
        <f t="shared" ca="1" si="13"/>
        <v>1068260.2</v>
      </c>
      <c r="M21" s="5">
        <f t="shared" ca="1" si="21"/>
        <v>14340.849999999926</v>
      </c>
      <c r="N21" s="12">
        <f t="shared" ca="1" si="2"/>
        <v>1.3190236677334816E-2</v>
      </c>
      <c r="O21">
        <f t="shared" ca="1" si="15"/>
        <v>543.09637499999997</v>
      </c>
      <c r="P21">
        <f t="shared" ca="1" si="16"/>
        <v>534.13009999999997</v>
      </c>
      <c r="Q21" s="5">
        <f t="shared" ca="1" si="17"/>
        <v>13263.623524999926</v>
      </c>
      <c r="R21" s="12">
        <f t="shared" ca="1" si="18"/>
        <v>1.219943960740234E-2</v>
      </c>
      <c r="S21" s="10">
        <f t="shared" ca="1" si="3"/>
        <v>1087232.1968749994</v>
      </c>
      <c r="T21" s="10">
        <f t="shared" ca="1" si="22"/>
        <v>1100495.8203999994</v>
      </c>
      <c r="U21" s="12">
        <f ca="1">1-(T21/MAX($T$2:T21))</f>
        <v>0</v>
      </c>
      <c r="AB21" s="31" t="s">
        <v>73</v>
      </c>
      <c r="AC21" s="47">
        <f ca="1">XIRR(AC19:AC20,AB19:AB20)</f>
        <v>0.15477214455604557</v>
      </c>
    </row>
    <row r="22" spans="1:29" x14ac:dyDescent="0.3">
      <c r="A22">
        <f t="shared" ca="1" si="4"/>
        <v>21</v>
      </c>
      <c r="B22" s="4">
        <f t="shared" ca="1" si="5"/>
        <v>41521</v>
      </c>
      <c r="C22" s="4">
        <f t="shared" ca="1" si="6"/>
        <v>41534</v>
      </c>
      <c r="D22" s="4" t="str">
        <f t="shared" ca="1" si="7"/>
        <v>Long</v>
      </c>
      <c r="E22" s="5">
        <f t="shared" ca="1" si="8"/>
        <v>564.04999999999995</v>
      </c>
      <c r="F22" s="5">
        <f t="shared" ca="1" si="9"/>
        <v>642.25</v>
      </c>
      <c r="G22" s="5">
        <f t="shared" ca="1" si="10"/>
        <v>709.5</v>
      </c>
      <c r="H22" s="5">
        <f t="shared" ca="1" si="11"/>
        <v>803.95</v>
      </c>
      <c r="I22">
        <f t="shared" ca="1" si="0"/>
        <v>975</v>
      </c>
      <c r="J22">
        <f t="shared" ca="1" si="1"/>
        <v>775</v>
      </c>
      <c r="K22" s="5">
        <f t="shared" ca="1" si="20"/>
        <v>1099811.25</v>
      </c>
      <c r="L22" s="5">
        <f t="shared" ca="1" si="13"/>
        <v>1249255</v>
      </c>
      <c r="M22" s="5">
        <f t="shared" ca="1" si="21"/>
        <v>3046.2500000000146</v>
      </c>
      <c r="N22" s="12">
        <f t="shared" ca="1" si="2"/>
        <v>2.7680704856223697E-3</v>
      </c>
      <c r="O22">
        <f t="shared" ca="1" si="15"/>
        <v>549.90562499999999</v>
      </c>
      <c r="P22">
        <f t="shared" ca="1" si="16"/>
        <v>624.62750000000005</v>
      </c>
      <c r="Q22" s="5">
        <f t="shared" ca="1" si="17"/>
        <v>1871.7168750000146</v>
      </c>
      <c r="R22" s="12">
        <f t="shared" ca="1" si="18"/>
        <v>1.7007941695950267E-3</v>
      </c>
      <c r="S22" s="10">
        <f t="shared" ca="1" si="3"/>
        <v>1100495.8203999994</v>
      </c>
      <c r="T22" s="10">
        <f t="shared" ca="1" si="22"/>
        <v>1102367.5372749993</v>
      </c>
      <c r="U22" s="12">
        <f ca="1">1-(T22/MAX($T$2:T22))</f>
        <v>0</v>
      </c>
      <c r="AB22" s="27"/>
      <c r="AC22" s="28"/>
    </row>
    <row r="23" spans="1:29" x14ac:dyDescent="0.3">
      <c r="A23">
        <f t="shared" ca="1" si="4"/>
        <v>22</v>
      </c>
      <c r="B23" s="4">
        <f t="shared" ca="1" si="5"/>
        <v>41535</v>
      </c>
      <c r="C23" s="4">
        <f t="shared" ca="1" si="6"/>
        <v>41542</v>
      </c>
      <c r="D23" s="4" t="str">
        <f t="shared" ca="1" si="7"/>
        <v>Short</v>
      </c>
      <c r="E23" s="5">
        <f t="shared" ca="1" si="8"/>
        <v>799.2</v>
      </c>
      <c r="F23" s="5">
        <f t="shared" ca="1" si="9"/>
        <v>779.65</v>
      </c>
      <c r="G23" s="5">
        <f t="shared" ca="1" si="10"/>
        <v>650.5</v>
      </c>
      <c r="H23" s="5">
        <f t="shared" ca="1" si="11"/>
        <v>620.6</v>
      </c>
      <c r="I23">
        <f t="shared" ca="1" si="0"/>
        <v>689</v>
      </c>
      <c r="J23">
        <f t="shared" ca="1" si="1"/>
        <v>847</v>
      </c>
      <c r="K23" s="5">
        <f t="shared" ca="1" si="20"/>
        <v>1101622.3</v>
      </c>
      <c r="L23" s="5">
        <f t="shared" ca="1" si="13"/>
        <v>1062827.05</v>
      </c>
      <c r="M23" s="5">
        <f t="shared" ca="1" si="21"/>
        <v>11855.349999999935</v>
      </c>
      <c r="N23" s="12">
        <f t="shared" ca="1" si="2"/>
        <v>1.0754444048040277E-2</v>
      </c>
      <c r="O23">
        <f t="shared" ca="1" si="15"/>
        <v>550.81115</v>
      </c>
      <c r="P23">
        <f t="shared" ca="1" si="16"/>
        <v>531.41352500000005</v>
      </c>
      <c r="Q23" s="5">
        <f t="shared" ca="1" si="17"/>
        <v>10773.125324999935</v>
      </c>
      <c r="R23" s="12">
        <f t="shared" ca="1" si="18"/>
        <v>9.7727164132849868E-3</v>
      </c>
      <c r="S23" s="10">
        <f t="shared" ca="1" si="3"/>
        <v>1102367.5372749993</v>
      </c>
      <c r="T23" s="10">
        <f t="shared" ca="1" si="22"/>
        <v>1113140.6625999992</v>
      </c>
      <c r="U23" s="12">
        <f ca="1">1-(T23/MAX($T$2:T23))</f>
        <v>0</v>
      </c>
      <c r="AB23" s="27"/>
      <c r="AC23" s="28"/>
    </row>
    <row r="24" spans="1:29" x14ac:dyDescent="0.3">
      <c r="A24">
        <f t="shared" ca="1" si="4"/>
        <v>23</v>
      </c>
      <c r="B24" s="4">
        <f t="shared" ca="1" si="5"/>
        <v>41543</v>
      </c>
      <c r="C24" s="4">
        <f t="shared" ca="1" si="6"/>
        <v>41551</v>
      </c>
      <c r="D24" s="4" t="str">
        <f t="shared" ca="1" si="7"/>
        <v>Long</v>
      </c>
      <c r="E24" s="5">
        <f t="shared" ca="1" si="8"/>
        <v>621.15</v>
      </c>
      <c r="F24" s="5">
        <f t="shared" ca="1" si="9"/>
        <v>640.45000000000005</v>
      </c>
      <c r="G24" s="5">
        <f t="shared" ca="1" si="10"/>
        <v>792.85</v>
      </c>
      <c r="H24" s="5">
        <f t="shared" ca="1" si="11"/>
        <v>798.7</v>
      </c>
      <c r="I24">
        <f t="shared" ca="1" si="0"/>
        <v>896</v>
      </c>
      <c r="J24">
        <f t="shared" ca="1" si="1"/>
        <v>701</v>
      </c>
      <c r="K24" s="5">
        <f t="shared" ca="1" si="20"/>
        <v>1112338.25</v>
      </c>
      <c r="L24" s="5">
        <f t="shared" ca="1" si="13"/>
        <v>1133731.9000000001</v>
      </c>
      <c r="M24" s="5">
        <f t="shared" ca="1" si="21"/>
        <v>13191.950000000044</v>
      </c>
      <c r="N24" s="12">
        <f t="shared" ca="1" si="2"/>
        <v>1.1851107809849631E-2</v>
      </c>
      <c r="O24">
        <f t="shared" ca="1" si="15"/>
        <v>556.16912500000001</v>
      </c>
      <c r="P24">
        <f t="shared" ca="1" si="16"/>
        <v>566.86595000000011</v>
      </c>
      <c r="Q24" s="5">
        <f t="shared" ca="1" si="17"/>
        <v>12068.914925000045</v>
      </c>
      <c r="R24" s="12">
        <f t="shared" ca="1" si="18"/>
        <v>1.0842219074820502E-2</v>
      </c>
      <c r="S24" s="10">
        <f t="shared" ca="1" si="3"/>
        <v>1113140.6625999992</v>
      </c>
      <c r="T24" s="10">
        <f t="shared" ca="1" si="22"/>
        <v>1125209.5775249992</v>
      </c>
      <c r="U24" s="12">
        <f ca="1">1-(T24/MAX($T$2:T24))</f>
        <v>0</v>
      </c>
      <c r="AB24" s="27"/>
      <c r="AC24" s="28"/>
    </row>
    <row r="25" spans="1:29" x14ac:dyDescent="0.3">
      <c r="A25">
        <f t="shared" ca="1" si="4"/>
        <v>24</v>
      </c>
      <c r="B25" s="4">
        <f t="shared" ca="1" si="5"/>
        <v>41556</v>
      </c>
      <c r="C25" s="4">
        <f t="shared" ca="1" si="6"/>
        <v>41570</v>
      </c>
      <c r="D25" s="4" t="str">
        <f t="shared" ca="1" si="7"/>
        <v>Short</v>
      </c>
      <c r="E25" s="5">
        <f t="shared" ca="1" si="8"/>
        <v>802.2</v>
      </c>
      <c r="F25" s="5">
        <f t="shared" ca="1" si="9"/>
        <v>809.7</v>
      </c>
      <c r="G25" s="5">
        <f t="shared" ca="1" si="10"/>
        <v>649.15</v>
      </c>
      <c r="H25" s="5">
        <f t="shared" ca="1" si="11"/>
        <v>660.2</v>
      </c>
      <c r="I25">
        <f t="shared" ca="1" si="0"/>
        <v>701</v>
      </c>
      <c r="J25">
        <f t="shared" ca="1" si="1"/>
        <v>866</v>
      </c>
      <c r="K25" s="5">
        <f t="shared" ca="1" si="20"/>
        <v>1124506.1000000001</v>
      </c>
      <c r="L25" s="5">
        <f t="shared" ca="1" si="13"/>
        <v>1139332.9000000001</v>
      </c>
      <c r="M25" s="5">
        <f t="shared" ca="1" si="21"/>
        <v>-4311.8000000000593</v>
      </c>
      <c r="N25" s="12">
        <f t="shared" ca="1" si="2"/>
        <v>-3.8319972440016515E-3</v>
      </c>
      <c r="O25">
        <f t="shared" ca="1" si="15"/>
        <v>562.25305000000003</v>
      </c>
      <c r="P25">
        <f t="shared" ca="1" si="16"/>
        <v>569.66645000000005</v>
      </c>
      <c r="Q25" s="5">
        <f t="shared" ca="1" si="17"/>
        <v>-5443.7195000000593</v>
      </c>
      <c r="R25" s="12">
        <f t="shared" ca="1" si="18"/>
        <v>-4.837960508631659E-3</v>
      </c>
      <c r="S25" s="10">
        <f t="shared" ca="1" si="3"/>
        <v>1125209.5775249992</v>
      </c>
      <c r="T25" s="10">
        <f t="shared" ca="1" si="22"/>
        <v>1119765.858024999</v>
      </c>
      <c r="U25" s="12">
        <f ca="1">1-(T25/MAX($T$2:T25))</f>
        <v>4.8379605086317223E-3</v>
      </c>
      <c r="AB25" s="27"/>
      <c r="AC25" s="28"/>
    </row>
    <row r="26" spans="1:29" x14ac:dyDescent="0.3">
      <c r="A26">
        <f t="shared" ca="1" si="4"/>
        <v>25</v>
      </c>
      <c r="B26" s="4">
        <f t="shared" ca="1" si="5"/>
        <v>41572</v>
      </c>
      <c r="C26" s="4">
        <f t="shared" ca="1" si="6"/>
        <v>41575</v>
      </c>
      <c r="D26" s="4" t="str">
        <f t="shared" ca="1" si="7"/>
        <v>Short</v>
      </c>
      <c r="E26" s="5">
        <f t="shared" ca="1" si="8"/>
        <v>809.8</v>
      </c>
      <c r="F26" s="5">
        <f t="shared" ca="1" si="9"/>
        <v>820.85</v>
      </c>
      <c r="G26" s="5">
        <f t="shared" ca="1" si="10"/>
        <v>672.55</v>
      </c>
      <c r="H26" s="5">
        <f t="shared" ca="1" si="11"/>
        <v>667.9</v>
      </c>
      <c r="I26">
        <f t="shared" ca="1" si="0"/>
        <v>691</v>
      </c>
      <c r="J26">
        <f t="shared" ca="1" si="1"/>
        <v>832</v>
      </c>
      <c r="K26" s="5">
        <f t="shared" ca="1" si="20"/>
        <v>1119133.3999999999</v>
      </c>
      <c r="L26" s="5">
        <f t="shared" ca="1" si="13"/>
        <v>1122900.1499999999</v>
      </c>
      <c r="M26" s="5">
        <f t="shared" ca="1" si="21"/>
        <v>11504.350000000028</v>
      </c>
      <c r="N26" s="12">
        <f t="shared" ca="1" si="2"/>
        <v>1.0273888882708897E-2</v>
      </c>
      <c r="O26">
        <f t="shared" ca="1" si="15"/>
        <v>559.56669999999997</v>
      </c>
      <c r="P26">
        <f t="shared" ca="1" si="16"/>
        <v>561.45007499999997</v>
      </c>
      <c r="Q26" s="5">
        <f t="shared" ca="1" si="17"/>
        <v>10383.333225000028</v>
      </c>
      <c r="R26" s="12">
        <f t="shared" ca="1" si="18"/>
        <v>9.2727717590119791E-3</v>
      </c>
      <c r="S26" s="10">
        <f t="shared" ca="1" si="3"/>
        <v>1119765.858024999</v>
      </c>
      <c r="T26" s="10">
        <f t="shared" ca="1" si="22"/>
        <v>1130149.191249999</v>
      </c>
      <c r="U26" s="12">
        <f ca="1">1-(T26/MAX($T$2:T26))</f>
        <v>0</v>
      </c>
      <c r="AB26" s="27"/>
      <c r="AC26" s="28"/>
    </row>
    <row r="27" spans="1:29" x14ac:dyDescent="0.3">
      <c r="A27">
        <f t="shared" ca="1" si="4"/>
        <v>26</v>
      </c>
      <c r="B27" s="4">
        <f t="shared" ca="1" si="5"/>
        <v>41575</v>
      </c>
      <c r="C27" s="4">
        <f t="shared" ca="1" si="6"/>
        <v>41586</v>
      </c>
      <c r="D27" s="4" t="str">
        <f t="shared" ca="1" si="7"/>
        <v>Long</v>
      </c>
      <c r="E27" s="5">
        <f t="shared" ca="1" si="8"/>
        <v>667.9</v>
      </c>
      <c r="F27" s="5">
        <f t="shared" ca="1" si="9"/>
        <v>652.5</v>
      </c>
      <c r="G27" s="5">
        <f t="shared" ca="1" si="10"/>
        <v>820.85</v>
      </c>
      <c r="H27" s="5">
        <f t="shared" ca="1" si="11"/>
        <v>809.35</v>
      </c>
      <c r="I27">
        <f t="shared" ca="1" si="0"/>
        <v>846</v>
      </c>
      <c r="J27">
        <f t="shared" ca="1" si="1"/>
        <v>688</v>
      </c>
      <c r="K27" s="5">
        <f t="shared" ca="1" si="20"/>
        <v>1129788.2000000002</v>
      </c>
      <c r="L27" s="5">
        <f t="shared" ca="1" si="13"/>
        <v>1108847.8</v>
      </c>
      <c r="M27" s="5">
        <f t="shared" ca="1" si="21"/>
        <v>-5116.3999999999814</v>
      </c>
      <c r="N27" s="12">
        <f t="shared" ca="1" si="2"/>
        <v>-4.5271898963543025E-3</v>
      </c>
      <c r="O27">
        <f t="shared" ca="1" si="15"/>
        <v>564.89410000000009</v>
      </c>
      <c r="P27">
        <f t="shared" ca="1" si="16"/>
        <v>554.4239</v>
      </c>
      <c r="Q27" s="5">
        <f t="shared" ca="1" si="17"/>
        <v>-6235.7179999999817</v>
      </c>
      <c r="R27" s="12">
        <f t="shared" ca="1" si="18"/>
        <v>-5.5176060366888199E-3</v>
      </c>
      <c r="S27" s="10">
        <f t="shared" ca="1" si="3"/>
        <v>1130149.191249999</v>
      </c>
      <c r="T27" s="10">
        <f t="shared" ca="1" si="22"/>
        <v>1123913.4732499991</v>
      </c>
      <c r="U27" s="12">
        <f ca="1">1-(T27/MAX($T$2:T27))</f>
        <v>5.5176060366887159E-3</v>
      </c>
      <c r="AB27" s="27"/>
      <c r="AC27" s="28"/>
    </row>
    <row r="28" spans="1:29" x14ac:dyDescent="0.3">
      <c r="A28">
        <f t="shared" ca="1" si="4"/>
        <v>27</v>
      </c>
      <c r="B28" s="4">
        <f t="shared" ca="1" si="5"/>
        <v>41589</v>
      </c>
      <c r="C28" s="4">
        <f t="shared" ca="1" si="6"/>
        <v>41598</v>
      </c>
      <c r="D28" s="4" t="str">
        <f t="shared" ca="1" si="7"/>
        <v>Short</v>
      </c>
      <c r="E28" s="5">
        <f t="shared" ca="1" si="8"/>
        <v>805.35</v>
      </c>
      <c r="F28" s="5">
        <f t="shared" ca="1" si="9"/>
        <v>807.75</v>
      </c>
      <c r="G28" s="5">
        <f t="shared" ca="1" si="10"/>
        <v>654.25</v>
      </c>
      <c r="H28" s="5">
        <f t="shared" ca="1" si="11"/>
        <v>649.54999999999995</v>
      </c>
      <c r="I28">
        <f t="shared" ca="1" si="0"/>
        <v>697</v>
      </c>
      <c r="J28">
        <f t="shared" ca="1" si="1"/>
        <v>858</v>
      </c>
      <c r="K28" s="5">
        <f t="shared" ca="1" si="20"/>
        <v>1122675.4500000002</v>
      </c>
      <c r="L28" s="5">
        <f t="shared" ca="1" si="13"/>
        <v>1120315.6499999999</v>
      </c>
      <c r="M28" s="5">
        <f t="shared" ca="1" si="21"/>
        <v>5705.4000000000233</v>
      </c>
      <c r="N28" s="12">
        <f t="shared" ca="1" si="2"/>
        <v>5.0763694321608469E-3</v>
      </c>
      <c r="O28">
        <f t="shared" ca="1" si="15"/>
        <v>561.33772500000009</v>
      </c>
      <c r="P28">
        <f t="shared" ca="1" si="16"/>
        <v>560.157825</v>
      </c>
      <c r="Q28" s="5">
        <f t="shared" ca="1" si="17"/>
        <v>4583.9044500000236</v>
      </c>
      <c r="R28" s="12">
        <f t="shared" ca="1" si="18"/>
        <v>4.0785207750422591E-3</v>
      </c>
      <c r="S28" s="10">
        <f t="shared" ca="1" si="3"/>
        <v>1123913.4732499991</v>
      </c>
      <c r="T28" s="10">
        <f t="shared" ca="1" si="22"/>
        <v>1128497.3776999991</v>
      </c>
      <c r="U28" s="12">
        <f ca="1">1-(T28/MAX($T$2:T28))</f>
        <v>1.4615889324955944E-3</v>
      </c>
      <c r="AB28" s="27"/>
      <c r="AC28" s="28"/>
    </row>
    <row r="29" spans="1:29" x14ac:dyDescent="0.3">
      <c r="A29">
        <f t="shared" ca="1" si="4"/>
        <v>28</v>
      </c>
      <c r="B29" s="4">
        <f t="shared" ca="1" si="5"/>
        <v>41606</v>
      </c>
      <c r="C29" s="4">
        <f t="shared" ca="1" si="6"/>
        <v>41612</v>
      </c>
      <c r="D29" s="4" t="str">
        <f t="shared" ca="1" si="7"/>
        <v>Long</v>
      </c>
      <c r="E29" s="5">
        <f t="shared" ca="1" si="8"/>
        <v>653.4</v>
      </c>
      <c r="F29" s="5">
        <f t="shared" ca="1" si="9"/>
        <v>657.6</v>
      </c>
      <c r="G29" s="5">
        <f t="shared" ca="1" si="10"/>
        <v>814.1</v>
      </c>
      <c r="H29" s="5">
        <f t="shared" ca="1" si="11"/>
        <v>812.15</v>
      </c>
      <c r="I29">
        <f t="shared" ca="1" si="0"/>
        <v>863</v>
      </c>
      <c r="J29">
        <f t="shared" ca="1" si="1"/>
        <v>693</v>
      </c>
      <c r="K29" s="5">
        <f t="shared" ca="1" si="20"/>
        <v>1128055.5</v>
      </c>
      <c r="L29" s="5">
        <f t="shared" ca="1" si="13"/>
        <v>1130328.75</v>
      </c>
      <c r="M29" s="5">
        <f t="shared" ca="1" si="21"/>
        <v>4975.9500000000708</v>
      </c>
      <c r="N29" s="12">
        <f t="shared" ca="1" si="2"/>
        <v>4.4093589390004611E-3</v>
      </c>
      <c r="O29">
        <f t="shared" ca="1" si="15"/>
        <v>564.02774999999997</v>
      </c>
      <c r="P29">
        <f t="shared" ca="1" si="16"/>
        <v>565.16437500000006</v>
      </c>
      <c r="Q29" s="5">
        <f t="shared" ca="1" si="17"/>
        <v>3846.7578750000707</v>
      </c>
      <c r="R29" s="12">
        <f t="shared" ca="1" si="18"/>
        <v>3.4087432997320592E-3</v>
      </c>
      <c r="S29" s="10">
        <f t="shared" ca="1" si="3"/>
        <v>1128497.3776999991</v>
      </c>
      <c r="T29" s="10">
        <f t="shared" ca="1" si="22"/>
        <v>1132344.1355749993</v>
      </c>
      <c r="U29" s="12">
        <f ca="1">1-(T29/MAX($T$2:T29))</f>
        <v>0</v>
      </c>
      <c r="AB29" s="27"/>
      <c r="AC29" s="28"/>
    </row>
    <row r="30" spans="1:29" x14ac:dyDescent="0.3">
      <c r="A30">
        <f t="shared" ca="1" si="4"/>
        <v>29</v>
      </c>
      <c r="B30" s="4">
        <f t="shared" ca="1" si="5"/>
        <v>41613</v>
      </c>
      <c r="C30" s="4">
        <f t="shared" ca="1" si="6"/>
        <v>41626</v>
      </c>
      <c r="D30" s="4" t="str">
        <f t="shared" ca="1" si="7"/>
        <v>Short</v>
      </c>
      <c r="E30" s="5">
        <f t="shared" ca="1" si="8"/>
        <v>827.45</v>
      </c>
      <c r="F30" s="5">
        <f t="shared" ca="1" si="9"/>
        <v>798.25</v>
      </c>
      <c r="G30" s="5">
        <f t="shared" ca="1" si="10"/>
        <v>688.1</v>
      </c>
      <c r="H30" s="5">
        <f t="shared" ca="1" si="11"/>
        <v>666.25</v>
      </c>
      <c r="I30">
        <f t="shared" ca="1" si="0"/>
        <v>684</v>
      </c>
      <c r="J30">
        <f t="shared" ca="1" si="1"/>
        <v>822</v>
      </c>
      <c r="K30" s="5">
        <f t="shared" ca="1" si="20"/>
        <v>1131594</v>
      </c>
      <c r="L30" s="5">
        <f t="shared" ca="1" si="13"/>
        <v>1093660.5</v>
      </c>
      <c r="M30" s="5">
        <f t="shared" ca="1" si="21"/>
        <v>-2012.1000000000131</v>
      </c>
      <c r="N30" s="12">
        <f t="shared" ca="1" si="2"/>
        <v>-1.7769332986197503E-3</v>
      </c>
      <c r="O30">
        <f t="shared" ca="1" si="15"/>
        <v>565.79700000000003</v>
      </c>
      <c r="P30">
        <f t="shared" ca="1" si="16"/>
        <v>546.83024999999998</v>
      </c>
      <c r="Q30" s="5">
        <f t="shared" ca="1" si="17"/>
        <v>-3124.7272500000131</v>
      </c>
      <c r="R30" s="12">
        <f t="shared" ca="1" si="18"/>
        <v>-2.7595208486802386E-3</v>
      </c>
      <c r="S30" s="10">
        <f t="shared" ca="1" si="3"/>
        <v>1132344.1355749993</v>
      </c>
      <c r="T30" s="10">
        <f t="shared" ca="1" si="22"/>
        <v>1129219.4083249993</v>
      </c>
      <c r="U30" s="12">
        <f ca="1">1-(T30/MAX($T$2:T30))</f>
        <v>2.7595208486802525E-3</v>
      </c>
      <c r="AB30" s="27"/>
      <c r="AC30" s="28"/>
    </row>
    <row r="31" spans="1:29" x14ac:dyDescent="0.3">
      <c r="A31">
        <f t="shared" ca="1" si="4"/>
        <v>30</v>
      </c>
      <c r="B31" s="4">
        <f t="shared" ca="1" si="5"/>
        <v>41626</v>
      </c>
      <c r="C31" s="4">
        <f t="shared" ca="1" si="6"/>
        <v>41634</v>
      </c>
      <c r="D31" s="4" t="str">
        <f t="shared" ca="1" si="7"/>
        <v>Long</v>
      </c>
      <c r="E31" s="5">
        <f t="shared" ca="1" si="8"/>
        <v>666.25</v>
      </c>
      <c r="F31" s="5">
        <f t="shared" ca="1" si="9"/>
        <v>669.05</v>
      </c>
      <c r="G31" s="5">
        <f t="shared" ca="1" si="10"/>
        <v>798.25</v>
      </c>
      <c r="H31" s="5">
        <f t="shared" ca="1" si="11"/>
        <v>779.3</v>
      </c>
      <c r="I31">
        <f t="shared" ca="1" si="0"/>
        <v>847</v>
      </c>
      <c r="J31">
        <f t="shared" ca="1" si="1"/>
        <v>707</v>
      </c>
      <c r="K31" s="5">
        <f t="shared" ca="1" si="20"/>
        <v>1128676.5</v>
      </c>
      <c r="L31" s="5">
        <f t="shared" ca="1" si="13"/>
        <v>1117650.45</v>
      </c>
      <c r="M31" s="5">
        <f t="shared" ca="1" si="21"/>
        <v>15769.249999999993</v>
      </c>
      <c r="N31" s="12">
        <f t="shared" ca="1" si="2"/>
        <v>1.3964735182324694E-2</v>
      </c>
      <c r="O31">
        <f t="shared" ca="1" si="15"/>
        <v>564.33825000000002</v>
      </c>
      <c r="P31">
        <f t="shared" ca="1" si="16"/>
        <v>558.82522499999993</v>
      </c>
      <c r="Q31" s="5">
        <f t="shared" ca="1" si="17"/>
        <v>14646.086524999993</v>
      </c>
      <c r="R31" s="12">
        <f t="shared" ca="1" si="18"/>
        <v>1.2970098120014531E-2</v>
      </c>
      <c r="S31" s="10">
        <f t="shared" ca="1" si="3"/>
        <v>1129219.4083249993</v>
      </c>
      <c r="T31" s="10">
        <f t="shared" ca="1" si="22"/>
        <v>1143865.4948499992</v>
      </c>
      <c r="U31" s="12">
        <f ca="1">1-(T31/MAX($T$2:T31))</f>
        <v>0</v>
      </c>
      <c r="AB31" s="27"/>
      <c r="AC31" s="28"/>
    </row>
    <row r="32" spans="1:29" x14ac:dyDescent="0.3">
      <c r="A32">
        <f t="shared" ca="1" si="4"/>
        <v>31</v>
      </c>
      <c r="B32" s="4">
        <f t="shared" ca="1" si="5"/>
        <v>41634</v>
      </c>
      <c r="C32" s="4">
        <f t="shared" ca="1" si="6"/>
        <v>41638</v>
      </c>
      <c r="D32" s="4" t="str">
        <f t="shared" ca="1" si="7"/>
        <v>Short</v>
      </c>
      <c r="E32" s="5">
        <f t="shared" ca="1" si="8"/>
        <v>779.3</v>
      </c>
      <c r="F32" s="5">
        <f t="shared" ca="1" si="9"/>
        <v>795.65</v>
      </c>
      <c r="G32" s="5">
        <f t="shared" ca="1" si="10"/>
        <v>669.05</v>
      </c>
      <c r="H32" s="5">
        <f t="shared" ca="1" si="11"/>
        <v>669.5</v>
      </c>
      <c r="I32">
        <f t="shared" ca="1" si="0"/>
        <v>733</v>
      </c>
      <c r="J32">
        <f t="shared" ca="1" si="1"/>
        <v>854</v>
      </c>
      <c r="K32" s="5">
        <f t="shared" ca="1" si="20"/>
        <v>1142595.6000000001</v>
      </c>
      <c r="L32" s="5">
        <f t="shared" ca="1" si="13"/>
        <v>1154964.45</v>
      </c>
      <c r="M32" s="5">
        <f t="shared" ca="1" si="21"/>
        <v>11600.249999999978</v>
      </c>
      <c r="N32" s="12">
        <f t="shared" ca="1" si="2"/>
        <v>1.0141271025507397E-2</v>
      </c>
      <c r="O32">
        <f t="shared" ca="1" si="15"/>
        <v>571.29780000000005</v>
      </c>
      <c r="P32">
        <f t="shared" ca="1" si="16"/>
        <v>577.48222499999997</v>
      </c>
      <c r="Q32" s="5">
        <f t="shared" ca="1" si="17"/>
        <v>10451.469974999978</v>
      </c>
      <c r="R32" s="12">
        <f t="shared" ca="1" si="18"/>
        <v>9.1369746023946038E-3</v>
      </c>
      <c r="S32" s="10">
        <f t="shared" ca="1" si="3"/>
        <v>1143865.4948499992</v>
      </c>
      <c r="T32" s="10">
        <f t="shared" ca="1" si="22"/>
        <v>1154316.9648249992</v>
      </c>
      <c r="U32" s="12">
        <f ca="1">1-(T32/MAX($T$2:T32))</f>
        <v>0</v>
      </c>
      <c r="AB32" s="27"/>
      <c r="AC32" s="28"/>
    </row>
    <row r="33" spans="1:29" x14ac:dyDescent="0.3">
      <c r="A33" t="str">
        <f t="shared" ca="1" si="4"/>
        <v/>
      </c>
      <c r="AB33" s="27"/>
      <c r="AC33" s="28"/>
    </row>
    <row r="34" spans="1:29" x14ac:dyDescent="0.3">
      <c r="A34" t="str">
        <f t="shared" ca="1" si="4"/>
        <v/>
      </c>
      <c r="AB34" s="29"/>
      <c r="AC34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D20" sqref="D20"/>
    </sheetView>
  </sheetViews>
  <sheetFormatPr defaultRowHeight="14.4" x14ac:dyDescent="0.3"/>
  <cols>
    <col min="1" max="1" width="10.33203125" bestFit="1" customWidth="1"/>
    <col min="2" max="3" width="10.33203125" customWidth="1"/>
    <col min="4" max="4" width="10.5546875" bestFit="1" customWidth="1"/>
    <col min="10" max="10" width="11.44140625" bestFit="1" customWidth="1"/>
    <col min="11" max="11" width="12.33203125" bestFit="1" customWidth="1"/>
  </cols>
  <sheetData>
    <row r="1" spans="1:11" ht="16.2" x14ac:dyDescent="0.45">
      <c r="A1" s="44" t="s">
        <v>16</v>
      </c>
      <c r="B1" s="44"/>
      <c r="C1" s="44"/>
      <c r="D1" s="3" t="s">
        <v>98</v>
      </c>
    </row>
    <row r="2" spans="1:11" x14ac:dyDescent="0.3">
      <c r="A2" s="4">
        <v>41275</v>
      </c>
      <c r="B2" s="4"/>
      <c r="C2" s="4"/>
      <c r="D2" s="5">
        <f ca="1">IF(D1="Equity",K2,IFERROR(VLOOKUP(A2,INDIRECT("TradeList!C2:T32"),18,FALSE),D1))</f>
        <v>1000000</v>
      </c>
      <c r="E2" s="45">
        <f ca="1">1-(D2/MAX($D$2:D2))</f>
        <v>0</v>
      </c>
      <c r="J2" s="9" t="s">
        <v>99</v>
      </c>
      <c r="K2" s="43">
        <v>1000000</v>
      </c>
    </row>
    <row r="3" spans="1:11" x14ac:dyDescent="0.3">
      <c r="A3" s="4">
        <v>41276</v>
      </c>
      <c r="B3" s="4"/>
      <c r="C3" s="4"/>
      <c r="D3" s="5">
        <f t="shared" ref="D3:D19" ca="1" si="0">IF(D2="Equity",K3,IFERROR(VLOOKUP(A3,INDIRECT("TradeList!C2:T32"),18,FALSE),D2))</f>
        <v>1000000</v>
      </c>
      <c r="E3" s="45">
        <f ca="1">1-(D3/MAX($D$2:D3))</f>
        <v>0</v>
      </c>
      <c r="J3" s="9" t="s">
        <v>104</v>
      </c>
      <c r="K3" s="46">
        <f ca="1">MAX(E2:E251)</f>
        <v>0</v>
      </c>
    </row>
    <row r="4" spans="1:11" x14ac:dyDescent="0.3">
      <c r="A4" s="4">
        <v>41277</v>
      </c>
      <c r="B4" s="4"/>
      <c r="C4" s="4"/>
      <c r="D4" s="5">
        <f t="shared" ca="1" si="0"/>
        <v>1000000</v>
      </c>
      <c r="E4" s="45">
        <f ca="1">1-(D4/MAX($D$2:D4))</f>
        <v>0</v>
      </c>
    </row>
    <row r="5" spans="1:11" x14ac:dyDescent="0.3">
      <c r="A5" s="4">
        <v>41278</v>
      </c>
      <c r="B5" s="4"/>
      <c r="C5" s="4"/>
      <c r="D5" s="5">
        <f t="shared" ca="1" si="0"/>
        <v>1000000</v>
      </c>
      <c r="E5" s="45">
        <f ca="1">1-(D5/MAX($D$2:D5))</f>
        <v>0</v>
      </c>
    </row>
    <row r="6" spans="1:11" x14ac:dyDescent="0.3">
      <c r="A6" s="4">
        <v>41281</v>
      </c>
      <c r="B6" s="4"/>
      <c r="C6" s="4"/>
      <c r="D6" s="5">
        <f t="shared" ca="1" si="0"/>
        <v>1000000</v>
      </c>
      <c r="E6" s="45">
        <f ca="1">1-(D6/MAX($D$2:D6))</f>
        <v>0</v>
      </c>
    </row>
    <row r="7" spans="1:11" x14ac:dyDescent="0.3">
      <c r="A7" s="4">
        <v>41282</v>
      </c>
      <c r="B7" s="4"/>
      <c r="C7" s="4"/>
      <c r="D7" s="5">
        <f t="shared" ca="1" si="0"/>
        <v>1000000</v>
      </c>
      <c r="E7" s="45">
        <f ca="1">1-(D7/MAX($D$2:D7))</f>
        <v>0</v>
      </c>
    </row>
    <row r="8" spans="1:11" x14ac:dyDescent="0.3">
      <c r="A8" s="4">
        <v>41283</v>
      </c>
      <c r="B8" s="4"/>
      <c r="C8" s="4"/>
      <c r="D8" s="5">
        <f t="shared" ca="1" si="0"/>
        <v>1000000</v>
      </c>
      <c r="E8" s="45">
        <f ca="1">1-(D8/MAX($D$2:D8))</f>
        <v>0</v>
      </c>
    </row>
    <row r="9" spans="1:11" x14ac:dyDescent="0.3">
      <c r="A9" s="4">
        <v>41284</v>
      </c>
      <c r="B9" s="4"/>
      <c r="C9" s="4"/>
      <c r="D9" s="5">
        <f t="shared" ca="1" si="0"/>
        <v>1000000</v>
      </c>
      <c r="E9" s="45">
        <f ca="1">1-(D9/MAX($D$2:D9))</f>
        <v>0</v>
      </c>
    </row>
    <row r="10" spans="1:11" x14ac:dyDescent="0.3">
      <c r="A10" s="4">
        <v>41285</v>
      </c>
      <c r="B10" s="4"/>
      <c r="C10" s="4"/>
      <c r="D10" s="5">
        <f t="shared" ca="1" si="0"/>
        <v>1000000</v>
      </c>
      <c r="E10" s="45">
        <f ca="1">1-(D10/MAX($D$2:D10))</f>
        <v>0</v>
      </c>
    </row>
    <row r="11" spans="1:11" x14ac:dyDescent="0.3">
      <c r="A11" s="4">
        <v>41288</v>
      </c>
      <c r="B11" s="4"/>
      <c r="C11" s="4"/>
      <c r="D11" s="5">
        <f t="shared" ca="1" si="0"/>
        <v>1000000</v>
      </c>
      <c r="E11" s="45">
        <f ca="1">1-(D11/MAX($D$2:D11))</f>
        <v>0</v>
      </c>
    </row>
    <row r="12" spans="1:11" x14ac:dyDescent="0.3">
      <c r="A12" s="4">
        <v>41289</v>
      </c>
      <c r="B12" s="4"/>
      <c r="C12" s="4"/>
      <c r="D12" s="5">
        <f t="shared" ca="1" si="0"/>
        <v>1000000</v>
      </c>
      <c r="E12" s="45">
        <f ca="1">1-(D12/MAX($D$2:D12))</f>
        <v>0</v>
      </c>
    </row>
    <row r="13" spans="1:11" x14ac:dyDescent="0.3">
      <c r="A13" s="36">
        <v>41290</v>
      </c>
      <c r="B13" s="36"/>
      <c r="C13" s="36"/>
      <c r="D13" s="5">
        <f t="shared" ca="1" si="0"/>
        <v>1000000</v>
      </c>
      <c r="E13" s="45">
        <f ca="1">1-(D13/MAX($D$2:D13))</f>
        <v>0</v>
      </c>
    </row>
    <row r="14" spans="1:11" x14ac:dyDescent="0.3">
      <c r="A14" s="4">
        <v>41291</v>
      </c>
      <c r="B14" s="4"/>
      <c r="C14" s="4"/>
      <c r="D14" s="5">
        <f t="shared" ca="1" si="0"/>
        <v>1000000</v>
      </c>
      <c r="E14" s="45">
        <f ca="1">1-(D14/MAX($D$2:D14))</f>
        <v>0</v>
      </c>
    </row>
    <row r="15" spans="1:11" x14ac:dyDescent="0.3">
      <c r="A15" s="4">
        <v>41292</v>
      </c>
      <c r="B15" s="4"/>
      <c r="C15" s="4"/>
      <c r="D15" s="5">
        <f t="shared" ca="1" si="0"/>
        <v>1000000</v>
      </c>
      <c r="E15" s="45">
        <f ca="1">1-(D15/MAX($D$2:D15))</f>
        <v>0</v>
      </c>
    </row>
    <row r="16" spans="1:11" x14ac:dyDescent="0.3">
      <c r="A16" s="4">
        <v>41295</v>
      </c>
      <c r="B16" s="4"/>
      <c r="C16" s="4"/>
      <c r="D16" s="5">
        <f t="shared" ca="1" si="0"/>
        <v>1000000</v>
      </c>
      <c r="E16" s="45">
        <f ca="1">1-(D16/MAX($D$2:D16))</f>
        <v>0</v>
      </c>
    </row>
    <row r="17" spans="1:5" x14ac:dyDescent="0.3">
      <c r="A17" s="39">
        <v>41296</v>
      </c>
      <c r="B17" s="39"/>
      <c r="C17" s="39"/>
      <c r="D17" s="5">
        <f t="shared" ca="1" si="0"/>
        <v>1000000</v>
      </c>
      <c r="E17" s="45">
        <f ca="1">1-(D17/MAX($D$2:D17))</f>
        <v>0</v>
      </c>
    </row>
    <row r="18" spans="1:5" x14ac:dyDescent="0.3">
      <c r="A18" s="4">
        <v>41297</v>
      </c>
      <c r="B18" s="4"/>
      <c r="C18" s="4"/>
      <c r="D18" s="5">
        <f t="shared" ca="1" si="0"/>
        <v>1000000</v>
      </c>
      <c r="E18" s="45">
        <f ca="1">1-(D18/MAX($D$2:D18))</f>
        <v>0</v>
      </c>
    </row>
    <row r="19" spans="1:5" x14ac:dyDescent="0.3">
      <c r="A19" s="36">
        <v>41298</v>
      </c>
      <c r="B19" s="36"/>
      <c r="C19" s="36"/>
      <c r="D19" s="5">
        <f t="shared" ca="1" si="0"/>
        <v>1000000</v>
      </c>
      <c r="E19" s="45">
        <f ca="1">1-(D19/MAX($D$2:D19))</f>
        <v>0</v>
      </c>
    </row>
    <row r="20" spans="1:5" x14ac:dyDescent="0.3">
      <c r="A20" s="4">
        <v>41299</v>
      </c>
      <c r="B20" s="4"/>
      <c r="C20" s="4"/>
      <c r="D20" s="5">
        <f t="shared" ref="D20:D66" ca="1" si="1">IF(D19="Equity",K20,IFERROR(VLOOKUP(A20,INDIRECT("TradeList!B2:T32"),19,FALSE),D19))</f>
        <v>1000000</v>
      </c>
      <c r="E20" s="45">
        <f ca="1">1-(D20/MAX($D$2:D20))</f>
        <v>0</v>
      </c>
    </row>
    <row r="21" spans="1:5" x14ac:dyDescent="0.3">
      <c r="A21" s="4">
        <v>41302</v>
      </c>
      <c r="B21" s="4"/>
      <c r="C21" s="4"/>
      <c r="D21" s="5">
        <f t="shared" ca="1" si="1"/>
        <v>1000000</v>
      </c>
      <c r="E21" s="45">
        <f ca="1">1-(D21/MAX($D$2:D21))</f>
        <v>0</v>
      </c>
    </row>
    <row r="22" spans="1:5" x14ac:dyDescent="0.3">
      <c r="A22" s="4">
        <v>41303</v>
      </c>
      <c r="B22" s="4"/>
      <c r="C22" s="4"/>
      <c r="D22" s="5">
        <f t="shared" ca="1" si="1"/>
        <v>1000000</v>
      </c>
      <c r="E22" s="45">
        <f ca="1">1-(D22/MAX($D$2:D22))</f>
        <v>0</v>
      </c>
    </row>
    <row r="23" spans="1:5" x14ac:dyDescent="0.3">
      <c r="A23" s="4">
        <v>41304</v>
      </c>
      <c r="B23" s="4"/>
      <c r="C23" s="4"/>
      <c r="D23" s="5">
        <f t="shared" ca="1" si="1"/>
        <v>1000000</v>
      </c>
      <c r="E23" s="45">
        <f ca="1">1-(D23/MAX($D$2:D23))</f>
        <v>0</v>
      </c>
    </row>
    <row r="24" spans="1:5" x14ac:dyDescent="0.3">
      <c r="A24" s="4">
        <v>41305</v>
      </c>
      <c r="B24" s="4"/>
      <c r="C24" s="4"/>
      <c r="D24" s="5">
        <f t="shared" ca="1" si="1"/>
        <v>1000000</v>
      </c>
      <c r="E24" s="45">
        <f ca="1">1-(D24/MAX($D$2:D24))</f>
        <v>0</v>
      </c>
    </row>
    <row r="25" spans="1:5" x14ac:dyDescent="0.3">
      <c r="A25" s="4">
        <v>41306</v>
      </c>
      <c r="B25" s="4"/>
      <c r="C25" s="4"/>
      <c r="D25" s="5">
        <f t="shared" ca="1" si="1"/>
        <v>1000000</v>
      </c>
      <c r="E25" s="45">
        <f ca="1">1-(D25/MAX($D$2:D25))</f>
        <v>0</v>
      </c>
    </row>
    <row r="26" spans="1:5" x14ac:dyDescent="0.3">
      <c r="A26" s="4">
        <v>41309</v>
      </c>
      <c r="B26" s="4"/>
      <c r="C26" s="4"/>
      <c r="D26" s="5">
        <f t="shared" ca="1" si="1"/>
        <v>1000000</v>
      </c>
      <c r="E26" s="45">
        <f ca="1">1-(D26/MAX($D$2:D26))</f>
        <v>0</v>
      </c>
    </row>
    <row r="27" spans="1:5" x14ac:dyDescent="0.3">
      <c r="A27" s="36">
        <v>41310</v>
      </c>
      <c r="B27" s="36"/>
      <c r="C27" s="36"/>
      <c r="D27" s="5">
        <f t="shared" ca="1" si="1"/>
        <v>1000000</v>
      </c>
      <c r="E27" s="45">
        <f ca="1">1-(D27/MAX($D$2:D27))</f>
        <v>0</v>
      </c>
    </row>
    <row r="28" spans="1:5" x14ac:dyDescent="0.3">
      <c r="A28" s="4">
        <v>41311</v>
      </c>
      <c r="B28" s="4"/>
      <c r="C28" s="4"/>
      <c r="D28" s="5">
        <f t="shared" ca="1" si="1"/>
        <v>1000000</v>
      </c>
      <c r="E28" s="45">
        <f ca="1">1-(D28/MAX($D$2:D28))</f>
        <v>0</v>
      </c>
    </row>
    <row r="29" spans="1:5" x14ac:dyDescent="0.3">
      <c r="A29" s="4">
        <v>41312</v>
      </c>
      <c r="B29" s="4"/>
      <c r="C29" s="4"/>
      <c r="D29" s="5">
        <f t="shared" ca="1" si="1"/>
        <v>1000000</v>
      </c>
      <c r="E29" s="45">
        <f ca="1">1-(D29/MAX($D$2:D29))</f>
        <v>0</v>
      </c>
    </row>
    <row r="30" spans="1:5" x14ac:dyDescent="0.3">
      <c r="A30" s="4">
        <v>41313</v>
      </c>
      <c r="B30" s="4"/>
      <c r="C30" s="4"/>
      <c r="D30" s="5">
        <f t="shared" ca="1" si="1"/>
        <v>1000000</v>
      </c>
      <c r="E30" s="45">
        <f ca="1">1-(D30/MAX($D$2:D30))</f>
        <v>0</v>
      </c>
    </row>
    <row r="31" spans="1:5" x14ac:dyDescent="0.3">
      <c r="A31" s="36">
        <v>41316</v>
      </c>
      <c r="B31" s="36"/>
      <c r="C31" s="36"/>
      <c r="D31" s="5">
        <f t="shared" ca="1" si="1"/>
        <v>1000000</v>
      </c>
      <c r="E31" s="45">
        <f ca="1">1-(D31/MAX($D$2:D31))</f>
        <v>0</v>
      </c>
    </row>
    <row r="32" spans="1:5" x14ac:dyDescent="0.3">
      <c r="A32" s="4">
        <v>41317</v>
      </c>
      <c r="B32" s="4"/>
      <c r="C32" s="4"/>
      <c r="D32" s="5">
        <f t="shared" ca="1" si="1"/>
        <v>1000000</v>
      </c>
      <c r="E32" s="45">
        <f ca="1">1-(D32/MAX($D$2:D32))</f>
        <v>0</v>
      </c>
    </row>
    <row r="33" spans="1:5" x14ac:dyDescent="0.3">
      <c r="A33" s="4">
        <v>41318</v>
      </c>
      <c r="B33" s="4"/>
      <c r="C33" s="4"/>
      <c r="D33" s="5">
        <f t="shared" ca="1" si="1"/>
        <v>1000000</v>
      </c>
      <c r="E33" s="45">
        <f ca="1">1-(D33/MAX($D$2:D33))</f>
        <v>0</v>
      </c>
    </row>
    <row r="34" spans="1:5" x14ac:dyDescent="0.3">
      <c r="A34" s="4">
        <v>41319</v>
      </c>
      <c r="B34" s="4"/>
      <c r="C34" s="4"/>
      <c r="D34" s="5">
        <f t="shared" ca="1" si="1"/>
        <v>1000000</v>
      </c>
      <c r="E34" s="45">
        <f ca="1">1-(D34/MAX($D$2:D34))</f>
        <v>0</v>
      </c>
    </row>
    <row r="35" spans="1:5" x14ac:dyDescent="0.3">
      <c r="A35" s="4">
        <v>41320</v>
      </c>
      <c r="B35" s="4"/>
      <c r="C35" s="4"/>
      <c r="D35" s="5">
        <f t="shared" ca="1" si="1"/>
        <v>1000000</v>
      </c>
      <c r="E35" s="45">
        <f ca="1">1-(D35/MAX($D$2:D35))</f>
        <v>0</v>
      </c>
    </row>
    <row r="36" spans="1:5" x14ac:dyDescent="0.3">
      <c r="A36" s="4">
        <v>41323</v>
      </c>
      <c r="B36" s="4"/>
      <c r="C36" s="4"/>
      <c r="D36" s="5">
        <f t="shared" ca="1" si="1"/>
        <v>1000000</v>
      </c>
      <c r="E36" s="45">
        <f ca="1">1-(D36/MAX($D$2:D36))</f>
        <v>0</v>
      </c>
    </row>
    <row r="37" spans="1:5" x14ac:dyDescent="0.3">
      <c r="A37" s="4">
        <v>41324</v>
      </c>
      <c r="B37" s="4"/>
      <c r="C37" s="4"/>
      <c r="D37" s="5">
        <f t="shared" ca="1" si="1"/>
        <v>1000000</v>
      </c>
      <c r="E37" s="45">
        <f ca="1">1-(D37/MAX($D$2:D37))</f>
        <v>0</v>
      </c>
    </row>
    <row r="38" spans="1:5" x14ac:dyDescent="0.3">
      <c r="A38" s="4">
        <v>41325</v>
      </c>
      <c r="B38" s="4"/>
      <c r="C38" s="4"/>
      <c r="D38" s="5">
        <f t="shared" ca="1" si="1"/>
        <v>1000000</v>
      </c>
      <c r="E38" s="45">
        <f ca="1">1-(D38/MAX($D$2:D38))</f>
        <v>0</v>
      </c>
    </row>
    <row r="39" spans="1:5" x14ac:dyDescent="0.3">
      <c r="A39" s="4">
        <v>41326</v>
      </c>
      <c r="B39" s="4"/>
      <c r="C39" s="4"/>
      <c r="D39" s="5">
        <f t="shared" ca="1" si="1"/>
        <v>1000000</v>
      </c>
      <c r="E39" s="45">
        <f ca="1">1-(D39/MAX($D$2:D39))</f>
        <v>0</v>
      </c>
    </row>
    <row r="40" spans="1:5" x14ac:dyDescent="0.3">
      <c r="A40" s="4">
        <v>41327</v>
      </c>
      <c r="B40" s="4"/>
      <c r="C40" s="4"/>
      <c r="D40" s="5">
        <f t="shared" ca="1" si="1"/>
        <v>1000000</v>
      </c>
      <c r="E40" s="45">
        <f ca="1">1-(D40/MAX($D$2:D40))</f>
        <v>0</v>
      </c>
    </row>
    <row r="41" spans="1:5" x14ac:dyDescent="0.3">
      <c r="A41" s="4">
        <v>41330</v>
      </c>
      <c r="B41" s="4"/>
      <c r="C41" s="4"/>
      <c r="D41" s="5">
        <f t="shared" ca="1" si="1"/>
        <v>1000000</v>
      </c>
      <c r="E41" s="45">
        <f ca="1">1-(D41/MAX($D$2:D41))</f>
        <v>0</v>
      </c>
    </row>
    <row r="42" spans="1:5" x14ac:dyDescent="0.3">
      <c r="A42" s="4">
        <v>41331</v>
      </c>
      <c r="B42" s="4"/>
      <c r="C42" s="4"/>
      <c r="D42" s="5">
        <f t="shared" ca="1" si="1"/>
        <v>1000000</v>
      </c>
      <c r="E42" s="45">
        <f ca="1">1-(D42/MAX($D$2:D42))</f>
        <v>0</v>
      </c>
    </row>
    <row r="43" spans="1:5" x14ac:dyDescent="0.3">
      <c r="A43" s="4">
        <v>41332</v>
      </c>
      <c r="B43" s="4"/>
      <c r="C43" s="4"/>
      <c r="D43" s="5">
        <f t="shared" ca="1" si="1"/>
        <v>1000000</v>
      </c>
      <c r="E43" s="45">
        <f ca="1">1-(D43/MAX($D$2:D43))</f>
        <v>0</v>
      </c>
    </row>
    <row r="44" spans="1:5" x14ac:dyDescent="0.3">
      <c r="A44" s="4">
        <v>41333</v>
      </c>
      <c r="B44" s="4"/>
      <c r="C44" s="4"/>
      <c r="D44" s="5">
        <f t="shared" ca="1" si="1"/>
        <v>1000000</v>
      </c>
      <c r="E44" s="45">
        <f ca="1">1-(D44/MAX($D$2:D44))</f>
        <v>0</v>
      </c>
    </row>
    <row r="45" spans="1:5" x14ac:dyDescent="0.3">
      <c r="A45" s="4">
        <v>41334</v>
      </c>
      <c r="B45" s="4"/>
      <c r="C45" s="4"/>
      <c r="D45" s="5">
        <f t="shared" ca="1" si="1"/>
        <v>1000000</v>
      </c>
      <c r="E45" s="45">
        <f ca="1">1-(D45/MAX($D$2:D45))</f>
        <v>0</v>
      </c>
    </row>
    <row r="46" spans="1:5" x14ac:dyDescent="0.3">
      <c r="A46" s="4">
        <v>41337</v>
      </c>
      <c r="B46" s="4"/>
      <c r="C46" s="4"/>
      <c r="D46" s="5">
        <f t="shared" ca="1" si="1"/>
        <v>1000000</v>
      </c>
      <c r="E46" s="45">
        <f ca="1">1-(D46/MAX($D$2:D46))</f>
        <v>0</v>
      </c>
    </row>
    <row r="47" spans="1:5" x14ac:dyDescent="0.3">
      <c r="A47" s="4">
        <v>41338</v>
      </c>
      <c r="B47" s="4"/>
      <c r="C47" s="4"/>
      <c r="D47" s="5">
        <f t="shared" ca="1" si="1"/>
        <v>1000000</v>
      </c>
      <c r="E47" s="45">
        <f ca="1">1-(D47/MAX($D$2:D47))</f>
        <v>0</v>
      </c>
    </row>
    <row r="48" spans="1:5" x14ac:dyDescent="0.3">
      <c r="A48" s="4">
        <v>41339</v>
      </c>
      <c r="B48" s="4"/>
      <c r="C48" s="4"/>
      <c r="D48" s="5">
        <f t="shared" ca="1" si="1"/>
        <v>1000000</v>
      </c>
      <c r="E48" s="45">
        <f ca="1">1-(D48/MAX($D$2:D48))</f>
        <v>0</v>
      </c>
    </row>
    <row r="49" spans="1:5" x14ac:dyDescent="0.3">
      <c r="A49" s="4">
        <v>41340</v>
      </c>
      <c r="B49" s="4"/>
      <c r="C49" s="4"/>
      <c r="D49" s="5">
        <f t="shared" ca="1" si="1"/>
        <v>1000000</v>
      </c>
      <c r="E49" s="45">
        <f ca="1">1-(D49/MAX($D$2:D49))</f>
        <v>0</v>
      </c>
    </row>
    <row r="50" spans="1:5" x14ac:dyDescent="0.3">
      <c r="A50" s="4">
        <v>41341</v>
      </c>
      <c r="B50" s="4"/>
      <c r="C50" s="4"/>
      <c r="D50" s="5">
        <f t="shared" ca="1" si="1"/>
        <v>1000000</v>
      </c>
      <c r="E50" s="45">
        <f ca="1">1-(D50/MAX($D$2:D50))</f>
        <v>0</v>
      </c>
    </row>
    <row r="51" spans="1:5" x14ac:dyDescent="0.3">
      <c r="A51" s="4">
        <v>41344</v>
      </c>
      <c r="B51" s="4"/>
      <c r="C51" s="4"/>
      <c r="D51" s="5">
        <f t="shared" ca="1" si="1"/>
        <v>1000000</v>
      </c>
      <c r="E51" s="45">
        <f ca="1">1-(D51/MAX($D$2:D51))</f>
        <v>0</v>
      </c>
    </row>
    <row r="52" spans="1:5" x14ac:dyDescent="0.3">
      <c r="A52" s="4">
        <v>41345</v>
      </c>
      <c r="B52" s="4"/>
      <c r="C52" s="4"/>
      <c r="D52" s="5">
        <f t="shared" ca="1" si="1"/>
        <v>1000000</v>
      </c>
      <c r="E52" s="45">
        <f ca="1">1-(D52/MAX($D$2:D52))</f>
        <v>0</v>
      </c>
    </row>
    <row r="53" spans="1:5" x14ac:dyDescent="0.3">
      <c r="A53" s="4">
        <v>41346</v>
      </c>
      <c r="B53" s="4"/>
      <c r="C53" s="4"/>
      <c r="D53" s="5">
        <f t="shared" ca="1" si="1"/>
        <v>1000000</v>
      </c>
      <c r="E53" s="45">
        <f ca="1">1-(D53/MAX($D$2:D53))</f>
        <v>0</v>
      </c>
    </row>
    <row r="54" spans="1:5" x14ac:dyDescent="0.3">
      <c r="A54" s="4">
        <v>41347</v>
      </c>
      <c r="B54" s="4"/>
      <c r="C54" s="4"/>
      <c r="D54" s="5">
        <f t="shared" ca="1" si="1"/>
        <v>1000000</v>
      </c>
      <c r="E54" s="45">
        <f ca="1">1-(D54/MAX($D$2:D54))</f>
        <v>0</v>
      </c>
    </row>
    <row r="55" spans="1:5" x14ac:dyDescent="0.3">
      <c r="A55" s="4">
        <v>41348</v>
      </c>
      <c r="B55" s="4"/>
      <c r="C55" s="4"/>
      <c r="D55" s="5">
        <f t="shared" ca="1" si="1"/>
        <v>1000000</v>
      </c>
      <c r="E55" s="45">
        <f ca="1">1-(D55/MAX($D$2:D55))</f>
        <v>0</v>
      </c>
    </row>
    <row r="56" spans="1:5" x14ac:dyDescent="0.3">
      <c r="A56" s="4">
        <v>41351</v>
      </c>
      <c r="B56" s="4"/>
      <c r="C56" s="4"/>
      <c r="D56" s="5">
        <f t="shared" ca="1" si="1"/>
        <v>1000000</v>
      </c>
      <c r="E56" s="45">
        <f ca="1">1-(D56/MAX($D$2:D56))</f>
        <v>0</v>
      </c>
    </row>
    <row r="57" spans="1:5" x14ac:dyDescent="0.3">
      <c r="A57" s="4">
        <v>41352</v>
      </c>
      <c r="B57" s="4"/>
      <c r="C57" s="4"/>
      <c r="D57" s="5">
        <f t="shared" ca="1" si="1"/>
        <v>1000000</v>
      </c>
      <c r="E57" s="45">
        <f ca="1">1-(D57/MAX($D$2:D57))</f>
        <v>0</v>
      </c>
    </row>
    <row r="58" spans="1:5" x14ac:dyDescent="0.3">
      <c r="A58" s="4">
        <v>41353</v>
      </c>
      <c r="B58" s="4"/>
      <c r="C58" s="4"/>
      <c r="D58" s="5">
        <f t="shared" ca="1" si="1"/>
        <v>1000000</v>
      </c>
      <c r="E58" s="45">
        <f ca="1">1-(D58/MAX($D$2:D58))</f>
        <v>0</v>
      </c>
    </row>
    <row r="59" spans="1:5" x14ac:dyDescent="0.3">
      <c r="A59" s="4">
        <v>41354</v>
      </c>
      <c r="B59" s="4"/>
      <c r="C59" s="4"/>
      <c r="D59" s="5">
        <f t="shared" ca="1" si="1"/>
        <v>1000000</v>
      </c>
      <c r="E59" s="45">
        <f ca="1">1-(D59/MAX($D$2:D59))</f>
        <v>0</v>
      </c>
    </row>
    <row r="60" spans="1:5" x14ac:dyDescent="0.3">
      <c r="A60" s="4">
        <v>41355</v>
      </c>
      <c r="B60" s="4"/>
      <c r="C60" s="4"/>
      <c r="D60" s="5">
        <f t="shared" ca="1" si="1"/>
        <v>1000000</v>
      </c>
      <c r="E60" s="45">
        <f ca="1">1-(D60/MAX($D$2:D60))</f>
        <v>0</v>
      </c>
    </row>
    <row r="61" spans="1:5" x14ac:dyDescent="0.3">
      <c r="A61" s="4">
        <v>41358</v>
      </c>
      <c r="B61" s="4"/>
      <c r="C61" s="4"/>
      <c r="D61" s="5">
        <f t="shared" ca="1" si="1"/>
        <v>1000000</v>
      </c>
      <c r="E61" s="45">
        <f ca="1">1-(D61/MAX($D$2:D61))</f>
        <v>0</v>
      </c>
    </row>
    <row r="62" spans="1:5" x14ac:dyDescent="0.3">
      <c r="A62" s="4">
        <v>41359</v>
      </c>
      <c r="B62" s="4"/>
      <c r="C62" s="4"/>
      <c r="D62" s="5">
        <f t="shared" ca="1" si="1"/>
        <v>1000000</v>
      </c>
      <c r="E62" s="45">
        <f ca="1">1-(D62/MAX($D$2:D62))</f>
        <v>0</v>
      </c>
    </row>
    <row r="63" spans="1:5" x14ac:dyDescent="0.3">
      <c r="A63" s="4">
        <v>41361</v>
      </c>
      <c r="B63" s="4"/>
      <c r="C63" s="4"/>
      <c r="D63" s="5">
        <f t="shared" ca="1" si="1"/>
        <v>1000000</v>
      </c>
      <c r="E63" s="45">
        <f ca="1">1-(D63/MAX($D$2:D63))</f>
        <v>0</v>
      </c>
    </row>
    <row r="64" spans="1:5" x14ac:dyDescent="0.3">
      <c r="A64" s="4">
        <v>41365</v>
      </c>
      <c r="B64" s="4"/>
      <c r="C64" s="4"/>
      <c r="D64" s="5">
        <f t="shared" ca="1" si="1"/>
        <v>1000000</v>
      </c>
      <c r="E64" s="45">
        <f ca="1">1-(D64/MAX($D$2:D64))</f>
        <v>0</v>
      </c>
    </row>
    <row r="65" spans="1:5" x14ac:dyDescent="0.3">
      <c r="A65" s="4">
        <v>41366</v>
      </c>
      <c r="B65" s="4"/>
      <c r="C65" s="4"/>
      <c r="D65" s="5">
        <f t="shared" ca="1" si="1"/>
        <v>1000000</v>
      </c>
      <c r="E65" s="45">
        <f ca="1">1-(D65/MAX($D$2:D65))</f>
        <v>0</v>
      </c>
    </row>
    <row r="66" spans="1:5" x14ac:dyDescent="0.3">
      <c r="A66" s="4">
        <v>41367</v>
      </c>
      <c r="B66" s="4"/>
      <c r="C66" s="4"/>
      <c r="D66" s="5">
        <f t="shared" ca="1" si="1"/>
        <v>1000000</v>
      </c>
      <c r="E66" s="45">
        <f ca="1">1-(D66/MAX($D$2:D66))</f>
        <v>0</v>
      </c>
    </row>
    <row r="67" spans="1:5" x14ac:dyDescent="0.3">
      <c r="A67" s="4">
        <v>41368</v>
      </c>
      <c r="B67" s="4"/>
      <c r="C67" s="4"/>
      <c r="D67" s="5">
        <f t="shared" ref="D67:D130" ca="1" si="2">IF(D66="Equity",K67,IFERROR(VLOOKUP(A67,INDIRECT("TradeList!B2:T32"),19,FALSE),D66))</f>
        <v>1000000</v>
      </c>
      <c r="E67" s="45">
        <f ca="1">1-(D67/MAX($D$2:D67))</f>
        <v>0</v>
      </c>
    </row>
    <row r="68" spans="1:5" x14ac:dyDescent="0.3">
      <c r="A68" s="4">
        <v>41369</v>
      </c>
      <c r="B68" s="4"/>
      <c r="C68" s="4"/>
      <c r="D68" s="5">
        <f t="shared" ca="1" si="2"/>
        <v>1000000</v>
      </c>
      <c r="E68" s="45">
        <f ca="1">1-(D68/MAX($D$2:D68))</f>
        <v>0</v>
      </c>
    </row>
    <row r="69" spans="1:5" x14ac:dyDescent="0.3">
      <c r="A69" s="4">
        <v>41372</v>
      </c>
      <c r="B69" s="4"/>
      <c r="C69" s="4"/>
      <c r="D69" s="5">
        <f t="shared" ca="1" si="2"/>
        <v>1000000</v>
      </c>
      <c r="E69" s="45">
        <f ca="1">1-(D69/MAX($D$2:D69))</f>
        <v>0</v>
      </c>
    </row>
    <row r="70" spans="1:5" x14ac:dyDescent="0.3">
      <c r="A70" s="4">
        <v>41373</v>
      </c>
      <c r="B70" s="4"/>
      <c r="C70" s="4"/>
      <c r="D70" s="5">
        <f t="shared" ca="1" si="2"/>
        <v>1000000</v>
      </c>
      <c r="E70" s="45">
        <f ca="1">1-(D70/MAX($D$2:D70))</f>
        <v>0</v>
      </c>
    </row>
    <row r="71" spans="1:5" x14ac:dyDescent="0.3">
      <c r="A71" s="4">
        <v>41374</v>
      </c>
      <c r="B71" s="4"/>
      <c r="C71" s="4"/>
      <c r="D71" s="5">
        <f t="shared" ca="1" si="2"/>
        <v>1000000</v>
      </c>
      <c r="E71" s="45">
        <f ca="1">1-(D71/MAX($D$2:D71))</f>
        <v>0</v>
      </c>
    </row>
    <row r="72" spans="1:5" x14ac:dyDescent="0.3">
      <c r="A72" s="4">
        <v>41375</v>
      </c>
      <c r="B72" s="4"/>
      <c r="C72" s="4"/>
      <c r="D72" s="5">
        <f t="shared" ca="1" si="2"/>
        <v>1000000</v>
      </c>
      <c r="E72" s="45">
        <f ca="1">1-(D72/MAX($D$2:D72))</f>
        <v>0</v>
      </c>
    </row>
    <row r="73" spans="1:5" x14ac:dyDescent="0.3">
      <c r="A73" s="4">
        <v>41376</v>
      </c>
      <c r="B73" s="4"/>
      <c r="C73" s="4"/>
      <c r="D73" s="5">
        <f t="shared" ca="1" si="2"/>
        <v>1000000</v>
      </c>
      <c r="E73" s="45">
        <f ca="1">1-(D73/MAX($D$2:D73))</f>
        <v>0</v>
      </c>
    </row>
    <row r="74" spans="1:5" x14ac:dyDescent="0.3">
      <c r="A74" s="4">
        <v>41379</v>
      </c>
      <c r="B74" s="4"/>
      <c r="C74" s="4"/>
      <c r="D74" s="5">
        <f t="shared" ca="1" si="2"/>
        <v>1000000</v>
      </c>
      <c r="E74" s="45">
        <f ca="1">1-(D74/MAX($D$2:D74))</f>
        <v>0</v>
      </c>
    </row>
    <row r="75" spans="1:5" x14ac:dyDescent="0.3">
      <c r="A75" s="4">
        <v>41380</v>
      </c>
      <c r="B75" s="4"/>
      <c r="C75" s="4"/>
      <c r="D75" s="5">
        <f t="shared" ca="1" si="2"/>
        <v>1000000</v>
      </c>
      <c r="E75" s="45">
        <f ca="1">1-(D75/MAX($D$2:D75))</f>
        <v>0</v>
      </c>
    </row>
    <row r="76" spans="1:5" x14ac:dyDescent="0.3">
      <c r="A76" s="4">
        <v>41381</v>
      </c>
      <c r="B76" s="4"/>
      <c r="C76" s="4"/>
      <c r="D76" s="5">
        <f t="shared" ca="1" si="2"/>
        <v>1000000</v>
      </c>
      <c r="E76" s="45">
        <f ca="1">1-(D76/MAX($D$2:D76))</f>
        <v>0</v>
      </c>
    </row>
    <row r="77" spans="1:5" x14ac:dyDescent="0.3">
      <c r="A77" s="4">
        <v>41382</v>
      </c>
      <c r="B77" s="4"/>
      <c r="C77" s="4"/>
      <c r="D77" s="5">
        <f t="shared" ca="1" si="2"/>
        <v>1000000</v>
      </c>
      <c r="E77" s="45">
        <f ca="1">1-(D77/MAX($D$2:D77))</f>
        <v>0</v>
      </c>
    </row>
    <row r="78" spans="1:5" x14ac:dyDescent="0.3">
      <c r="A78" s="4">
        <v>41386</v>
      </c>
      <c r="B78" s="4"/>
      <c r="C78" s="4"/>
      <c r="D78" s="5">
        <f t="shared" ca="1" si="2"/>
        <v>1000000</v>
      </c>
      <c r="E78" s="45">
        <f ca="1">1-(D78/MAX($D$2:D78))</f>
        <v>0</v>
      </c>
    </row>
    <row r="79" spans="1:5" x14ac:dyDescent="0.3">
      <c r="A79" s="4">
        <v>41387</v>
      </c>
      <c r="B79" s="4"/>
      <c r="C79" s="4"/>
      <c r="D79" s="5">
        <f t="shared" ca="1" si="2"/>
        <v>1000000</v>
      </c>
      <c r="E79" s="45">
        <f ca="1">1-(D79/MAX($D$2:D79))</f>
        <v>0</v>
      </c>
    </row>
    <row r="80" spans="1:5" x14ac:dyDescent="0.3">
      <c r="A80" s="4">
        <v>41389</v>
      </c>
      <c r="B80" s="4"/>
      <c r="C80" s="4"/>
      <c r="D80" s="5">
        <f t="shared" ca="1" si="2"/>
        <v>1000000</v>
      </c>
      <c r="E80" s="45">
        <f ca="1">1-(D80/MAX($D$2:D80))</f>
        <v>0</v>
      </c>
    </row>
    <row r="81" spans="1:5" x14ac:dyDescent="0.3">
      <c r="A81" s="4">
        <v>41390</v>
      </c>
      <c r="B81" s="4"/>
      <c r="C81" s="4"/>
      <c r="D81" s="5">
        <f t="shared" ca="1" si="2"/>
        <v>1000000</v>
      </c>
      <c r="E81" s="45">
        <f ca="1">1-(D81/MAX($D$2:D81))</f>
        <v>0</v>
      </c>
    </row>
    <row r="82" spans="1:5" x14ac:dyDescent="0.3">
      <c r="A82" s="4">
        <v>41393</v>
      </c>
      <c r="B82" s="4"/>
      <c r="C82" s="4"/>
      <c r="D82" s="5">
        <f t="shared" ca="1" si="2"/>
        <v>1000000</v>
      </c>
      <c r="E82" s="45">
        <f ca="1">1-(D82/MAX($D$2:D82))</f>
        <v>0</v>
      </c>
    </row>
    <row r="83" spans="1:5" x14ac:dyDescent="0.3">
      <c r="A83" s="4">
        <v>41394</v>
      </c>
      <c r="B83" s="4"/>
      <c r="C83" s="4"/>
      <c r="D83" s="5">
        <f t="shared" ca="1" si="2"/>
        <v>1000000</v>
      </c>
      <c r="E83" s="45">
        <f ca="1">1-(D83/MAX($D$2:D83))</f>
        <v>0</v>
      </c>
    </row>
    <row r="84" spans="1:5" x14ac:dyDescent="0.3">
      <c r="A84" s="4">
        <v>41396</v>
      </c>
      <c r="B84" s="4"/>
      <c r="C84" s="4"/>
      <c r="D84" s="5">
        <f t="shared" ca="1" si="2"/>
        <v>1000000</v>
      </c>
      <c r="E84" s="45">
        <f ca="1">1-(D84/MAX($D$2:D84))</f>
        <v>0</v>
      </c>
    </row>
    <row r="85" spans="1:5" x14ac:dyDescent="0.3">
      <c r="A85" s="4">
        <v>41397</v>
      </c>
      <c r="B85" s="4"/>
      <c r="C85" s="4"/>
      <c r="D85" s="5">
        <f t="shared" ca="1" si="2"/>
        <v>1000000</v>
      </c>
      <c r="E85" s="45">
        <f ca="1">1-(D85/MAX($D$2:D85))</f>
        <v>0</v>
      </c>
    </row>
    <row r="86" spans="1:5" x14ac:dyDescent="0.3">
      <c r="A86" s="4">
        <v>41400</v>
      </c>
      <c r="B86" s="4"/>
      <c r="C86" s="4"/>
      <c r="D86" s="5">
        <f t="shared" ca="1" si="2"/>
        <v>1000000</v>
      </c>
      <c r="E86" s="45">
        <f ca="1">1-(D86/MAX($D$2:D86))</f>
        <v>0</v>
      </c>
    </row>
    <row r="87" spans="1:5" x14ac:dyDescent="0.3">
      <c r="A87" s="4">
        <v>41401</v>
      </c>
      <c r="B87" s="4"/>
      <c r="C87" s="4"/>
      <c r="D87" s="5">
        <f t="shared" ca="1" si="2"/>
        <v>1000000</v>
      </c>
      <c r="E87" s="45">
        <f ca="1">1-(D87/MAX($D$2:D87))</f>
        <v>0</v>
      </c>
    </row>
    <row r="88" spans="1:5" x14ac:dyDescent="0.3">
      <c r="A88" s="4">
        <v>41402</v>
      </c>
      <c r="B88" s="4"/>
      <c r="C88" s="4"/>
      <c r="D88" s="5">
        <f t="shared" ca="1" si="2"/>
        <v>1000000</v>
      </c>
      <c r="E88" s="45">
        <f ca="1">1-(D88/MAX($D$2:D88))</f>
        <v>0</v>
      </c>
    </row>
    <row r="89" spans="1:5" x14ac:dyDescent="0.3">
      <c r="A89" s="4">
        <v>41403</v>
      </c>
      <c r="B89" s="4"/>
      <c r="C89" s="4"/>
      <c r="D89" s="5">
        <f t="shared" ca="1" si="2"/>
        <v>1000000</v>
      </c>
      <c r="E89" s="45">
        <f ca="1">1-(D89/MAX($D$2:D89))</f>
        <v>0</v>
      </c>
    </row>
    <row r="90" spans="1:5" x14ac:dyDescent="0.3">
      <c r="A90" s="4">
        <v>41404</v>
      </c>
      <c r="B90" s="4"/>
      <c r="C90" s="4"/>
      <c r="D90" s="5">
        <f t="shared" ca="1" si="2"/>
        <v>1000000</v>
      </c>
      <c r="E90" s="45">
        <f ca="1">1-(D90/MAX($D$2:D90))</f>
        <v>0</v>
      </c>
    </row>
    <row r="91" spans="1:5" x14ac:dyDescent="0.3">
      <c r="A91" s="4">
        <v>41405</v>
      </c>
      <c r="B91" s="4"/>
      <c r="C91" s="4"/>
      <c r="D91" s="5">
        <f t="shared" ca="1" si="2"/>
        <v>1000000</v>
      </c>
      <c r="E91" s="45">
        <f ca="1">1-(D91/MAX($D$2:D91))</f>
        <v>0</v>
      </c>
    </row>
    <row r="92" spans="1:5" x14ac:dyDescent="0.3">
      <c r="A92" s="4">
        <v>41407</v>
      </c>
      <c r="B92" s="4"/>
      <c r="C92" s="4"/>
      <c r="D92" s="5">
        <f t="shared" ca="1" si="2"/>
        <v>1000000</v>
      </c>
      <c r="E92" s="45">
        <f ca="1">1-(D92/MAX($D$2:D92))</f>
        <v>0</v>
      </c>
    </row>
    <row r="93" spans="1:5" x14ac:dyDescent="0.3">
      <c r="A93" s="4">
        <v>41408</v>
      </c>
      <c r="B93" s="4"/>
      <c r="C93" s="4"/>
      <c r="D93" s="5">
        <f t="shared" ca="1" si="2"/>
        <v>1000000</v>
      </c>
      <c r="E93" s="45">
        <f ca="1">1-(D93/MAX($D$2:D93))</f>
        <v>0</v>
      </c>
    </row>
    <row r="94" spans="1:5" x14ac:dyDescent="0.3">
      <c r="A94" s="4">
        <v>41409</v>
      </c>
      <c r="B94" s="4"/>
      <c r="C94" s="4"/>
      <c r="D94" s="5">
        <f t="shared" ca="1" si="2"/>
        <v>1000000</v>
      </c>
      <c r="E94" s="45">
        <f ca="1">1-(D94/MAX($D$2:D94))</f>
        <v>0</v>
      </c>
    </row>
    <row r="95" spans="1:5" x14ac:dyDescent="0.3">
      <c r="A95" s="4">
        <v>41410</v>
      </c>
      <c r="B95" s="4"/>
      <c r="C95" s="4"/>
      <c r="D95" s="5">
        <f t="shared" ca="1" si="2"/>
        <v>1000000</v>
      </c>
      <c r="E95" s="45">
        <f ca="1">1-(D95/MAX($D$2:D95))</f>
        <v>0</v>
      </c>
    </row>
    <row r="96" spans="1:5" x14ac:dyDescent="0.3">
      <c r="A96" s="4">
        <v>41411</v>
      </c>
      <c r="B96" s="4"/>
      <c r="C96" s="4"/>
      <c r="D96" s="5">
        <f t="shared" ca="1" si="2"/>
        <v>1000000</v>
      </c>
      <c r="E96" s="45">
        <f ca="1">1-(D96/MAX($D$2:D96))</f>
        <v>0</v>
      </c>
    </row>
    <row r="97" spans="1:5" x14ac:dyDescent="0.3">
      <c r="A97" s="4">
        <v>41414</v>
      </c>
      <c r="B97" s="4"/>
      <c r="C97" s="4"/>
      <c r="D97" s="5">
        <f t="shared" ca="1" si="2"/>
        <v>1000000</v>
      </c>
      <c r="E97" s="45">
        <f ca="1">1-(D97/MAX($D$2:D97))</f>
        <v>0</v>
      </c>
    </row>
    <row r="98" spans="1:5" x14ac:dyDescent="0.3">
      <c r="A98" s="4">
        <v>41415</v>
      </c>
      <c r="B98" s="4"/>
      <c r="C98" s="4"/>
      <c r="D98" s="5">
        <f t="shared" ca="1" si="2"/>
        <v>1000000</v>
      </c>
      <c r="E98" s="45">
        <f ca="1">1-(D98/MAX($D$2:D98))</f>
        <v>0</v>
      </c>
    </row>
    <row r="99" spans="1:5" x14ac:dyDescent="0.3">
      <c r="A99" s="4">
        <v>41416</v>
      </c>
      <c r="B99" s="4"/>
      <c r="C99" s="4"/>
      <c r="D99" s="5">
        <f t="shared" ca="1" si="2"/>
        <v>1000000</v>
      </c>
      <c r="E99" s="45">
        <f ca="1">1-(D99/MAX($D$2:D99))</f>
        <v>0</v>
      </c>
    </row>
    <row r="100" spans="1:5" x14ac:dyDescent="0.3">
      <c r="A100" s="4">
        <v>41417</v>
      </c>
      <c r="B100" s="4"/>
      <c r="C100" s="4"/>
      <c r="D100" s="5">
        <f t="shared" ca="1" si="2"/>
        <v>1000000</v>
      </c>
      <c r="E100" s="45">
        <f ca="1">1-(D100/MAX($D$2:D100))</f>
        <v>0</v>
      </c>
    </row>
    <row r="101" spans="1:5" x14ac:dyDescent="0.3">
      <c r="A101" s="4">
        <v>41418</v>
      </c>
      <c r="B101" s="4"/>
      <c r="C101" s="4"/>
      <c r="D101" s="5">
        <f t="shared" ca="1" si="2"/>
        <v>1000000</v>
      </c>
      <c r="E101" s="45">
        <f ca="1">1-(D101/MAX($D$2:D101))</f>
        <v>0</v>
      </c>
    </row>
    <row r="102" spans="1:5" x14ac:dyDescent="0.3">
      <c r="A102" s="4">
        <v>41421</v>
      </c>
      <c r="B102" s="4"/>
      <c r="C102" s="4"/>
      <c r="D102" s="5">
        <f t="shared" ca="1" si="2"/>
        <v>1000000</v>
      </c>
      <c r="E102" s="45">
        <f ca="1">1-(D102/MAX($D$2:D102))</f>
        <v>0</v>
      </c>
    </row>
    <row r="103" spans="1:5" x14ac:dyDescent="0.3">
      <c r="A103" s="4">
        <v>41422</v>
      </c>
      <c r="B103" s="4"/>
      <c r="C103" s="4"/>
      <c r="D103" s="5">
        <f t="shared" ca="1" si="2"/>
        <v>1000000</v>
      </c>
      <c r="E103" s="45">
        <f ca="1">1-(D103/MAX($D$2:D103))</f>
        <v>0</v>
      </c>
    </row>
    <row r="104" spans="1:5" x14ac:dyDescent="0.3">
      <c r="A104" s="4">
        <v>41423</v>
      </c>
      <c r="B104" s="4"/>
      <c r="C104" s="4"/>
      <c r="D104" s="5">
        <f t="shared" ca="1" si="2"/>
        <v>1000000</v>
      </c>
      <c r="E104" s="45">
        <f ca="1">1-(D104/MAX($D$2:D104))</f>
        <v>0</v>
      </c>
    </row>
    <row r="105" spans="1:5" x14ac:dyDescent="0.3">
      <c r="A105" s="4">
        <v>41424</v>
      </c>
      <c r="B105" s="4"/>
      <c r="C105" s="4"/>
      <c r="D105" s="5">
        <f t="shared" ca="1" si="2"/>
        <v>1000000</v>
      </c>
      <c r="E105" s="45">
        <f ca="1">1-(D105/MAX($D$2:D105))</f>
        <v>0</v>
      </c>
    </row>
    <row r="106" spans="1:5" x14ac:dyDescent="0.3">
      <c r="A106" s="4">
        <v>41425</v>
      </c>
      <c r="B106" s="4"/>
      <c r="C106" s="4"/>
      <c r="D106" s="5">
        <f t="shared" ca="1" si="2"/>
        <v>1000000</v>
      </c>
      <c r="E106" s="45">
        <f ca="1">1-(D106/MAX($D$2:D106))</f>
        <v>0</v>
      </c>
    </row>
    <row r="107" spans="1:5" x14ac:dyDescent="0.3">
      <c r="A107" s="4">
        <v>41428</v>
      </c>
      <c r="B107" s="4"/>
      <c r="C107" s="4"/>
      <c r="D107" s="5">
        <f t="shared" ca="1" si="2"/>
        <v>1000000</v>
      </c>
      <c r="E107" s="45">
        <f ca="1">1-(D107/MAX($D$2:D107))</f>
        <v>0</v>
      </c>
    </row>
    <row r="108" spans="1:5" x14ac:dyDescent="0.3">
      <c r="A108" s="4">
        <v>41429</v>
      </c>
      <c r="B108" s="4"/>
      <c r="C108" s="4"/>
      <c r="D108" s="5">
        <f t="shared" ca="1" si="2"/>
        <v>1000000</v>
      </c>
      <c r="E108" s="45">
        <f ca="1">1-(D108/MAX($D$2:D108))</f>
        <v>0</v>
      </c>
    </row>
    <row r="109" spans="1:5" x14ac:dyDescent="0.3">
      <c r="A109" s="4">
        <v>41430</v>
      </c>
      <c r="B109" s="4"/>
      <c r="C109" s="4"/>
      <c r="D109" s="5">
        <f t="shared" ca="1" si="2"/>
        <v>1000000</v>
      </c>
      <c r="E109" s="45">
        <f ca="1">1-(D109/MAX($D$2:D109))</f>
        <v>0</v>
      </c>
    </row>
    <row r="110" spans="1:5" x14ac:dyDescent="0.3">
      <c r="A110" s="4">
        <v>41431</v>
      </c>
      <c r="B110" s="4"/>
      <c r="C110" s="4"/>
      <c r="D110" s="5">
        <f t="shared" ca="1" si="2"/>
        <v>1000000</v>
      </c>
      <c r="E110" s="45">
        <f ca="1">1-(D110/MAX($D$2:D110))</f>
        <v>0</v>
      </c>
    </row>
    <row r="111" spans="1:5" x14ac:dyDescent="0.3">
      <c r="A111" s="4">
        <v>41432</v>
      </c>
      <c r="B111" s="4"/>
      <c r="C111" s="4"/>
      <c r="D111" s="5">
        <f t="shared" ca="1" si="2"/>
        <v>1000000</v>
      </c>
      <c r="E111" s="45">
        <f ca="1">1-(D111/MAX($D$2:D111))</f>
        <v>0</v>
      </c>
    </row>
    <row r="112" spans="1:5" x14ac:dyDescent="0.3">
      <c r="A112" s="4">
        <v>41435</v>
      </c>
      <c r="B112" s="4"/>
      <c r="C112" s="4"/>
      <c r="D112" s="5">
        <f t="shared" ca="1" si="2"/>
        <v>1000000</v>
      </c>
      <c r="E112" s="45">
        <f ca="1">1-(D112/MAX($D$2:D112))</f>
        <v>0</v>
      </c>
    </row>
    <row r="113" spans="1:5" x14ac:dyDescent="0.3">
      <c r="A113" s="4">
        <v>41436</v>
      </c>
      <c r="B113" s="4"/>
      <c r="C113" s="4"/>
      <c r="D113" s="5">
        <f t="shared" ca="1" si="2"/>
        <v>1000000</v>
      </c>
      <c r="E113" s="45">
        <f ca="1">1-(D113/MAX($D$2:D113))</f>
        <v>0</v>
      </c>
    </row>
    <row r="114" spans="1:5" x14ac:dyDescent="0.3">
      <c r="A114" s="4">
        <v>41437</v>
      </c>
      <c r="B114" s="4"/>
      <c r="C114" s="4"/>
      <c r="D114" s="5">
        <f t="shared" ca="1" si="2"/>
        <v>1000000</v>
      </c>
      <c r="E114" s="45">
        <f ca="1">1-(D114/MAX($D$2:D114))</f>
        <v>0</v>
      </c>
    </row>
    <row r="115" spans="1:5" x14ac:dyDescent="0.3">
      <c r="A115" s="4">
        <v>41438</v>
      </c>
      <c r="B115" s="4"/>
      <c r="C115" s="4"/>
      <c r="D115" s="5">
        <f t="shared" ca="1" si="2"/>
        <v>1000000</v>
      </c>
      <c r="E115" s="45">
        <f ca="1">1-(D115/MAX($D$2:D115))</f>
        <v>0</v>
      </c>
    </row>
    <row r="116" spans="1:5" x14ac:dyDescent="0.3">
      <c r="A116" s="4">
        <v>41439</v>
      </c>
      <c r="B116" s="4"/>
      <c r="C116" s="4"/>
      <c r="D116" s="5">
        <f t="shared" ca="1" si="2"/>
        <v>1000000</v>
      </c>
      <c r="E116" s="45">
        <f ca="1">1-(D116/MAX($D$2:D116))</f>
        <v>0</v>
      </c>
    </row>
    <row r="117" spans="1:5" x14ac:dyDescent="0.3">
      <c r="A117" s="4">
        <v>41442</v>
      </c>
      <c r="B117" s="4"/>
      <c r="C117" s="4"/>
      <c r="D117" s="5">
        <f t="shared" ca="1" si="2"/>
        <v>1000000</v>
      </c>
      <c r="E117" s="45">
        <f ca="1">1-(D117/MAX($D$2:D117))</f>
        <v>0</v>
      </c>
    </row>
    <row r="118" spans="1:5" x14ac:dyDescent="0.3">
      <c r="A118" s="4">
        <v>41443</v>
      </c>
      <c r="B118" s="4"/>
      <c r="C118" s="4"/>
      <c r="D118" s="5">
        <f t="shared" ca="1" si="2"/>
        <v>1000000</v>
      </c>
      <c r="E118" s="45">
        <f ca="1">1-(D118/MAX($D$2:D118))</f>
        <v>0</v>
      </c>
    </row>
    <row r="119" spans="1:5" x14ac:dyDescent="0.3">
      <c r="A119" s="4">
        <v>41444</v>
      </c>
      <c r="B119" s="4"/>
      <c r="C119" s="4"/>
      <c r="D119" s="5">
        <f t="shared" ca="1" si="2"/>
        <v>1000000</v>
      </c>
      <c r="E119" s="45">
        <f ca="1">1-(D119/MAX($D$2:D119))</f>
        <v>0</v>
      </c>
    </row>
    <row r="120" spans="1:5" x14ac:dyDescent="0.3">
      <c r="A120" s="4">
        <v>41445</v>
      </c>
      <c r="B120" s="4"/>
      <c r="C120" s="4"/>
      <c r="D120" s="5">
        <f t="shared" ca="1" si="2"/>
        <v>1000000</v>
      </c>
      <c r="E120" s="45">
        <f ca="1">1-(D120/MAX($D$2:D120))</f>
        <v>0</v>
      </c>
    </row>
    <row r="121" spans="1:5" x14ac:dyDescent="0.3">
      <c r="A121" s="4">
        <v>41446</v>
      </c>
      <c r="B121" s="4"/>
      <c r="C121" s="4"/>
      <c r="D121" s="5">
        <f t="shared" ca="1" si="2"/>
        <v>1000000</v>
      </c>
      <c r="E121" s="45">
        <f ca="1">1-(D121/MAX($D$2:D121))</f>
        <v>0</v>
      </c>
    </row>
    <row r="122" spans="1:5" x14ac:dyDescent="0.3">
      <c r="A122" s="4">
        <v>41449</v>
      </c>
      <c r="B122" s="4"/>
      <c r="C122" s="4"/>
      <c r="D122" s="5">
        <f t="shared" ca="1" si="2"/>
        <v>1000000</v>
      </c>
      <c r="E122" s="45">
        <f ca="1">1-(D122/MAX($D$2:D122))</f>
        <v>0</v>
      </c>
    </row>
    <row r="123" spans="1:5" x14ac:dyDescent="0.3">
      <c r="A123" s="4">
        <v>41450</v>
      </c>
      <c r="B123" s="4"/>
      <c r="C123" s="4"/>
      <c r="D123" s="5">
        <f t="shared" ca="1" si="2"/>
        <v>1000000</v>
      </c>
      <c r="E123" s="45">
        <f ca="1">1-(D123/MAX($D$2:D123))</f>
        <v>0</v>
      </c>
    </row>
    <row r="124" spans="1:5" x14ac:dyDescent="0.3">
      <c r="A124" s="4">
        <v>41451</v>
      </c>
      <c r="B124" s="4"/>
      <c r="C124" s="4"/>
      <c r="D124" s="5">
        <f t="shared" ca="1" si="2"/>
        <v>1000000</v>
      </c>
      <c r="E124" s="45">
        <f ca="1">1-(D124/MAX($D$2:D124))</f>
        <v>0</v>
      </c>
    </row>
    <row r="125" spans="1:5" x14ac:dyDescent="0.3">
      <c r="A125" s="4">
        <v>41452</v>
      </c>
      <c r="B125" s="4"/>
      <c r="C125" s="4"/>
      <c r="D125" s="5">
        <f t="shared" ca="1" si="2"/>
        <v>1000000</v>
      </c>
      <c r="E125" s="45">
        <f ca="1">1-(D125/MAX($D$2:D125))</f>
        <v>0</v>
      </c>
    </row>
    <row r="126" spans="1:5" x14ac:dyDescent="0.3">
      <c r="A126" s="4">
        <v>41453</v>
      </c>
      <c r="B126" s="4"/>
      <c r="C126" s="4"/>
      <c r="D126" s="5">
        <f t="shared" ca="1" si="2"/>
        <v>1000000</v>
      </c>
      <c r="E126" s="45">
        <f ca="1">1-(D126/MAX($D$2:D126))</f>
        <v>0</v>
      </c>
    </row>
    <row r="127" spans="1:5" x14ac:dyDescent="0.3">
      <c r="A127" s="4">
        <v>41456</v>
      </c>
      <c r="B127" s="4"/>
      <c r="C127" s="4"/>
      <c r="D127" s="5">
        <f t="shared" ca="1" si="2"/>
        <v>1000000</v>
      </c>
      <c r="E127" s="45">
        <f ca="1">1-(D127/MAX($D$2:D127))</f>
        <v>0</v>
      </c>
    </row>
    <row r="128" spans="1:5" x14ac:dyDescent="0.3">
      <c r="A128" s="4">
        <v>41457</v>
      </c>
      <c r="B128" s="4"/>
      <c r="C128" s="4"/>
      <c r="D128" s="5">
        <f t="shared" ca="1" si="2"/>
        <v>1000000</v>
      </c>
      <c r="E128" s="45">
        <f ca="1">1-(D128/MAX($D$2:D128))</f>
        <v>0</v>
      </c>
    </row>
    <row r="129" spans="1:5" x14ac:dyDescent="0.3">
      <c r="A129" s="4">
        <v>41458</v>
      </c>
      <c r="B129" s="4"/>
      <c r="C129" s="4"/>
      <c r="D129" s="5">
        <f t="shared" ca="1" si="2"/>
        <v>1000000</v>
      </c>
      <c r="E129" s="45">
        <f ca="1">1-(D129/MAX($D$2:D129))</f>
        <v>0</v>
      </c>
    </row>
    <row r="130" spans="1:5" x14ac:dyDescent="0.3">
      <c r="A130" s="4">
        <v>41459</v>
      </c>
      <c r="B130" s="4"/>
      <c r="C130" s="4"/>
      <c r="D130" s="5">
        <f t="shared" ca="1" si="2"/>
        <v>1000000</v>
      </c>
      <c r="E130" s="45">
        <f ca="1">1-(D130/MAX($D$2:D130))</f>
        <v>0</v>
      </c>
    </row>
    <row r="131" spans="1:5" x14ac:dyDescent="0.3">
      <c r="A131" s="4">
        <v>41460</v>
      </c>
      <c r="B131" s="4"/>
      <c r="C131" s="4"/>
      <c r="D131" s="5">
        <f t="shared" ref="D131:D194" ca="1" si="3">IF(D130="Equity",K131,IFERROR(VLOOKUP(A131,INDIRECT("TradeList!B2:T32"),19,FALSE),D130))</f>
        <v>1000000</v>
      </c>
      <c r="E131" s="45">
        <f ca="1">1-(D131/MAX($D$2:D131))</f>
        <v>0</v>
      </c>
    </row>
    <row r="132" spans="1:5" x14ac:dyDescent="0.3">
      <c r="A132" s="4">
        <v>41463</v>
      </c>
      <c r="B132" s="4"/>
      <c r="C132" s="4"/>
      <c r="D132" s="5">
        <f t="shared" ca="1" si="3"/>
        <v>1000000</v>
      </c>
      <c r="E132" s="45">
        <f ca="1">1-(D132/MAX($D$2:D132))</f>
        <v>0</v>
      </c>
    </row>
    <row r="133" spans="1:5" x14ac:dyDescent="0.3">
      <c r="A133" s="4">
        <v>41464</v>
      </c>
      <c r="B133" s="4"/>
      <c r="C133" s="4"/>
      <c r="D133" s="5">
        <f t="shared" ca="1" si="3"/>
        <v>1000000</v>
      </c>
      <c r="E133" s="45">
        <f ca="1">1-(D133/MAX($D$2:D133))</f>
        <v>0</v>
      </c>
    </row>
    <row r="134" spans="1:5" x14ac:dyDescent="0.3">
      <c r="A134" s="4">
        <v>41465</v>
      </c>
      <c r="B134" s="4"/>
      <c r="C134" s="4"/>
      <c r="D134" s="5">
        <f t="shared" ca="1" si="3"/>
        <v>1000000</v>
      </c>
      <c r="E134" s="45">
        <f ca="1">1-(D134/MAX($D$2:D134))</f>
        <v>0</v>
      </c>
    </row>
    <row r="135" spans="1:5" x14ac:dyDescent="0.3">
      <c r="A135" s="4">
        <v>41466</v>
      </c>
      <c r="B135" s="4"/>
      <c r="C135" s="4"/>
      <c r="D135" s="5">
        <f t="shared" ca="1" si="3"/>
        <v>1000000</v>
      </c>
      <c r="E135" s="45">
        <f ca="1">1-(D135/MAX($D$2:D135))</f>
        <v>0</v>
      </c>
    </row>
    <row r="136" spans="1:5" x14ac:dyDescent="0.3">
      <c r="A136" s="4">
        <v>41467</v>
      </c>
      <c r="B136" s="4"/>
      <c r="C136" s="4"/>
      <c r="D136" s="5">
        <f t="shared" ca="1" si="3"/>
        <v>1000000</v>
      </c>
      <c r="E136" s="45">
        <f ca="1">1-(D136/MAX($D$2:D136))</f>
        <v>0</v>
      </c>
    </row>
    <row r="137" spans="1:5" x14ac:dyDescent="0.3">
      <c r="A137" s="4">
        <v>41470</v>
      </c>
      <c r="B137" s="4"/>
      <c r="C137" s="4"/>
      <c r="D137" s="5">
        <f t="shared" ca="1" si="3"/>
        <v>1000000</v>
      </c>
      <c r="E137" s="45">
        <f ca="1">1-(D137/MAX($D$2:D137))</f>
        <v>0</v>
      </c>
    </row>
    <row r="138" spans="1:5" x14ac:dyDescent="0.3">
      <c r="A138" s="4">
        <v>41471</v>
      </c>
      <c r="B138" s="4"/>
      <c r="C138" s="4"/>
      <c r="D138" s="5">
        <f t="shared" ca="1" si="3"/>
        <v>1000000</v>
      </c>
      <c r="E138" s="45">
        <f ca="1">1-(D138/MAX($D$2:D138))</f>
        <v>0</v>
      </c>
    </row>
    <row r="139" spans="1:5" x14ac:dyDescent="0.3">
      <c r="A139" s="4">
        <v>41472</v>
      </c>
      <c r="B139" s="4"/>
      <c r="C139" s="4"/>
      <c r="D139" s="5">
        <f t="shared" ca="1" si="3"/>
        <v>1000000</v>
      </c>
      <c r="E139" s="45">
        <f ca="1">1-(D139/MAX($D$2:D139))</f>
        <v>0</v>
      </c>
    </row>
    <row r="140" spans="1:5" x14ac:dyDescent="0.3">
      <c r="A140" s="4">
        <v>41473</v>
      </c>
      <c r="B140" s="4"/>
      <c r="C140" s="4"/>
      <c r="D140" s="5">
        <f t="shared" ca="1" si="3"/>
        <v>1000000</v>
      </c>
      <c r="E140" s="45">
        <f ca="1">1-(D140/MAX($D$2:D140))</f>
        <v>0</v>
      </c>
    </row>
    <row r="141" spans="1:5" x14ac:dyDescent="0.3">
      <c r="A141" s="4">
        <v>41474</v>
      </c>
      <c r="B141" s="4"/>
      <c r="C141" s="4"/>
      <c r="D141" s="5">
        <f t="shared" ca="1" si="3"/>
        <v>1000000</v>
      </c>
      <c r="E141" s="45">
        <f ca="1">1-(D141/MAX($D$2:D141))</f>
        <v>0</v>
      </c>
    </row>
    <row r="142" spans="1:5" x14ac:dyDescent="0.3">
      <c r="A142" s="4">
        <v>41477</v>
      </c>
      <c r="B142" s="4"/>
      <c r="C142" s="4"/>
      <c r="D142" s="5">
        <f t="shared" ca="1" si="3"/>
        <v>1000000</v>
      </c>
      <c r="E142" s="45">
        <f ca="1">1-(D142/MAX($D$2:D142))</f>
        <v>0</v>
      </c>
    </row>
    <row r="143" spans="1:5" x14ac:dyDescent="0.3">
      <c r="A143" s="4">
        <v>41478</v>
      </c>
      <c r="B143" s="4"/>
      <c r="C143" s="4"/>
      <c r="D143" s="5">
        <f t="shared" ca="1" si="3"/>
        <v>1000000</v>
      </c>
      <c r="E143" s="45">
        <f ca="1">1-(D143/MAX($D$2:D143))</f>
        <v>0</v>
      </c>
    </row>
    <row r="144" spans="1:5" x14ac:dyDescent="0.3">
      <c r="A144" s="4">
        <v>41479</v>
      </c>
      <c r="B144" s="4"/>
      <c r="C144" s="4"/>
      <c r="D144" s="5">
        <f t="shared" ca="1" si="3"/>
        <v>1000000</v>
      </c>
      <c r="E144" s="45">
        <f ca="1">1-(D144/MAX($D$2:D144))</f>
        <v>0</v>
      </c>
    </row>
    <row r="145" spans="1:5" x14ac:dyDescent="0.3">
      <c r="A145" s="4">
        <v>41480</v>
      </c>
      <c r="B145" s="4"/>
      <c r="C145" s="4"/>
      <c r="D145" s="5">
        <f t="shared" ca="1" si="3"/>
        <v>1000000</v>
      </c>
      <c r="E145" s="45">
        <f ca="1">1-(D145/MAX($D$2:D145))</f>
        <v>0</v>
      </c>
    </row>
    <row r="146" spans="1:5" x14ac:dyDescent="0.3">
      <c r="A146" s="4">
        <v>41481</v>
      </c>
      <c r="B146" s="4"/>
      <c r="C146" s="4"/>
      <c r="D146" s="5">
        <f t="shared" ca="1" si="3"/>
        <v>1000000</v>
      </c>
      <c r="E146" s="45">
        <f ca="1">1-(D146/MAX($D$2:D146))</f>
        <v>0</v>
      </c>
    </row>
    <row r="147" spans="1:5" x14ac:dyDescent="0.3">
      <c r="A147" s="4">
        <v>41484</v>
      </c>
      <c r="B147" s="4"/>
      <c r="C147" s="4"/>
      <c r="D147" s="5">
        <f t="shared" ca="1" si="3"/>
        <v>1000000</v>
      </c>
      <c r="E147" s="45">
        <f ca="1">1-(D147/MAX($D$2:D147))</f>
        <v>0</v>
      </c>
    </row>
    <row r="148" spans="1:5" x14ac:dyDescent="0.3">
      <c r="A148" s="4">
        <v>41485</v>
      </c>
      <c r="B148" s="4"/>
      <c r="C148" s="4"/>
      <c r="D148" s="5">
        <f t="shared" ca="1" si="3"/>
        <v>1000000</v>
      </c>
      <c r="E148" s="45">
        <f ca="1">1-(D148/MAX($D$2:D148))</f>
        <v>0</v>
      </c>
    </row>
    <row r="149" spans="1:5" x14ac:dyDescent="0.3">
      <c r="A149" s="4">
        <v>41486</v>
      </c>
      <c r="B149" s="4"/>
      <c r="C149" s="4"/>
      <c r="D149" s="5">
        <f t="shared" ca="1" si="3"/>
        <v>1000000</v>
      </c>
      <c r="E149" s="45">
        <f ca="1">1-(D149/MAX($D$2:D149))</f>
        <v>0</v>
      </c>
    </row>
    <row r="150" spans="1:5" x14ac:dyDescent="0.3">
      <c r="A150" s="4">
        <v>41487</v>
      </c>
      <c r="B150" s="4"/>
      <c r="C150" s="4"/>
      <c r="D150" s="5">
        <f t="shared" ca="1" si="3"/>
        <v>1000000</v>
      </c>
      <c r="E150" s="45">
        <f ca="1">1-(D150/MAX($D$2:D150))</f>
        <v>0</v>
      </c>
    </row>
    <row r="151" spans="1:5" x14ac:dyDescent="0.3">
      <c r="A151" s="4">
        <v>41488</v>
      </c>
      <c r="B151" s="4"/>
      <c r="C151" s="4"/>
      <c r="D151" s="5">
        <f t="shared" ca="1" si="3"/>
        <v>1000000</v>
      </c>
      <c r="E151" s="45">
        <f ca="1">1-(D151/MAX($D$2:D151))</f>
        <v>0</v>
      </c>
    </row>
    <row r="152" spans="1:5" x14ac:dyDescent="0.3">
      <c r="A152" s="4">
        <v>41491</v>
      </c>
      <c r="B152" s="4"/>
      <c r="C152" s="4"/>
      <c r="D152" s="5">
        <f t="shared" ca="1" si="3"/>
        <v>1000000</v>
      </c>
      <c r="E152" s="45">
        <f ca="1">1-(D152/MAX($D$2:D152))</f>
        <v>0</v>
      </c>
    </row>
    <row r="153" spans="1:5" x14ac:dyDescent="0.3">
      <c r="A153" s="4">
        <v>41492</v>
      </c>
      <c r="B153" s="4"/>
      <c r="C153" s="4"/>
      <c r="D153" s="5">
        <f t="shared" ca="1" si="3"/>
        <v>1000000</v>
      </c>
      <c r="E153" s="45">
        <f ca="1">1-(D153/MAX($D$2:D153))</f>
        <v>0</v>
      </c>
    </row>
    <row r="154" spans="1:5" x14ac:dyDescent="0.3">
      <c r="A154" s="4">
        <v>41493</v>
      </c>
      <c r="B154" s="4"/>
      <c r="C154" s="4"/>
      <c r="D154" s="5">
        <f t="shared" ca="1" si="3"/>
        <v>1000000</v>
      </c>
      <c r="E154" s="45">
        <f ca="1">1-(D154/MAX($D$2:D154))</f>
        <v>0</v>
      </c>
    </row>
    <row r="155" spans="1:5" x14ac:dyDescent="0.3">
      <c r="A155" s="4">
        <v>41494</v>
      </c>
      <c r="B155" s="4"/>
      <c r="C155" s="4"/>
      <c r="D155" s="5">
        <f t="shared" ca="1" si="3"/>
        <v>1000000</v>
      </c>
      <c r="E155" s="45">
        <f ca="1">1-(D155/MAX($D$2:D155))</f>
        <v>0</v>
      </c>
    </row>
    <row r="156" spans="1:5" x14ac:dyDescent="0.3">
      <c r="A156" s="4">
        <v>41498</v>
      </c>
      <c r="B156" s="4"/>
      <c r="C156" s="4"/>
      <c r="D156" s="5">
        <f t="shared" ca="1" si="3"/>
        <v>1000000</v>
      </c>
      <c r="E156" s="45">
        <f ca="1">1-(D156/MAX($D$2:D156))</f>
        <v>0</v>
      </c>
    </row>
    <row r="157" spans="1:5" x14ac:dyDescent="0.3">
      <c r="A157" s="4">
        <v>41499</v>
      </c>
      <c r="B157" s="4"/>
      <c r="C157" s="4"/>
      <c r="D157" s="5">
        <f t="shared" ca="1" si="3"/>
        <v>1000000</v>
      </c>
      <c r="E157" s="45">
        <f ca="1">1-(D157/MAX($D$2:D157))</f>
        <v>0</v>
      </c>
    </row>
    <row r="158" spans="1:5" x14ac:dyDescent="0.3">
      <c r="A158" s="4">
        <v>41500</v>
      </c>
      <c r="B158" s="4"/>
      <c r="C158" s="4"/>
      <c r="D158" s="5">
        <f t="shared" ca="1" si="3"/>
        <v>1000000</v>
      </c>
      <c r="E158" s="45">
        <f ca="1">1-(D158/MAX($D$2:D158))</f>
        <v>0</v>
      </c>
    </row>
    <row r="159" spans="1:5" x14ac:dyDescent="0.3">
      <c r="A159" s="4">
        <v>41502</v>
      </c>
      <c r="B159" s="4"/>
      <c r="C159" s="4"/>
      <c r="D159" s="5">
        <f t="shared" ca="1" si="3"/>
        <v>1000000</v>
      </c>
      <c r="E159" s="45">
        <f ca="1">1-(D159/MAX($D$2:D159))</f>
        <v>0</v>
      </c>
    </row>
    <row r="160" spans="1:5" x14ac:dyDescent="0.3">
      <c r="A160" s="4">
        <v>41505</v>
      </c>
      <c r="B160" s="4"/>
      <c r="C160" s="4"/>
      <c r="D160" s="5">
        <f t="shared" ca="1" si="3"/>
        <v>1000000</v>
      </c>
      <c r="E160" s="45">
        <f ca="1">1-(D160/MAX($D$2:D160))</f>
        <v>0</v>
      </c>
    </row>
    <row r="161" spans="1:5" x14ac:dyDescent="0.3">
      <c r="A161" s="4">
        <v>41506</v>
      </c>
      <c r="B161" s="4"/>
      <c r="C161" s="4"/>
      <c r="D161" s="5">
        <f t="shared" ca="1" si="3"/>
        <v>1000000</v>
      </c>
      <c r="E161" s="45">
        <f ca="1">1-(D161/MAX($D$2:D161))</f>
        <v>0</v>
      </c>
    </row>
    <row r="162" spans="1:5" x14ac:dyDescent="0.3">
      <c r="A162" s="4">
        <v>41507</v>
      </c>
      <c r="B162" s="4"/>
      <c r="C162" s="4"/>
      <c r="D162" s="5">
        <f t="shared" ca="1" si="3"/>
        <v>1000000</v>
      </c>
      <c r="E162" s="45">
        <f ca="1">1-(D162/MAX($D$2:D162))</f>
        <v>0</v>
      </c>
    </row>
    <row r="163" spans="1:5" x14ac:dyDescent="0.3">
      <c r="A163" s="4">
        <v>41508</v>
      </c>
      <c r="B163" s="4"/>
      <c r="C163" s="4"/>
      <c r="D163" s="5">
        <f t="shared" ca="1" si="3"/>
        <v>1000000</v>
      </c>
      <c r="E163" s="45">
        <f ca="1">1-(D163/MAX($D$2:D163))</f>
        <v>0</v>
      </c>
    </row>
    <row r="164" spans="1:5" x14ac:dyDescent="0.3">
      <c r="A164" s="4">
        <v>41509</v>
      </c>
      <c r="B164" s="4"/>
      <c r="C164" s="4"/>
      <c r="D164" s="5">
        <f t="shared" ca="1" si="3"/>
        <v>1000000</v>
      </c>
      <c r="E164" s="45">
        <f ca="1">1-(D164/MAX($D$2:D164))</f>
        <v>0</v>
      </c>
    </row>
    <row r="165" spans="1:5" x14ac:dyDescent="0.3">
      <c r="A165" s="4">
        <v>41512</v>
      </c>
      <c r="B165" s="4"/>
      <c r="C165" s="4"/>
      <c r="D165" s="5">
        <f t="shared" ca="1" si="3"/>
        <v>1000000</v>
      </c>
      <c r="E165" s="45">
        <f ca="1">1-(D165/MAX($D$2:D165))</f>
        <v>0</v>
      </c>
    </row>
    <row r="166" spans="1:5" x14ac:dyDescent="0.3">
      <c r="A166" s="4">
        <v>41513</v>
      </c>
      <c r="B166" s="4"/>
      <c r="C166" s="4"/>
      <c r="D166" s="5">
        <f t="shared" ca="1" si="3"/>
        <v>1000000</v>
      </c>
      <c r="E166" s="45">
        <f ca="1">1-(D166/MAX($D$2:D166))</f>
        <v>0</v>
      </c>
    </row>
    <row r="167" spans="1:5" x14ac:dyDescent="0.3">
      <c r="A167" s="4">
        <v>41514</v>
      </c>
      <c r="B167" s="4"/>
      <c r="C167" s="4"/>
      <c r="D167" s="5">
        <f t="shared" ca="1" si="3"/>
        <v>1000000</v>
      </c>
      <c r="E167" s="45">
        <f ca="1">1-(D167/MAX($D$2:D167))</f>
        <v>0</v>
      </c>
    </row>
    <row r="168" spans="1:5" x14ac:dyDescent="0.3">
      <c r="A168" s="4">
        <v>41515</v>
      </c>
      <c r="B168" s="4"/>
      <c r="C168" s="4"/>
      <c r="D168" s="5">
        <f t="shared" ca="1" si="3"/>
        <v>1000000</v>
      </c>
      <c r="E168" s="45">
        <f ca="1">1-(D168/MAX($D$2:D168))</f>
        <v>0</v>
      </c>
    </row>
    <row r="169" spans="1:5" x14ac:dyDescent="0.3">
      <c r="A169" s="4">
        <v>41516</v>
      </c>
      <c r="B169" s="4"/>
      <c r="C169" s="4"/>
      <c r="D169" s="5">
        <f t="shared" ca="1" si="3"/>
        <v>1000000</v>
      </c>
      <c r="E169" s="45">
        <f ca="1">1-(D169/MAX($D$2:D169))</f>
        <v>0</v>
      </c>
    </row>
    <row r="170" spans="1:5" x14ac:dyDescent="0.3">
      <c r="A170" s="4">
        <v>41519</v>
      </c>
      <c r="B170" s="4"/>
      <c r="C170" s="4"/>
      <c r="D170" s="5">
        <f t="shared" ca="1" si="3"/>
        <v>1000000</v>
      </c>
      <c r="E170" s="45">
        <f ca="1">1-(D170/MAX($D$2:D170))</f>
        <v>0</v>
      </c>
    </row>
    <row r="171" spans="1:5" x14ac:dyDescent="0.3">
      <c r="A171" s="4">
        <v>41520</v>
      </c>
      <c r="B171" s="4"/>
      <c r="C171" s="4"/>
      <c r="D171" s="5">
        <f t="shared" ca="1" si="3"/>
        <v>1000000</v>
      </c>
      <c r="E171" s="45">
        <f ca="1">1-(D171/MAX($D$2:D171))</f>
        <v>0</v>
      </c>
    </row>
    <row r="172" spans="1:5" x14ac:dyDescent="0.3">
      <c r="A172" s="4">
        <v>41521</v>
      </c>
      <c r="B172" s="4"/>
      <c r="C172" s="4"/>
      <c r="D172" s="5">
        <f t="shared" ca="1" si="3"/>
        <v>1000000</v>
      </c>
      <c r="E172" s="45">
        <f ca="1">1-(D172/MAX($D$2:D172))</f>
        <v>0</v>
      </c>
    </row>
    <row r="173" spans="1:5" x14ac:dyDescent="0.3">
      <c r="A173" s="4">
        <v>41522</v>
      </c>
      <c r="B173" s="4"/>
      <c r="C173" s="4"/>
      <c r="D173" s="5">
        <f t="shared" ca="1" si="3"/>
        <v>1000000</v>
      </c>
      <c r="E173" s="45">
        <f ca="1">1-(D173/MAX($D$2:D173))</f>
        <v>0</v>
      </c>
    </row>
    <row r="174" spans="1:5" x14ac:dyDescent="0.3">
      <c r="A174" s="4">
        <v>41523</v>
      </c>
      <c r="B174" s="4"/>
      <c r="C174" s="4"/>
      <c r="D174" s="5">
        <f t="shared" ca="1" si="3"/>
        <v>1000000</v>
      </c>
      <c r="E174" s="45">
        <f ca="1">1-(D174/MAX($D$2:D174))</f>
        <v>0</v>
      </c>
    </row>
    <row r="175" spans="1:5" x14ac:dyDescent="0.3">
      <c r="A175" s="4">
        <v>41527</v>
      </c>
      <c r="B175" s="4"/>
      <c r="C175" s="4"/>
      <c r="D175" s="5">
        <f t="shared" ca="1" si="3"/>
        <v>1000000</v>
      </c>
      <c r="E175" s="45">
        <f ca="1">1-(D175/MAX($D$2:D175))</f>
        <v>0</v>
      </c>
    </row>
    <row r="176" spans="1:5" x14ac:dyDescent="0.3">
      <c r="A176" s="4">
        <v>41528</v>
      </c>
      <c r="B176" s="4"/>
      <c r="C176" s="4"/>
      <c r="D176" s="5">
        <f t="shared" ca="1" si="3"/>
        <v>1000000</v>
      </c>
      <c r="E176" s="45">
        <f ca="1">1-(D176/MAX($D$2:D176))</f>
        <v>0</v>
      </c>
    </row>
    <row r="177" spans="1:5" x14ac:dyDescent="0.3">
      <c r="A177" s="4">
        <v>41529</v>
      </c>
      <c r="B177" s="4"/>
      <c r="C177" s="4"/>
      <c r="D177" s="5">
        <f t="shared" ca="1" si="3"/>
        <v>1000000</v>
      </c>
      <c r="E177" s="45">
        <f ca="1">1-(D177/MAX($D$2:D177))</f>
        <v>0</v>
      </c>
    </row>
    <row r="178" spans="1:5" x14ac:dyDescent="0.3">
      <c r="A178" s="4">
        <v>41530</v>
      </c>
      <c r="B178" s="4"/>
      <c r="C178" s="4"/>
      <c r="D178" s="5">
        <f t="shared" ca="1" si="3"/>
        <v>1000000</v>
      </c>
      <c r="E178" s="45">
        <f ca="1">1-(D178/MAX($D$2:D178))</f>
        <v>0</v>
      </c>
    </row>
    <row r="179" spans="1:5" x14ac:dyDescent="0.3">
      <c r="A179" s="4">
        <v>41533</v>
      </c>
      <c r="B179" s="4"/>
      <c r="C179" s="4"/>
      <c r="D179" s="5">
        <f t="shared" ca="1" si="3"/>
        <v>1000000</v>
      </c>
      <c r="E179" s="45">
        <f ca="1">1-(D179/MAX($D$2:D179))</f>
        <v>0</v>
      </c>
    </row>
    <row r="180" spans="1:5" x14ac:dyDescent="0.3">
      <c r="A180" s="4">
        <v>41534</v>
      </c>
      <c r="B180" s="4"/>
      <c r="C180" s="4"/>
      <c r="D180" s="5">
        <f t="shared" ca="1" si="3"/>
        <v>1000000</v>
      </c>
      <c r="E180" s="45">
        <f ca="1">1-(D180/MAX($D$2:D180))</f>
        <v>0</v>
      </c>
    </row>
    <row r="181" spans="1:5" x14ac:dyDescent="0.3">
      <c r="A181" s="4">
        <v>41535</v>
      </c>
      <c r="B181" s="4"/>
      <c r="C181" s="4"/>
      <c r="D181" s="5">
        <f t="shared" ca="1" si="3"/>
        <v>1000000</v>
      </c>
      <c r="E181" s="45">
        <f ca="1">1-(D181/MAX($D$2:D181))</f>
        <v>0</v>
      </c>
    </row>
    <row r="182" spans="1:5" x14ac:dyDescent="0.3">
      <c r="A182" s="4">
        <v>41536</v>
      </c>
      <c r="B182" s="4"/>
      <c r="C182" s="4"/>
      <c r="D182" s="5">
        <f t="shared" ca="1" si="3"/>
        <v>1000000</v>
      </c>
      <c r="E182" s="45">
        <f ca="1">1-(D182/MAX($D$2:D182))</f>
        <v>0</v>
      </c>
    </row>
    <row r="183" spans="1:5" x14ac:dyDescent="0.3">
      <c r="A183" s="4">
        <v>41537</v>
      </c>
      <c r="B183" s="4"/>
      <c r="C183" s="4"/>
      <c r="D183" s="5">
        <f t="shared" ca="1" si="3"/>
        <v>1000000</v>
      </c>
      <c r="E183" s="45">
        <f ca="1">1-(D183/MAX($D$2:D183))</f>
        <v>0</v>
      </c>
    </row>
    <row r="184" spans="1:5" x14ac:dyDescent="0.3">
      <c r="A184" s="4">
        <v>41540</v>
      </c>
      <c r="B184" s="4"/>
      <c r="C184" s="4"/>
      <c r="D184" s="5">
        <f t="shared" ca="1" si="3"/>
        <v>1000000</v>
      </c>
      <c r="E184" s="45">
        <f ca="1">1-(D184/MAX($D$2:D184))</f>
        <v>0</v>
      </c>
    </row>
    <row r="185" spans="1:5" x14ac:dyDescent="0.3">
      <c r="A185" s="4">
        <v>41541</v>
      </c>
      <c r="B185" s="4"/>
      <c r="C185" s="4"/>
      <c r="D185" s="5">
        <f t="shared" ca="1" si="3"/>
        <v>1000000</v>
      </c>
      <c r="E185" s="45">
        <f ca="1">1-(D185/MAX($D$2:D185))</f>
        <v>0</v>
      </c>
    </row>
    <row r="186" spans="1:5" x14ac:dyDescent="0.3">
      <c r="A186" s="4">
        <v>41542</v>
      </c>
      <c r="B186" s="4"/>
      <c r="C186" s="4"/>
      <c r="D186" s="5">
        <f t="shared" ca="1" si="3"/>
        <v>1000000</v>
      </c>
      <c r="E186" s="45">
        <f ca="1">1-(D186/MAX($D$2:D186))</f>
        <v>0</v>
      </c>
    </row>
    <row r="187" spans="1:5" x14ac:dyDescent="0.3">
      <c r="A187" s="4">
        <v>41543</v>
      </c>
      <c r="B187" s="4"/>
      <c r="C187" s="4"/>
      <c r="D187" s="5">
        <f t="shared" ca="1" si="3"/>
        <v>1000000</v>
      </c>
      <c r="E187" s="45">
        <f ca="1">1-(D187/MAX($D$2:D187))</f>
        <v>0</v>
      </c>
    </row>
    <row r="188" spans="1:5" x14ac:dyDescent="0.3">
      <c r="A188" s="4">
        <v>41544</v>
      </c>
      <c r="B188" s="4"/>
      <c r="C188" s="4"/>
      <c r="D188" s="5">
        <f t="shared" ca="1" si="3"/>
        <v>1000000</v>
      </c>
      <c r="E188" s="45">
        <f ca="1">1-(D188/MAX($D$2:D188))</f>
        <v>0</v>
      </c>
    </row>
    <row r="189" spans="1:5" x14ac:dyDescent="0.3">
      <c r="A189" s="4">
        <v>41547</v>
      </c>
      <c r="B189" s="4"/>
      <c r="C189" s="4"/>
      <c r="D189" s="5">
        <f t="shared" ca="1" si="3"/>
        <v>1000000</v>
      </c>
      <c r="E189" s="45">
        <f ca="1">1-(D189/MAX($D$2:D189))</f>
        <v>0</v>
      </c>
    </row>
    <row r="190" spans="1:5" x14ac:dyDescent="0.3">
      <c r="A190" s="4">
        <v>41548</v>
      </c>
      <c r="B190" s="4"/>
      <c r="C190" s="4"/>
      <c r="D190" s="5">
        <f t="shared" ca="1" si="3"/>
        <v>1000000</v>
      </c>
      <c r="E190" s="45">
        <f ca="1">1-(D190/MAX($D$2:D190))</f>
        <v>0</v>
      </c>
    </row>
    <row r="191" spans="1:5" x14ac:dyDescent="0.3">
      <c r="A191" s="4">
        <v>41550</v>
      </c>
      <c r="B191" s="4"/>
      <c r="C191" s="4"/>
      <c r="D191" s="5">
        <f t="shared" ca="1" si="3"/>
        <v>1000000</v>
      </c>
      <c r="E191" s="45">
        <f ca="1">1-(D191/MAX($D$2:D191))</f>
        <v>0</v>
      </c>
    </row>
    <row r="192" spans="1:5" x14ac:dyDescent="0.3">
      <c r="A192" s="4">
        <v>41551</v>
      </c>
      <c r="B192" s="4"/>
      <c r="C192" s="4"/>
      <c r="D192" s="5">
        <f t="shared" ca="1" si="3"/>
        <v>1000000</v>
      </c>
      <c r="E192" s="45">
        <f ca="1">1-(D192/MAX($D$2:D192))</f>
        <v>0</v>
      </c>
    </row>
    <row r="193" spans="1:5" x14ac:dyDescent="0.3">
      <c r="A193" s="4">
        <v>41554</v>
      </c>
      <c r="B193" s="4"/>
      <c r="C193" s="4"/>
      <c r="D193" s="5">
        <f t="shared" ca="1" si="3"/>
        <v>1000000</v>
      </c>
      <c r="E193" s="45">
        <f ca="1">1-(D193/MAX($D$2:D193))</f>
        <v>0</v>
      </c>
    </row>
    <row r="194" spans="1:5" x14ac:dyDescent="0.3">
      <c r="A194" s="4">
        <v>41555</v>
      </c>
      <c r="B194" s="4"/>
      <c r="C194" s="4"/>
      <c r="D194" s="5">
        <f t="shared" ca="1" si="3"/>
        <v>1000000</v>
      </c>
      <c r="E194" s="45">
        <f ca="1">1-(D194/MAX($D$2:D194))</f>
        <v>0</v>
      </c>
    </row>
    <row r="195" spans="1:5" x14ac:dyDescent="0.3">
      <c r="A195" s="4">
        <v>41556</v>
      </c>
      <c r="B195" s="4"/>
      <c r="C195" s="4"/>
      <c r="D195" s="5">
        <f t="shared" ref="D195:D251" ca="1" si="4">IF(D194="Equity",K195,IFERROR(VLOOKUP(A195,INDIRECT("TradeList!B2:T32"),19,FALSE),D194))</f>
        <v>1000000</v>
      </c>
      <c r="E195" s="45">
        <f ca="1">1-(D195/MAX($D$2:D195))</f>
        <v>0</v>
      </c>
    </row>
    <row r="196" spans="1:5" x14ac:dyDescent="0.3">
      <c r="A196" s="4">
        <v>41557</v>
      </c>
      <c r="B196" s="4"/>
      <c r="C196" s="4"/>
      <c r="D196" s="5">
        <f t="shared" ca="1" si="4"/>
        <v>1000000</v>
      </c>
      <c r="E196" s="45">
        <f ca="1">1-(D196/MAX($D$2:D196))</f>
        <v>0</v>
      </c>
    </row>
    <row r="197" spans="1:5" x14ac:dyDescent="0.3">
      <c r="A197" s="4">
        <v>41558</v>
      </c>
      <c r="B197" s="4"/>
      <c r="C197" s="4"/>
      <c r="D197" s="5">
        <f t="shared" ca="1" si="4"/>
        <v>1000000</v>
      </c>
      <c r="E197" s="45">
        <f ca="1">1-(D197/MAX($D$2:D197))</f>
        <v>0</v>
      </c>
    </row>
    <row r="198" spans="1:5" x14ac:dyDescent="0.3">
      <c r="A198" s="4">
        <v>41561</v>
      </c>
      <c r="B198" s="4"/>
      <c r="C198" s="4"/>
      <c r="D198" s="5">
        <f t="shared" ca="1" si="4"/>
        <v>1000000</v>
      </c>
      <c r="E198" s="45">
        <f ca="1">1-(D198/MAX($D$2:D198))</f>
        <v>0</v>
      </c>
    </row>
    <row r="199" spans="1:5" x14ac:dyDescent="0.3">
      <c r="A199" s="4">
        <v>41562</v>
      </c>
      <c r="B199" s="4"/>
      <c r="C199" s="4"/>
      <c r="D199" s="5">
        <f t="shared" ca="1" si="4"/>
        <v>1000000</v>
      </c>
      <c r="E199" s="45">
        <f ca="1">1-(D199/MAX($D$2:D199))</f>
        <v>0</v>
      </c>
    </row>
    <row r="200" spans="1:5" x14ac:dyDescent="0.3">
      <c r="A200" s="4">
        <v>41564</v>
      </c>
      <c r="B200" s="4"/>
      <c r="C200" s="4"/>
      <c r="D200" s="5">
        <f t="shared" ca="1" si="4"/>
        <v>1000000</v>
      </c>
      <c r="E200" s="45">
        <f ca="1">1-(D200/MAX($D$2:D200))</f>
        <v>0</v>
      </c>
    </row>
    <row r="201" spans="1:5" x14ac:dyDescent="0.3">
      <c r="A201" s="4">
        <v>41565</v>
      </c>
      <c r="B201" s="4"/>
      <c r="C201" s="4"/>
      <c r="D201" s="5">
        <f t="shared" ca="1" si="4"/>
        <v>1000000</v>
      </c>
      <c r="E201" s="45">
        <f ca="1">1-(D201/MAX($D$2:D201))</f>
        <v>0</v>
      </c>
    </row>
    <row r="202" spans="1:5" x14ac:dyDescent="0.3">
      <c r="A202" s="4">
        <v>41568</v>
      </c>
      <c r="B202" s="4"/>
      <c r="C202" s="4"/>
      <c r="D202" s="5">
        <f t="shared" ca="1" si="4"/>
        <v>1000000</v>
      </c>
      <c r="E202" s="45">
        <f ca="1">1-(D202/MAX($D$2:D202))</f>
        <v>0</v>
      </c>
    </row>
    <row r="203" spans="1:5" x14ac:dyDescent="0.3">
      <c r="A203" s="4">
        <v>41569</v>
      </c>
      <c r="B203" s="4"/>
      <c r="C203" s="4"/>
      <c r="D203" s="5">
        <f t="shared" ca="1" si="4"/>
        <v>1000000</v>
      </c>
      <c r="E203" s="45">
        <f ca="1">1-(D203/MAX($D$2:D203))</f>
        <v>0</v>
      </c>
    </row>
    <row r="204" spans="1:5" x14ac:dyDescent="0.3">
      <c r="A204" s="4">
        <v>41570</v>
      </c>
      <c r="B204" s="4"/>
      <c r="C204" s="4"/>
      <c r="D204" s="5">
        <f t="shared" ca="1" si="4"/>
        <v>1000000</v>
      </c>
      <c r="E204" s="45">
        <f ca="1">1-(D204/MAX($D$2:D204))</f>
        <v>0</v>
      </c>
    </row>
    <row r="205" spans="1:5" x14ac:dyDescent="0.3">
      <c r="A205" s="4">
        <v>41571</v>
      </c>
      <c r="B205" s="4"/>
      <c r="C205" s="4"/>
      <c r="D205" s="5">
        <f t="shared" ca="1" si="4"/>
        <v>1000000</v>
      </c>
      <c r="E205" s="45">
        <f ca="1">1-(D205/MAX($D$2:D205))</f>
        <v>0</v>
      </c>
    </row>
    <row r="206" spans="1:5" x14ac:dyDescent="0.3">
      <c r="A206" s="4">
        <v>41572</v>
      </c>
      <c r="B206" s="4"/>
      <c r="C206" s="4"/>
      <c r="D206" s="5">
        <f t="shared" ca="1" si="4"/>
        <v>1000000</v>
      </c>
      <c r="E206" s="45">
        <f ca="1">1-(D206/MAX($D$2:D206))</f>
        <v>0</v>
      </c>
    </row>
    <row r="207" spans="1:5" x14ac:dyDescent="0.3">
      <c r="A207" s="4">
        <v>41575</v>
      </c>
      <c r="B207" s="4"/>
      <c r="C207" s="4"/>
      <c r="D207" s="5">
        <f t="shared" ca="1" si="4"/>
        <v>1000000</v>
      </c>
      <c r="E207" s="45">
        <f ca="1">1-(D207/MAX($D$2:D207))</f>
        <v>0</v>
      </c>
    </row>
    <row r="208" spans="1:5" x14ac:dyDescent="0.3">
      <c r="A208" s="4">
        <v>41576</v>
      </c>
      <c r="B208" s="4"/>
      <c r="C208" s="4"/>
      <c r="D208" s="5">
        <f t="shared" ca="1" si="4"/>
        <v>1000000</v>
      </c>
      <c r="E208" s="45">
        <f ca="1">1-(D208/MAX($D$2:D208))</f>
        <v>0</v>
      </c>
    </row>
    <row r="209" spans="1:5" x14ac:dyDescent="0.3">
      <c r="A209" s="4">
        <v>41577</v>
      </c>
      <c r="B209" s="4"/>
      <c r="C209" s="4"/>
      <c r="D209" s="5">
        <f t="shared" ca="1" si="4"/>
        <v>1000000</v>
      </c>
      <c r="E209" s="45">
        <f ca="1">1-(D209/MAX($D$2:D209))</f>
        <v>0</v>
      </c>
    </row>
    <row r="210" spans="1:5" x14ac:dyDescent="0.3">
      <c r="A210" s="4">
        <v>41578</v>
      </c>
      <c r="B210" s="4"/>
      <c r="C210" s="4"/>
      <c r="D210" s="5">
        <f t="shared" ca="1" si="4"/>
        <v>1000000</v>
      </c>
      <c r="E210" s="45">
        <f ca="1">1-(D210/MAX($D$2:D210))</f>
        <v>0</v>
      </c>
    </row>
    <row r="211" spans="1:5" x14ac:dyDescent="0.3">
      <c r="A211" s="4">
        <v>41579</v>
      </c>
      <c r="B211" s="4"/>
      <c r="C211" s="4"/>
      <c r="D211" s="5">
        <f t="shared" ca="1" si="4"/>
        <v>1000000</v>
      </c>
      <c r="E211" s="45">
        <f ca="1">1-(D211/MAX($D$2:D211))</f>
        <v>0</v>
      </c>
    </row>
    <row r="212" spans="1:5" x14ac:dyDescent="0.3">
      <c r="A212" s="4">
        <v>41581</v>
      </c>
      <c r="B212" s="4"/>
      <c r="C212" s="4"/>
      <c r="D212" s="5">
        <f t="shared" ca="1" si="4"/>
        <v>1000000</v>
      </c>
      <c r="E212" s="45">
        <f ca="1">1-(D212/MAX($D$2:D212))</f>
        <v>0</v>
      </c>
    </row>
    <row r="213" spans="1:5" x14ac:dyDescent="0.3">
      <c r="A213" s="4">
        <v>41583</v>
      </c>
      <c r="B213" s="4"/>
      <c r="C213" s="4"/>
      <c r="D213" s="5">
        <f t="shared" ca="1" si="4"/>
        <v>1000000</v>
      </c>
      <c r="E213" s="45">
        <f ca="1">1-(D213/MAX($D$2:D213))</f>
        <v>0</v>
      </c>
    </row>
    <row r="214" spans="1:5" x14ac:dyDescent="0.3">
      <c r="A214" s="4">
        <v>41584</v>
      </c>
      <c r="B214" s="4"/>
      <c r="C214" s="4"/>
      <c r="D214" s="5">
        <f t="shared" ca="1" si="4"/>
        <v>1000000</v>
      </c>
      <c r="E214" s="45">
        <f ca="1">1-(D214/MAX($D$2:D214))</f>
        <v>0</v>
      </c>
    </row>
    <row r="215" spans="1:5" x14ac:dyDescent="0.3">
      <c r="A215" s="4">
        <v>41585</v>
      </c>
      <c r="B215" s="4"/>
      <c r="C215" s="4"/>
      <c r="D215" s="5">
        <f t="shared" ca="1" si="4"/>
        <v>1000000</v>
      </c>
      <c r="E215" s="45">
        <f ca="1">1-(D215/MAX($D$2:D215))</f>
        <v>0</v>
      </c>
    </row>
    <row r="216" spans="1:5" x14ac:dyDescent="0.3">
      <c r="A216" s="4">
        <v>41586</v>
      </c>
      <c r="B216" s="4"/>
      <c r="C216" s="4"/>
      <c r="D216" s="5">
        <f t="shared" ca="1" si="4"/>
        <v>1000000</v>
      </c>
      <c r="E216" s="45">
        <f ca="1">1-(D216/MAX($D$2:D216))</f>
        <v>0</v>
      </c>
    </row>
    <row r="217" spans="1:5" x14ac:dyDescent="0.3">
      <c r="A217" s="4">
        <v>41589</v>
      </c>
      <c r="B217" s="4"/>
      <c r="C217" s="4"/>
      <c r="D217" s="5">
        <f t="shared" ca="1" si="4"/>
        <v>1000000</v>
      </c>
      <c r="E217" s="45">
        <f ca="1">1-(D217/MAX($D$2:D217))</f>
        <v>0</v>
      </c>
    </row>
    <row r="218" spans="1:5" x14ac:dyDescent="0.3">
      <c r="A218" s="4">
        <v>41590</v>
      </c>
      <c r="B218" s="4"/>
      <c r="C218" s="4"/>
      <c r="D218" s="5">
        <f t="shared" ca="1" si="4"/>
        <v>1000000</v>
      </c>
      <c r="E218" s="45">
        <f ca="1">1-(D218/MAX($D$2:D218))</f>
        <v>0</v>
      </c>
    </row>
    <row r="219" spans="1:5" x14ac:dyDescent="0.3">
      <c r="A219" s="4">
        <v>41591</v>
      </c>
      <c r="B219" s="4"/>
      <c r="C219" s="4"/>
      <c r="D219" s="5">
        <f t="shared" ca="1" si="4"/>
        <v>1000000</v>
      </c>
      <c r="E219" s="45">
        <f ca="1">1-(D219/MAX($D$2:D219))</f>
        <v>0</v>
      </c>
    </row>
    <row r="220" spans="1:5" x14ac:dyDescent="0.3">
      <c r="A220" s="4">
        <v>41592</v>
      </c>
      <c r="B220" s="4"/>
      <c r="C220" s="4"/>
      <c r="D220" s="5">
        <f t="shared" ca="1" si="4"/>
        <v>1000000</v>
      </c>
      <c r="E220" s="45">
        <f ca="1">1-(D220/MAX($D$2:D220))</f>
        <v>0</v>
      </c>
    </row>
    <row r="221" spans="1:5" x14ac:dyDescent="0.3">
      <c r="A221" s="4">
        <v>41596</v>
      </c>
      <c r="B221" s="4"/>
      <c r="C221" s="4"/>
      <c r="D221" s="5">
        <f t="shared" ca="1" si="4"/>
        <v>1000000</v>
      </c>
      <c r="E221" s="45">
        <f ca="1">1-(D221/MAX($D$2:D221))</f>
        <v>0</v>
      </c>
    </row>
    <row r="222" spans="1:5" x14ac:dyDescent="0.3">
      <c r="A222" s="4">
        <v>41597</v>
      </c>
      <c r="B222" s="4"/>
      <c r="C222" s="4"/>
      <c r="D222" s="5">
        <f t="shared" ca="1" si="4"/>
        <v>1000000</v>
      </c>
      <c r="E222" s="45">
        <f ca="1">1-(D222/MAX($D$2:D222))</f>
        <v>0</v>
      </c>
    </row>
    <row r="223" spans="1:5" x14ac:dyDescent="0.3">
      <c r="A223" s="4">
        <v>41598</v>
      </c>
      <c r="B223" s="4"/>
      <c r="C223" s="4"/>
      <c r="D223" s="5">
        <f t="shared" ca="1" si="4"/>
        <v>1000000</v>
      </c>
      <c r="E223" s="45">
        <f ca="1">1-(D223/MAX($D$2:D223))</f>
        <v>0</v>
      </c>
    </row>
    <row r="224" spans="1:5" x14ac:dyDescent="0.3">
      <c r="A224" s="4">
        <v>41599</v>
      </c>
      <c r="B224" s="4"/>
      <c r="C224" s="4"/>
      <c r="D224" s="5">
        <f t="shared" ca="1" si="4"/>
        <v>1000000</v>
      </c>
      <c r="E224" s="45">
        <f ca="1">1-(D224/MAX($D$2:D224))</f>
        <v>0</v>
      </c>
    </row>
    <row r="225" spans="1:5" x14ac:dyDescent="0.3">
      <c r="A225" s="4">
        <v>41600</v>
      </c>
      <c r="B225" s="4"/>
      <c r="C225" s="4"/>
      <c r="D225" s="5">
        <f t="shared" ca="1" si="4"/>
        <v>1000000</v>
      </c>
      <c r="E225" s="45">
        <f ca="1">1-(D225/MAX($D$2:D225))</f>
        <v>0</v>
      </c>
    </row>
    <row r="226" spans="1:5" x14ac:dyDescent="0.3">
      <c r="A226" s="4">
        <v>41603</v>
      </c>
      <c r="B226" s="4"/>
      <c r="C226" s="4"/>
      <c r="D226" s="5">
        <f t="shared" ca="1" si="4"/>
        <v>1000000</v>
      </c>
      <c r="E226" s="45">
        <f ca="1">1-(D226/MAX($D$2:D226))</f>
        <v>0</v>
      </c>
    </row>
    <row r="227" spans="1:5" x14ac:dyDescent="0.3">
      <c r="A227" s="4">
        <v>41604</v>
      </c>
      <c r="B227" s="4"/>
      <c r="C227" s="4"/>
      <c r="D227" s="5">
        <f t="shared" ca="1" si="4"/>
        <v>1000000</v>
      </c>
      <c r="E227" s="45">
        <f ca="1">1-(D227/MAX($D$2:D227))</f>
        <v>0</v>
      </c>
    </row>
    <row r="228" spans="1:5" x14ac:dyDescent="0.3">
      <c r="A228" s="4">
        <v>41605</v>
      </c>
      <c r="B228" s="4"/>
      <c r="C228" s="4"/>
      <c r="D228" s="5">
        <f t="shared" ca="1" si="4"/>
        <v>1000000</v>
      </c>
      <c r="E228" s="45">
        <f ca="1">1-(D228/MAX($D$2:D228))</f>
        <v>0</v>
      </c>
    </row>
    <row r="229" spans="1:5" x14ac:dyDescent="0.3">
      <c r="A229" s="4">
        <v>41606</v>
      </c>
      <c r="B229" s="4"/>
      <c r="C229" s="4"/>
      <c r="D229" s="5">
        <f t="shared" ca="1" si="4"/>
        <v>1000000</v>
      </c>
      <c r="E229" s="45">
        <f ca="1">1-(D229/MAX($D$2:D229))</f>
        <v>0</v>
      </c>
    </row>
    <row r="230" spans="1:5" x14ac:dyDescent="0.3">
      <c r="A230" s="4">
        <v>41607</v>
      </c>
      <c r="B230" s="4"/>
      <c r="C230" s="4"/>
      <c r="D230" s="5">
        <f t="shared" ca="1" si="4"/>
        <v>1000000</v>
      </c>
      <c r="E230" s="45">
        <f ca="1">1-(D230/MAX($D$2:D230))</f>
        <v>0</v>
      </c>
    </row>
    <row r="231" spans="1:5" x14ac:dyDescent="0.3">
      <c r="A231" s="4">
        <v>41610</v>
      </c>
      <c r="B231" s="4"/>
      <c r="C231" s="4"/>
      <c r="D231" s="5">
        <f t="shared" ca="1" si="4"/>
        <v>1000000</v>
      </c>
      <c r="E231" s="45">
        <f ca="1">1-(D231/MAX($D$2:D231))</f>
        <v>0</v>
      </c>
    </row>
    <row r="232" spans="1:5" x14ac:dyDescent="0.3">
      <c r="A232" s="4">
        <v>41611</v>
      </c>
      <c r="B232" s="4"/>
      <c r="C232" s="4"/>
      <c r="D232" s="5">
        <f t="shared" ca="1" si="4"/>
        <v>1000000</v>
      </c>
      <c r="E232" s="45">
        <f ca="1">1-(D232/MAX($D$2:D232))</f>
        <v>0</v>
      </c>
    </row>
    <row r="233" spans="1:5" x14ac:dyDescent="0.3">
      <c r="A233" s="4">
        <v>41612</v>
      </c>
      <c r="B233" s="4"/>
      <c r="C233" s="4"/>
      <c r="D233" s="5">
        <f t="shared" ca="1" si="4"/>
        <v>1000000</v>
      </c>
      <c r="E233" s="45">
        <f ca="1">1-(D233/MAX($D$2:D233))</f>
        <v>0</v>
      </c>
    </row>
    <row r="234" spans="1:5" x14ac:dyDescent="0.3">
      <c r="A234" s="4">
        <v>41613</v>
      </c>
      <c r="B234" s="4"/>
      <c r="C234" s="4"/>
      <c r="D234" s="5">
        <f t="shared" ca="1" si="4"/>
        <v>1000000</v>
      </c>
      <c r="E234" s="45">
        <f ca="1">1-(D234/MAX($D$2:D234))</f>
        <v>0</v>
      </c>
    </row>
    <row r="235" spans="1:5" x14ac:dyDescent="0.3">
      <c r="A235" s="4">
        <v>41614</v>
      </c>
      <c r="B235" s="4"/>
      <c r="C235" s="4"/>
      <c r="D235" s="5">
        <f t="shared" ca="1" si="4"/>
        <v>1000000</v>
      </c>
      <c r="E235" s="45">
        <f ca="1">1-(D235/MAX($D$2:D235))</f>
        <v>0</v>
      </c>
    </row>
    <row r="236" spans="1:5" x14ac:dyDescent="0.3">
      <c r="A236" s="4">
        <v>41617</v>
      </c>
      <c r="B236" s="4"/>
      <c r="C236" s="4"/>
      <c r="D236" s="5">
        <f t="shared" ca="1" si="4"/>
        <v>1000000</v>
      </c>
      <c r="E236" s="45">
        <f ca="1">1-(D236/MAX($D$2:D236))</f>
        <v>0</v>
      </c>
    </row>
    <row r="237" spans="1:5" x14ac:dyDescent="0.3">
      <c r="A237" s="4">
        <v>41618</v>
      </c>
      <c r="B237" s="4"/>
      <c r="C237" s="4"/>
      <c r="D237" s="5">
        <f t="shared" ca="1" si="4"/>
        <v>1000000</v>
      </c>
      <c r="E237" s="45">
        <f ca="1">1-(D237/MAX($D$2:D237))</f>
        <v>0</v>
      </c>
    </row>
    <row r="238" spans="1:5" x14ac:dyDescent="0.3">
      <c r="A238" s="4">
        <v>41619</v>
      </c>
      <c r="B238" s="4"/>
      <c r="C238" s="4"/>
      <c r="D238" s="5">
        <f t="shared" ca="1" si="4"/>
        <v>1000000</v>
      </c>
      <c r="E238" s="45">
        <f ca="1">1-(D238/MAX($D$2:D238))</f>
        <v>0</v>
      </c>
    </row>
    <row r="239" spans="1:5" x14ac:dyDescent="0.3">
      <c r="A239" s="4">
        <v>41620</v>
      </c>
      <c r="B239" s="4"/>
      <c r="C239" s="4"/>
      <c r="D239" s="5">
        <f t="shared" ca="1" si="4"/>
        <v>1000000</v>
      </c>
      <c r="E239" s="45">
        <f ca="1">1-(D239/MAX($D$2:D239))</f>
        <v>0</v>
      </c>
    </row>
    <row r="240" spans="1:5" x14ac:dyDescent="0.3">
      <c r="A240" s="4">
        <v>41621</v>
      </c>
      <c r="B240" s="4"/>
      <c r="C240" s="4"/>
      <c r="D240" s="5">
        <f t="shared" ca="1" si="4"/>
        <v>1000000</v>
      </c>
      <c r="E240" s="45">
        <f ca="1">1-(D240/MAX($D$2:D240))</f>
        <v>0</v>
      </c>
    </row>
    <row r="241" spans="1:5" x14ac:dyDescent="0.3">
      <c r="A241" s="4">
        <v>41624</v>
      </c>
      <c r="B241" s="4"/>
      <c r="C241" s="4"/>
      <c r="D241" s="5">
        <f t="shared" ca="1" si="4"/>
        <v>1000000</v>
      </c>
      <c r="E241" s="45">
        <f ca="1">1-(D241/MAX($D$2:D241))</f>
        <v>0</v>
      </c>
    </row>
    <row r="242" spans="1:5" x14ac:dyDescent="0.3">
      <c r="A242" s="36">
        <v>41625</v>
      </c>
      <c r="B242" s="36"/>
      <c r="C242" s="36"/>
      <c r="D242" s="5">
        <f t="shared" ca="1" si="4"/>
        <v>1000000</v>
      </c>
      <c r="E242" s="45">
        <f ca="1">1-(D242/MAX($D$2:D242))</f>
        <v>0</v>
      </c>
    </row>
    <row r="243" spans="1:5" x14ac:dyDescent="0.3">
      <c r="A243" s="4">
        <v>41626</v>
      </c>
      <c r="B243" s="4"/>
      <c r="C243" s="4"/>
      <c r="D243" s="5">
        <f t="shared" ca="1" si="4"/>
        <v>1000000</v>
      </c>
      <c r="E243" s="45">
        <f ca="1">1-(D243/MAX($D$2:D243))</f>
        <v>0</v>
      </c>
    </row>
    <row r="244" spans="1:5" x14ac:dyDescent="0.3">
      <c r="A244" s="4">
        <v>41627</v>
      </c>
      <c r="B244" s="4"/>
      <c r="C244" s="4"/>
      <c r="D244" s="5">
        <f t="shared" ca="1" si="4"/>
        <v>1000000</v>
      </c>
      <c r="E244" s="45">
        <f ca="1">1-(D244/MAX($D$2:D244))</f>
        <v>0</v>
      </c>
    </row>
    <row r="245" spans="1:5" x14ac:dyDescent="0.3">
      <c r="A245" s="4">
        <v>41628</v>
      </c>
      <c r="B245" s="4"/>
      <c r="C245" s="4"/>
      <c r="D245" s="5">
        <f t="shared" ca="1" si="4"/>
        <v>1000000</v>
      </c>
      <c r="E245" s="45">
        <f ca="1">1-(D245/MAX($D$2:D245))</f>
        <v>0</v>
      </c>
    </row>
    <row r="246" spans="1:5" x14ac:dyDescent="0.3">
      <c r="A246" s="4">
        <v>41631</v>
      </c>
      <c r="B246" s="4"/>
      <c r="C246" s="4"/>
      <c r="D246" s="5">
        <f t="shared" ca="1" si="4"/>
        <v>1000000</v>
      </c>
      <c r="E246" s="45">
        <f ca="1">1-(D246/MAX($D$2:D246))</f>
        <v>0</v>
      </c>
    </row>
    <row r="247" spans="1:5" x14ac:dyDescent="0.3">
      <c r="A247" s="36">
        <v>41632</v>
      </c>
      <c r="B247" s="36"/>
      <c r="C247" s="36"/>
      <c r="D247" s="5">
        <f t="shared" ca="1" si="4"/>
        <v>1000000</v>
      </c>
      <c r="E247" s="45">
        <f ca="1">1-(D247/MAX($D$2:D247))</f>
        <v>0</v>
      </c>
    </row>
    <row r="248" spans="1:5" x14ac:dyDescent="0.3">
      <c r="A248" s="4">
        <v>41634</v>
      </c>
      <c r="B248" s="4"/>
      <c r="C248" s="4"/>
      <c r="D248" s="5">
        <f t="shared" ca="1" si="4"/>
        <v>1000000</v>
      </c>
      <c r="E248" s="45">
        <f ca="1">1-(D248/MAX($D$2:D248))</f>
        <v>0</v>
      </c>
    </row>
    <row r="249" spans="1:5" x14ac:dyDescent="0.3">
      <c r="A249" s="4">
        <v>41635</v>
      </c>
      <c r="B249" s="4"/>
      <c r="C249" s="4"/>
      <c r="D249" s="5">
        <f t="shared" ca="1" si="4"/>
        <v>1000000</v>
      </c>
      <c r="E249" s="45">
        <f ca="1">1-(D249/MAX($D$2:D249))</f>
        <v>0</v>
      </c>
    </row>
    <row r="250" spans="1:5" x14ac:dyDescent="0.3">
      <c r="A250" s="4">
        <v>41638</v>
      </c>
      <c r="B250" s="4"/>
      <c r="C250" s="4"/>
      <c r="D250" s="5">
        <f t="shared" ca="1" si="4"/>
        <v>1000000</v>
      </c>
      <c r="E250" s="45">
        <f ca="1">1-(D250/MAX($D$2:D250))</f>
        <v>0</v>
      </c>
    </row>
    <row r="251" spans="1:5" x14ac:dyDescent="0.3">
      <c r="A251" s="4">
        <v>41639</v>
      </c>
      <c r="B251" s="4"/>
      <c r="C251" s="4"/>
      <c r="D251" s="5">
        <f t="shared" ca="1" si="4"/>
        <v>1000000</v>
      </c>
      <c r="E251" s="45">
        <f ca="1">1-(D251/MAX($D$2:D251))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3"/>
  <sheetViews>
    <sheetView topLeftCell="D224" workbookViewId="0">
      <selection activeCell="H243" sqref="H243"/>
    </sheetView>
  </sheetViews>
  <sheetFormatPr defaultRowHeight="14.4" outlineLevelCol="1" x14ac:dyDescent="0.3"/>
  <cols>
    <col min="1" max="3" width="0" hidden="1" customWidth="1" outlineLevel="1"/>
    <col min="4" max="4" width="8.88671875" collapsed="1"/>
    <col min="7" max="7" width="10.33203125" style="4" bestFit="1" customWidth="1"/>
    <col min="8" max="8" width="10.21875" bestFit="1" customWidth="1"/>
    <col min="9" max="9" width="7.5546875" style="5" customWidth="1"/>
    <col min="11" max="11" width="12.6640625" bestFit="1" customWidth="1"/>
    <col min="12" max="12" width="12.6640625" customWidth="1"/>
    <col min="15" max="15" width="11.33203125" customWidth="1" outlineLevel="1"/>
    <col min="16" max="17" width="11.33203125" customWidth="1"/>
    <col min="18" max="19" width="11.33203125" hidden="1" customWidth="1" outlineLevel="1"/>
    <col min="20" max="20" width="13.33203125" customWidth="1" collapsed="1"/>
    <col min="21" max="21" width="13.77734375" customWidth="1"/>
    <col min="22" max="22" width="11.33203125" hidden="1" customWidth="1" outlineLevel="1"/>
    <col min="23" max="23" width="13.21875" hidden="1" customWidth="1" outlineLevel="1"/>
    <col min="24" max="24" width="10.6640625" bestFit="1" customWidth="1" collapsed="1"/>
    <col min="25" max="25" width="11.109375" bestFit="1" customWidth="1"/>
    <col min="34" max="34" width="16.109375" bestFit="1" customWidth="1"/>
    <col min="35" max="35" width="16.77734375" bestFit="1" customWidth="1"/>
    <col min="36" max="37" width="5.33203125" customWidth="1"/>
  </cols>
  <sheetData>
    <row r="1" spans="1:39" ht="16.2" x14ac:dyDescent="0.45">
      <c r="A1" s="3" t="s">
        <v>33</v>
      </c>
      <c r="B1" s="3" t="s">
        <v>87</v>
      </c>
      <c r="C1" s="3" t="s">
        <v>88</v>
      </c>
      <c r="D1" s="3" t="s">
        <v>95</v>
      </c>
      <c r="E1" s="3" t="s">
        <v>96</v>
      </c>
      <c r="F1" s="3" t="s">
        <v>32</v>
      </c>
      <c r="G1" s="3" t="s">
        <v>16</v>
      </c>
      <c r="H1" s="3" t="s">
        <v>29</v>
      </c>
      <c r="I1" s="3" t="s">
        <v>31</v>
      </c>
      <c r="J1" s="3" t="s">
        <v>34</v>
      </c>
      <c r="K1" s="3" t="s">
        <v>37</v>
      </c>
      <c r="L1" s="3" t="s">
        <v>40</v>
      </c>
      <c r="M1" s="3" t="s">
        <v>38</v>
      </c>
      <c r="N1" s="3" t="s">
        <v>39</v>
      </c>
      <c r="O1" s="3" t="s">
        <v>41</v>
      </c>
      <c r="P1" s="3" t="s">
        <v>78</v>
      </c>
      <c r="Q1" s="3" t="s">
        <v>79</v>
      </c>
      <c r="R1" s="3" t="s">
        <v>82</v>
      </c>
      <c r="S1" s="3" t="s">
        <v>83</v>
      </c>
      <c r="T1" s="3" t="s">
        <v>80</v>
      </c>
      <c r="U1" s="3" t="s">
        <v>81</v>
      </c>
      <c r="V1" s="3" t="s">
        <v>84</v>
      </c>
      <c r="W1" s="3" t="s">
        <v>42</v>
      </c>
      <c r="X1" s="3" t="s">
        <v>90</v>
      </c>
      <c r="Y1" s="3" t="s">
        <v>89</v>
      </c>
      <c r="Z1" s="3" t="s">
        <v>91</v>
      </c>
      <c r="AA1" s="3" t="s">
        <v>92</v>
      </c>
      <c r="AB1" s="3" t="s">
        <v>45</v>
      </c>
      <c r="AC1" s="3" t="s">
        <v>46</v>
      </c>
      <c r="AD1" s="3" t="s">
        <v>93</v>
      </c>
      <c r="AE1" s="3" t="s">
        <v>94</v>
      </c>
      <c r="AF1" s="3"/>
      <c r="AG1" s="3"/>
      <c r="AH1" s="3" t="s">
        <v>95</v>
      </c>
      <c r="AI1" s="3" t="s">
        <v>96</v>
      </c>
      <c r="AJ1" s="3"/>
      <c r="AK1" s="3"/>
    </row>
    <row r="2" spans="1:39" x14ac:dyDescent="0.3">
      <c r="A2" t="str">
        <f>IF(W2="","",W2&amp;"-"&amp;COUNTIF($W$2:W2,W2))</f>
        <v/>
      </c>
      <c r="B2" t="str">
        <f>IF(T2="","",T2&amp;"-"&amp;COUNTIF($T$2:T2,T2))</f>
        <v/>
      </c>
      <c r="C2" t="str">
        <f>IF(U2="","",U2&amp;"-"&amp;COUNTIF($U$2:U2,U2))</f>
        <v/>
      </c>
      <c r="D2" t="s">
        <v>97</v>
      </c>
      <c r="E2" t="s">
        <v>97</v>
      </c>
      <c r="F2">
        <v>1</v>
      </c>
      <c r="G2" s="4">
        <f ca="1">VLOOKUP(F2, INDIRECT("HDFCBANK!A2:P251"), 4, FALSE)</f>
        <v>41275</v>
      </c>
      <c r="H2">
        <f ca="1">VLOOKUP(H$1&amp;$G2, INDIRECT(H$1&amp;"!E2:Q251"), 7, FALSE)</f>
        <v>684.5</v>
      </c>
      <c r="I2" s="5">
        <f ca="1">VLOOKUP(I$1&amp;$G2, INDIRECT(I$1&amp;"!E2:Q251"), 7, FALSE)</f>
        <v>832.95</v>
      </c>
      <c r="J2" s="6">
        <f ca="1">H2/I2</f>
        <v>0.82177801788822857</v>
      </c>
      <c r="K2" s="6" t="str">
        <f t="shared" ref="K2:K65" ca="1" si="0">IF($F2&gt;=$AM$3,AVERAGE(OFFSET(J2,0,0,-$AM$3,1)),"")</f>
        <v/>
      </c>
      <c r="L2" s="6" t="str">
        <f>IFERROR(IF($F2&gt;=$AM$3, _xlfn.STDEV.S(#REF!), ""), "")</f>
        <v/>
      </c>
      <c r="M2" t="str">
        <f ca="1">IFERROR(K2+(L2*$AM$4), "")</f>
        <v/>
      </c>
      <c r="N2" t="str">
        <f ca="1">IFERROR(K2-(L2*$AM$4), "")</f>
        <v/>
      </c>
      <c r="O2" t="str">
        <f t="shared" ref="O2:O65" si="1">IF(F2&lt;=$AM$3,"",IF(O1="",IF(J2&gt;M2,"Short",IF(J2&lt;N2,"Long",IF(M2="","",""))),IF(O1="Long",IF(J2&gt;K2,"",O1),IF(O1="Short",IF(J2&lt;K2,"",O1),""))))</f>
        <v/>
      </c>
      <c r="P2" t="str">
        <f>IF(F2&lt;=$AM$3,"",IF(P1="",IF(J2&lt;N2,"Long",IF(P2="","","")),IF(P1="Long", IF(J2&gt;K2,"",P1),"")))</f>
        <v/>
      </c>
      <c r="Q2" t="str">
        <f ca="1">IF(G2&lt;=$AM$3, "", IF(Q1="", IF(J2&gt;M2,"Short", IF(M2="","","")), IF(Q1="Short", IF(J2&lt;K2,"",Q1), "")))</f>
        <v/>
      </c>
      <c r="R2">
        <f>IF(P2="Long", 1, 0)</f>
        <v>0</v>
      </c>
      <c r="S2">
        <f ca="1">IF(Q2="Short", -1, 0)</f>
        <v>0</v>
      </c>
      <c r="T2" t="str">
        <f>IF(P1="",IF(P2="Long",1, ""),IF(P1="Long",IF(P2="Long","", 0), ""))</f>
        <v/>
      </c>
      <c r="U2" t="str">
        <f>IF(Q1="",IF(Q2="Short",-1, ""),IF(Q1="Short",IF(Q2="Short","", 0), ""))</f>
        <v/>
      </c>
      <c r="W2" t="str">
        <f t="shared" ref="W2:W9" si="2">IF(O1="",IF(O2="Long",1,IF(O2="Short",1,"")),IF(O1="Long",IF(O2="Long","", 0),IF(O1="Short",IF(O2="Short","",0), "")))</f>
        <v/>
      </c>
      <c r="X2" t="str">
        <f>IF(T2="","", IF(T2=1, "Long"&amp;COUNTIF($T$2:T2,1), "Sell"&amp;COUNTIF($T$2:T2, 0)))</f>
        <v/>
      </c>
      <c r="Y2" t="str">
        <f>IF(U2="","", IF(U2=-1, "Short"&amp;COUNTIF($U$2:U2,-1), "Cover"&amp;COUNTIF($U$2:U2, 0)))</f>
        <v/>
      </c>
      <c r="Z2" t="str">
        <f>IF(T2="","",IF(T2=1,"BUY",""))</f>
        <v/>
      </c>
      <c r="AA2" t="str">
        <f>IF(T2="","",IF(T2=0,"SELL",""))</f>
        <v/>
      </c>
      <c r="AB2" t="str">
        <f>IF(U2="", "", IF(U2=-1, "Short", ""))</f>
        <v/>
      </c>
      <c r="AC2" t="str">
        <f>IF(U2="", "", IF(U2=0, "Cover", ""))</f>
        <v/>
      </c>
      <c r="AD2" t="str">
        <f>Z2&amp;AB2</f>
        <v/>
      </c>
      <c r="AE2" t="str">
        <f>AA2&amp;AC2</f>
        <v/>
      </c>
      <c r="AF2">
        <f>IF(AD2="",0,1)</f>
        <v>0</v>
      </c>
      <c r="AG2">
        <f>IF(AE2="", 0, 1)</f>
        <v>0</v>
      </c>
      <c r="AH2" t="str">
        <f>IF(AF2=0, "", COUNTIF($AF$2:AF2, 1))</f>
        <v/>
      </c>
      <c r="AI2" t="str">
        <f>IF(AG2=0, "", COUNTIF($AG$2:AG2, 1))</f>
        <v/>
      </c>
      <c r="AJ2" t="str">
        <f>IF(T2=1,"Long",IF(U2=-1,"Short", ""))</f>
        <v/>
      </c>
      <c r="AK2" t="str">
        <f>IF(AA2="SELL", "Long", IF(AC2="Cover", "Short", ""))</f>
        <v/>
      </c>
    </row>
    <row r="3" spans="1:39" x14ac:dyDescent="0.3">
      <c r="A3" t="str">
        <f>IF(W3="","",W3&amp;"-"&amp;COUNTIF($W$2:W3,W3))</f>
        <v/>
      </c>
      <c r="B3" t="str">
        <f>IF(T3="","",T3&amp;"-"&amp;COUNTIF($T$2:T3,T3))</f>
        <v/>
      </c>
      <c r="C3" t="str">
        <f ca="1">IF(U3="","",U3&amp;"-"&amp;COUNTIF($U$2:U3,U3))</f>
        <v/>
      </c>
      <c r="D3" t="s">
        <v>97</v>
      </c>
      <c r="E3" t="s">
        <v>97</v>
      </c>
      <c r="F3">
        <f>F2+1</f>
        <v>2</v>
      </c>
      <c r="G3" s="4">
        <f t="shared" ref="G3:G66" ca="1" si="3">VLOOKUP(F3, INDIRECT("HDFCBANK!A2:P251"), 4, FALSE)</f>
        <v>41276</v>
      </c>
      <c r="H3">
        <f t="shared" ref="H3:I66" ca="1" si="4">VLOOKUP(H$1&amp;$G3, INDIRECT(H$1&amp;"!E2:Q251"), 7, FALSE)</f>
        <v>687.35</v>
      </c>
      <c r="I3" s="5">
        <f t="shared" ca="1" si="4"/>
        <v>846.6</v>
      </c>
      <c r="J3" s="6">
        <f t="shared" ref="J3:J66" ca="1" si="5">H3/I3</f>
        <v>0.81189463737302148</v>
      </c>
      <c r="K3" s="6" t="str">
        <f t="shared" ca="1" si="0"/>
        <v/>
      </c>
      <c r="L3" s="6" t="str">
        <f>IFERROR(IF($F3&gt;=$AM$3, _xlfn.STDEV.S(#REF!), ""), "")</f>
        <v/>
      </c>
      <c r="M3" t="str">
        <f t="shared" ref="M3:M66" ca="1" si="6">IFERROR(K3+(L3*$AM$4), "")</f>
        <v/>
      </c>
      <c r="N3" t="str">
        <f t="shared" ref="N3:N66" ca="1" si="7">IFERROR(K3-(L3*$AM$4), "")</f>
        <v/>
      </c>
      <c r="O3" t="str">
        <f t="shared" si="1"/>
        <v/>
      </c>
      <c r="P3" t="str">
        <f t="shared" ref="P3:P28" si="8">IF(F3&lt;=$AM$3,"",IF(P2="",IF(J3&lt;N3,"Long",IF(P3="","","")),IF(P2="Long", IF(J3&gt;K3,"",P2),"")))</f>
        <v/>
      </c>
      <c r="Q3" t="str">
        <f t="shared" ref="Q3:Q66" ca="1" si="9">IF(G3&lt;=$AM$3, "", IF(Q2="", IF(J3&gt;M3,"Short", IF(M3="","","")), IF(Q2="Short", IF(J3&lt;K3,"",Q2), "")))</f>
        <v/>
      </c>
      <c r="R3">
        <f t="shared" ref="R3:R66" si="10">IF(P3="Long", 1, 0)</f>
        <v>0</v>
      </c>
      <c r="S3">
        <f t="shared" ref="S3:S66" ca="1" si="11">IF(Q3="Short", -1, 0)</f>
        <v>0</v>
      </c>
      <c r="T3" t="str">
        <f t="shared" ref="T3:T66" si="12">IF(P2="",IF(P3="Long",1, ""),IF(P2="Long",IF(P3="Long","", 0), ""))</f>
        <v/>
      </c>
      <c r="U3" t="str">
        <f t="shared" ref="U3:U66" ca="1" si="13">IF(Q2="",IF(Q3="Short",-1, ""),IF(Q2="Short",IF(Q3="Short","", 0), ""))</f>
        <v/>
      </c>
      <c r="W3" t="str">
        <f t="shared" si="2"/>
        <v/>
      </c>
      <c r="X3" t="str">
        <f>IF(T3="","", IF(T3=1, "Long"&amp;COUNTIF($T$2:T3,1), "Sell"&amp;COUNTIF($T$2:T3, 0)))</f>
        <v/>
      </c>
      <c r="Y3" t="str">
        <f ca="1">IF(U3="","", IF(U3=-1, "Short"&amp;COUNTIF($U$2:U3,-1), "Cover"&amp;COUNTIF($U$2:U3, 0)))</f>
        <v/>
      </c>
      <c r="Z3" t="str">
        <f t="shared" ref="Z3:Z66" si="14">IF(T3="","",IF(T3=1,"BUY",""))</f>
        <v/>
      </c>
      <c r="AA3" t="str">
        <f t="shared" ref="AA3:AA66" si="15">IF(T3="","",IF(T3=0,"SELL",""))</f>
        <v/>
      </c>
      <c r="AB3" t="str">
        <f t="shared" ref="AB3:AB66" ca="1" si="16">IF(U3="", "", IF(U3=-1, "Short", ""))</f>
        <v/>
      </c>
      <c r="AC3" t="str">
        <f t="shared" ref="AC3:AC66" ca="1" si="17">IF(U3="", "", IF(U3=0, "Cover", ""))</f>
        <v/>
      </c>
      <c r="AD3" t="str">
        <f t="shared" ref="AD3:AE66" ca="1" si="18">Z3&amp;AB3</f>
        <v/>
      </c>
      <c r="AE3" t="str">
        <f t="shared" ca="1" si="18"/>
        <v/>
      </c>
      <c r="AF3">
        <f t="shared" ref="AF3:AF66" ca="1" si="19">IF(AD3="",0,1)</f>
        <v>0</v>
      </c>
      <c r="AG3">
        <f t="shared" ref="AG3:AG66" ca="1" si="20">IF(AE3="", 0, 1)</f>
        <v>0</v>
      </c>
      <c r="AH3" t="str">
        <f ca="1">IF(AF3=0, "", COUNTIF($AF$2:AF3, 1))</f>
        <v/>
      </c>
      <c r="AI3" t="str">
        <f ca="1">IF(AG3=0, "", COUNTIF($AG$2:AG3, 1))</f>
        <v/>
      </c>
      <c r="AJ3" t="str">
        <f t="shared" ref="AJ3:AJ66" ca="1" si="21">IF(T3=1,"Long",IF(U3=-1,"Short", ""))</f>
        <v/>
      </c>
      <c r="AK3" t="str">
        <f t="shared" ref="AK3:AK66" ca="1" si="22">IF(AA3="SELL", "Long", IF(AC3="Cover", "Short", ""))</f>
        <v/>
      </c>
      <c r="AL3" s="9" t="s">
        <v>35</v>
      </c>
      <c r="AM3">
        <v>10</v>
      </c>
    </row>
    <row r="4" spans="1:39" x14ac:dyDescent="0.3">
      <c r="A4" t="str">
        <f>IF(W4="","",W4&amp;"-"&amp;COUNTIF($W$2:W4,W4))</f>
        <v/>
      </c>
      <c r="B4" t="str">
        <f>IF(T4="","",T4&amp;"-"&amp;COUNTIF($T$2:T4,T4))</f>
        <v/>
      </c>
      <c r="C4" t="str">
        <f ca="1">IF(U4="","",U4&amp;"-"&amp;COUNTIF($U$2:U4,U4))</f>
        <v/>
      </c>
      <c r="D4" t="s">
        <v>97</v>
      </c>
      <c r="E4" t="s">
        <v>97</v>
      </c>
      <c r="F4">
        <f t="shared" ref="F4:F67" si="23">F3+1</f>
        <v>3</v>
      </c>
      <c r="G4" s="4">
        <f t="shared" ca="1" si="3"/>
        <v>41277</v>
      </c>
      <c r="H4">
        <f t="shared" ca="1" si="4"/>
        <v>683.35</v>
      </c>
      <c r="I4" s="5">
        <f t="shared" ca="1" si="4"/>
        <v>845.5</v>
      </c>
      <c r="J4" s="6">
        <f t="shared" ca="1" si="5"/>
        <v>0.80821998817267893</v>
      </c>
      <c r="K4" s="6" t="str">
        <f t="shared" ca="1" si="0"/>
        <v/>
      </c>
      <c r="L4" s="6" t="str">
        <f>IFERROR(IF($F4&gt;=$AM$3, _xlfn.STDEV.S(#REF!), ""), "")</f>
        <v/>
      </c>
      <c r="M4" t="str">
        <f t="shared" ca="1" si="6"/>
        <v/>
      </c>
      <c r="N4" t="str">
        <f t="shared" ca="1" si="7"/>
        <v/>
      </c>
      <c r="O4" t="str">
        <f t="shared" si="1"/>
        <v/>
      </c>
      <c r="P4" t="str">
        <f t="shared" si="8"/>
        <v/>
      </c>
      <c r="Q4" t="str">
        <f t="shared" ca="1" si="9"/>
        <v/>
      </c>
      <c r="R4">
        <f t="shared" si="10"/>
        <v>0</v>
      </c>
      <c r="S4">
        <f t="shared" ca="1" si="11"/>
        <v>0</v>
      </c>
      <c r="T4" t="str">
        <f t="shared" si="12"/>
        <v/>
      </c>
      <c r="U4" t="str">
        <f t="shared" ca="1" si="13"/>
        <v/>
      </c>
      <c r="W4" t="str">
        <f t="shared" si="2"/>
        <v/>
      </c>
      <c r="X4" t="str">
        <f>IF(T4="","", IF(T4=1, "Long"&amp;COUNTIF($T$2:T4,1), "Sell"&amp;COUNTIF($T$2:T4, 0)))</f>
        <v/>
      </c>
      <c r="Y4" t="str">
        <f ca="1">IF(U4="","", IF(U4=-1, "Short"&amp;COUNTIF($U$2:U4,-1), "Cover"&amp;COUNTIF($U$2:U4, 0)))</f>
        <v/>
      </c>
      <c r="Z4" t="str">
        <f t="shared" si="14"/>
        <v/>
      </c>
      <c r="AA4" t="str">
        <f t="shared" si="15"/>
        <v/>
      </c>
      <c r="AB4" t="str">
        <f t="shared" ca="1" si="16"/>
        <v/>
      </c>
      <c r="AC4" t="str">
        <f t="shared" ca="1" si="17"/>
        <v/>
      </c>
      <c r="AD4" t="str">
        <f t="shared" ca="1" si="18"/>
        <v/>
      </c>
      <c r="AE4" t="str">
        <f t="shared" ca="1" si="18"/>
        <v/>
      </c>
      <c r="AF4">
        <f t="shared" ca="1" si="19"/>
        <v>0</v>
      </c>
      <c r="AG4">
        <f t="shared" ca="1" si="20"/>
        <v>0</v>
      </c>
      <c r="AH4" t="str">
        <f ca="1">IF(AF4=0, "", COUNTIF($AF$2:AF4, 1))</f>
        <v/>
      </c>
      <c r="AI4" t="str">
        <f ca="1">IF(AG4=0, "", COUNTIF($AG$2:AG4, 1))</f>
        <v/>
      </c>
      <c r="AJ4" t="str">
        <f t="shared" ca="1" si="21"/>
        <v/>
      </c>
      <c r="AK4" t="str">
        <f t="shared" ca="1" si="22"/>
        <v/>
      </c>
      <c r="AL4" s="9" t="s">
        <v>36</v>
      </c>
      <c r="AM4">
        <v>1</v>
      </c>
    </row>
    <row r="5" spans="1:39" x14ac:dyDescent="0.3">
      <c r="A5" t="str">
        <f>IF(W5="","",W5&amp;"-"&amp;COUNTIF($W$2:W5,W5))</f>
        <v/>
      </c>
      <c r="B5" t="str">
        <f>IF(T5="","",T5&amp;"-"&amp;COUNTIF($T$2:T5,T5))</f>
        <v/>
      </c>
      <c r="C5" t="str">
        <f ca="1">IF(U5="","",U5&amp;"-"&amp;COUNTIF($U$2:U5,U5))</f>
        <v/>
      </c>
      <c r="D5" t="s">
        <v>97</v>
      </c>
      <c r="E5" t="s">
        <v>97</v>
      </c>
      <c r="F5">
        <f t="shared" si="23"/>
        <v>4</v>
      </c>
      <c r="G5" s="4">
        <f t="shared" ca="1" si="3"/>
        <v>41278</v>
      </c>
      <c r="H5">
        <f t="shared" ca="1" si="4"/>
        <v>679.35</v>
      </c>
      <c r="I5" s="5">
        <f t="shared" ca="1" si="4"/>
        <v>837.7</v>
      </c>
      <c r="J5" s="6">
        <f t="shared" ca="1" si="5"/>
        <v>0.81097051450399904</v>
      </c>
      <c r="K5" s="6" t="str">
        <f t="shared" ca="1" si="0"/>
        <v/>
      </c>
      <c r="L5" s="6" t="str">
        <f>IFERROR(IF($F5&gt;=$AM$3, _xlfn.STDEV.S(#REF!), ""), "")</f>
        <v/>
      </c>
      <c r="M5" t="str">
        <f t="shared" ca="1" si="6"/>
        <v/>
      </c>
      <c r="N5" t="str">
        <f t="shared" ca="1" si="7"/>
        <v/>
      </c>
      <c r="O5" t="str">
        <f t="shared" si="1"/>
        <v/>
      </c>
      <c r="P5" t="str">
        <f t="shared" si="8"/>
        <v/>
      </c>
      <c r="Q5" t="str">
        <f t="shared" ca="1" si="9"/>
        <v/>
      </c>
      <c r="R5">
        <f t="shared" si="10"/>
        <v>0</v>
      </c>
      <c r="S5">
        <f t="shared" ca="1" si="11"/>
        <v>0</v>
      </c>
      <c r="T5" t="str">
        <f t="shared" si="12"/>
        <v/>
      </c>
      <c r="U5" t="str">
        <f t="shared" ca="1" si="13"/>
        <v/>
      </c>
      <c r="W5" t="str">
        <f t="shared" si="2"/>
        <v/>
      </c>
      <c r="X5" t="str">
        <f>IF(T5="","", IF(T5=1, "Long"&amp;COUNTIF($T$2:T5,1), "Sell"&amp;COUNTIF($T$2:T5, 0)))</f>
        <v/>
      </c>
      <c r="Y5" t="str">
        <f ca="1">IF(U5="","", IF(U5=-1, "Short"&amp;COUNTIF($U$2:U5,-1), "Cover"&amp;COUNTIF($U$2:U5, 0)))</f>
        <v/>
      </c>
      <c r="Z5" t="str">
        <f t="shared" si="14"/>
        <v/>
      </c>
      <c r="AA5" t="str">
        <f t="shared" si="15"/>
        <v/>
      </c>
      <c r="AB5" t="str">
        <f t="shared" ca="1" si="16"/>
        <v/>
      </c>
      <c r="AC5" t="str">
        <f t="shared" ca="1" si="17"/>
        <v/>
      </c>
      <c r="AD5" t="str">
        <f t="shared" ca="1" si="18"/>
        <v/>
      </c>
      <c r="AE5" t="str">
        <f t="shared" ca="1" si="18"/>
        <v/>
      </c>
      <c r="AF5">
        <f t="shared" ca="1" si="19"/>
        <v>0</v>
      </c>
      <c r="AG5">
        <f t="shared" ca="1" si="20"/>
        <v>0</v>
      </c>
      <c r="AH5" t="str">
        <f ca="1">IF(AF5=0, "", COUNTIF($AF$2:AF5, 1))</f>
        <v/>
      </c>
      <c r="AI5" t="str">
        <f ca="1">IF(AG5=0, "", COUNTIF($AG$2:AG5, 1))</f>
        <v/>
      </c>
      <c r="AJ5" t="str">
        <f t="shared" ca="1" si="21"/>
        <v/>
      </c>
      <c r="AK5" t="str">
        <f t="shared" ca="1" si="22"/>
        <v/>
      </c>
    </row>
    <row r="6" spans="1:39" x14ac:dyDescent="0.3">
      <c r="A6" t="str">
        <f>IF(W6="","",W6&amp;"-"&amp;COUNTIF($W$2:W6,W6))</f>
        <v/>
      </c>
      <c r="B6" t="str">
        <f>IF(T6="","",T6&amp;"-"&amp;COUNTIF($T$2:T6,T6))</f>
        <v/>
      </c>
      <c r="C6" t="str">
        <f ca="1">IF(U6="","",U6&amp;"-"&amp;COUNTIF($U$2:U6,U6))</f>
        <v/>
      </c>
      <c r="D6" t="s">
        <v>97</v>
      </c>
      <c r="E6" t="s">
        <v>97</v>
      </c>
      <c r="F6">
        <f t="shared" si="23"/>
        <v>5</v>
      </c>
      <c r="G6" s="4">
        <f t="shared" ca="1" si="3"/>
        <v>41281</v>
      </c>
      <c r="H6">
        <f t="shared" ca="1" si="4"/>
        <v>668.2</v>
      </c>
      <c r="I6" s="5">
        <f t="shared" ca="1" si="4"/>
        <v>822.95</v>
      </c>
      <c r="J6" s="6">
        <f t="shared" ca="1" si="5"/>
        <v>0.81195698402090044</v>
      </c>
      <c r="K6" s="6" t="str">
        <f t="shared" ca="1" si="0"/>
        <v/>
      </c>
      <c r="L6" s="6"/>
      <c r="M6" t="str">
        <f t="shared" ca="1" si="6"/>
        <v/>
      </c>
      <c r="N6" t="str">
        <f t="shared" ca="1" si="7"/>
        <v/>
      </c>
      <c r="O6" t="str">
        <f t="shared" si="1"/>
        <v/>
      </c>
      <c r="P6" t="str">
        <f t="shared" si="8"/>
        <v/>
      </c>
      <c r="Q6" t="str">
        <f t="shared" ca="1" si="9"/>
        <v/>
      </c>
      <c r="R6">
        <f t="shared" si="10"/>
        <v>0</v>
      </c>
      <c r="S6">
        <f t="shared" ca="1" si="11"/>
        <v>0</v>
      </c>
      <c r="T6" t="str">
        <f t="shared" si="12"/>
        <v/>
      </c>
      <c r="U6" t="str">
        <f t="shared" ca="1" si="13"/>
        <v/>
      </c>
      <c r="W6" t="str">
        <f t="shared" si="2"/>
        <v/>
      </c>
      <c r="X6" t="str">
        <f>IF(T6="","", IF(T6=1, "Long"&amp;COUNTIF($T$2:T6,1), "Sell"&amp;COUNTIF($T$2:T6, 0)))</f>
        <v/>
      </c>
      <c r="Y6" t="str">
        <f ca="1">IF(U6="","", IF(U6=-1, "Short"&amp;COUNTIF($U$2:U6,-1), "Cover"&amp;COUNTIF($U$2:U6, 0)))</f>
        <v/>
      </c>
      <c r="Z6" t="str">
        <f t="shared" si="14"/>
        <v/>
      </c>
      <c r="AA6" t="str">
        <f t="shared" si="15"/>
        <v/>
      </c>
      <c r="AB6" t="str">
        <f t="shared" ca="1" si="16"/>
        <v/>
      </c>
      <c r="AC6" t="str">
        <f t="shared" ca="1" si="17"/>
        <v/>
      </c>
      <c r="AD6" t="str">
        <f t="shared" ca="1" si="18"/>
        <v/>
      </c>
      <c r="AE6" t="str">
        <f t="shared" ca="1" si="18"/>
        <v/>
      </c>
      <c r="AF6">
        <f t="shared" ca="1" si="19"/>
        <v>0</v>
      </c>
      <c r="AG6">
        <f t="shared" ca="1" si="20"/>
        <v>0</v>
      </c>
      <c r="AH6" t="str">
        <f ca="1">IF(AF6=0, "", COUNTIF($AF$2:AF6, 1))</f>
        <v/>
      </c>
      <c r="AI6" t="str">
        <f ca="1">IF(AG6=0, "", COUNTIF($AG$2:AG6, 1))</f>
        <v/>
      </c>
      <c r="AJ6" t="str">
        <f t="shared" ca="1" si="21"/>
        <v/>
      </c>
      <c r="AK6" t="str">
        <f t="shared" ca="1" si="22"/>
        <v/>
      </c>
    </row>
    <row r="7" spans="1:39" x14ac:dyDescent="0.3">
      <c r="A7" t="str">
        <f>IF(W7="","",W7&amp;"-"&amp;COUNTIF($W$2:W7,W7))</f>
        <v/>
      </c>
      <c r="B7" t="str">
        <f>IF(T7="","",T7&amp;"-"&amp;COUNTIF($T$2:T7,T7))</f>
        <v/>
      </c>
      <c r="C7" t="str">
        <f ca="1">IF(U7="","",U7&amp;"-"&amp;COUNTIF($U$2:U7,U7))</f>
        <v/>
      </c>
      <c r="D7" t="s">
        <v>97</v>
      </c>
      <c r="E7" t="s">
        <v>97</v>
      </c>
      <c r="F7">
        <f t="shared" si="23"/>
        <v>6</v>
      </c>
      <c r="G7" s="4">
        <f t="shared" ca="1" si="3"/>
        <v>41282</v>
      </c>
      <c r="H7">
        <f t="shared" ca="1" si="4"/>
        <v>670.25</v>
      </c>
      <c r="I7" s="5">
        <f t="shared" ca="1" si="4"/>
        <v>840.3</v>
      </c>
      <c r="J7" s="6">
        <f t="shared" ca="1" si="5"/>
        <v>0.79763179816732122</v>
      </c>
      <c r="K7" s="6" t="str">
        <f t="shared" ca="1" si="0"/>
        <v/>
      </c>
      <c r="L7" s="6" t="str">
        <f>IFERROR(IF($F7&gt;=$AM$3, _xlfn.STDEV.S(#REF!), ""), "")</f>
        <v/>
      </c>
      <c r="M7" t="str">
        <f t="shared" ca="1" si="6"/>
        <v/>
      </c>
      <c r="N7" t="str">
        <f t="shared" ca="1" si="7"/>
        <v/>
      </c>
      <c r="O7" t="str">
        <f t="shared" si="1"/>
        <v/>
      </c>
      <c r="P7" t="str">
        <f t="shared" si="8"/>
        <v/>
      </c>
      <c r="Q7" t="str">
        <f t="shared" ca="1" si="9"/>
        <v/>
      </c>
      <c r="R7">
        <f t="shared" si="10"/>
        <v>0</v>
      </c>
      <c r="S7">
        <f t="shared" ca="1" si="11"/>
        <v>0</v>
      </c>
      <c r="T7" t="str">
        <f t="shared" si="12"/>
        <v/>
      </c>
      <c r="U7" t="str">
        <f t="shared" ca="1" si="13"/>
        <v/>
      </c>
      <c r="W7" t="str">
        <f t="shared" si="2"/>
        <v/>
      </c>
      <c r="X7" t="str">
        <f>IF(T7="","", IF(T7=1, "Long"&amp;COUNTIF($T$2:T7,1), "Sell"&amp;COUNTIF($T$2:T7, 0)))</f>
        <v/>
      </c>
      <c r="Y7" t="str">
        <f ca="1">IF(U7="","", IF(U7=-1, "Short"&amp;COUNTIF($U$2:U7,-1), "Cover"&amp;COUNTIF($U$2:U7, 0)))</f>
        <v/>
      </c>
      <c r="Z7" t="str">
        <f t="shared" si="14"/>
        <v/>
      </c>
      <c r="AA7" t="str">
        <f t="shared" si="15"/>
        <v/>
      </c>
      <c r="AB7" t="str">
        <f t="shared" ca="1" si="16"/>
        <v/>
      </c>
      <c r="AC7" t="str">
        <f t="shared" ca="1" si="17"/>
        <v/>
      </c>
      <c r="AD7" t="str">
        <f t="shared" ca="1" si="18"/>
        <v/>
      </c>
      <c r="AE7" t="str">
        <f t="shared" ca="1" si="18"/>
        <v/>
      </c>
      <c r="AF7">
        <f t="shared" ca="1" si="19"/>
        <v>0</v>
      </c>
      <c r="AG7">
        <f t="shared" ca="1" si="20"/>
        <v>0</v>
      </c>
      <c r="AH7" t="str">
        <f ca="1">IF(AF7=0, "", COUNTIF($AF$2:AF7, 1))</f>
        <v/>
      </c>
      <c r="AI7" t="str">
        <f ca="1">IF(AG7=0, "", COUNTIF($AG$2:AG7, 1))</f>
        <v/>
      </c>
      <c r="AJ7" t="str">
        <f t="shared" ca="1" si="21"/>
        <v/>
      </c>
      <c r="AK7" t="str">
        <f t="shared" ca="1" si="22"/>
        <v/>
      </c>
    </row>
    <row r="8" spans="1:39" x14ac:dyDescent="0.3">
      <c r="A8" t="str">
        <f>IF(W8="","",W8&amp;"-"&amp;COUNTIF($W$2:W8,W8))</f>
        <v/>
      </c>
      <c r="B8" t="str">
        <f>IF(T8="","",T8&amp;"-"&amp;COUNTIF($T$2:T8,T8))</f>
        <v/>
      </c>
      <c r="C8" t="str">
        <f ca="1">IF(U8="","",U8&amp;"-"&amp;COUNTIF($U$2:U8,U8))</f>
        <v/>
      </c>
      <c r="D8" t="s">
        <v>97</v>
      </c>
      <c r="E8" t="s">
        <v>97</v>
      </c>
      <c r="F8">
        <f t="shared" si="23"/>
        <v>7</v>
      </c>
      <c r="G8" s="4">
        <f t="shared" ca="1" si="3"/>
        <v>41283</v>
      </c>
      <c r="H8">
        <f t="shared" ca="1" si="4"/>
        <v>667.5</v>
      </c>
      <c r="I8" s="5">
        <f t="shared" ca="1" si="4"/>
        <v>830</v>
      </c>
      <c r="J8" s="6">
        <f t="shared" ca="1" si="5"/>
        <v>0.80421686746987953</v>
      </c>
      <c r="K8" s="6" t="str">
        <f t="shared" ca="1" si="0"/>
        <v/>
      </c>
      <c r="L8" s="6" t="str">
        <f>IFERROR(IF($F8&gt;=$AM$3, _xlfn.STDEV.S(#REF!), ""), "")</f>
        <v/>
      </c>
      <c r="M8" t="str">
        <f t="shared" ca="1" si="6"/>
        <v/>
      </c>
      <c r="N8" t="str">
        <f t="shared" ca="1" si="7"/>
        <v/>
      </c>
      <c r="O8" t="str">
        <f t="shared" si="1"/>
        <v/>
      </c>
      <c r="P8" t="str">
        <f t="shared" si="8"/>
        <v/>
      </c>
      <c r="Q8" t="str">
        <f t="shared" ca="1" si="9"/>
        <v/>
      </c>
      <c r="R8">
        <f t="shared" si="10"/>
        <v>0</v>
      </c>
      <c r="S8">
        <f t="shared" ca="1" si="11"/>
        <v>0</v>
      </c>
      <c r="T8" t="str">
        <f t="shared" si="12"/>
        <v/>
      </c>
      <c r="U8" t="str">
        <f t="shared" ca="1" si="13"/>
        <v/>
      </c>
      <c r="W8" t="str">
        <f t="shared" si="2"/>
        <v/>
      </c>
      <c r="X8" t="str">
        <f>IF(T8="","", IF(T8=1, "Long"&amp;COUNTIF($T$2:T8,1), "Sell"&amp;COUNTIF($T$2:T8, 0)))</f>
        <v/>
      </c>
      <c r="Y8" t="str">
        <f ca="1">IF(U8="","", IF(U8=-1, "Short"&amp;COUNTIF($U$2:U8,-1), "Cover"&amp;COUNTIF($U$2:U8, 0)))</f>
        <v/>
      </c>
      <c r="Z8" t="str">
        <f t="shared" si="14"/>
        <v/>
      </c>
      <c r="AA8" t="str">
        <f t="shared" si="15"/>
        <v/>
      </c>
      <c r="AB8" t="str">
        <f t="shared" ca="1" si="16"/>
        <v/>
      </c>
      <c r="AC8" t="str">
        <f t="shared" ca="1" si="17"/>
        <v/>
      </c>
      <c r="AD8" t="str">
        <f t="shared" ca="1" si="18"/>
        <v/>
      </c>
      <c r="AE8" t="str">
        <f t="shared" ca="1" si="18"/>
        <v/>
      </c>
      <c r="AF8">
        <f t="shared" ca="1" si="19"/>
        <v>0</v>
      </c>
      <c r="AG8">
        <f t="shared" ca="1" si="20"/>
        <v>0</v>
      </c>
      <c r="AH8" t="str">
        <f ca="1">IF(AF8=0, "", COUNTIF($AF$2:AF8, 1))</f>
        <v/>
      </c>
      <c r="AI8" t="str">
        <f ca="1">IF(AG8=0, "", COUNTIF($AG$2:AG8, 1))</f>
        <v/>
      </c>
      <c r="AJ8" t="str">
        <f t="shared" ca="1" si="21"/>
        <v/>
      </c>
      <c r="AK8" t="str">
        <f t="shared" ca="1" si="22"/>
        <v/>
      </c>
    </row>
    <row r="9" spans="1:39" x14ac:dyDescent="0.3">
      <c r="A9" t="str">
        <f>IF(W9="","",W9&amp;"-"&amp;COUNTIF($W$2:W9,W9))</f>
        <v/>
      </c>
      <c r="B9" t="str">
        <f>IF(T9="","",T9&amp;"-"&amp;COUNTIF($T$2:T9,T9))</f>
        <v/>
      </c>
      <c r="C9" t="str">
        <f ca="1">IF(U9="","",U9&amp;"-"&amp;COUNTIF($U$2:U9,U9))</f>
        <v/>
      </c>
      <c r="D9" t="s">
        <v>97</v>
      </c>
      <c r="E9" t="s">
        <v>97</v>
      </c>
      <c r="F9">
        <f t="shared" si="23"/>
        <v>8</v>
      </c>
      <c r="G9" s="4">
        <f t="shared" ca="1" si="3"/>
        <v>41284</v>
      </c>
      <c r="H9">
        <f t="shared" ca="1" si="4"/>
        <v>675.8</v>
      </c>
      <c r="I9" s="5">
        <f t="shared" ca="1" si="4"/>
        <v>825.5</v>
      </c>
      <c r="J9" s="6">
        <f t="shared" ca="1" si="5"/>
        <v>0.81865536038764375</v>
      </c>
      <c r="K9" s="6" t="str">
        <f t="shared" ca="1" si="0"/>
        <v/>
      </c>
      <c r="L9" s="6" t="str">
        <f>IFERROR(IF($F9&gt;=$AM$3, _xlfn.STDEV.S(#REF!), ""), "")</f>
        <v/>
      </c>
      <c r="M9" t="str">
        <f t="shared" ca="1" si="6"/>
        <v/>
      </c>
      <c r="N9" t="str">
        <f t="shared" ca="1" si="7"/>
        <v/>
      </c>
      <c r="O9" t="str">
        <f t="shared" si="1"/>
        <v/>
      </c>
      <c r="P9" t="str">
        <f t="shared" si="8"/>
        <v/>
      </c>
      <c r="Q9" t="str">
        <f t="shared" ca="1" si="9"/>
        <v/>
      </c>
      <c r="R9">
        <f t="shared" si="10"/>
        <v>0</v>
      </c>
      <c r="S9">
        <f t="shared" ca="1" si="11"/>
        <v>0</v>
      </c>
      <c r="T9" t="str">
        <f t="shared" si="12"/>
        <v/>
      </c>
      <c r="U9" t="str">
        <f t="shared" ca="1" si="13"/>
        <v/>
      </c>
      <c r="W9" t="str">
        <f t="shared" si="2"/>
        <v/>
      </c>
      <c r="X9" t="str">
        <f>IF(T9="","", IF(T9=1, "Long"&amp;COUNTIF($T$2:T9,1), "Sell"&amp;COUNTIF($T$2:T9, 0)))</f>
        <v/>
      </c>
      <c r="Y9" t="str">
        <f ca="1">IF(U9="","", IF(U9=-1, "Short"&amp;COUNTIF($U$2:U9,-1), "Cover"&amp;COUNTIF($U$2:U9, 0)))</f>
        <v/>
      </c>
      <c r="Z9" t="str">
        <f t="shared" si="14"/>
        <v/>
      </c>
      <c r="AA9" t="str">
        <f t="shared" si="15"/>
        <v/>
      </c>
      <c r="AB9" t="str">
        <f t="shared" ca="1" si="16"/>
        <v/>
      </c>
      <c r="AC9" t="str">
        <f t="shared" ca="1" si="17"/>
        <v/>
      </c>
      <c r="AD9" t="str">
        <f t="shared" ca="1" si="18"/>
        <v/>
      </c>
      <c r="AE9" t="str">
        <f t="shared" ca="1" si="18"/>
        <v/>
      </c>
      <c r="AF9">
        <f t="shared" ca="1" si="19"/>
        <v>0</v>
      </c>
      <c r="AG9">
        <f t="shared" ca="1" si="20"/>
        <v>0</v>
      </c>
      <c r="AH9" t="str">
        <f ca="1">IF(AF9=0, "", COUNTIF($AF$2:AF9, 1))</f>
        <v/>
      </c>
      <c r="AI9" t="str">
        <f ca="1">IF(AG9=0, "", COUNTIF($AG$2:AG9, 1))</f>
        <v/>
      </c>
      <c r="AJ9" t="str">
        <f t="shared" ca="1" si="21"/>
        <v/>
      </c>
      <c r="AK9" t="str">
        <f t="shared" ca="1" si="22"/>
        <v/>
      </c>
    </row>
    <row r="10" spans="1:39" x14ac:dyDescent="0.3">
      <c r="A10" t="str">
        <f>IF(W10="","",W10&amp;"-"&amp;COUNTIF($W$2:W10,W10))</f>
        <v/>
      </c>
      <c r="B10" t="str">
        <f>IF(T10="","",T10&amp;"-"&amp;COUNTIF($T$2:T10,T10))</f>
        <v/>
      </c>
      <c r="C10" t="str">
        <f ca="1">IF(U10="","",U10&amp;"-"&amp;COUNTIF($U$2:U10,U10))</f>
        <v/>
      </c>
      <c r="D10" t="s">
        <v>97</v>
      </c>
      <c r="E10" t="s">
        <v>97</v>
      </c>
      <c r="F10">
        <f t="shared" si="23"/>
        <v>9</v>
      </c>
      <c r="G10" s="4">
        <f t="shared" ca="1" si="3"/>
        <v>41285</v>
      </c>
      <c r="H10">
        <f t="shared" ca="1" si="4"/>
        <v>669.3</v>
      </c>
      <c r="I10" s="5">
        <f t="shared" ca="1" si="4"/>
        <v>809.5</v>
      </c>
      <c r="J10" s="6">
        <f t="shared" ca="1" si="5"/>
        <v>0.82680667078443482</v>
      </c>
      <c r="K10" s="6" t="str">
        <f t="shared" ca="1" si="0"/>
        <v/>
      </c>
      <c r="L10" s="6" t="str">
        <f>IFERROR(IF($F10&gt;=$AM$3, _xlfn.STDEV.S(J1:J10), ""), "")</f>
        <v/>
      </c>
      <c r="M10" t="str">
        <f t="shared" ca="1" si="6"/>
        <v/>
      </c>
      <c r="N10" t="str">
        <f t="shared" ca="1" si="7"/>
        <v/>
      </c>
      <c r="O10" t="str">
        <f t="shared" si="1"/>
        <v/>
      </c>
      <c r="P10" t="str">
        <f t="shared" si="8"/>
        <v/>
      </c>
      <c r="Q10" t="str">
        <f t="shared" ca="1" si="9"/>
        <v/>
      </c>
      <c r="R10">
        <f t="shared" si="10"/>
        <v>0</v>
      </c>
      <c r="S10">
        <f t="shared" ca="1" si="11"/>
        <v>0</v>
      </c>
      <c r="T10" t="str">
        <f t="shared" si="12"/>
        <v/>
      </c>
      <c r="U10" t="str">
        <f t="shared" ca="1" si="13"/>
        <v/>
      </c>
      <c r="X10" t="str">
        <f>IF(T10="","", IF(T10=1, "Long"&amp;COUNTIF($T$2:T10,1), "Sell"&amp;COUNTIF($T$2:T10, 0)))</f>
        <v/>
      </c>
      <c r="Y10" t="str">
        <f ca="1">IF(U10="","", IF(U10=-1, "Short"&amp;COUNTIF($U$2:U10,-1), "Cover"&amp;COUNTIF($U$2:U10, 0)))</f>
        <v/>
      </c>
      <c r="Z10" t="str">
        <f t="shared" si="14"/>
        <v/>
      </c>
      <c r="AA10" t="str">
        <f t="shared" si="15"/>
        <v/>
      </c>
      <c r="AB10" t="str">
        <f t="shared" ca="1" si="16"/>
        <v/>
      </c>
      <c r="AC10" t="str">
        <f t="shared" ca="1" si="17"/>
        <v/>
      </c>
      <c r="AD10" t="str">
        <f t="shared" ca="1" si="18"/>
        <v/>
      </c>
      <c r="AE10" t="str">
        <f t="shared" ca="1" si="18"/>
        <v/>
      </c>
      <c r="AF10">
        <f t="shared" ca="1" si="19"/>
        <v>0</v>
      </c>
      <c r="AG10">
        <f t="shared" ca="1" si="20"/>
        <v>0</v>
      </c>
      <c r="AH10" t="str">
        <f ca="1">IF(AF10=0, "", COUNTIF($AF$2:AF10, 1))</f>
        <v/>
      </c>
      <c r="AI10" t="str">
        <f ca="1">IF(AG10=0, "", COUNTIF($AG$2:AG10, 1))</f>
        <v/>
      </c>
      <c r="AJ10" t="str">
        <f t="shared" ca="1" si="21"/>
        <v/>
      </c>
      <c r="AK10" t="str">
        <f t="shared" ca="1" si="22"/>
        <v/>
      </c>
    </row>
    <row r="11" spans="1:39" x14ac:dyDescent="0.3">
      <c r="A11" t="str">
        <f>IF(W11="","",W11&amp;"-"&amp;COUNTIF($W$2:W11,W11))</f>
        <v/>
      </c>
      <c r="B11" t="str">
        <f>IF(T11="","",T11&amp;"-"&amp;COUNTIF($T$2:T11,T11))</f>
        <v/>
      </c>
      <c r="C11" t="str">
        <f ca="1">IF(U11="","",U11&amp;"-"&amp;COUNTIF($U$2:U11,U11))</f>
        <v/>
      </c>
      <c r="D11" t="s">
        <v>97</v>
      </c>
      <c r="E11" t="s">
        <v>97</v>
      </c>
      <c r="F11">
        <f t="shared" si="23"/>
        <v>10</v>
      </c>
      <c r="G11" s="4">
        <f t="shared" ca="1" si="3"/>
        <v>41288</v>
      </c>
      <c r="H11">
        <f t="shared" ca="1" si="4"/>
        <v>669.3</v>
      </c>
      <c r="I11" s="5">
        <f t="shared" ca="1" si="4"/>
        <v>827.05</v>
      </c>
      <c r="J11" s="6">
        <f t="shared" ca="1" si="5"/>
        <v>0.8092618342300949</v>
      </c>
      <c r="K11" s="6">
        <f t="shared" ca="1" si="0"/>
        <v>0.81213926729982033</v>
      </c>
      <c r="L11" s="6">
        <f ca="1">IFERROR(IF($F11&gt;=$AM$3, _xlfn.STDEV.S(J2:J11), ""), "")</f>
        <v>8.4907021745413945E-3</v>
      </c>
      <c r="M11">
        <f t="shared" ca="1" si="6"/>
        <v>0.82062996947436173</v>
      </c>
      <c r="N11">
        <f t="shared" ca="1" si="7"/>
        <v>0.80364856512527894</v>
      </c>
      <c r="O11" t="str">
        <f t="shared" si="1"/>
        <v/>
      </c>
      <c r="P11" t="str">
        <f t="shared" si="8"/>
        <v/>
      </c>
      <c r="Q11" t="str">
        <f t="shared" ca="1" si="9"/>
        <v/>
      </c>
      <c r="R11">
        <f t="shared" si="10"/>
        <v>0</v>
      </c>
      <c r="S11">
        <f t="shared" ca="1" si="11"/>
        <v>0</v>
      </c>
      <c r="T11" t="str">
        <f t="shared" si="12"/>
        <v/>
      </c>
      <c r="U11" t="str">
        <f t="shared" ca="1" si="13"/>
        <v/>
      </c>
      <c r="W11" t="str">
        <f t="shared" ref="W11:W74" si="24">IF(O10="",IF(O11="Long",1,IF(O11="Short",1,"")),IF(O10="Long",IF(O11="Long","", 0),IF(O10="Short",IF(O11="Short","",0), "")))</f>
        <v/>
      </c>
      <c r="X11" t="str">
        <f>IF(T11="","", IF(T11=1, "Long"&amp;COUNTIF($T$2:T11,1), "Sell"&amp;COUNTIF($T$2:T11, 0)))</f>
        <v/>
      </c>
      <c r="Y11" t="str">
        <f ca="1">IF(U11="","", IF(U11=-1, "Short"&amp;COUNTIF($U$2:U11,-1), "Cover"&amp;COUNTIF($U$2:U11, 0)))</f>
        <v/>
      </c>
      <c r="Z11" t="str">
        <f t="shared" si="14"/>
        <v/>
      </c>
      <c r="AA11" t="str">
        <f t="shared" si="15"/>
        <v/>
      </c>
      <c r="AB11" t="str">
        <f t="shared" ca="1" si="16"/>
        <v/>
      </c>
      <c r="AC11" t="str">
        <f t="shared" ca="1" si="17"/>
        <v/>
      </c>
      <c r="AD11" t="str">
        <f t="shared" ca="1" si="18"/>
        <v/>
      </c>
      <c r="AE11" t="str">
        <f t="shared" ca="1" si="18"/>
        <v/>
      </c>
      <c r="AF11">
        <f t="shared" ca="1" si="19"/>
        <v>0</v>
      </c>
      <c r="AG11">
        <f t="shared" ca="1" si="20"/>
        <v>0</v>
      </c>
      <c r="AH11" t="str">
        <f ca="1">IF(AF11=0, "", COUNTIF($AF$2:AF11, 1))</f>
        <v/>
      </c>
      <c r="AI11" t="str">
        <f ca="1">IF(AG11=0, "", COUNTIF($AG$2:AG11, 1))</f>
        <v/>
      </c>
      <c r="AJ11" t="str">
        <f t="shared" ca="1" si="21"/>
        <v/>
      </c>
      <c r="AK11" t="str">
        <f t="shared" ca="1" si="22"/>
        <v/>
      </c>
    </row>
    <row r="12" spans="1:39" x14ac:dyDescent="0.3">
      <c r="A12" t="str">
        <f ca="1">IF(W12="","",W12&amp;"-"&amp;COUNTIF($W$2:W12,W12))</f>
        <v/>
      </c>
      <c r="B12" t="str">
        <f ca="1">IF(T12="","",T12&amp;"-"&amp;COUNTIF($T$2:T12,T12))</f>
        <v/>
      </c>
      <c r="C12" t="str">
        <f ca="1">IF(U12="","",U12&amp;"-"&amp;COUNTIF($U$2:U12,U12))</f>
        <v/>
      </c>
      <c r="D12" t="s">
        <v>97</v>
      </c>
      <c r="E12" t="s">
        <v>97</v>
      </c>
      <c r="F12">
        <f t="shared" si="23"/>
        <v>11</v>
      </c>
      <c r="G12" s="4">
        <f t="shared" ca="1" si="3"/>
        <v>41289</v>
      </c>
      <c r="H12">
        <f t="shared" ca="1" si="4"/>
        <v>668.3</v>
      </c>
      <c r="I12" s="5">
        <f t="shared" ca="1" si="4"/>
        <v>825.5</v>
      </c>
      <c r="J12" s="6">
        <f t="shared" ca="1" si="5"/>
        <v>0.80956995760145356</v>
      </c>
      <c r="K12" s="6">
        <f t="shared" ca="1" si="0"/>
        <v>0.81091846127114275</v>
      </c>
      <c r="L12" s="6">
        <f t="shared" ref="L12:L75" ca="1" si="25">IFERROR(IF($F12&gt;=$AM$3, _xlfn.STDEV.S(J3:J12), ""), "")</f>
        <v>7.8004300207309375E-3</v>
      </c>
      <c r="M12">
        <f t="shared" ca="1" si="6"/>
        <v>0.8187188912918737</v>
      </c>
      <c r="N12">
        <f t="shared" ca="1" si="7"/>
        <v>0.80311803125041181</v>
      </c>
      <c r="O12" t="str">
        <f t="shared" ca="1" si="1"/>
        <v/>
      </c>
      <c r="P12" t="str">
        <f t="shared" ca="1" si="8"/>
        <v/>
      </c>
      <c r="Q12" t="str">
        <f t="shared" ca="1" si="9"/>
        <v/>
      </c>
      <c r="R12">
        <f t="shared" ca="1" si="10"/>
        <v>0</v>
      </c>
      <c r="S12">
        <f t="shared" ca="1" si="11"/>
        <v>0</v>
      </c>
      <c r="T12" t="str">
        <f t="shared" ca="1" si="12"/>
        <v/>
      </c>
      <c r="U12" t="str">
        <f t="shared" ca="1" si="13"/>
        <v/>
      </c>
      <c r="W12" t="str">
        <f t="shared" ca="1" si="24"/>
        <v/>
      </c>
      <c r="X12" t="str">
        <f ca="1">IF(T12="","", IF(T12=1, "Long"&amp;COUNTIF($T$2:T12,1), "Sell"&amp;COUNTIF($T$2:T12, 0)))</f>
        <v/>
      </c>
      <c r="Y12" t="str">
        <f ca="1">IF(U12="","", IF(U12=-1, "Short"&amp;COUNTIF($U$2:U12,-1), "Cover"&amp;COUNTIF($U$2:U12, 0)))</f>
        <v/>
      </c>
      <c r="Z12" t="str">
        <f t="shared" ca="1" si="14"/>
        <v/>
      </c>
      <c r="AA12" t="str">
        <f t="shared" ca="1" si="15"/>
        <v/>
      </c>
      <c r="AB12" t="str">
        <f t="shared" ca="1" si="16"/>
        <v/>
      </c>
      <c r="AC12" t="str">
        <f t="shared" ca="1" si="17"/>
        <v/>
      </c>
      <c r="AD12" t="str">
        <f t="shared" ca="1" si="18"/>
        <v/>
      </c>
      <c r="AE12" t="str">
        <f t="shared" ca="1" si="18"/>
        <v/>
      </c>
      <c r="AF12">
        <f t="shared" ca="1" si="19"/>
        <v>0</v>
      </c>
      <c r="AG12">
        <f t="shared" ca="1" si="20"/>
        <v>0</v>
      </c>
      <c r="AH12" t="str">
        <f ca="1">IF(AF12=0, "", COUNTIF($AF$2:AF12, 1))</f>
        <v/>
      </c>
      <c r="AI12" t="str">
        <f ca="1">IF(AG12=0, "", COUNTIF($AG$2:AG12, 1))</f>
        <v/>
      </c>
      <c r="AJ12" t="str">
        <f t="shared" ca="1" si="21"/>
        <v/>
      </c>
      <c r="AK12" t="str">
        <f t="shared" ca="1" si="22"/>
        <v/>
      </c>
    </row>
    <row r="13" spans="1:39" x14ac:dyDescent="0.3">
      <c r="A13" t="str">
        <f ca="1">IF(W13="","",W13&amp;"-"&amp;COUNTIF($W$2:W13,W13))</f>
        <v/>
      </c>
      <c r="B13" t="str">
        <f ca="1">IF(T13="","",T13&amp;"-"&amp;COUNTIF($T$2:T13,T13))</f>
        <v/>
      </c>
      <c r="C13" t="str">
        <f ca="1">IF(U13="","",U13&amp;"-"&amp;COUNTIF($U$2:U13,U13))</f>
        <v/>
      </c>
      <c r="D13" t="s">
        <v>97</v>
      </c>
      <c r="E13" t="s">
        <v>97</v>
      </c>
      <c r="F13">
        <f t="shared" si="23"/>
        <v>12</v>
      </c>
      <c r="G13" s="4">
        <f t="shared" ca="1" si="3"/>
        <v>41290</v>
      </c>
      <c r="H13">
        <f t="shared" ca="1" si="4"/>
        <v>660.5</v>
      </c>
      <c r="I13" s="5">
        <f t="shared" ca="1" si="4"/>
        <v>818.85</v>
      </c>
      <c r="J13" s="6">
        <f t="shared" ca="1" si="5"/>
        <v>0.80661903889601272</v>
      </c>
      <c r="K13" s="6">
        <f t="shared" ca="1" si="0"/>
        <v>0.81039090142344195</v>
      </c>
      <c r="L13" s="6">
        <f t="shared" ca="1" si="25"/>
        <v>7.9047756003269021E-3</v>
      </c>
      <c r="M13">
        <f t="shared" ca="1" si="6"/>
        <v>0.81829567702376882</v>
      </c>
      <c r="N13">
        <f t="shared" ca="1" si="7"/>
        <v>0.80248612582311507</v>
      </c>
      <c r="O13" t="str">
        <f t="shared" ca="1" si="1"/>
        <v/>
      </c>
      <c r="P13" t="str">
        <f t="shared" ca="1" si="8"/>
        <v/>
      </c>
      <c r="Q13" t="str">
        <f t="shared" ca="1" si="9"/>
        <v/>
      </c>
      <c r="R13">
        <f t="shared" ca="1" si="10"/>
        <v>0</v>
      </c>
      <c r="S13">
        <f t="shared" ca="1" si="11"/>
        <v>0</v>
      </c>
      <c r="T13" t="str">
        <f t="shared" ca="1" si="12"/>
        <v/>
      </c>
      <c r="U13" t="str">
        <f t="shared" ca="1" si="13"/>
        <v/>
      </c>
      <c r="V13">
        <f ca="1">IF(T13="", 0, T13)+IF(U13="", 0, U13)</f>
        <v>0</v>
      </c>
      <c r="W13" t="str">
        <f t="shared" ca="1" si="24"/>
        <v/>
      </c>
      <c r="X13" t="str">
        <f ca="1">IF(T13="","", IF(T13=1, "Long"&amp;COUNTIF($T$2:T13,1), "Sell"&amp;COUNTIF($T$2:T13, 0)))</f>
        <v/>
      </c>
      <c r="Y13" t="str">
        <f ca="1">IF(U13="","", IF(U13=-1, "Short"&amp;COUNTIF($U$2:U13,-1), "Cover"&amp;COUNTIF($U$2:U13, 0)))</f>
        <v/>
      </c>
      <c r="Z13" t="str">
        <f t="shared" ca="1" si="14"/>
        <v/>
      </c>
      <c r="AA13" t="str">
        <f t="shared" ca="1" si="15"/>
        <v/>
      </c>
      <c r="AB13" t="str">
        <f t="shared" ca="1" si="16"/>
        <v/>
      </c>
      <c r="AC13" t="str">
        <f t="shared" ca="1" si="17"/>
        <v/>
      </c>
      <c r="AD13" t="str">
        <f t="shared" ca="1" si="18"/>
        <v/>
      </c>
      <c r="AE13" t="str">
        <f t="shared" ca="1" si="18"/>
        <v/>
      </c>
      <c r="AF13">
        <f t="shared" ca="1" si="19"/>
        <v>0</v>
      </c>
      <c r="AG13">
        <f t="shared" ca="1" si="20"/>
        <v>0</v>
      </c>
      <c r="AH13" t="str">
        <f ca="1">IF(AF13=0, "", COUNTIF($AF$2:AF13, 1))</f>
        <v/>
      </c>
      <c r="AI13" t="str">
        <f ca="1">IF(AG13=0, "", COUNTIF($AG$2:AG13, 1))</f>
        <v/>
      </c>
      <c r="AJ13" t="str">
        <f t="shared" ca="1" si="21"/>
        <v/>
      </c>
      <c r="AK13" t="str">
        <f t="shared" ca="1" si="22"/>
        <v/>
      </c>
    </row>
    <row r="14" spans="1:39" x14ac:dyDescent="0.3">
      <c r="A14" t="str">
        <f ca="1">IF(W14="","",W14&amp;"-"&amp;COUNTIF($W$2:W14,W14))</f>
        <v>1-1</v>
      </c>
      <c r="B14" t="str">
        <f ca="1">IF(T14="","",T14&amp;"-"&amp;COUNTIF($T$2:T14,T14))</f>
        <v/>
      </c>
      <c r="C14" t="str">
        <f ca="1">IF(U14="","",U14&amp;"-"&amp;COUNTIF($U$2:U14,U14))</f>
        <v>-1-1</v>
      </c>
      <c r="D14">
        <v>1</v>
      </c>
      <c r="E14" t="s">
        <v>97</v>
      </c>
      <c r="F14">
        <f t="shared" si="23"/>
        <v>13</v>
      </c>
      <c r="G14" s="36">
        <f t="shared" ca="1" si="3"/>
        <v>41291</v>
      </c>
      <c r="H14" s="7">
        <f t="shared" ca="1" si="4"/>
        <v>666.8</v>
      </c>
      <c r="I14" s="37">
        <f t="shared" ca="1" si="4"/>
        <v>807.6</v>
      </c>
      <c r="J14" s="38">
        <f t="shared" ca="1" si="5"/>
        <v>0.82565626547795934</v>
      </c>
      <c r="K14" s="38">
        <f t="shared" ca="1" si="0"/>
        <v>0.81213452915397011</v>
      </c>
      <c r="L14" s="38">
        <f t="shared" ca="1" si="25"/>
        <v>9.1910910630993558E-3</v>
      </c>
      <c r="M14" s="7">
        <f t="shared" ca="1" si="6"/>
        <v>0.82132562021706945</v>
      </c>
      <c r="N14" s="7">
        <f t="shared" ca="1" si="7"/>
        <v>0.80294343809087076</v>
      </c>
      <c r="O14" s="7" t="str">
        <f t="shared" ca="1" si="1"/>
        <v>Short</v>
      </c>
      <c r="P14" s="7" t="str">
        <f t="shared" ca="1" si="8"/>
        <v/>
      </c>
      <c r="Q14" s="7" t="str">
        <f t="shared" ca="1" si="9"/>
        <v>Short</v>
      </c>
      <c r="R14" s="7">
        <f t="shared" ca="1" si="10"/>
        <v>0</v>
      </c>
      <c r="S14" s="7">
        <f t="shared" ca="1" si="11"/>
        <v>-1</v>
      </c>
      <c r="T14" t="str">
        <f t="shared" ca="1" si="12"/>
        <v/>
      </c>
      <c r="U14">
        <f t="shared" ca="1" si="13"/>
        <v>-1</v>
      </c>
      <c r="V14" s="7">
        <f t="shared" ref="V14:V77" ca="1" si="26">IF(T14="", 0, T14)+IF(U14="", 0, U14)</f>
        <v>-1</v>
      </c>
      <c r="W14" s="7">
        <f t="shared" ca="1" si="24"/>
        <v>1</v>
      </c>
      <c r="X14" t="str">
        <f ca="1">IF(T14="","", IF(T14=1, "Long"&amp;COUNTIF($T$2:T14,1), "Sell"&amp;COUNTIF($T$2:T14, 0)))</f>
        <v/>
      </c>
      <c r="Y14" t="str">
        <f ca="1">IF(U14="","", IF(U14=-1, "Short"&amp;COUNTIF($U$2:U14,-1), "Cover"&amp;COUNTIF($U$2:U14, 0)))</f>
        <v>Short1</v>
      </c>
      <c r="Z14" s="7" t="str">
        <f t="shared" ca="1" si="14"/>
        <v/>
      </c>
      <c r="AA14" s="7" t="str">
        <f t="shared" ca="1" si="15"/>
        <v/>
      </c>
      <c r="AB14" s="7" t="str">
        <f t="shared" ca="1" si="16"/>
        <v>Short</v>
      </c>
      <c r="AC14" s="7" t="str">
        <f t="shared" ca="1" si="17"/>
        <v/>
      </c>
      <c r="AD14" s="7" t="str">
        <f t="shared" ca="1" si="18"/>
        <v>Short</v>
      </c>
      <c r="AE14" s="7" t="str">
        <f t="shared" ca="1" si="18"/>
        <v/>
      </c>
      <c r="AF14" s="7">
        <f t="shared" ca="1" si="19"/>
        <v>1</v>
      </c>
      <c r="AG14" s="7">
        <f t="shared" ca="1" si="20"/>
        <v>0</v>
      </c>
      <c r="AH14" s="7">
        <f ca="1">IF(AF14=0, "", COUNTIF($AF$2:AF14, 1))</f>
        <v>1</v>
      </c>
      <c r="AI14" s="7" t="str">
        <f ca="1">IF(AG14=0, "", COUNTIF($AG$2:AG14, 1))</f>
        <v/>
      </c>
      <c r="AJ14" t="str">
        <f t="shared" ca="1" si="21"/>
        <v>Short</v>
      </c>
      <c r="AK14" t="str">
        <f t="shared" ca="1" si="22"/>
        <v/>
      </c>
    </row>
    <row r="15" spans="1:39" x14ac:dyDescent="0.3">
      <c r="A15" t="str">
        <f ca="1">IF(W15="","",W15&amp;"-"&amp;COUNTIF($W$2:W15,W15))</f>
        <v>0-1</v>
      </c>
      <c r="B15" t="str">
        <f ca="1">IF(T15="","",T15&amp;"-"&amp;COUNTIF($T$2:T15,T15))</f>
        <v/>
      </c>
      <c r="C15" t="str">
        <f ca="1">IF(U15="","",U15&amp;"-"&amp;COUNTIF($U$2:U15,U15))</f>
        <v>0-1</v>
      </c>
      <c r="D15" t="s">
        <v>97</v>
      </c>
      <c r="E15">
        <v>1</v>
      </c>
      <c r="F15">
        <f t="shared" si="23"/>
        <v>14</v>
      </c>
      <c r="G15" s="4">
        <f t="shared" ca="1" si="3"/>
        <v>41292</v>
      </c>
      <c r="H15">
        <f t="shared" ca="1" si="4"/>
        <v>662.85</v>
      </c>
      <c r="I15" s="5">
        <f t="shared" ca="1" si="4"/>
        <v>822.7</v>
      </c>
      <c r="J15" s="6">
        <f t="shared" ca="1" si="5"/>
        <v>0.80570074146104287</v>
      </c>
      <c r="K15" s="6">
        <f t="shared" ca="1" si="0"/>
        <v>0.81160755184967448</v>
      </c>
      <c r="L15" s="6">
        <f t="shared" ca="1" si="25"/>
        <v>9.4136250990640019E-3</v>
      </c>
      <c r="M15">
        <f t="shared" ca="1" si="6"/>
        <v>0.82102117694873844</v>
      </c>
      <c r="N15">
        <f t="shared" ca="1" si="7"/>
        <v>0.80219392675061052</v>
      </c>
      <c r="O15" t="str">
        <f t="shared" ca="1" si="1"/>
        <v/>
      </c>
      <c r="P15" t="str">
        <f t="shared" ca="1" si="8"/>
        <v/>
      </c>
      <c r="Q15" t="str">
        <f t="shared" ca="1" si="9"/>
        <v/>
      </c>
      <c r="R15">
        <f t="shared" ca="1" si="10"/>
        <v>0</v>
      </c>
      <c r="S15">
        <f t="shared" ca="1" si="11"/>
        <v>0</v>
      </c>
      <c r="T15" t="str">
        <f t="shared" ca="1" si="12"/>
        <v/>
      </c>
      <c r="U15">
        <f t="shared" ca="1" si="13"/>
        <v>0</v>
      </c>
      <c r="V15">
        <f t="shared" ca="1" si="26"/>
        <v>0</v>
      </c>
      <c r="W15">
        <f t="shared" ca="1" si="24"/>
        <v>0</v>
      </c>
      <c r="X15" t="str">
        <f ca="1">IF(T15="","", IF(T15=1, "Long"&amp;COUNTIF($T$2:T15,1), "Sell"&amp;COUNTIF($T$2:T15, 0)))</f>
        <v/>
      </c>
      <c r="Y15" t="str">
        <f ca="1">IF(U15="","", IF(U15=-1, "Short"&amp;COUNTIF($U$2:U15,-1), "Cover"&amp;COUNTIF($U$2:U15, 0)))</f>
        <v>Cover1</v>
      </c>
      <c r="Z15" t="str">
        <f t="shared" ca="1" si="14"/>
        <v/>
      </c>
      <c r="AA15" t="str">
        <f t="shared" ca="1" si="15"/>
        <v/>
      </c>
      <c r="AB15" t="str">
        <f t="shared" ca="1" si="16"/>
        <v/>
      </c>
      <c r="AC15" t="str">
        <f t="shared" ca="1" si="17"/>
        <v>Cover</v>
      </c>
      <c r="AD15" t="str">
        <f t="shared" ca="1" si="18"/>
        <v/>
      </c>
      <c r="AE15" t="str">
        <f t="shared" ca="1" si="18"/>
        <v>Cover</v>
      </c>
      <c r="AF15">
        <f t="shared" ca="1" si="19"/>
        <v>0</v>
      </c>
      <c r="AG15">
        <f t="shared" ca="1" si="20"/>
        <v>1</v>
      </c>
      <c r="AH15" t="str">
        <f ca="1">IF(AF15=0, "", COUNTIF($AF$2:AF15, 1))</f>
        <v/>
      </c>
      <c r="AI15">
        <f ca="1">IF(AG15=0, "", COUNTIF($AG$2:AG15, 1))</f>
        <v>1</v>
      </c>
      <c r="AJ15" t="str">
        <f t="shared" ca="1" si="21"/>
        <v/>
      </c>
      <c r="AK15" t="str">
        <f t="shared" ca="1" si="22"/>
        <v>Short</v>
      </c>
    </row>
    <row r="16" spans="1:39" x14ac:dyDescent="0.3">
      <c r="A16" t="str">
        <f ca="1">IF(W16="","",W16&amp;"-"&amp;COUNTIF($W$2:W16,W16))</f>
        <v/>
      </c>
      <c r="B16" t="str">
        <f ca="1">IF(T16="","",T16&amp;"-"&amp;COUNTIF($T$2:T16,T16))</f>
        <v/>
      </c>
      <c r="C16" t="str">
        <f ca="1">IF(U16="","",U16&amp;"-"&amp;COUNTIF($U$2:U16,U16))</f>
        <v/>
      </c>
      <c r="D16" t="s">
        <v>97</v>
      </c>
      <c r="E16" t="s">
        <v>97</v>
      </c>
      <c r="F16">
        <f t="shared" si="23"/>
        <v>15</v>
      </c>
      <c r="G16" s="4">
        <f t="shared" ca="1" si="3"/>
        <v>41295</v>
      </c>
      <c r="H16">
        <f t="shared" ca="1" si="4"/>
        <v>658.55</v>
      </c>
      <c r="I16" s="5">
        <f t="shared" ca="1" si="4"/>
        <v>812.5</v>
      </c>
      <c r="J16" s="6">
        <f t="shared" ca="1" si="5"/>
        <v>0.8105230769230769</v>
      </c>
      <c r="K16" s="6">
        <f t="shared" ca="1" si="0"/>
        <v>0.81146416113989195</v>
      </c>
      <c r="L16" s="6">
        <f t="shared" ca="1" si="25"/>
        <v>9.4186305422294773E-3</v>
      </c>
      <c r="M16">
        <f t="shared" ca="1" si="6"/>
        <v>0.82088279168212142</v>
      </c>
      <c r="N16">
        <f t="shared" ca="1" si="7"/>
        <v>0.80204553059766248</v>
      </c>
      <c r="O16" t="str">
        <f t="shared" ca="1" si="1"/>
        <v/>
      </c>
      <c r="P16" t="str">
        <f t="shared" ca="1" si="8"/>
        <v/>
      </c>
      <c r="Q16" t="str">
        <f t="shared" ca="1" si="9"/>
        <v/>
      </c>
      <c r="R16">
        <f t="shared" ca="1" si="10"/>
        <v>0</v>
      </c>
      <c r="S16">
        <f t="shared" ca="1" si="11"/>
        <v>0</v>
      </c>
      <c r="T16" t="str">
        <f t="shared" ca="1" si="12"/>
        <v/>
      </c>
      <c r="U16" t="str">
        <f t="shared" ca="1" si="13"/>
        <v/>
      </c>
      <c r="V16">
        <f t="shared" ca="1" si="26"/>
        <v>0</v>
      </c>
      <c r="W16" t="str">
        <f t="shared" ca="1" si="24"/>
        <v/>
      </c>
      <c r="X16" t="str">
        <f ca="1">IF(T16="","", IF(T16=1, "Long"&amp;COUNTIF($T$2:T16,1), "Sell"&amp;COUNTIF($T$2:T16, 0)))</f>
        <v/>
      </c>
      <c r="Y16" t="str">
        <f ca="1">IF(U16="","", IF(U16=-1, "Short"&amp;COUNTIF($U$2:U16,-1), "Cover"&amp;COUNTIF($U$2:U16, 0)))</f>
        <v/>
      </c>
      <c r="Z16" t="str">
        <f t="shared" ca="1" si="14"/>
        <v/>
      </c>
      <c r="AA16" t="str">
        <f t="shared" ca="1" si="15"/>
        <v/>
      </c>
      <c r="AB16" t="str">
        <f t="shared" ca="1" si="16"/>
        <v/>
      </c>
      <c r="AC16" t="str">
        <f t="shared" ca="1" si="17"/>
        <v/>
      </c>
      <c r="AD16" t="str">
        <f t="shared" ca="1" si="18"/>
        <v/>
      </c>
      <c r="AE16" t="str">
        <f t="shared" ca="1" si="18"/>
        <v/>
      </c>
      <c r="AF16">
        <f t="shared" ca="1" si="19"/>
        <v>0</v>
      </c>
      <c r="AG16">
        <f t="shared" ca="1" si="20"/>
        <v>0</v>
      </c>
      <c r="AH16" t="str">
        <f ca="1">IF(AF16=0, "", COUNTIF($AF$2:AF16, 1))</f>
        <v/>
      </c>
      <c r="AI16" t="str">
        <f ca="1">IF(AG16=0, "", COUNTIF($AG$2:AG16, 1))</f>
        <v/>
      </c>
      <c r="AJ16" t="str">
        <f t="shared" ca="1" si="21"/>
        <v/>
      </c>
      <c r="AK16" t="str">
        <f t="shared" ca="1" si="22"/>
        <v/>
      </c>
    </row>
    <row r="17" spans="1:37" x14ac:dyDescent="0.3">
      <c r="A17" t="str">
        <f ca="1">IF(W17="","",W17&amp;"-"&amp;COUNTIF($W$2:W17,W17))</f>
        <v/>
      </c>
      <c r="B17" t="str">
        <f ca="1">IF(T17="","",T17&amp;"-"&amp;COUNTIF($T$2:T17,T17))</f>
        <v/>
      </c>
      <c r="C17" t="str">
        <f ca="1">IF(U17="","",U17&amp;"-"&amp;COUNTIF($U$2:U17,U17))</f>
        <v/>
      </c>
      <c r="D17" t="s">
        <v>97</v>
      </c>
      <c r="E17" t="s">
        <v>97</v>
      </c>
      <c r="F17">
        <f t="shared" si="23"/>
        <v>16</v>
      </c>
      <c r="G17" s="4">
        <f t="shared" ca="1" si="3"/>
        <v>41296</v>
      </c>
      <c r="H17">
        <f t="shared" ca="1" si="4"/>
        <v>653.75</v>
      </c>
      <c r="I17" s="5">
        <f t="shared" ca="1" si="4"/>
        <v>813.35</v>
      </c>
      <c r="J17" s="6">
        <f t="shared" ca="1" si="5"/>
        <v>0.80377451281736023</v>
      </c>
      <c r="K17" s="6">
        <f t="shared" ca="1" si="0"/>
        <v>0.81207843260489587</v>
      </c>
      <c r="L17" s="6">
        <f t="shared" ca="1" si="25"/>
        <v>8.5791643157597554E-3</v>
      </c>
      <c r="M17">
        <f t="shared" ca="1" si="6"/>
        <v>0.82065759692065565</v>
      </c>
      <c r="N17">
        <f t="shared" ca="1" si="7"/>
        <v>0.80349926828913609</v>
      </c>
      <c r="O17" t="str">
        <f t="shared" ca="1" si="1"/>
        <v/>
      </c>
      <c r="P17" t="str">
        <f t="shared" ca="1" si="8"/>
        <v/>
      </c>
      <c r="Q17" t="str">
        <f t="shared" ca="1" si="9"/>
        <v/>
      </c>
      <c r="R17">
        <f t="shared" ca="1" si="10"/>
        <v>0</v>
      </c>
      <c r="S17">
        <f t="shared" ca="1" si="11"/>
        <v>0</v>
      </c>
      <c r="T17" t="str">
        <f t="shared" ca="1" si="12"/>
        <v/>
      </c>
      <c r="U17" t="str">
        <f t="shared" ca="1" si="13"/>
        <v/>
      </c>
      <c r="V17">
        <f t="shared" ca="1" si="26"/>
        <v>0</v>
      </c>
      <c r="W17" t="str">
        <f t="shared" ca="1" si="24"/>
        <v/>
      </c>
      <c r="X17" t="str">
        <f ca="1">IF(T17="","", IF(T17=1, "Long"&amp;COUNTIF($T$2:T17,1), "Sell"&amp;COUNTIF($T$2:T17, 0)))</f>
        <v/>
      </c>
      <c r="Y17" t="str">
        <f ca="1">IF(U17="","", IF(U17=-1, "Short"&amp;COUNTIF($U$2:U17,-1), "Cover"&amp;COUNTIF($U$2:U17, 0)))</f>
        <v/>
      </c>
      <c r="Z17" t="str">
        <f t="shared" ca="1" si="14"/>
        <v/>
      </c>
      <c r="AA17" t="str">
        <f t="shared" ca="1" si="15"/>
        <v/>
      </c>
      <c r="AB17" t="str">
        <f t="shared" ca="1" si="16"/>
        <v/>
      </c>
      <c r="AC17" t="str">
        <f t="shared" ca="1" si="17"/>
        <v/>
      </c>
      <c r="AD17" t="str">
        <f t="shared" ca="1" si="18"/>
        <v/>
      </c>
      <c r="AE17" t="str">
        <f t="shared" ca="1" si="18"/>
        <v/>
      </c>
      <c r="AF17">
        <f t="shared" ca="1" si="19"/>
        <v>0</v>
      </c>
      <c r="AG17">
        <f t="shared" ca="1" si="20"/>
        <v>0</v>
      </c>
      <c r="AH17" t="str">
        <f ca="1">IF(AF17=0, "", COUNTIF($AF$2:AF17, 1))</f>
        <v/>
      </c>
      <c r="AI17" t="str">
        <f ca="1">IF(AG17=0, "", COUNTIF($AG$2:AG17, 1))</f>
        <v/>
      </c>
      <c r="AJ17" t="str">
        <f t="shared" ca="1" si="21"/>
        <v/>
      </c>
      <c r="AK17" t="str">
        <f t="shared" ca="1" si="22"/>
        <v/>
      </c>
    </row>
    <row r="18" spans="1:37" x14ac:dyDescent="0.3">
      <c r="A18" t="str">
        <f ca="1">IF(W18="","",W18&amp;"-"&amp;COUNTIF($W$2:W18,W18))</f>
        <v>1-2</v>
      </c>
      <c r="B18" t="str">
        <f ca="1">IF(T18="","",T18&amp;"-"&amp;COUNTIF($T$2:T18,T18))</f>
        <v>1-1</v>
      </c>
      <c r="C18" t="str">
        <f ca="1">IF(U18="","",U18&amp;"-"&amp;COUNTIF($U$2:U18,U18))</f>
        <v/>
      </c>
      <c r="D18">
        <v>2</v>
      </c>
      <c r="E18" t="s">
        <v>97</v>
      </c>
      <c r="F18">
        <f t="shared" si="23"/>
        <v>17</v>
      </c>
      <c r="G18" s="39">
        <f t="shared" ca="1" si="3"/>
        <v>41297</v>
      </c>
      <c r="H18" s="40">
        <f t="shared" ca="1" si="4"/>
        <v>656.6</v>
      </c>
      <c r="I18" s="41">
        <f t="shared" ca="1" si="4"/>
        <v>820.85</v>
      </c>
      <c r="J18" s="42">
        <f t="shared" ca="1" si="5"/>
        <v>0.79990254004994821</v>
      </c>
      <c r="K18" s="42">
        <f t="shared" ca="1" si="0"/>
        <v>0.81164699986290256</v>
      </c>
      <c r="L18" s="42">
        <f t="shared" ca="1" si="25"/>
        <v>9.1104662293194916E-3</v>
      </c>
      <c r="M18" s="40">
        <f t="shared" ca="1" si="6"/>
        <v>0.82075746609222211</v>
      </c>
      <c r="N18" s="40">
        <f t="shared" ca="1" si="7"/>
        <v>0.80253653363358302</v>
      </c>
      <c r="O18" s="40" t="str">
        <f t="shared" ca="1" si="1"/>
        <v>Long</v>
      </c>
      <c r="P18" s="40" t="str">
        <f ca="1">IF(F18&lt;=$AM$3,"",IF(P17="",IF(J18&lt;N18,"Long",IF(P18="","","")),IF(P17="Long", IF(J18&gt;K18,"",P17),"")))</f>
        <v>Long</v>
      </c>
      <c r="Q18" s="40" t="str">
        <f t="shared" ca="1" si="9"/>
        <v/>
      </c>
      <c r="R18" s="40">
        <f t="shared" ca="1" si="10"/>
        <v>1</v>
      </c>
      <c r="S18" s="40">
        <f t="shared" ca="1" si="11"/>
        <v>0</v>
      </c>
      <c r="T18">
        <f t="shared" ca="1" si="12"/>
        <v>1</v>
      </c>
      <c r="U18" t="str">
        <f t="shared" ca="1" si="13"/>
        <v/>
      </c>
      <c r="V18" s="40">
        <f t="shared" ca="1" si="26"/>
        <v>1</v>
      </c>
      <c r="W18" s="40">
        <f t="shared" ca="1" si="24"/>
        <v>1</v>
      </c>
      <c r="X18" t="str">
        <f ca="1">IF(T18="","", IF(T18=1, "Long"&amp;COUNTIF($T$2:T18,1), "Sell"&amp;COUNTIF($T$2:T18, 0)))</f>
        <v>Long1</v>
      </c>
      <c r="Y18" t="str">
        <f ca="1">IF(U18="","", IF(U18=-1, "Short"&amp;COUNTIF($U$2:U18,-1), "Cover"&amp;COUNTIF($U$2:U18, 0)))</f>
        <v/>
      </c>
      <c r="Z18" s="40" t="str">
        <f t="shared" ca="1" si="14"/>
        <v>BUY</v>
      </c>
      <c r="AA18" s="40" t="str">
        <f t="shared" ca="1" si="15"/>
        <v/>
      </c>
      <c r="AB18" s="40" t="str">
        <f t="shared" ca="1" si="16"/>
        <v/>
      </c>
      <c r="AC18" s="40" t="str">
        <f t="shared" ca="1" si="17"/>
        <v/>
      </c>
      <c r="AD18" s="40" t="str">
        <f t="shared" ca="1" si="18"/>
        <v>BUY</v>
      </c>
      <c r="AE18" s="40" t="str">
        <f t="shared" ca="1" si="18"/>
        <v/>
      </c>
      <c r="AF18" s="40">
        <f t="shared" ca="1" si="19"/>
        <v>1</v>
      </c>
      <c r="AG18" s="40">
        <f t="shared" ca="1" si="20"/>
        <v>0</v>
      </c>
      <c r="AH18" s="40">
        <f ca="1">IF(AF18=0, "", COUNTIF($AF$2:AF18, 1))</f>
        <v>2</v>
      </c>
      <c r="AI18" s="40" t="str">
        <f ca="1">IF(AG18=0, "", COUNTIF($AG$2:AG18, 1))</f>
        <v/>
      </c>
      <c r="AJ18" t="str">
        <f t="shared" ca="1" si="21"/>
        <v>Long</v>
      </c>
      <c r="AK18" t="str">
        <f t="shared" ca="1" si="22"/>
        <v/>
      </c>
    </row>
    <row r="19" spans="1:37" x14ac:dyDescent="0.3">
      <c r="A19" t="str">
        <f ca="1">IF(W19="","",W19&amp;"-"&amp;COUNTIF($W$2:W19,W19))</f>
        <v>0-2</v>
      </c>
      <c r="B19" t="str">
        <f ca="1">IF(T19="","",T19&amp;"-"&amp;COUNTIF($T$2:T19,T19))</f>
        <v>0-1</v>
      </c>
      <c r="C19" t="str">
        <f ca="1">IF(U19="","",U19&amp;"-"&amp;COUNTIF($U$2:U19,U19))</f>
        <v/>
      </c>
      <c r="D19" t="s">
        <v>97</v>
      </c>
      <c r="E19">
        <v>2</v>
      </c>
      <c r="F19">
        <f t="shared" si="23"/>
        <v>18</v>
      </c>
      <c r="G19" s="4">
        <f t="shared" ca="1" si="3"/>
        <v>41298</v>
      </c>
      <c r="H19">
        <f t="shared" ca="1" si="4"/>
        <v>660.3</v>
      </c>
      <c r="I19" s="5">
        <f t="shared" ca="1" si="4"/>
        <v>807.65</v>
      </c>
      <c r="J19" s="6">
        <f t="shared" ca="1" si="5"/>
        <v>0.81755711013434029</v>
      </c>
      <c r="K19" s="6">
        <f t="shared" ca="1" si="0"/>
        <v>0.81153717483757215</v>
      </c>
      <c r="L19" s="6">
        <f t="shared" ca="1" si="25"/>
        <v>9.0227922818582867E-3</v>
      </c>
      <c r="M19">
        <f t="shared" ca="1" si="6"/>
        <v>0.82055996711943047</v>
      </c>
      <c r="N19">
        <f t="shared" ca="1" si="7"/>
        <v>0.80251438255571383</v>
      </c>
      <c r="O19" t="str">
        <f t="shared" ca="1" si="1"/>
        <v/>
      </c>
      <c r="P19" t="str">
        <f t="shared" ca="1" si="8"/>
        <v/>
      </c>
      <c r="Q19" t="str">
        <f t="shared" ca="1" si="9"/>
        <v/>
      </c>
      <c r="R19">
        <f t="shared" ca="1" si="10"/>
        <v>0</v>
      </c>
      <c r="S19">
        <f t="shared" ca="1" si="11"/>
        <v>0</v>
      </c>
      <c r="T19">
        <f t="shared" ca="1" si="12"/>
        <v>0</v>
      </c>
      <c r="U19" t="str">
        <f t="shared" ca="1" si="13"/>
        <v/>
      </c>
      <c r="V19">
        <f t="shared" ca="1" si="26"/>
        <v>0</v>
      </c>
      <c r="W19">
        <f t="shared" ca="1" si="24"/>
        <v>0</v>
      </c>
      <c r="X19" t="str">
        <f ca="1">IF(T19="","", IF(T19=1, "Long"&amp;COUNTIF($T$2:T19,1), "Sell"&amp;COUNTIF($T$2:T19, 0)))</f>
        <v>Sell1</v>
      </c>
      <c r="Y19" t="str">
        <f ca="1">IF(U19="","", IF(U19=-1, "Short"&amp;COUNTIF($U$2:U19,-1), "Cover"&amp;COUNTIF($U$2:U19, 0)))</f>
        <v/>
      </c>
      <c r="Z19" t="str">
        <f t="shared" ca="1" si="14"/>
        <v/>
      </c>
      <c r="AA19" t="str">
        <f t="shared" ca="1" si="15"/>
        <v>SELL</v>
      </c>
      <c r="AB19" t="str">
        <f t="shared" ca="1" si="16"/>
        <v/>
      </c>
      <c r="AC19" t="str">
        <f t="shared" ca="1" si="17"/>
        <v/>
      </c>
      <c r="AD19" t="str">
        <f t="shared" ca="1" si="18"/>
        <v/>
      </c>
      <c r="AE19" t="str">
        <f t="shared" ca="1" si="18"/>
        <v>SELL</v>
      </c>
      <c r="AF19">
        <f t="shared" ca="1" si="19"/>
        <v>0</v>
      </c>
      <c r="AG19">
        <f t="shared" ca="1" si="20"/>
        <v>1</v>
      </c>
      <c r="AH19" t="str">
        <f ca="1">IF(AF19=0, "", COUNTIF($AF$2:AF19, 1))</f>
        <v/>
      </c>
      <c r="AI19">
        <f ca="1">IF(AG19=0, "", COUNTIF($AG$2:AG19, 1))</f>
        <v>2</v>
      </c>
      <c r="AJ19" t="str">
        <f t="shared" ca="1" si="21"/>
        <v/>
      </c>
      <c r="AK19" t="str">
        <f t="shared" ca="1" si="22"/>
        <v>Long</v>
      </c>
    </row>
    <row r="20" spans="1:37" x14ac:dyDescent="0.3">
      <c r="A20" t="str">
        <f ca="1">IF(W20="","",W20&amp;"-"&amp;COUNTIF($W$2:W20,W20))</f>
        <v>1-3</v>
      </c>
      <c r="B20" t="str">
        <f ca="1">IF(T20="","",T20&amp;"-"&amp;COUNTIF($T$2:T20,T20))</f>
        <v/>
      </c>
      <c r="C20" t="str">
        <f ca="1">IF(U20="","",U20&amp;"-"&amp;COUNTIF($U$2:U20,U20))</f>
        <v>-1-2</v>
      </c>
      <c r="D20">
        <v>3</v>
      </c>
      <c r="E20" t="s">
        <v>97</v>
      </c>
      <c r="F20">
        <f t="shared" si="23"/>
        <v>19</v>
      </c>
      <c r="G20" s="36">
        <f t="shared" ca="1" si="3"/>
        <v>41299</v>
      </c>
      <c r="H20" s="7">
        <f t="shared" ca="1" si="4"/>
        <v>665.05</v>
      </c>
      <c r="I20" s="37">
        <f t="shared" ca="1" si="4"/>
        <v>805.85</v>
      </c>
      <c r="J20" s="38">
        <f t="shared" ca="1" si="5"/>
        <v>0.82527765713222057</v>
      </c>
      <c r="K20" s="38">
        <f t="shared" ca="1" si="0"/>
        <v>0.81138427347235087</v>
      </c>
      <c r="L20" s="38">
        <f t="shared" ca="1" si="25"/>
        <v>8.7439285856433582E-3</v>
      </c>
      <c r="M20" s="7">
        <f t="shared" ca="1" si="6"/>
        <v>0.82012820205799419</v>
      </c>
      <c r="N20" s="7">
        <f t="shared" ca="1" si="7"/>
        <v>0.80264034488670755</v>
      </c>
      <c r="O20" s="7" t="str">
        <f t="shared" ca="1" si="1"/>
        <v>Short</v>
      </c>
      <c r="P20" s="7" t="str">
        <f t="shared" ca="1" si="8"/>
        <v/>
      </c>
      <c r="Q20" s="7" t="str">
        <f t="shared" ca="1" si="9"/>
        <v>Short</v>
      </c>
      <c r="R20" s="7">
        <f t="shared" ca="1" si="10"/>
        <v>0</v>
      </c>
      <c r="S20" s="7">
        <f t="shared" ca="1" si="11"/>
        <v>-1</v>
      </c>
      <c r="T20" t="str">
        <f t="shared" ca="1" si="12"/>
        <v/>
      </c>
      <c r="U20">
        <f t="shared" ca="1" si="13"/>
        <v>-1</v>
      </c>
      <c r="V20" s="7">
        <f t="shared" ca="1" si="26"/>
        <v>-1</v>
      </c>
      <c r="W20" s="7">
        <f t="shared" ca="1" si="24"/>
        <v>1</v>
      </c>
      <c r="X20" t="str">
        <f ca="1">IF(T20="","", IF(T20=1, "Long"&amp;COUNTIF($T$2:T20,1), "Sell"&amp;COUNTIF($T$2:T20, 0)))</f>
        <v/>
      </c>
      <c r="Y20" t="str">
        <f ca="1">IF(U20="","", IF(U20=-1, "Short"&amp;COUNTIF($U$2:U20,-1), "Cover"&amp;COUNTIF($U$2:U20, 0)))</f>
        <v>Short2</v>
      </c>
      <c r="Z20" s="7" t="str">
        <f t="shared" ca="1" si="14"/>
        <v/>
      </c>
      <c r="AA20" s="7" t="str">
        <f t="shared" ca="1" si="15"/>
        <v/>
      </c>
      <c r="AB20" s="7" t="str">
        <f t="shared" ca="1" si="16"/>
        <v>Short</v>
      </c>
      <c r="AC20" s="7" t="str">
        <f t="shared" ca="1" si="17"/>
        <v/>
      </c>
      <c r="AD20" s="7" t="str">
        <f t="shared" ca="1" si="18"/>
        <v>Short</v>
      </c>
      <c r="AE20" s="7" t="str">
        <f t="shared" ca="1" si="18"/>
        <v/>
      </c>
      <c r="AF20" s="7">
        <f t="shared" ca="1" si="19"/>
        <v>1</v>
      </c>
      <c r="AG20" s="7">
        <f t="shared" ca="1" si="20"/>
        <v>0</v>
      </c>
      <c r="AH20" s="7">
        <f ca="1">IF(AF20=0, "", COUNTIF($AF$2:AF20, 1))</f>
        <v>3</v>
      </c>
      <c r="AI20" s="7" t="str">
        <f ca="1">IF(AG20=0, "", COUNTIF($AG$2:AG20, 1))</f>
        <v/>
      </c>
      <c r="AJ20" t="str">
        <f t="shared" ca="1" si="21"/>
        <v>Short</v>
      </c>
      <c r="AK20" t="str">
        <f t="shared" ca="1" si="22"/>
        <v/>
      </c>
    </row>
    <row r="21" spans="1:37" x14ac:dyDescent="0.3">
      <c r="A21" t="str">
        <f ca="1">IF(W21="","",W21&amp;"-"&amp;COUNTIF($W$2:W21,W21))</f>
        <v/>
      </c>
      <c r="B21" t="str">
        <f ca="1">IF(T21="","",T21&amp;"-"&amp;COUNTIF($T$2:T21,T21))</f>
        <v/>
      </c>
      <c r="C21" t="str">
        <f ca="1">IF(U21="","",U21&amp;"-"&amp;COUNTIF($U$2:U21,U21))</f>
        <v/>
      </c>
      <c r="D21" t="s">
        <v>97</v>
      </c>
      <c r="E21" t="s">
        <v>97</v>
      </c>
      <c r="F21">
        <f t="shared" si="23"/>
        <v>20</v>
      </c>
      <c r="G21" s="4">
        <f t="shared" ca="1" si="3"/>
        <v>41302</v>
      </c>
      <c r="H21">
        <f t="shared" ca="1" si="4"/>
        <v>670.35</v>
      </c>
      <c r="I21" s="5">
        <f t="shared" ca="1" si="4"/>
        <v>801.7</v>
      </c>
      <c r="J21" s="6">
        <f t="shared" ca="1" si="5"/>
        <v>0.83616065860047395</v>
      </c>
      <c r="K21" s="6">
        <f t="shared" ca="1" si="0"/>
        <v>0.81407415590938881</v>
      </c>
      <c r="L21" s="6">
        <f t="shared" ca="1" si="25"/>
        <v>1.1667221036479535E-2</v>
      </c>
      <c r="M21">
        <f t="shared" ca="1" si="6"/>
        <v>0.82574137694586836</v>
      </c>
      <c r="N21">
        <f t="shared" ca="1" si="7"/>
        <v>0.80240693487290926</v>
      </c>
      <c r="O21" t="str">
        <f t="shared" ca="1" si="1"/>
        <v>Short</v>
      </c>
      <c r="P21" t="str">
        <f t="shared" ca="1" si="8"/>
        <v/>
      </c>
      <c r="Q21" t="str">
        <f t="shared" ca="1" si="9"/>
        <v>Short</v>
      </c>
      <c r="R21">
        <f t="shared" ca="1" si="10"/>
        <v>0</v>
      </c>
      <c r="S21">
        <f t="shared" ca="1" si="11"/>
        <v>-1</v>
      </c>
      <c r="T21" t="str">
        <f t="shared" ca="1" si="12"/>
        <v/>
      </c>
      <c r="U21" t="str">
        <f t="shared" ca="1" si="13"/>
        <v/>
      </c>
      <c r="V21">
        <f t="shared" ca="1" si="26"/>
        <v>0</v>
      </c>
      <c r="W21" t="str">
        <f t="shared" ca="1" si="24"/>
        <v/>
      </c>
      <c r="X21" t="str">
        <f ca="1">IF(T21="","", IF(T21=1, "Long"&amp;COUNTIF($T$2:T21,1), "Sell"&amp;COUNTIF($T$2:T21, 0)))</f>
        <v/>
      </c>
      <c r="Y21" t="str">
        <f ca="1">IF(U21="","", IF(U21=-1, "Short"&amp;COUNTIF($U$2:U21,-1), "Cover"&amp;COUNTIF($U$2:U21, 0)))</f>
        <v/>
      </c>
      <c r="Z21" t="str">
        <f t="shared" ca="1" si="14"/>
        <v/>
      </c>
      <c r="AA21" t="str">
        <f t="shared" ca="1" si="15"/>
        <v/>
      </c>
      <c r="AB21" t="str">
        <f t="shared" ca="1" si="16"/>
        <v/>
      </c>
      <c r="AC21" t="str">
        <f t="shared" ca="1" si="17"/>
        <v/>
      </c>
      <c r="AD21" t="str">
        <f t="shared" ca="1" si="18"/>
        <v/>
      </c>
      <c r="AE21" t="str">
        <f t="shared" ca="1" si="18"/>
        <v/>
      </c>
      <c r="AF21">
        <f t="shared" ca="1" si="19"/>
        <v>0</v>
      </c>
      <c r="AG21">
        <f t="shared" ca="1" si="20"/>
        <v>0</v>
      </c>
      <c r="AH21" t="str">
        <f ca="1">IF(AF21=0, "", COUNTIF($AF$2:AF21, 1))</f>
        <v/>
      </c>
      <c r="AI21" t="str">
        <f ca="1">IF(AG21=0, "", COUNTIF($AG$2:AG21, 1))</f>
        <v/>
      </c>
      <c r="AJ21" t="str">
        <f t="shared" ca="1" si="21"/>
        <v/>
      </c>
      <c r="AK21" t="str">
        <f t="shared" ca="1" si="22"/>
        <v/>
      </c>
    </row>
    <row r="22" spans="1:37" x14ac:dyDescent="0.3">
      <c r="A22" t="str">
        <f ca="1">IF(W22="","",W22&amp;"-"&amp;COUNTIF($W$2:W22,W22))</f>
        <v>0-3</v>
      </c>
      <c r="B22" t="str">
        <f ca="1">IF(T22="","",T22&amp;"-"&amp;COUNTIF($T$2:T22,T22))</f>
        <v/>
      </c>
      <c r="C22" t="str">
        <f ca="1">IF(U22="","",U22&amp;"-"&amp;COUNTIF($U$2:U22,U22))</f>
        <v>0-2</v>
      </c>
      <c r="D22" t="s">
        <v>97</v>
      </c>
      <c r="E22">
        <v>3</v>
      </c>
      <c r="F22">
        <f t="shared" si="23"/>
        <v>21</v>
      </c>
      <c r="G22" s="4">
        <f t="shared" ca="1" si="3"/>
        <v>41303</v>
      </c>
      <c r="H22">
        <f t="shared" ca="1" si="4"/>
        <v>652.45000000000005</v>
      </c>
      <c r="I22" s="5">
        <f t="shared" ca="1" si="4"/>
        <v>802.5</v>
      </c>
      <c r="J22" s="6">
        <f t="shared" ca="1" si="5"/>
        <v>0.81302180685358261</v>
      </c>
      <c r="K22" s="6">
        <f t="shared" ca="1" si="0"/>
        <v>0.81441934083460177</v>
      </c>
      <c r="L22" s="6">
        <f t="shared" ca="1" si="25"/>
        <v>1.1569809996705229E-2</v>
      </c>
      <c r="M22">
        <f t="shared" ca="1" si="6"/>
        <v>0.82598915083130697</v>
      </c>
      <c r="N22">
        <f t="shared" ca="1" si="7"/>
        <v>0.80284953083789656</v>
      </c>
      <c r="O22" t="str">
        <f t="shared" ca="1" si="1"/>
        <v/>
      </c>
      <c r="P22" t="str">
        <f t="shared" ca="1" si="8"/>
        <v/>
      </c>
      <c r="Q22" t="str">
        <f t="shared" ca="1" si="9"/>
        <v/>
      </c>
      <c r="R22">
        <f t="shared" ca="1" si="10"/>
        <v>0</v>
      </c>
      <c r="S22">
        <f t="shared" ca="1" si="11"/>
        <v>0</v>
      </c>
      <c r="T22" t="str">
        <f t="shared" ca="1" si="12"/>
        <v/>
      </c>
      <c r="U22">
        <f t="shared" ca="1" si="13"/>
        <v>0</v>
      </c>
      <c r="V22">
        <f t="shared" ca="1" si="26"/>
        <v>0</v>
      </c>
      <c r="W22">
        <f t="shared" ca="1" si="24"/>
        <v>0</v>
      </c>
      <c r="X22" t="str">
        <f ca="1">IF(T22="","", IF(T22=1, "Long"&amp;COUNTIF($T$2:T22,1), "Sell"&amp;COUNTIF($T$2:T22, 0)))</f>
        <v/>
      </c>
      <c r="Y22" t="str">
        <f ca="1">IF(U22="","", IF(U22=-1, "Short"&amp;COUNTIF($U$2:U22,-1), "Cover"&amp;COUNTIF($U$2:U22, 0)))</f>
        <v>Cover2</v>
      </c>
      <c r="Z22" t="str">
        <f t="shared" ca="1" si="14"/>
        <v/>
      </c>
      <c r="AA22" t="str">
        <f t="shared" ca="1" si="15"/>
        <v/>
      </c>
      <c r="AB22" t="str">
        <f t="shared" ca="1" si="16"/>
        <v/>
      </c>
      <c r="AC22" t="str">
        <f t="shared" ca="1" si="17"/>
        <v>Cover</v>
      </c>
      <c r="AD22" t="str">
        <f t="shared" ca="1" si="18"/>
        <v/>
      </c>
      <c r="AE22" t="str">
        <f t="shared" ca="1" si="18"/>
        <v>Cover</v>
      </c>
      <c r="AF22">
        <f t="shared" ca="1" si="19"/>
        <v>0</v>
      </c>
      <c r="AG22">
        <f t="shared" ca="1" si="20"/>
        <v>1</v>
      </c>
      <c r="AH22" t="str">
        <f ca="1">IF(AF22=0, "", COUNTIF($AF$2:AF22, 1))</f>
        <v/>
      </c>
      <c r="AI22">
        <f ca="1">IF(AG22=0, "", COUNTIF($AG$2:AG22, 1))</f>
        <v>3</v>
      </c>
      <c r="AJ22" t="str">
        <f t="shared" ca="1" si="21"/>
        <v/>
      </c>
      <c r="AK22" t="str">
        <f t="shared" ca="1" si="22"/>
        <v>Short</v>
      </c>
    </row>
    <row r="23" spans="1:37" x14ac:dyDescent="0.3">
      <c r="A23" t="str">
        <f ca="1">IF(W23="","",W23&amp;"-"&amp;COUNTIF($W$2:W23,W23))</f>
        <v/>
      </c>
      <c r="B23" t="str">
        <f ca="1">IF(T23="","",T23&amp;"-"&amp;COUNTIF($T$2:T23,T23))</f>
        <v/>
      </c>
      <c r="C23" t="str">
        <f ca="1">IF(U23="","",U23&amp;"-"&amp;COUNTIF($U$2:U23,U23))</f>
        <v/>
      </c>
      <c r="D23" t="s">
        <v>97</v>
      </c>
      <c r="E23" t="s">
        <v>97</v>
      </c>
      <c r="F23">
        <f t="shared" si="23"/>
        <v>22</v>
      </c>
      <c r="G23" s="4">
        <f t="shared" ca="1" si="3"/>
        <v>41304</v>
      </c>
      <c r="H23">
        <f t="shared" ca="1" si="4"/>
        <v>656.65</v>
      </c>
      <c r="I23" s="5">
        <f t="shared" ca="1" si="4"/>
        <v>797.15</v>
      </c>
      <c r="J23" s="6">
        <f t="shared" ca="1" si="5"/>
        <v>0.82374709904033117</v>
      </c>
      <c r="K23" s="6">
        <f t="shared" ca="1" si="0"/>
        <v>0.81613214684903357</v>
      </c>
      <c r="L23" s="6">
        <f t="shared" ca="1" si="25"/>
        <v>1.155455585289677E-2</v>
      </c>
      <c r="M23">
        <f t="shared" ca="1" si="6"/>
        <v>0.82768670270193034</v>
      </c>
      <c r="N23">
        <f t="shared" ca="1" si="7"/>
        <v>0.80457759099613679</v>
      </c>
      <c r="O23" t="str">
        <f t="shared" ca="1" si="1"/>
        <v/>
      </c>
      <c r="P23" t="str">
        <f t="shared" ca="1" si="8"/>
        <v/>
      </c>
      <c r="Q23" t="str">
        <f t="shared" ca="1" si="9"/>
        <v/>
      </c>
      <c r="R23">
        <f t="shared" ca="1" si="10"/>
        <v>0</v>
      </c>
      <c r="S23">
        <f t="shared" ca="1" si="11"/>
        <v>0</v>
      </c>
      <c r="T23" t="str">
        <f t="shared" ca="1" si="12"/>
        <v/>
      </c>
      <c r="U23" t="str">
        <f t="shared" ca="1" si="13"/>
        <v/>
      </c>
      <c r="V23">
        <f t="shared" ca="1" si="26"/>
        <v>0</v>
      </c>
      <c r="W23" t="str">
        <f t="shared" ca="1" si="24"/>
        <v/>
      </c>
      <c r="X23" t="str">
        <f ca="1">IF(T23="","", IF(T23=1, "Long"&amp;COUNTIF($T$2:T23,1), "Sell"&amp;COUNTIF($T$2:T23, 0)))</f>
        <v/>
      </c>
      <c r="Y23" t="str">
        <f ca="1">IF(U23="","", IF(U23=-1, "Short"&amp;COUNTIF($U$2:U23,-1), "Cover"&amp;COUNTIF($U$2:U23, 0)))</f>
        <v/>
      </c>
      <c r="Z23" t="str">
        <f t="shared" ca="1" si="14"/>
        <v/>
      </c>
      <c r="AA23" t="str">
        <f t="shared" ca="1" si="15"/>
        <v/>
      </c>
      <c r="AB23" t="str">
        <f t="shared" ca="1" si="16"/>
        <v/>
      </c>
      <c r="AC23" t="str">
        <f t="shared" ca="1" si="17"/>
        <v/>
      </c>
      <c r="AD23" t="str">
        <f t="shared" ca="1" si="18"/>
        <v/>
      </c>
      <c r="AE23" t="str">
        <f t="shared" ca="1" si="18"/>
        <v/>
      </c>
      <c r="AF23">
        <f t="shared" ca="1" si="19"/>
        <v>0</v>
      </c>
      <c r="AG23">
        <f t="shared" ca="1" si="20"/>
        <v>0</v>
      </c>
      <c r="AH23" t="str">
        <f ca="1">IF(AF23=0, "", COUNTIF($AF$2:AF23, 1))</f>
        <v/>
      </c>
      <c r="AI23" t="str">
        <f ca="1">IF(AG23=0, "", COUNTIF($AG$2:AG23, 1))</f>
        <v/>
      </c>
      <c r="AJ23" t="str">
        <f t="shared" ca="1" si="21"/>
        <v/>
      </c>
      <c r="AK23" t="str">
        <f t="shared" ca="1" si="22"/>
        <v/>
      </c>
    </row>
    <row r="24" spans="1:37" x14ac:dyDescent="0.3">
      <c r="A24" t="str">
        <f ca="1">IF(W24="","",W24&amp;"-"&amp;COUNTIF($W$2:W24,W24))</f>
        <v/>
      </c>
      <c r="B24" t="str">
        <f ca="1">IF(T24="","",T24&amp;"-"&amp;COUNTIF($T$2:T24,T24))</f>
        <v/>
      </c>
      <c r="C24" t="str">
        <f ca="1">IF(U24="","",U24&amp;"-"&amp;COUNTIF($U$2:U24,U24))</f>
        <v/>
      </c>
      <c r="D24" t="s">
        <v>97</v>
      </c>
      <c r="E24" t="s">
        <v>97</v>
      </c>
      <c r="F24">
        <f t="shared" si="23"/>
        <v>23</v>
      </c>
      <c r="G24" s="4">
        <f t="shared" ca="1" si="3"/>
        <v>41305</v>
      </c>
      <c r="H24">
        <f t="shared" ca="1" si="4"/>
        <v>643.04999999999995</v>
      </c>
      <c r="I24" s="5">
        <f t="shared" ca="1" si="4"/>
        <v>786.55</v>
      </c>
      <c r="J24" s="6">
        <f t="shared" ca="1" si="5"/>
        <v>0.81755768864026446</v>
      </c>
      <c r="K24" s="6">
        <f t="shared" ca="1" si="0"/>
        <v>0.81532228916526428</v>
      </c>
      <c r="L24" s="6">
        <f t="shared" ca="1" si="25"/>
        <v>1.108720227048831E-2</v>
      </c>
      <c r="M24">
        <f t="shared" ca="1" si="6"/>
        <v>0.8264094914357526</v>
      </c>
      <c r="N24">
        <f t="shared" ca="1" si="7"/>
        <v>0.80423508689477596</v>
      </c>
      <c r="O24" t="str">
        <f t="shared" ca="1" si="1"/>
        <v/>
      </c>
      <c r="P24" t="str">
        <f t="shared" ca="1" si="8"/>
        <v/>
      </c>
      <c r="Q24" t="str">
        <f t="shared" ca="1" si="9"/>
        <v/>
      </c>
      <c r="R24">
        <f t="shared" ca="1" si="10"/>
        <v>0</v>
      </c>
      <c r="S24">
        <f t="shared" ca="1" si="11"/>
        <v>0</v>
      </c>
      <c r="T24" t="str">
        <f t="shared" ca="1" si="12"/>
        <v/>
      </c>
      <c r="U24" t="str">
        <f t="shared" ca="1" si="13"/>
        <v/>
      </c>
      <c r="V24">
        <f t="shared" ca="1" si="26"/>
        <v>0</v>
      </c>
      <c r="W24" t="str">
        <f t="shared" ca="1" si="24"/>
        <v/>
      </c>
      <c r="X24" t="str">
        <f ca="1">IF(T24="","", IF(T24=1, "Long"&amp;COUNTIF($T$2:T24,1), "Sell"&amp;COUNTIF($T$2:T24, 0)))</f>
        <v/>
      </c>
      <c r="Y24" t="str">
        <f ca="1">IF(U24="","", IF(U24=-1, "Short"&amp;COUNTIF($U$2:U24,-1), "Cover"&amp;COUNTIF($U$2:U24, 0)))</f>
        <v/>
      </c>
      <c r="Z24" t="str">
        <f t="shared" ca="1" si="14"/>
        <v/>
      </c>
      <c r="AA24" t="str">
        <f t="shared" ca="1" si="15"/>
        <v/>
      </c>
      <c r="AB24" t="str">
        <f t="shared" ca="1" si="16"/>
        <v/>
      </c>
      <c r="AC24" t="str">
        <f t="shared" ca="1" si="17"/>
        <v/>
      </c>
      <c r="AD24" t="str">
        <f t="shared" ca="1" si="18"/>
        <v/>
      </c>
      <c r="AE24" t="str">
        <f t="shared" ca="1" si="18"/>
        <v/>
      </c>
      <c r="AF24">
        <f t="shared" ca="1" si="19"/>
        <v>0</v>
      </c>
      <c r="AG24">
        <f t="shared" ca="1" si="20"/>
        <v>0</v>
      </c>
      <c r="AH24" t="str">
        <f ca="1">IF(AF24=0, "", COUNTIF($AF$2:AF24, 1))</f>
        <v/>
      </c>
      <c r="AI24" t="str">
        <f ca="1">IF(AG24=0, "", COUNTIF($AG$2:AG24, 1))</f>
        <v/>
      </c>
      <c r="AJ24" t="str">
        <f t="shared" ca="1" si="21"/>
        <v/>
      </c>
      <c r="AK24" t="str">
        <f t="shared" ca="1" si="22"/>
        <v/>
      </c>
    </row>
    <row r="25" spans="1:37" x14ac:dyDescent="0.3">
      <c r="A25" t="str">
        <f ca="1">IF(W25="","",W25&amp;"-"&amp;COUNTIF($W$2:W25,W25))</f>
        <v/>
      </c>
      <c r="B25" t="str">
        <f ca="1">IF(T25="","",T25&amp;"-"&amp;COUNTIF($T$2:T25,T25))</f>
        <v/>
      </c>
      <c r="C25" t="str">
        <f ca="1">IF(U25="","",U25&amp;"-"&amp;COUNTIF($U$2:U25,U25))</f>
        <v/>
      </c>
      <c r="D25" t="s">
        <v>97</v>
      </c>
      <c r="E25" t="s">
        <v>97</v>
      </c>
      <c r="F25">
        <f t="shared" si="23"/>
        <v>24</v>
      </c>
      <c r="G25" s="4">
        <f t="shared" ca="1" si="3"/>
        <v>41306</v>
      </c>
      <c r="H25">
        <f t="shared" ca="1" si="4"/>
        <v>640.15</v>
      </c>
      <c r="I25" s="5">
        <f t="shared" ca="1" si="4"/>
        <v>777.95</v>
      </c>
      <c r="J25" s="6">
        <f t="shared" ca="1" si="5"/>
        <v>0.8228677935599974</v>
      </c>
      <c r="K25" s="6">
        <f t="shared" ca="1" si="0"/>
        <v>0.81703899437515959</v>
      </c>
      <c r="L25" s="6">
        <f t="shared" ca="1" si="25"/>
        <v>1.0756001819397813E-2</v>
      </c>
      <c r="M25">
        <f t="shared" ca="1" si="6"/>
        <v>0.82779499619455743</v>
      </c>
      <c r="N25">
        <f t="shared" ca="1" si="7"/>
        <v>0.80628299255576175</v>
      </c>
      <c r="O25" t="str">
        <f t="shared" ca="1" si="1"/>
        <v/>
      </c>
      <c r="P25" t="str">
        <f t="shared" ca="1" si="8"/>
        <v/>
      </c>
      <c r="Q25" t="str">
        <f t="shared" ca="1" si="9"/>
        <v/>
      </c>
      <c r="R25">
        <f t="shared" ca="1" si="10"/>
        <v>0</v>
      </c>
      <c r="S25">
        <f t="shared" ca="1" si="11"/>
        <v>0</v>
      </c>
      <c r="T25" t="str">
        <f t="shared" ca="1" si="12"/>
        <v/>
      </c>
      <c r="U25" t="str">
        <f t="shared" ca="1" si="13"/>
        <v/>
      </c>
      <c r="V25">
        <f t="shared" ca="1" si="26"/>
        <v>0</v>
      </c>
      <c r="W25" t="str">
        <f t="shared" ca="1" si="24"/>
        <v/>
      </c>
      <c r="X25" t="str">
        <f ca="1">IF(T25="","", IF(T25=1, "Long"&amp;COUNTIF($T$2:T25,1), "Sell"&amp;COUNTIF($T$2:T25, 0)))</f>
        <v/>
      </c>
      <c r="Y25" t="str">
        <f ca="1">IF(U25="","", IF(U25=-1, "Short"&amp;COUNTIF($U$2:U25,-1), "Cover"&amp;COUNTIF($U$2:U25, 0)))</f>
        <v/>
      </c>
      <c r="Z25" t="str">
        <f t="shared" ca="1" si="14"/>
        <v/>
      </c>
      <c r="AA25" t="str">
        <f t="shared" ca="1" si="15"/>
        <v/>
      </c>
      <c r="AB25" t="str">
        <f t="shared" ca="1" si="16"/>
        <v/>
      </c>
      <c r="AC25" t="str">
        <f t="shared" ca="1" si="17"/>
        <v/>
      </c>
      <c r="AD25" t="str">
        <f t="shared" ca="1" si="18"/>
        <v/>
      </c>
      <c r="AE25" t="str">
        <f t="shared" ca="1" si="18"/>
        <v/>
      </c>
      <c r="AF25">
        <f t="shared" ca="1" si="19"/>
        <v>0</v>
      </c>
      <c r="AG25">
        <f t="shared" ca="1" si="20"/>
        <v>0</v>
      </c>
      <c r="AH25" t="str">
        <f ca="1">IF(AF25=0, "", COUNTIF($AF$2:AF25, 1))</f>
        <v/>
      </c>
      <c r="AI25" t="str">
        <f ca="1">IF(AG25=0, "", COUNTIF($AG$2:AG25, 1))</f>
        <v/>
      </c>
      <c r="AJ25" t="str">
        <f t="shared" ca="1" si="21"/>
        <v/>
      </c>
      <c r="AK25" t="str">
        <f t="shared" ca="1" si="22"/>
        <v/>
      </c>
    </row>
    <row r="26" spans="1:37" x14ac:dyDescent="0.3">
      <c r="A26" t="str">
        <f ca="1">IF(W26="","",W26&amp;"-"&amp;COUNTIF($W$2:W26,W26))</f>
        <v/>
      </c>
      <c r="B26" t="str">
        <f ca="1">IF(T26="","",T26&amp;"-"&amp;COUNTIF($T$2:T26,T26))</f>
        <v/>
      </c>
      <c r="C26" t="str">
        <f ca="1">IF(U26="","",U26&amp;"-"&amp;COUNTIF($U$2:U26,U26))</f>
        <v/>
      </c>
      <c r="D26" t="s">
        <v>97</v>
      </c>
      <c r="E26" t="s">
        <v>97</v>
      </c>
      <c r="F26">
        <f t="shared" si="23"/>
        <v>25</v>
      </c>
      <c r="G26" s="4">
        <f t="shared" ca="1" si="3"/>
        <v>41309</v>
      </c>
      <c r="H26">
        <f t="shared" ca="1" si="4"/>
        <v>646.9</v>
      </c>
      <c r="I26" s="5">
        <f t="shared" ca="1" si="4"/>
        <v>798.25</v>
      </c>
      <c r="J26" s="6">
        <f t="shared" ca="1" si="5"/>
        <v>0.81039774506733475</v>
      </c>
      <c r="K26" s="6">
        <f t="shared" ca="1" si="0"/>
        <v>0.81702646118958544</v>
      </c>
      <c r="L26" s="6">
        <f t="shared" ca="1" si="25"/>
        <v>1.0764507614114306E-2</v>
      </c>
      <c r="M26">
        <f t="shared" ca="1" si="6"/>
        <v>0.82779096880369973</v>
      </c>
      <c r="N26">
        <f t="shared" ca="1" si="7"/>
        <v>0.80626195357547115</v>
      </c>
      <c r="O26" t="str">
        <f t="shared" ca="1" si="1"/>
        <v/>
      </c>
      <c r="P26" t="str">
        <f t="shared" ca="1" si="8"/>
        <v/>
      </c>
      <c r="Q26" t="str">
        <f t="shared" ca="1" si="9"/>
        <v/>
      </c>
      <c r="R26">
        <f t="shared" ca="1" si="10"/>
        <v>0</v>
      </c>
      <c r="S26">
        <f t="shared" ca="1" si="11"/>
        <v>0</v>
      </c>
      <c r="T26" t="str">
        <f t="shared" ca="1" si="12"/>
        <v/>
      </c>
      <c r="U26" t="str">
        <f t="shared" ca="1" si="13"/>
        <v/>
      </c>
      <c r="V26">
        <f t="shared" ca="1" si="26"/>
        <v>0</v>
      </c>
      <c r="W26" t="str">
        <f t="shared" ca="1" si="24"/>
        <v/>
      </c>
      <c r="X26" t="str">
        <f ca="1">IF(T26="","", IF(T26=1, "Long"&amp;COUNTIF($T$2:T26,1), "Sell"&amp;COUNTIF($T$2:T26, 0)))</f>
        <v/>
      </c>
      <c r="Y26" t="str">
        <f ca="1">IF(U26="","", IF(U26=-1, "Short"&amp;COUNTIF($U$2:U26,-1), "Cover"&amp;COUNTIF($U$2:U26, 0)))</f>
        <v/>
      </c>
      <c r="Z26" t="str">
        <f t="shared" ca="1" si="14"/>
        <v/>
      </c>
      <c r="AA26" t="str">
        <f t="shared" ca="1" si="15"/>
        <v/>
      </c>
      <c r="AB26" t="str">
        <f t="shared" ca="1" si="16"/>
        <v/>
      </c>
      <c r="AC26" t="str">
        <f t="shared" ca="1" si="17"/>
        <v/>
      </c>
      <c r="AD26" t="str">
        <f t="shared" ca="1" si="18"/>
        <v/>
      </c>
      <c r="AE26" t="str">
        <f t="shared" ca="1" si="18"/>
        <v/>
      </c>
      <c r="AF26">
        <f t="shared" ca="1" si="19"/>
        <v>0</v>
      </c>
      <c r="AG26">
        <f t="shared" ca="1" si="20"/>
        <v>0</v>
      </c>
      <c r="AH26" t="str">
        <f ca="1">IF(AF26=0, "", COUNTIF($AF$2:AF26, 1))</f>
        <v/>
      </c>
      <c r="AI26" t="str">
        <f ca="1">IF(AG26=0, "", COUNTIF($AG$2:AG26, 1))</f>
        <v/>
      </c>
      <c r="AJ26" t="str">
        <f t="shared" ca="1" si="21"/>
        <v/>
      </c>
      <c r="AK26" t="str">
        <f t="shared" ca="1" si="22"/>
        <v/>
      </c>
    </row>
    <row r="27" spans="1:37" x14ac:dyDescent="0.3">
      <c r="A27" t="str">
        <f ca="1">IF(W27="","",W27&amp;"-"&amp;COUNTIF($W$2:W27,W27))</f>
        <v/>
      </c>
      <c r="B27" t="str">
        <f ca="1">IF(T27="","",T27&amp;"-"&amp;COUNTIF($T$2:T27,T27))</f>
        <v/>
      </c>
      <c r="C27" t="str">
        <f ca="1">IF(U27="","",U27&amp;"-"&amp;COUNTIF($U$2:U27,U27))</f>
        <v/>
      </c>
      <c r="D27" t="s">
        <v>97</v>
      </c>
      <c r="E27" t="s">
        <v>97</v>
      </c>
      <c r="F27">
        <f t="shared" si="23"/>
        <v>26</v>
      </c>
      <c r="G27" s="4">
        <f t="shared" ca="1" si="3"/>
        <v>41310</v>
      </c>
      <c r="H27">
        <f t="shared" ca="1" si="4"/>
        <v>644.15</v>
      </c>
      <c r="I27" s="5">
        <f t="shared" ca="1" si="4"/>
        <v>797.4</v>
      </c>
      <c r="J27" s="6">
        <f t="shared" ca="1" si="5"/>
        <v>0.80781289189867067</v>
      </c>
      <c r="K27" s="6">
        <f t="shared" ca="1" si="0"/>
        <v>0.81743029909771647</v>
      </c>
      <c r="L27" s="6">
        <f t="shared" ca="1" si="25"/>
        <v>1.0276815819151448E-2</v>
      </c>
      <c r="M27">
        <f t="shared" ca="1" si="6"/>
        <v>0.82770711491686788</v>
      </c>
      <c r="N27">
        <f t="shared" ca="1" si="7"/>
        <v>0.80715348327856506</v>
      </c>
      <c r="O27" t="str">
        <f t="shared" ca="1" si="1"/>
        <v/>
      </c>
      <c r="P27" t="str">
        <f t="shared" ca="1" si="8"/>
        <v/>
      </c>
      <c r="Q27" t="str">
        <f t="shared" ca="1" si="9"/>
        <v/>
      </c>
      <c r="R27">
        <f t="shared" ca="1" si="10"/>
        <v>0</v>
      </c>
      <c r="S27">
        <f t="shared" ca="1" si="11"/>
        <v>0</v>
      </c>
      <c r="T27" t="str">
        <f t="shared" ca="1" si="12"/>
        <v/>
      </c>
      <c r="U27" t="str">
        <f t="shared" ca="1" si="13"/>
        <v/>
      </c>
      <c r="V27">
        <f t="shared" ca="1" si="26"/>
        <v>0</v>
      </c>
      <c r="W27" t="str">
        <f t="shared" ca="1" si="24"/>
        <v/>
      </c>
      <c r="X27" t="str">
        <f ca="1">IF(T27="","", IF(T27=1, "Long"&amp;COUNTIF($T$2:T27,1), "Sell"&amp;COUNTIF($T$2:T27, 0)))</f>
        <v/>
      </c>
      <c r="Y27" t="str">
        <f ca="1">IF(U27="","", IF(U27=-1, "Short"&amp;COUNTIF($U$2:U27,-1), "Cover"&amp;COUNTIF($U$2:U27, 0)))</f>
        <v/>
      </c>
      <c r="Z27" t="str">
        <f t="shared" ca="1" si="14"/>
        <v/>
      </c>
      <c r="AA27" t="str">
        <f t="shared" ca="1" si="15"/>
        <v/>
      </c>
      <c r="AB27" t="str">
        <f t="shared" ca="1" si="16"/>
        <v/>
      </c>
      <c r="AC27" t="str">
        <f t="shared" ca="1" si="17"/>
        <v/>
      </c>
      <c r="AD27" t="str">
        <f t="shared" ca="1" si="18"/>
        <v/>
      </c>
      <c r="AE27" t="str">
        <f t="shared" ca="1" si="18"/>
        <v/>
      </c>
      <c r="AF27">
        <f t="shared" ca="1" si="19"/>
        <v>0</v>
      </c>
      <c r="AG27">
        <f t="shared" ca="1" si="20"/>
        <v>0</v>
      </c>
      <c r="AH27" t="str">
        <f ca="1">IF(AF27=0, "", COUNTIF($AF$2:AF27, 1))</f>
        <v/>
      </c>
      <c r="AI27" t="str">
        <f ca="1">IF(AG27=0, "", COUNTIF($AG$2:AG27, 1))</f>
        <v/>
      </c>
      <c r="AJ27" t="str">
        <f t="shared" ca="1" si="21"/>
        <v/>
      </c>
      <c r="AK27" t="str">
        <f t="shared" ca="1" si="22"/>
        <v/>
      </c>
    </row>
    <row r="28" spans="1:37" x14ac:dyDescent="0.3">
      <c r="A28" t="str">
        <f ca="1">IF(W28="","",W28&amp;"-"&amp;COUNTIF($W$2:W28,W28))</f>
        <v>1-4</v>
      </c>
      <c r="B28" t="str">
        <f ca="1">IF(T28="","",T28&amp;"-"&amp;COUNTIF($T$2:T28,T28))</f>
        <v>1-2</v>
      </c>
      <c r="C28" t="str">
        <f ca="1">IF(U28="","",U28&amp;"-"&amp;COUNTIF($U$2:U28,U28))</f>
        <v/>
      </c>
      <c r="D28">
        <v>4</v>
      </c>
      <c r="E28" t="s">
        <v>97</v>
      </c>
      <c r="F28">
        <f t="shared" si="23"/>
        <v>27</v>
      </c>
      <c r="G28" s="36">
        <f t="shared" ca="1" si="3"/>
        <v>41311</v>
      </c>
      <c r="H28" s="7">
        <f t="shared" ca="1" si="4"/>
        <v>639.5</v>
      </c>
      <c r="I28" s="37">
        <f t="shared" ca="1" si="4"/>
        <v>807.75</v>
      </c>
      <c r="J28" s="38">
        <f t="shared" ca="1" si="5"/>
        <v>0.79170535437944911</v>
      </c>
      <c r="K28" s="38">
        <f t="shared" ca="1" si="0"/>
        <v>0.8166105805306666</v>
      </c>
      <c r="L28" s="38">
        <f t="shared" ca="1" si="25"/>
        <v>1.2010863363622478E-2</v>
      </c>
      <c r="M28" s="7">
        <f t="shared" ca="1" si="6"/>
        <v>0.82862144389428904</v>
      </c>
      <c r="N28" s="7">
        <f t="shared" ca="1" si="7"/>
        <v>0.80459971716704415</v>
      </c>
      <c r="O28" s="7" t="str">
        <f t="shared" ca="1" si="1"/>
        <v>Long</v>
      </c>
      <c r="P28" s="7" t="str">
        <f t="shared" ca="1" si="8"/>
        <v>Long</v>
      </c>
      <c r="Q28" s="7" t="str">
        <f t="shared" ca="1" si="9"/>
        <v/>
      </c>
      <c r="R28" s="7">
        <f t="shared" ca="1" si="10"/>
        <v>1</v>
      </c>
      <c r="S28" s="7">
        <f t="shared" ca="1" si="11"/>
        <v>0</v>
      </c>
      <c r="T28">
        <f t="shared" ca="1" si="12"/>
        <v>1</v>
      </c>
      <c r="U28" t="str">
        <f t="shared" ca="1" si="13"/>
        <v/>
      </c>
      <c r="V28" s="7">
        <f t="shared" ca="1" si="26"/>
        <v>1</v>
      </c>
      <c r="W28" s="7">
        <f t="shared" ca="1" si="24"/>
        <v>1</v>
      </c>
      <c r="X28" t="str">
        <f ca="1">IF(T28="","", IF(T28=1, "Long"&amp;COUNTIF($T$2:T28,1), "Sell"&amp;COUNTIF($T$2:T28, 0)))</f>
        <v>Long2</v>
      </c>
      <c r="Y28" t="str">
        <f ca="1">IF(U28="","", IF(U28=-1, "Short"&amp;COUNTIF($U$2:U28,-1), "Cover"&amp;COUNTIF($U$2:U28, 0)))</f>
        <v/>
      </c>
      <c r="Z28" s="7" t="str">
        <f t="shared" ca="1" si="14"/>
        <v>BUY</v>
      </c>
      <c r="AA28" s="7" t="str">
        <f t="shared" ca="1" si="15"/>
        <v/>
      </c>
      <c r="AB28" s="7" t="str">
        <f t="shared" ca="1" si="16"/>
        <v/>
      </c>
      <c r="AC28" s="7" t="str">
        <f t="shared" ca="1" si="17"/>
        <v/>
      </c>
      <c r="AD28" s="7" t="str">
        <f t="shared" ca="1" si="18"/>
        <v>BUY</v>
      </c>
      <c r="AE28" s="7" t="str">
        <f t="shared" ca="1" si="18"/>
        <v/>
      </c>
      <c r="AF28" s="7">
        <f t="shared" ca="1" si="19"/>
        <v>1</v>
      </c>
      <c r="AG28" s="7">
        <f t="shared" ca="1" si="20"/>
        <v>0</v>
      </c>
      <c r="AH28" s="7">
        <f ca="1">IF(AF28=0, "", COUNTIF($AF$2:AF28, 1))</f>
        <v>4</v>
      </c>
      <c r="AI28" s="7" t="str">
        <f ca="1">IF(AG28=0, "", COUNTIF($AG$2:AG28, 1))</f>
        <v/>
      </c>
      <c r="AJ28" t="str">
        <f t="shared" ca="1" si="21"/>
        <v>Long</v>
      </c>
      <c r="AK28" t="str">
        <f t="shared" ca="1" si="22"/>
        <v/>
      </c>
    </row>
    <row r="29" spans="1:37" x14ac:dyDescent="0.3">
      <c r="A29" t="str">
        <f ca="1">IF(W29="","",W29&amp;"-"&amp;COUNTIF($W$2:W29,W29))</f>
        <v/>
      </c>
      <c r="B29" t="str">
        <f ca="1">IF(T29="","",T29&amp;"-"&amp;COUNTIF($T$2:T29,T29))</f>
        <v/>
      </c>
      <c r="C29" t="str">
        <f ca="1">IF(U29="","",U29&amp;"-"&amp;COUNTIF($U$2:U29,U29))</f>
        <v/>
      </c>
      <c r="D29" t="s">
        <v>97</v>
      </c>
      <c r="E29" t="s">
        <v>97</v>
      </c>
      <c r="F29">
        <f t="shared" si="23"/>
        <v>28</v>
      </c>
      <c r="G29" s="4">
        <f t="shared" ca="1" si="3"/>
        <v>41312</v>
      </c>
      <c r="H29">
        <f t="shared" ca="1" si="4"/>
        <v>641.5</v>
      </c>
      <c r="I29" s="5">
        <f t="shared" ca="1" si="4"/>
        <v>810.65</v>
      </c>
      <c r="J29" s="6">
        <f t="shared" ca="1" si="5"/>
        <v>0.79134028248936039</v>
      </c>
      <c r="K29" s="6">
        <f t="shared" ca="1" si="0"/>
        <v>0.81398889776616856</v>
      </c>
      <c r="L29" s="6">
        <f t="shared" ca="1" si="25"/>
        <v>1.4404117421709777E-2</v>
      </c>
      <c r="M29">
        <f t="shared" ca="1" si="6"/>
        <v>0.82839301518787833</v>
      </c>
      <c r="N29">
        <f t="shared" ca="1" si="7"/>
        <v>0.79958478034445879</v>
      </c>
      <c r="O29" t="str">
        <f t="shared" ca="1" si="1"/>
        <v>Long</v>
      </c>
      <c r="P29" t="str">
        <f t="shared" ref="P29:P92" ca="1" si="27">IF(G29&lt;=$AM$3,"",IF(P28="",IF(J29&lt;N29,"Long",IF(P29="","","")),IF(P28="Long", IF(J29&gt;K29,"",P28),"")))</f>
        <v>Long</v>
      </c>
      <c r="Q29" t="str">
        <f t="shared" ca="1" si="9"/>
        <v/>
      </c>
      <c r="R29">
        <f t="shared" ca="1" si="10"/>
        <v>1</v>
      </c>
      <c r="S29">
        <f t="shared" ca="1" si="11"/>
        <v>0</v>
      </c>
      <c r="T29" t="str">
        <f t="shared" ca="1" si="12"/>
        <v/>
      </c>
      <c r="U29" t="str">
        <f t="shared" ca="1" si="13"/>
        <v/>
      </c>
      <c r="V29">
        <f t="shared" ca="1" si="26"/>
        <v>0</v>
      </c>
      <c r="W29" t="str">
        <f t="shared" ca="1" si="24"/>
        <v/>
      </c>
      <c r="X29" t="str">
        <f ca="1">IF(T29="","", IF(T29=1, "Long"&amp;COUNTIF($T$2:T29,1), "Sell"&amp;COUNTIF($T$2:T29, 0)))</f>
        <v/>
      </c>
      <c r="Y29" t="str">
        <f ca="1">IF(U29="","", IF(U29=-1, "Short"&amp;COUNTIF($U$2:U29,-1), "Cover"&amp;COUNTIF($U$2:U29, 0)))</f>
        <v/>
      </c>
      <c r="Z29" t="str">
        <f t="shared" ca="1" si="14"/>
        <v/>
      </c>
      <c r="AA29" t="str">
        <f t="shared" ca="1" si="15"/>
        <v/>
      </c>
      <c r="AB29" t="str">
        <f t="shared" ca="1" si="16"/>
        <v/>
      </c>
      <c r="AC29" t="str">
        <f t="shared" ca="1" si="17"/>
        <v/>
      </c>
      <c r="AD29" t="str">
        <f t="shared" ca="1" si="18"/>
        <v/>
      </c>
      <c r="AE29" t="str">
        <f t="shared" ca="1" si="18"/>
        <v/>
      </c>
      <c r="AF29">
        <f t="shared" ca="1" si="19"/>
        <v>0</v>
      </c>
      <c r="AG29">
        <f t="shared" ca="1" si="20"/>
        <v>0</v>
      </c>
      <c r="AH29" t="str">
        <f ca="1">IF(AF29=0, "", COUNTIF($AF$2:AF29, 1))</f>
        <v/>
      </c>
      <c r="AI29" t="str">
        <f ca="1">IF(AG29=0, "", COUNTIF($AG$2:AG29, 1))</f>
        <v/>
      </c>
      <c r="AJ29" t="str">
        <f t="shared" ca="1" si="21"/>
        <v/>
      </c>
      <c r="AK29" t="str">
        <f t="shared" ca="1" si="22"/>
        <v/>
      </c>
    </row>
    <row r="30" spans="1:37" x14ac:dyDescent="0.3">
      <c r="A30" t="str">
        <f ca="1">IF(W30="","",W30&amp;"-"&amp;COUNTIF($W$2:W30,W30))</f>
        <v/>
      </c>
      <c r="B30" t="str">
        <f ca="1">IF(T30="","",T30&amp;"-"&amp;COUNTIF($T$2:T30,T30))</f>
        <v/>
      </c>
      <c r="C30" t="str">
        <f ca="1">IF(U30="","",U30&amp;"-"&amp;COUNTIF($U$2:U30,U30))</f>
        <v/>
      </c>
      <c r="D30" t="s">
        <v>97</v>
      </c>
      <c r="E30" t="s">
        <v>97</v>
      </c>
      <c r="F30">
        <f t="shared" si="23"/>
        <v>29</v>
      </c>
      <c r="G30" s="4">
        <f t="shared" ca="1" si="3"/>
        <v>41313</v>
      </c>
      <c r="H30">
        <f t="shared" ca="1" si="4"/>
        <v>650.04999999999995</v>
      </c>
      <c r="I30" s="5">
        <f t="shared" ca="1" si="4"/>
        <v>808.8</v>
      </c>
      <c r="J30" s="6">
        <f t="shared" ca="1" si="5"/>
        <v>0.8037215628090999</v>
      </c>
      <c r="K30" s="6">
        <f t="shared" ca="1" si="0"/>
        <v>0.8118332883338566</v>
      </c>
      <c r="L30" s="6">
        <f t="shared" ca="1" si="25"/>
        <v>1.4137510967222057E-2</v>
      </c>
      <c r="M30">
        <f t="shared" ca="1" si="6"/>
        <v>0.82597079930107864</v>
      </c>
      <c r="N30">
        <f t="shared" ca="1" si="7"/>
        <v>0.79769577736663455</v>
      </c>
      <c r="O30" t="str">
        <f t="shared" ca="1" si="1"/>
        <v>Long</v>
      </c>
      <c r="P30" t="str">
        <f t="shared" ca="1" si="27"/>
        <v>Long</v>
      </c>
      <c r="Q30" t="str">
        <f t="shared" ca="1" si="9"/>
        <v/>
      </c>
      <c r="R30">
        <f t="shared" ca="1" si="10"/>
        <v>1</v>
      </c>
      <c r="S30">
        <f t="shared" ca="1" si="11"/>
        <v>0</v>
      </c>
      <c r="T30" t="str">
        <f t="shared" ca="1" si="12"/>
        <v/>
      </c>
      <c r="U30" t="str">
        <f t="shared" ca="1" si="13"/>
        <v/>
      </c>
      <c r="V30">
        <f t="shared" ca="1" si="26"/>
        <v>0</v>
      </c>
      <c r="W30" t="str">
        <f t="shared" ca="1" si="24"/>
        <v/>
      </c>
      <c r="X30" t="str">
        <f ca="1">IF(T30="","", IF(T30=1, "Long"&amp;COUNTIF($T$2:T30,1), "Sell"&amp;COUNTIF($T$2:T30, 0)))</f>
        <v/>
      </c>
      <c r="Y30" t="str">
        <f ca="1">IF(U30="","", IF(U30=-1, "Short"&amp;COUNTIF($U$2:U30,-1), "Cover"&amp;COUNTIF($U$2:U30, 0)))</f>
        <v/>
      </c>
      <c r="Z30" t="str">
        <f t="shared" ca="1" si="14"/>
        <v/>
      </c>
      <c r="AA30" t="str">
        <f t="shared" ca="1" si="15"/>
        <v/>
      </c>
      <c r="AB30" t="str">
        <f t="shared" ca="1" si="16"/>
        <v/>
      </c>
      <c r="AC30" t="str">
        <f t="shared" ca="1" si="17"/>
        <v/>
      </c>
      <c r="AD30" t="str">
        <f t="shared" ca="1" si="18"/>
        <v/>
      </c>
      <c r="AE30" t="str">
        <f t="shared" ca="1" si="18"/>
        <v/>
      </c>
      <c r="AF30">
        <f t="shared" ca="1" si="19"/>
        <v>0</v>
      </c>
      <c r="AG30">
        <f t="shared" ca="1" si="20"/>
        <v>0</v>
      </c>
      <c r="AH30" t="str">
        <f ca="1">IF(AF30=0, "", COUNTIF($AF$2:AF30, 1))</f>
        <v/>
      </c>
      <c r="AI30" t="str">
        <f ca="1">IF(AG30=0, "", COUNTIF($AG$2:AG30, 1))</f>
        <v/>
      </c>
      <c r="AJ30" t="str">
        <f t="shared" ca="1" si="21"/>
        <v/>
      </c>
      <c r="AK30" t="str">
        <f t="shared" ca="1" si="22"/>
        <v/>
      </c>
    </row>
    <row r="31" spans="1:37" x14ac:dyDescent="0.3">
      <c r="A31" t="str">
        <f ca="1">IF(W31="","",W31&amp;"-"&amp;COUNTIF($W$2:W31,W31))</f>
        <v>0-4</v>
      </c>
      <c r="B31" t="str">
        <f ca="1">IF(T31="","",T31&amp;"-"&amp;COUNTIF($T$2:T31,T31))</f>
        <v>0-2</v>
      </c>
      <c r="C31" t="str">
        <f ca="1">IF(U31="","",U31&amp;"-"&amp;COUNTIF($U$2:U31,U31))</f>
        <v/>
      </c>
      <c r="D31" t="s">
        <v>97</v>
      </c>
      <c r="E31">
        <v>4</v>
      </c>
      <c r="F31">
        <f t="shared" si="23"/>
        <v>30</v>
      </c>
      <c r="G31" s="4">
        <f t="shared" ca="1" si="3"/>
        <v>41316</v>
      </c>
      <c r="H31">
        <f t="shared" ca="1" si="4"/>
        <v>656.95</v>
      </c>
      <c r="I31" s="5">
        <f t="shared" ca="1" si="4"/>
        <v>800.2</v>
      </c>
      <c r="J31" s="6">
        <f t="shared" ca="1" si="5"/>
        <v>0.82098225443639095</v>
      </c>
      <c r="K31" s="6">
        <f t="shared" ca="1" si="0"/>
        <v>0.81031544791744814</v>
      </c>
      <c r="L31" s="6">
        <f t="shared" ca="1" si="25"/>
        <v>1.1868104727912587E-2</v>
      </c>
      <c r="M31">
        <f t="shared" ca="1" si="6"/>
        <v>0.82218355264536069</v>
      </c>
      <c r="N31">
        <f t="shared" ca="1" si="7"/>
        <v>0.79844734318953559</v>
      </c>
      <c r="O31" t="str">
        <f t="shared" ca="1" si="1"/>
        <v/>
      </c>
      <c r="P31" t="str">
        <f t="shared" ca="1" si="27"/>
        <v/>
      </c>
      <c r="Q31" t="str">
        <f t="shared" ca="1" si="9"/>
        <v/>
      </c>
      <c r="R31">
        <f t="shared" ca="1" si="10"/>
        <v>0</v>
      </c>
      <c r="S31">
        <f t="shared" ca="1" si="11"/>
        <v>0</v>
      </c>
      <c r="T31">
        <f t="shared" ca="1" si="12"/>
        <v>0</v>
      </c>
      <c r="U31" t="str">
        <f t="shared" ca="1" si="13"/>
        <v/>
      </c>
      <c r="V31">
        <f t="shared" ca="1" si="26"/>
        <v>0</v>
      </c>
      <c r="W31">
        <f t="shared" ca="1" si="24"/>
        <v>0</v>
      </c>
      <c r="X31" t="str">
        <f ca="1">IF(T31="","", IF(T31=1, "Long"&amp;COUNTIF($T$2:T31,1), "Sell"&amp;COUNTIF($T$2:T31, 0)))</f>
        <v>Sell2</v>
      </c>
      <c r="Y31" t="str">
        <f ca="1">IF(U31="","", IF(U31=-1, "Short"&amp;COUNTIF($U$2:U31,-1), "Cover"&amp;COUNTIF($U$2:U31, 0)))</f>
        <v/>
      </c>
      <c r="Z31" t="str">
        <f t="shared" ca="1" si="14"/>
        <v/>
      </c>
      <c r="AA31" t="str">
        <f t="shared" ca="1" si="15"/>
        <v>SELL</v>
      </c>
      <c r="AB31" t="str">
        <f t="shared" ca="1" si="16"/>
        <v/>
      </c>
      <c r="AC31" t="str">
        <f t="shared" ca="1" si="17"/>
        <v/>
      </c>
      <c r="AD31" t="str">
        <f t="shared" ca="1" si="18"/>
        <v/>
      </c>
      <c r="AE31" t="str">
        <f t="shared" ca="1" si="18"/>
        <v>SELL</v>
      </c>
      <c r="AF31">
        <f t="shared" ca="1" si="19"/>
        <v>0</v>
      </c>
      <c r="AG31">
        <f t="shared" ca="1" si="20"/>
        <v>1</v>
      </c>
      <c r="AH31" t="str">
        <f ca="1">IF(AF31=0, "", COUNTIF($AF$2:AF31, 1))</f>
        <v/>
      </c>
      <c r="AI31">
        <f ca="1">IF(AG31=0, "", COUNTIF($AG$2:AG31, 1))</f>
        <v>4</v>
      </c>
      <c r="AJ31" t="str">
        <f t="shared" ca="1" si="21"/>
        <v/>
      </c>
      <c r="AK31" t="str">
        <f t="shared" ca="1" si="22"/>
        <v>Long</v>
      </c>
    </row>
    <row r="32" spans="1:37" x14ac:dyDescent="0.3">
      <c r="A32" t="str">
        <f ca="1">IF(W32="","",W32&amp;"-"&amp;COUNTIF($W$2:W32,W32))</f>
        <v>1-5</v>
      </c>
      <c r="B32" t="str">
        <f ca="1">IF(T32="","",T32&amp;"-"&amp;COUNTIF($T$2:T32,T32))</f>
        <v/>
      </c>
      <c r="C32" t="str">
        <f ca="1">IF(U32="","",U32&amp;"-"&amp;COUNTIF($U$2:U32,U32))</f>
        <v>-1-3</v>
      </c>
      <c r="D32">
        <v>5</v>
      </c>
      <c r="E32" t="s">
        <v>97</v>
      </c>
      <c r="F32">
        <f t="shared" si="23"/>
        <v>31</v>
      </c>
      <c r="G32" s="36">
        <f t="shared" ca="1" si="3"/>
        <v>41317</v>
      </c>
      <c r="H32" s="7">
        <f t="shared" ca="1" si="4"/>
        <v>665.2</v>
      </c>
      <c r="I32" s="37">
        <f t="shared" ca="1" si="4"/>
        <v>800.4</v>
      </c>
      <c r="J32" s="38">
        <f t="shared" ca="1" si="5"/>
        <v>0.8310844577711145</v>
      </c>
      <c r="K32" s="38">
        <f t="shared" ca="1" si="0"/>
        <v>0.81212171300920133</v>
      </c>
      <c r="L32" s="38">
        <f t="shared" ca="1" si="25"/>
        <v>1.3577222119286339E-2</v>
      </c>
      <c r="M32" s="7">
        <f t="shared" ca="1" si="6"/>
        <v>0.82569893512848769</v>
      </c>
      <c r="N32" s="7">
        <f t="shared" ca="1" si="7"/>
        <v>0.79854449088991497</v>
      </c>
      <c r="O32" s="7" t="str">
        <f t="shared" ca="1" si="1"/>
        <v>Short</v>
      </c>
      <c r="P32" s="7" t="str">
        <f t="shared" ca="1" si="27"/>
        <v/>
      </c>
      <c r="Q32" s="7" t="str">
        <f t="shared" ca="1" si="9"/>
        <v>Short</v>
      </c>
      <c r="R32" s="7">
        <f t="shared" ca="1" si="10"/>
        <v>0</v>
      </c>
      <c r="S32" s="7">
        <f t="shared" ca="1" si="11"/>
        <v>-1</v>
      </c>
      <c r="T32" t="str">
        <f t="shared" ca="1" si="12"/>
        <v/>
      </c>
      <c r="U32">
        <f t="shared" ca="1" si="13"/>
        <v>-1</v>
      </c>
      <c r="V32" s="7">
        <f t="shared" ca="1" si="26"/>
        <v>-1</v>
      </c>
      <c r="W32" s="7">
        <f t="shared" ca="1" si="24"/>
        <v>1</v>
      </c>
      <c r="X32" t="str">
        <f ca="1">IF(T32="","", IF(T32=1, "Long"&amp;COUNTIF($T$2:T32,1), "Sell"&amp;COUNTIF($T$2:T32, 0)))</f>
        <v/>
      </c>
      <c r="Y32" t="str">
        <f ca="1">IF(U32="","", IF(U32=-1, "Short"&amp;COUNTIF($U$2:U32,-1), "Cover"&amp;COUNTIF($U$2:U32, 0)))</f>
        <v>Short3</v>
      </c>
      <c r="Z32" s="7" t="str">
        <f t="shared" ca="1" si="14"/>
        <v/>
      </c>
      <c r="AA32" s="7" t="str">
        <f t="shared" ca="1" si="15"/>
        <v/>
      </c>
      <c r="AB32" s="7" t="str">
        <f t="shared" ca="1" si="16"/>
        <v>Short</v>
      </c>
      <c r="AC32" s="7" t="str">
        <f t="shared" ca="1" si="17"/>
        <v/>
      </c>
      <c r="AD32" s="7" t="str">
        <f t="shared" ca="1" si="18"/>
        <v>Short</v>
      </c>
      <c r="AE32" s="7" t="str">
        <f t="shared" ca="1" si="18"/>
        <v/>
      </c>
      <c r="AF32" s="7">
        <f t="shared" ca="1" si="19"/>
        <v>1</v>
      </c>
      <c r="AG32" s="7">
        <f t="shared" ca="1" si="20"/>
        <v>0</v>
      </c>
      <c r="AH32" s="7">
        <f ca="1">IF(AF32=0, "", COUNTIF($AF$2:AF32, 1))</f>
        <v>5</v>
      </c>
      <c r="AI32" s="7" t="str">
        <f ca="1">IF(AG32=0, "", COUNTIF($AG$2:AG32, 1))</f>
        <v/>
      </c>
      <c r="AJ32" t="str">
        <f t="shared" ca="1" si="21"/>
        <v>Short</v>
      </c>
      <c r="AK32" t="str">
        <f t="shared" ca="1" si="22"/>
        <v/>
      </c>
    </row>
    <row r="33" spans="1:37" x14ac:dyDescent="0.3">
      <c r="A33" t="str">
        <f ca="1">IF(W33="","",W33&amp;"-"&amp;COUNTIF($W$2:W33,W33))</f>
        <v/>
      </c>
      <c r="B33" t="str">
        <f ca="1">IF(T33="","",T33&amp;"-"&amp;COUNTIF($T$2:T33,T33))</f>
        <v/>
      </c>
      <c r="C33" t="str">
        <f ca="1">IF(U33="","",U33&amp;"-"&amp;COUNTIF($U$2:U33,U33))</f>
        <v/>
      </c>
      <c r="D33" t="s">
        <v>97</v>
      </c>
      <c r="E33" t="s">
        <v>97</v>
      </c>
      <c r="F33">
        <f t="shared" si="23"/>
        <v>32</v>
      </c>
      <c r="G33" s="4">
        <f t="shared" ca="1" si="3"/>
        <v>41318</v>
      </c>
      <c r="H33">
        <f t="shared" ca="1" si="4"/>
        <v>664.2</v>
      </c>
      <c r="I33" s="5">
        <f t="shared" ca="1" si="4"/>
        <v>815</v>
      </c>
      <c r="J33" s="6">
        <f t="shared" ca="1" si="5"/>
        <v>0.81496932515337428</v>
      </c>
      <c r="K33" s="6">
        <f t="shared" ca="1" si="0"/>
        <v>0.81124393562050567</v>
      </c>
      <c r="L33" s="6">
        <f t="shared" ca="1" si="25"/>
        <v>1.3014193138423665E-2</v>
      </c>
      <c r="M33">
        <f t="shared" ca="1" si="6"/>
        <v>0.82425812875892934</v>
      </c>
      <c r="N33">
        <f t="shared" ca="1" si="7"/>
        <v>0.79822974248208201</v>
      </c>
      <c r="O33" t="str">
        <f t="shared" ca="1" si="1"/>
        <v>Short</v>
      </c>
      <c r="P33" t="str">
        <f t="shared" ca="1" si="27"/>
        <v/>
      </c>
      <c r="Q33" t="str">
        <f t="shared" ca="1" si="9"/>
        <v>Short</v>
      </c>
      <c r="R33">
        <f t="shared" ca="1" si="10"/>
        <v>0</v>
      </c>
      <c r="S33">
        <f t="shared" ca="1" si="11"/>
        <v>-1</v>
      </c>
      <c r="T33" t="str">
        <f t="shared" ca="1" si="12"/>
        <v/>
      </c>
      <c r="U33" t="str">
        <f t="shared" ca="1" si="13"/>
        <v/>
      </c>
      <c r="V33">
        <f t="shared" ca="1" si="26"/>
        <v>0</v>
      </c>
      <c r="W33" t="str">
        <f t="shared" ca="1" si="24"/>
        <v/>
      </c>
      <c r="X33" t="str">
        <f ca="1">IF(T33="","", IF(T33=1, "Long"&amp;COUNTIF($T$2:T33,1), "Sell"&amp;COUNTIF($T$2:T33, 0)))</f>
        <v/>
      </c>
      <c r="Y33" t="str">
        <f ca="1">IF(U33="","", IF(U33=-1, "Short"&amp;COUNTIF($U$2:U33,-1), "Cover"&amp;COUNTIF($U$2:U33, 0)))</f>
        <v/>
      </c>
      <c r="Z33" t="str">
        <f t="shared" ca="1" si="14"/>
        <v/>
      </c>
      <c r="AA33" t="str">
        <f t="shared" ca="1" si="15"/>
        <v/>
      </c>
      <c r="AB33" t="str">
        <f t="shared" ca="1" si="16"/>
        <v/>
      </c>
      <c r="AC33" t="str">
        <f t="shared" ca="1" si="17"/>
        <v/>
      </c>
      <c r="AD33" t="str">
        <f t="shared" ca="1" si="18"/>
        <v/>
      </c>
      <c r="AE33" t="str">
        <f t="shared" ca="1" si="18"/>
        <v/>
      </c>
      <c r="AF33">
        <f t="shared" ca="1" si="19"/>
        <v>0</v>
      </c>
      <c r="AG33">
        <f t="shared" ca="1" si="20"/>
        <v>0</v>
      </c>
      <c r="AH33" t="str">
        <f ca="1">IF(AF33=0, "", COUNTIF($AF$2:AF33, 1))</f>
        <v/>
      </c>
      <c r="AI33" t="str">
        <f ca="1">IF(AG33=0, "", COUNTIF($AG$2:AG33, 1))</f>
        <v/>
      </c>
      <c r="AJ33" t="str">
        <f t="shared" ca="1" si="21"/>
        <v/>
      </c>
      <c r="AK33" t="str">
        <f t="shared" ca="1" si="22"/>
        <v/>
      </c>
    </row>
    <row r="34" spans="1:37" x14ac:dyDescent="0.3">
      <c r="A34" t="str">
        <f ca="1">IF(W34="","",W34&amp;"-"&amp;COUNTIF($W$2:W34,W34))</f>
        <v/>
      </c>
      <c r="B34" t="str">
        <f ca="1">IF(T34="","",T34&amp;"-"&amp;COUNTIF($T$2:T34,T34))</f>
        <v/>
      </c>
      <c r="C34" t="str">
        <f ca="1">IF(U34="","",U34&amp;"-"&amp;COUNTIF($U$2:U34,U34))</f>
        <v/>
      </c>
      <c r="D34" t="s">
        <v>97</v>
      </c>
      <c r="E34" t="s">
        <v>97</v>
      </c>
      <c r="F34">
        <f t="shared" si="23"/>
        <v>33</v>
      </c>
      <c r="G34" s="4">
        <f t="shared" ca="1" si="3"/>
        <v>41319</v>
      </c>
      <c r="H34">
        <f t="shared" ca="1" si="4"/>
        <v>674.8</v>
      </c>
      <c r="I34" s="5">
        <f t="shared" ca="1" si="4"/>
        <v>816.2</v>
      </c>
      <c r="J34" s="6">
        <f t="shared" ca="1" si="5"/>
        <v>0.82675814751286436</v>
      </c>
      <c r="K34" s="6">
        <f t="shared" ca="1" si="0"/>
        <v>0.8121639815077657</v>
      </c>
      <c r="L34" s="6">
        <f t="shared" ca="1" si="25"/>
        <v>1.3810967688751306E-2</v>
      </c>
      <c r="M34">
        <f t="shared" ca="1" si="6"/>
        <v>0.82597494919651704</v>
      </c>
      <c r="N34">
        <f t="shared" ca="1" si="7"/>
        <v>0.79835301381901436</v>
      </c>
      <c r="O34" t="str">
        <f t="shared" ca="1" si="1"/>
        <v>Short</v>
      </c>
      <c r="P34" t="str">
        <f t="shared" ca="1" si="27"/>
        <v/>
      </c>
      <c r="Q34" t="str">
        <f t="shared" ca="1" si="9"/>
        <v>Short</v>
      </c>
      <c r="R34">
        <f t="shared" ca="1" si="10"/>
        <v>0</v>
      </c>
      <c r="S34">
        <f t="shared" ca="1" si="11"/>
        <v>-1</v>
      </c>
      <c r="T34" t="str">
        <f t="shared" ca="1" si="12"/>
        <v/>
      </c>
      <c r="U34" t="str">
        <f t="shared" ca="1" si="13"/>
        <v/>
      </c>
      <c r="V34">
        <f t="shared" ca="1" si="26"/>
        <v>0</v>
      </c>
      <c r="W34" t="str">
        <f t="shared" ca="1" si="24"/>
        <v/>
      </c>
      <c r="X34" t="str">
        <f ca="1">IF(T34="","", IF(T34=1, "Long"&amp;COUNTIF($T$2:T34,1), "Sell"&amp;COUNTIF($T$2:T34, 0)))</f>
        <v/>
      </c>
      <c r="Y34" t="str">
        <f ca="1">IF(U34="","", IF(U34=-1, "Short"&amp;COUNTIF($U$2:U34,-1), "Cover"&amp;COUNTIF($U$2:U34, 0)))</f>
        <v/>
      </c>
      <c r="Z34" t="str">
        <f t="shared" ca="1" si="14"/>
        <v/>
      </c>
      <c r="AA34" t="str">
        <f t="shared" ca="1" si="15"/>
        <v/>
      </c>
      <c r="AB34" t="str">
        <f t="shared" ca="1" si="16"/>
        <v/>
      </c>
      <c r="AC34" t="str">
        <f t="shared" ca="1" si="17"/>
        <v/>
      </c>
      <c r="AD34" t="str">
        <f t="shared" ca="1" si="18"/>
        <v/>
      </c>
      <c r="AE34" t="str">
        <f t="shared" ca="1" si="18"/>
        <v/>
      </c>
      <c r="AF34">
        <f t="shared" ca="1" si="19"/>
        <v>0</v>
      </c>
      <c r="AG34">
        <f t="shared" ca="1" si="20"/>
        <v>0</v>
      </c>
      <c r="AH34" t="str">
        <f ca="1">IF(AF34=0, "", COUNTIF($AF$2:AF34, 1))</f>
        <v/>
      </c>
      <c r="AI34" t="str">
        <f ca="1">IF(AG34=0, "", COUNTIF($AG$2:AG34, 1))</f>
        <v/>
      </c>
      <c r="AJ34" t="str">
        <f t="shared" ca="1" si="21"/>
        <v/>
      </c>
      <c r="AK34" t="str">
        <f t="shared" ca="1" si="22"/>
        <v/>
      </c>
    </row>
    <row r="35" spans="1:37" x14ac:dyDescent="0.3">
      <c r="A35" t="str">
        <f ca="1">IF(W35="","",W35&amp;"-"&amp;COUNTIF($W$2:W35,W35))</f>
        <v/>
      </c>
      <c r="B35" t="str">
        <f ca="1">IF(T35="","",T35&amp;"-"&amp;COUNTIF($T$2:T35,T35))</f>
        <v/>
      </c>
      <c r="C35" t="str">
        <f ca="1">IF(U35="","",U35&amp;"-"&amp;COUNTIF($U$2:U35,U35))</f>
        <v/>
      </c>
      <c r="D35" t="s">
        <v>97</v>
      </c>
      <c r="E35" t="s">
        <v>97</v>
      </c>
      <c r="F35">
        <f t="shared" si="23"/>
        <v>34</v>
      </c>
      <c r="G35" s="4">
        <f t="shared" ca="1" si="3"/>
        <v>41320</v>
      </c>
      <c r="H35">
        <f t="shared" ca="1" si="4"/>
        <v>676.75</v>
      </c>
      <c r="I35" s="5">
        <f t="shared" ca="1" si="4"/>
        <v>812.1</v>
      </c>
      <c r="J35" s="6">
        <f t="shared" ca="1" si="5"/>
        <v>0.83333333333333326</v>
      </c>
      <c r="K35" s="6">
        <f t="shared" ca="1" si="0"/>
        <v>0.81321053548509925</v>
      </c>
      <c r="L35" s="6">
        <f t="shared" ca="1" si="25"/>
        <v>1.5052879268646497E-2</v>
      </c>
      <c r="M35">
        <f t="shared" ca="1" si="6"/>
        <v>0.82826341475374576</v>
      </c>
      <c r="N35">
        <f t="shared" ca="1" si="7"/>
        <v>0.79815765621645274</v>
      </c>
      <c r="O35" t="str">
        <f t="shared" ca="1" si="1"/>
        <v>Short</v>
      </c>
      <c r="P35" t="str">
        <f t="shared" ca="1" si="27"/>
        <v/>
      </c>
      <c r="Q35" t="str">
        <f t="shared" ca="1" si="9"/>
        <v>Short</v>
      </c>
      <c r="R35">
        <f t="shared" ca="1" si="10"/>
        <v>0</v>
      </c>
      <c r="S35">
        <f t="shared" ca="1" si="11"/>
        <v>-1</v>
      </c>
      <c r="T35" t="str">
        <f t="shared" ca="1" si="12"/>
        <v/>
      </c>
      <c r="U35" t="str">
        <f t="shared" ca="1" si="13"/>
        <v/>
      </c>
      <c r="V35">
        <f t="shared" ca="1" si="26"/>
        <v>0</v>
      </c>
      <c r="W35" t="str">
        <f t="shared" ca="1" si="24"/>
        <v/>
      </c>
      <c r="X35" t="str">
        <f ca="1">IF(T35="","", IF(T35=1, "Long"&amp;COUNTIF($T$2:T35,1), "Sell"&amp;COUNTIF($T$2:T35, 0)))</f>
        <v/>
      </c>
      <c r="Y35" t="str">
        <f ca="1">IF(U35="","", IF(U35=-1, "Short"&amp;COUNTIF($U$2:U35,-1), "Cover"&amp;COUNTIF($U$2:U35, 0)))</f>
        <v/>
      </c>
      <c r="Z35" t="str">
        <f t="shared" ca="1" si="14"/>
        <v/>
      </c>
      <c r="AA35" t="str">
        <f t="shared" ca="1" si="15"/>
        <v/>
      </c>
      <c r="AB35" t="str">
        <f t="shared" ca="1" si="16"/>
        <v/>
      </c>
      <c r="AC35" t="str">
        <f t="shared" ca="1" si="17"/>
        <v/>
      </c>
      <c r="AD35" t="str">
        <f t="shared" ca="1" si="18"/>
        <v/>
      </c>
      <c r="AE35" t="str">
        <f t="shared" ca="1" si="18"/>
        <v/>
      </c>
      <c r="AF35">
        <f t="shared" ca="1" si="19"/>
        <v>0</v>
      </c>
      <c r="AG35">
        <f t="shared" ca="1" si="20"/>
        <v>0</v>
      </c>
      <c r="AH35" t="str">
        <f ca="1">IF(AF35=0, "", COUNTIF($AF$2:AF35, 1))</f>
        <v/>
      </c>
      <c r="AI35" t="str">
        <f ca="1">IF(AG35=0, "", COUNTIF($AG$2:AG35, 1))</f>
        <v/>
      </c>
      <c r="AJ35" t="str">
        <f t="shared" ca="1" si="21"/>
        <v/>
      </c>
      <c r="AK35" t="str">
        <f t="shared" ca="1" si="22"/>
        <v/>
      </c>
    </row>
    <row r="36" spans="1:37" x14ac:dyDescent="0.3">
      <c r="A36" t="str">
        <f ca="1">IF(W36="","",W36&amp;"-"&amp;COUNTIF($W$2:W36,W36))</f>
        <v/>
      </c>
      <c r="B36" t="str">
        <f ca="1">IF(T36="","",T36&amp;"-"&amp;COUNTIF($T$2:T36,T36))</f>
        <v/>
      </c>
      <c r="C36" t="str">
        <f ca="1">IF(U36="","",U36&amp;"-"&amp;COUNTIF($U$2:U36,U36))</f>
        <v/>
      </c>
      <c r="D36" t="s">
        <v>97</v>
      </c>
      <c r="E36" t="s">
        <v>97</v>
      </c>
      <c r="F36">
        <f t="shared" si="23"/>
        <v>35</v>
      </c>
      <c r="G36" s="4">
        <f t="shared" ca="1" si="3"/>
        <v>41323</v>
      </c>
      <c r="H36">
        <f t="shared" ca="1" si="4"/>
        <v>676</v>
      </c>
      <c r="I36" s="5">
        <f t="shared" ca="1" si="4"/>
        <v>824.45</v>
      </c>
      <c r="J36" s="6">
        <f t="shared" ca="1" si="5"/>
        <v>0.81994056643823154</v>
      </c>
      <c r="K36" s="6">
        <f t="shared" ca="1" si="0"/>
        <v>0.81416481762218884</v>
      </c>
      <c r="L36" s="6">
        <f t="shared" ca="1" si="25"/>
        <v>1.5156874315754458E-2</v>
      </c>
      <c r="M36">
        <f t="shared" ca="1" si="6"/>
        <v>0.82932169193794325</v>
      </c>
      <c r="N36">
        <f t="shared" ca="1" si="7"/>
        <v>0.79900794330643443</v>
      </c>
      <c r="O36" t="str">
        <f t="shared" ca="1" si="1"/>
        <v>Short</v>
      </c>
      <c r="P36" t="str">
        <f t="shared" ca="1" si="27"/>
        <v/>
      </c>
      <c r="Q36" t="str">
        <f t="shared" ca="1" si="9"/>
        <v>Short</v>
      </c>
      <c r="R36">
        <f t="shared" ca="1" si="10"/>
        <v>0</v>
      </c>
      <c r="S36">
        <f t="shared" ca="1" si="11"/>
        <v>-1</v>
      </c>
      <c r="T36" t="str">
        <f t="shared" ca="1" si="12"/>
        <v/>
      </c>
      <c r="U36" t="str">
        <f t="shared" ca="1" si="13"/>
        <v/>
      </c>
      <c r="V36">
        <f t="shared" ca="1" si="26"/>
        <v>0</v>
      </c>
      <c r="W36" t="str">
        <f t="shared" ca="1" si="24"/>
        <v/>
      </c>
      <c r="X36" t="str">
        <f ca="1">IF(T36="","", IF(T36=1, "Long"&amp;COUNTIF($T$2:T36,1), "Sell"&amp;COUNTIF($T$2:T36, 0)))</f>
        <v/>
      </c>
      <c r="Y36" t="str">
        <f ca="1">IF(U36="","", IF(U36=-1, "Short"&amp;COUNTIF($U$2:U36,-1), "Cover"&amp;COUNTIF($U$2:U36, 0)))</f>
        <v/>
      </c>
      <c r="Z36" t="str">
        <f t="shared" ca="1" si="14"/>
        <v/>
      </c>
      <c r="AA36" t="str">
        <f t="shared" ca="1" si="15"/>
        <v/>
      </c>
      <c r="AB36" t="str">
        <f t="shared" ca="1" si="16"/>
        <v/>
      </c>
      <c r="AC36" t="str">
        <f t="shared" ca="1" si="17"/>
        <v/>
      </c>
      <c r="AD36" t="str">
        <f t="shared" ca="1" si="18"/>
        <v/>
      </c>
      <c r="AE36" t="str">
        <f t="shared" ca="1" si="18"/>
        <v/>
      </c>
      <c r="AF36">
        <f t="shared" ca="1" si="19"/>
        <v>0</v>
      </c>
      <c r="AG36">
        <f t="shared" ca="1" si="20"/>
        <v>0</v>
      </c>
      <c r="AH36" t="str">
        <f ca="1">IF(AF36=0, "", COUNTIF($AF$2:AF36, 1))</f>
        <v/>
      </c>
      <c r="AI36" t="str">
        <f ca="1">IF(AG36=0, "", COUNTIF($AG$2:AG36, 1))</f>
        <v/>
      </c>
      <c r="AJ36" t="str">
        <f t="shared" ca="1" si="21"/>
        <v/>
      </c>
      <c r="AK36" t="str">
        <f t="shared" ca="1" si="22"/>
        <v/>
      </c>
    </row>
    <row r="37" spans="1:37" x14ac:dyDescent="0.3">
      <c r="A37" t="str">
        <f ca="1">IF(W37="","",W37&amp;"-"&amp;COUNTIF($W$2:W37,W37))</f>
        <v/>
      </c>
      <c r="B37" t="str">
        <f ca="1">IF(T37="","",T37&amp;"-"&amp;COUNTIF($T$2:T37,T37))</f>
        <v/>
      </c>
      <c r="C37" t="str">
        <f ca="1">IF(U37="","",U37&amp;"-"&amp;COUNTIF($U$2:U37,U37))</f>
        <v/>
      </c>
      <c r="D37" t="s">
        <v>97</v>
      </c>
      <c r="E37" t="s">
        <v>97</v>
      </c>
      <c r="F37">
        <f t="shared" si="23"/>
        <v>36</v>
      </c>
      <c r="G37" s="4">
        <f t="shared" ca="1" si="3"/>
        <v>41324</v>
      </c>
      <c r="H37">
        <f t="shared" ca="1" si="4"/>
        <v>674.8</v>
      </c>
      <c r="I37" s="5">
        <f t="shared" ca="1" si="4"/>
        <v>823.45</v>
      </c>
      <c r="J37" s="6">
        <f t="shared" ca="1" si="5"/>
        <v>0.81947902119132909</v>
      </c>
      <c r="K37" s="6">
        <f t="shared" ca="1" si="0"/>
        <v>0.81533143055145474</v>
      </c>
      <c r="L37" s="6">
        <f t="shared" ca="1" si="25"/>
        <v>1.5062320512981547E-2</v>
      </c>
      <c r="M37">
        <f t="shared" ca="1" si="6"/>
        <v>0.83039375106443625</v>
      </c>
      <c r="N37">
        <f t="shared" ca="1" si="7"/>
        <v>0.80026911003847323</v>
      </c>
      <c r="O37" t="str">
        <f t="shared" ca="1" si="1"/>
        <v>Short</v>
      </c>
      <c r="P37" t="str">
        <f t="shared" ca="1" si="27"/>
        <v/>
      </c>
      <c r="Q37" t="str">
        <f t="shared" ca="1" si="9"/>
        <v>Short</v>
      </c>
      <c r="R37">
        <f t="shared" ca="1" si="10"/>
        <v>0</v>
      </c>
      <c r="S37">
        <f t="shared" ca="1" si="11"/>
        <v>-1</v>
      </c>
      <c r="T37" t="str">
        <f t="shared" ca="1" si="12"/>
        <v/>
      </c>
      <c r="U37" t="str">
        <f t="shared" ca="1" si="13"/>
        <v/>
      </c>
      <c r="V37">
        <f t="shared" ca="1" si="26"/>
        <v>0</v>
      </c>
      <c r="W37" t="str">
        <f t="shared" ca="1" si="24"/>
        <v/>
      </c>
      <c r="X37" t="str">
        <f ca="1">IF(T37="","", IF(T37=1, "Long"&amp;COUNTIF($T$2:T37,1), "Sell"&amp;COUNTIF($T$2:T37, 0)))</f>
        <v/>
      </c>
      <c r="Y37" t="str">
        <f ca="1">IF(U37="","", IF(U37=-1, "Short"&amp;COUNTIF($U$2:U37,-1), "Cover"&amp;COUNTIF($U$2:U37, 0)))</f>
        <v/>
      </c>
      <c r="Z37" t="str">
        <f t="shared" ca="1" si="14"/>
        <v/>
      </c>
      <c r="AA37" t="str">
        <f t="shared" ca="1" si="15"/>
        <v/>
      </c>
      <c r="AB37" t="str">
        <f t="shared" ca="1" si="16"/>
        <v/>
      </c>
      <c r="AC37" t="str">
        <f t="shared" ca="1" si="17"/>
        <v/>
      </c>
      <c r="AD37" t="str">
        <f t="shared" ca="1" si="18"/>
        <v/>
      </c>
      <c r="AE37" t="str">
        <f t="shared" ca="1" si="18"/>
        <v/>
      </c>
      <c r="AF37">
        <f t="shared" ca="1" si="19"/>
        <v>0</v>
      </c>
      <c r="AG37">
        <f t="shared" ca="1" si="20"/>
        <v>0</v>
      </c>
      <c r="AH37" t="str">
        <f ca="1">IF(AF37=0, "", COUNTIF($AF$2:AF37, 1))</f>
        <v/>
      </c>
      <c r="AI37" t="str">
        <f ca="1">IF(AG37=0, "", COUNTIF($AG$2:AG37, 1))</f>
        <v/>
      </c>
      <c r="AJ37" t="str">
        <f t="shared" ca="1" si="21"/>
        <v/>
      </c>
      <c r="AK37" t="str">
        <f t="shared" ca="1" si="22"/>
        <v/>
      </c>
    </row>
    <row r="38" spans="1:37" x14ac:dyDescent="0.3">
      <c r="A38" t="str">
        <f ca="1">IF(W38="","",W38&amp;"-"&amp;COUNTIF($W$2:W38,W38))</f>
        <v/>
      </c>
      <c r="B38" t="str">
        <f ca="1">IF(T38="","",T38&amp;"-"&amp;COUNTIF($T$2:T38,T38))</f>
        <v/>
      </c>
      <c r="C38" t="str">
        <f ca="1">IF(U38="","",U38&amp;"-"&amp;COUNTIF($U$2:U38,U38))</f>
        <v/>
      </c>
      <c r="D38" t="s">
        <v>97</v>
      </c>
      <c r="E38" t="s">
        <v>97</v>
      </c>
      <c r="F38">
        <f t="shared" si="23"/>
        <v>37</v>
      </c>
      <c r="G38" s="4">
        <f t="shared" ca="1" si="3"/>
        <v>41325</v>
      </c>
      <c r="H38">
        <f t="shared" ca="1" si="4"/>
        <v>676.95</v>
      </c>
      <c r="I38" s="5">
        <f t="shared" ca="1" si="4"/>
        <v>819.6</v>
      </c>
      <c r="J38" s="6">
        <f t="shared" ca="1" si="5"/>
        <v>0.82595168374816985</v>
      </c>
      <c r="K38" s="6">
        <f t="shared" ca="1" si="0"/>
        <v>0.81875606348832675</v>
      </c>
      <c r="L38" s="6">
        <f t="shared" ca="1" si="25"/>
        <v>1.2820030717054103E-2</v>
      </c>
      <c r="M38">
        <f t="shared" ca="1" si="6"/>
        <v>0.83157609420538081</v>
      </c>
      <c r="N38">
        <f t="shared" ca="1" si="7"/>
        <v>0.80593603277127268</v>
      </c>
      <c r="O38" t="str">
        <f t="shared" ca="1" si="1"/>
        <v>Short</v>
      </c>
      <c r="P38" t="str">
        <f t="shared" ca="1" si="27"/>
        <v/>
      </c>
      <c r="Q38" t="str">
        <f t="shared" ca="1" si="9"/>
        <v>Short</v>
      </c>
      <c r="R38">
        <f t="shared" ca="1" si="10"/>
        <v>0</v>
      </c>
      <c r="S38">
        <f t="shared" ca="1" si="11"/>
        <v>-1</v>
      </c>
      <c r="T38" t="str">
        <f t="shared" ca="1" si="12"/>
        <v/>
      </c>
      <c r="U38" t="str">
        <f t="shared" ca="1" si="13"/>
        <v/>
      </c>
      <c r="V38">
        <f t="shared" ca="1" si="26"/>
        <v>0</v>
      </c>
      <c r="W38" t="str">
        <f t="shared" ca="1" si="24"/>
        <v/>
      </c>
      <c r="X38" t="str">
        <f ca="1">IF(T38="","", IF(T38=1, "Long"&amp;COUNTIF($T$2:T38,1), "Sell"&amp;COUNTIF($T$2:T38, 0)))</f>
        <v/>
      </c>
      <c r="Y38" t="str">
        <f ca="1">IF(U38="","", IF(U38=-1, "Short"&amp;COUNTIF($U$2:U38,-1), "Cover"&amp;COUNTIF($U$2:U38, 0)))</f>
        <v/>
      </c>
      <c r="Z38" t="str">
        <f t="shared" ca="1" si="14"/>
        <v/>
      </c>
      <c r="AA38" t="str">
        <f t="shared" ca="1" si="15"/>
        <v/>
      </c>
      <c r="AB38" t="str">
        <f t="shared" ca="1" si="16"/>
        <v/>
      </c>
      <c r="AC38" t="str">
        <f t="shared" ca="1" si="17"/>
        <v/>
      </c>
      <c r="AD38" t="str">
        <f t="shared" ca="1" si="18"/>
        <v/>
      </c>
      <c r="AE38" t="str">
        <f t="shared" ca="1" si="18"/>
        <v/>
      </c>
      <c r="AF38">
        <f t="shared" ca="1" si="19"/>
        <v>0</v>
      </c>
      <c r="AG38">
        <f t="shared" ca="1" si="20"/>
        <v>0</v>
      </c>
      <c r="AH38" t="str">
        <f ca="1">IF(AF38=0, "", COUNTIF($AF$2:AF38, 1))</f>
        <v/>
      </c>
      <c r="AI38" t="str">
        <f ca="1">IF(AG38=0, "", COUNTIF($AG$2:AG38, 1))</f>
        <v/>
      </c>
      <c r="AJ38" t="str">
        <f t="shared" ca="1" si="21"/>
        <v/>
      </c>
      <c r="AK38" t="str">
        <f t="shared" ca="1" si="22"/>
        <v/>
      </c>
    </row>
    <row r="39" spans="1:37" x14ac:dyDescent="0.3">
      <c r="A39" t="str">
        <f ca="1">IF(W39="","",W39&amp;"-"&amp;COUNTIF($W$2:W39,W39))</f>
        <v>0-5</v>
      </c>
      <c r="B39" t="str">
        <f ca="1">IF(T39="","",T39&amp;"-"&amp;COUNTIF($T$2:T39,T39))</f>
        <v/>
      </c>
      <c r="C39" t="str">
        <f ca="1">IF(U39="","",U39&amp;"-"&amp;COUNTIF($U$2:U39,U39))</f>
        <v>0-3</v>
      </c>
      <c r="D39" t="s">
        <v>97</v>
      </c>
      <c r="E39">
        <v>5</v>
      </c>
      <c r="F39">
        <f t="shared" si="23"/>
        <v>38</v>
      </c>
      <c r="G39" s="4">
        <f t="shared" ca="1" si="3"/>
        <v>41326</v>
      </c>
      <c r="H39">
        <f t="shared" ca="1" si="4"/>
        <v>666.25</v>
      </c>
      <c r="I39" s="5">
        <f t="shared" ca="1" si="4"/>
        <v>815.05</v>
      </c>
      <c r="J39" s="6">
        <f t="shared" ca="1" si="5"/>
        <v>0.8174345132200479</v>
      </c>
      <c r="K39" s="6">
        <f t="shared" ca="1" si="0"/>
        <v>0.82136548656139541</v>
      </c>
      <c r="L39" s="6">
        <f t="shared" ca="1" si="25"/>
        <v>8.5713297805439809E-3</v>
      </c>
      <c r="M39">
        <f t="shared" ca="1" si="6"/>
        <v>0.82993681634193939</v>
      </c>
      <c r="N39">
        <f t="shared" ca="1" si="7"/>
        <v>0.81279415678085143</v>
      </c>
      <c r="O39" t="str">
        <f t="shared" ca="1" si="1"/>
        <v/>
      </c>
      <c r="P39" t="str">
        <f t="shared" ca="1" si="27"/>
        <v/>
      </c>
      <c r="Q39" t="str">
        <f t="shared" ca="1" si="9"/>
        <v/>
      </c>
      <c r="R39">
        <f t="shared" ca="1" si="10"/>
        <v>0</v>
      </c>
      <c r="S39">
        <f t="shared" ca="1" si="11"/>
        <v>0</v>
      </c>
      <c r="T39" t="str">
        <f t="shared" ca="1" si="12"/>
        <v/>
      </c>
      <c r="U39">
        <f t="shared" ca="1" si="13"/>
        <v>0</v>
      </c>
      <c r="V39">
        <f t="shared" ca="1" si="26"/>
        <v>0</v>
      </c>
      <c r="W39">
        <f t="shared" ca="1" si="24"/>
        <v>0</v>
      </c>
      <c r="X39" t="str">
        <f ca="1">IF(T39="","", IF(T39=1, "Long"&amp;COUNTIF($T$2:T39,1), "Sell"&amp;COUNTIF($T$2:T39, 0)))</f>
        <v/>
      </c>
      <c r="Y39" t="str">
        <f ca="1">IF(U39="","", IF(U39=-1, "Short"&amp;COUNTIF($U$2:U39,-1), "Cover"&amp;COUNTIF($U$2:U39, 0)))</f>
        <v>Cover3</v>
      </c>
      <c r="Z39" t="str">
        <f t="shared" ca="1" si="14"/>
        <v/>
      </c>
      <c r="AA39" t="str">
        <f t="shared" ca="1" si="15"/>
        <v/>
      </c>
      <c r="AB39" t="str">
        <f t="shared" ca="1" si="16"/>
        <v/>
      </c>
      <c r="AC39" t="str">
        <f t="shared" ca="1" si="17"/>
        <v>Cover</v>
      </c>
      <c r="AD39" t="str">
        <f t="shared" ca="1" si="18"/>
        <v/>
      </c>
      <c r="AE39" t="str">
        <f t="shared" ca="1" si="18"/>
        <v>Cover</v>
      </c>
      <c r="AF39">
        <f t="shared" ca="1" si="19"/>
        <v>0</v>
      </c>
      <c r="AG39">
        <f t="shared" ca="1" si="20"/>
        <v>1</v>
      </c>
      <c r="AH39" t="str">
        <f ca="1">IF(AF39=0, "", COUNTIF($AF$2:AF39, 1))</f>
        <v/>
      </c>
      <c r="AI39">
        <f ca="1">IF(AG39=0, "", COUNTIF($AG$2:AG39, 1))</f>
        <v>5</v>
      </c>
      <c r="AJ39" t="str">
        <f t="shared" ca="1" si="21"/>
        <v/>
      </c>
      <c r="AK39" t="str">
        <f t="shared" ca="1" si="22"/>
        <v>Short</v>
      </c>
    </row>
    <row r="40" spans="1:37" x14ac:dyDescent="0.3">
      <c r="A40" t="str">
        <f ca="1">IF(W40="","",W40&amp;"-"&amp;COUNTIF($W$2:W40,W40))</f>
        <v/>
      </c>
      <c r="B40" t="str">
        <f ca="1">IF(T40="","",T40&amp;"-"&amp;COUNTIF($T$2:T40,T40))</f>
        <v/>
      </c>
      <c r="C40" t="str">
        <f ca="1">IF(U40="","",U40&amp;"-"&amp;COUNTIF($U$2:U40,U40))</f>
        <v/>
      </c>
      <c r="D40" t="s">
        <v>97</v>
      </c>
      <c r="E40" t="s">
        <v>97</v>
      </c>
      <c r="F40">
        <f t="shared" si="23"/>
        <v>39</v>
      </c>
      <c r="G40" s="4">
        <f t="shared" ca="1" si="3"/>
        <v>41327</v>
      </c>
      <c r="H40">
        <f t="shared" ca="1" si="4"/>
        <v>659.3</v>
      </c>
      <c r="I40" s="5">
        <f t="shared" ca="1" si="4"/>
        <v>799.85</v>
      </c>
      <c r="J40" s="6">
        <f t="shared" ca="1" si="5"/>
        <v>0.82427955241607798</v>
      </c>
      <c r="K40" s="6">
        <f t="shared" ca="1" si="0"/>
        <v>0.82342128552209348</v>
      </c>
      <c r="L40" s="6">
        <f t="shared" ca="1" si="25"/>
        <v>5.9266806207381867E-3</v>
      </c>
      <c r="M40">
        <f t="shared" ca="1" si="6"/>
        <v>0.82934796614283168</v>
      </c>
      <c r="N40">
        <f t="shared" ca="1" si="7"/>
        <v>0.81749460490135528</v>
      </c>
      <c r="O40" t="str">
        <f t="shared" ca="1" si="1"/>
        <v/>
      </c>
      <c r="P40" t="str">
        <f t="shared" ca="1" si="27"/>
        <v/>
      </c>
      <c r="Q40" t="str">
        <f t="shared" ca="1" si="9"/>
        <v/>
      </c>
      <c r="R40">
        <f t="shared" ca="1" si="10"/>
        <v>0</v>
      </c>
      <c r="S40">
        <f t="shared" ca="1" si="11"/>
        <v>0</v>
      </c>
      <c r="T40" t="str">
        <f t="shared" ca="1" si="12"/>
        <v/>
      </c>
      <c r="U40" t="str">
        <f t="shared" ca="1" si="13"/>
        <v/>
      </c>
      <c r="V40">
        <f t="shared" ca="1" si="26"/>
        <v>0</v>
      </c>
      <c r="W40" t="str">
        <f t="shared" ca="1" si="24"/>
        <v/>
      </c>
      <c r="X40" t="str">
        <f ca="1">IF(T40="","", IF(T40=1, "Long"&amp;COUNTIF($T$2:T40,1), "Sell"&amp;COUNTIF($T$2:T40, 0)))</f>
        <v/>
      </c>
      <c r="Y40" t="str">
        <f ca="1">IF(U40="","", IF(U40=-1, "Short"&amp;COUNTIF($U$2:U40,-1), "Cover"&amp;COUNTIF($U$2:U40, 0)))</f>
        <v/>
      </c>
      <c r="Z40" t="str">
        <f t="shared" ca="1" si="14"/>
        <v/>
      </c>
      <c r="AA40" t="str">
        <f t="shared" ca="1" si="15"/>
        <v/>
      </c>
      <c r="AB40" t="str">
        <f t="shared" ca="1" si="16"/>
        <v/>
      </c>
      <c r="AC40" t="str">
        <f t="shared" ca="1" si="17"/>
        <v/>
      </c>
      <c r="AD40" t="str">
        <f t="shared" ca="1" si="18"/>
        <v/>
      </c>
      <c r="AE40" t="str">
        <f t="shared" ca="1" si="18"/>
        <v/>
      </c>
      <c r="AF40">
        <f t="shared" ca="1" si="19"/>
        <v>0</v>
      </c>
      <c r="AG40">
        <f t="shared" ca="1" si="20"/>
        <v>0</v>
      </c>
      <c r="AH40" t="str">
        <f ca="1">IF(AF40=0, "", COUNTIF($AF$2:AF40, 1))</f>
        <v/>
      </c>
      <c r="AI40" t="str">
        <f ca="1">IF(AG40=0, "", COUNTIF($AG$2:AG40, 1))</f>
        <v/>
      </c>
      <c r="AJ40" t="str">
        <f t="shared" ca="1" si="21"/>
        <v/>
      </c>
      <c r="AK40" t="str">
        <f t="shared" ca="1" si="22"/>
        <v/>
      </c>
    </row>
    <row r="41" spans="1:37" x14ac:dyDescent="0.3">
      <c r="A41" t="str">
        <f ca="1">IF(W41="","",W41&amp;"-"&amp;COUNTIF($W$2:W41,W41))</f>
        <v/>
      </c>
      <c r="B41" t="str">
        <f ca="1">IF(T41="","",T41&amp;"-"&amp;COUNTIF($T$2:T41,T41))</f>
        <v/>
      </c>
      <c r="C41" t="str">
        <f ca="1">IF(U41="","",U41&amp;"-"&amp;COUNTIF($U$2:U41,U41))</f>
        <v/>
      </c>
      <c r="D41" t="s">
        <v>97</v>
      </c>
      <c r="E41" t="s">
        <v>97</v>
      </c>
      <c r="F41">
        <f t="shared" si="23"/>
        <v>40</v>
      </c>
      <c r="G41" s="4">
        <f t="shared" ca="1" si="3"/>
        <v>41330</v>
      </c>
      <c r="H41">
        <f t="shared" ca="1" si="4"/>
        <v>656.45</v>
      </c>
      <c r="I41" s="5">
        <f t="shared" ca="1" si="4"/>
        <v>802.05</v>
      </c>
      <c r="J41" s="6">
        <f t="shared" ca="1" si="5"/>
        <v>0.8184651829686429</v>
      </c>
      <c r="K41" s="6">
        <f t="shared" ca="1" si="0"/>
        <v>0.82316957837531857</v>
      </c>
      <c r="L41" s="6">
        <f t="shared" ca="1" si="25"/>
        <v>6.0928957139353207E-3</v>
      </c>
      <c r="M41">
        <f t="shared" ca="1" si="6"/>
        <v>0.82926247408925391</v>
      </c>
      <c r="N41">
        <f t="shared" ca="1" si="7"/>
        <v>0.81707668266138322</v>
      </c>
      <c r="O41" t="str">
        <f t="shared" ca="1" si="1"/>
        <v/>
      </c>
      <c r="P41" t="str">
        <f t="shared" ca="1" si="27"/>
        <v/>
      </c>
      <c r="Q41" t="str">
        <f t="shared" ca="1" si="9"/>
        <v/>
      </c>
      <c r="R41">
        <f t="shared" ca="1" si="10"/>
        <v>0</v>
      </c>
      <c r="S41">
        <f t="shared" ca="1" si="11"/>
        <v>0</v>
      </c>
      <c r="T41" t="str">
        <f t="shared" ca="1" si="12"/>
        <v/>
      </c>
      <c r="U41" t="str">
        <f t="shared" ca="1" si="13"/>
        <v/>
      </c>
      <c r="V41">
        <f t="shared" ca="1" si="26"/>
        <v>0</v>
      </c>
      <c r="W41" t="str">
        <f t="shared" ca="1" si="24"/>
        <v/>
      </c>
      <c r="X41" t="str">
        <f ca="1">IF(T41="","", IF(T41=1, "Long"&amp;COUNTIF($T$2:T41,1), "Sell"&amp;COUNTIF($T$2:T41, 0)))</f>
        <v/>
      </c>
      <c r="Y41" t="str">
        <f ca="1">IF(U41="","", IF(U41=-1, "Short"&amp;COUNTIF($U$2:U41,-1), "Cover"&amp;COUNTIF($U$2:U41, 0)))</f>
        <v/>
      </c>
      <c r="Z41" t="str">
        <f t="shared" ca="1" si="14"/>
        <v/>
      </c>
      <c r="AA41" t="str">
        <f t="shared" ca="1" si="15"/>
        <v/>
      </c>
      <c r="AB41" t="str">
        <f t="shared" ca="1" si="16"/>
        <v/>
      </c>
      <c r="AC41" t="str">
        <f t="shared" ca="1" si="17"/>
        <v/>
      </c>
      <c r="AD41" t="str">
        <f t="shared" ca="1" si="18"/>
        <v/>
      </c>
      <c r="AE41" t="str">
        <f t="shared" ca="1" si="18"/>
        <v/>
      </c>
      <c r="AF41">
        <f t="shared" ca="1" si="19"/>
        <v>0</v>
      </c>
      <c r="AG41">
        <f t="shared" ca="1" si="20"/>
        <v>0</v>
      </c>
      <c r="AH41" t="str">
        <f ca="1">IF(AF41=0, "", COUNTIF($AF$2:AF41, 1))</f>
        <v/>
      </c>
      <c r="AI41" t="str">
        <f ca="1">IF(AG41=0, "", COUNTIF($AG$2:AG41, 1))</f>
        <v/>
      </c>
      <c r="AJ41" t="str">
        <f t="shared" ca="1" si="21"/>
        <v/>
      </c>
      <c r="AK41" t="str">
        <f t="shared" ca="1" si="22"/>
        <v/>
      </c>
    </row>
    <row r="42" spans="1:37" x14ac:dyDescent="0.3">
      <c r="A42" t="str">
        <f ca="1">IF(W42="","",W42&amp;"-"&amp;COUNTIF($W$2:W42,W42))</f>
        <v>1-6</v>
      </c>
      <c r="B42" t="str">
        <f ca="1">IF(T42="","",T42&amp;"-"&amp;COUNTIF($T$2:T42,T42))</f>
        <v/>
      </c>
      <c r="C42" t="str">
        <f ca="1">IF(U42="","",U42&amp;"-"&amp;COUNTIF($U$2:U42,U42))</f>
        <v>-1-4</v>
      </c>
      <c r="D42">
        <v>6</v>
      </c>
      <c r="E42" t="s">
        <v>97</v>
      </c>
      <c r="F42">
        <f t="shared" si="23"/>
        <v>41</v>
      </c>
      <c r="G42" s="4">
        <f t="shared" ca="1" si="3"/>
        <v>41331</v>
      </c>
      <c r="H42">
        <f t="shared" ca="1" si="4"/>
        <v>651.25</v>
      </c>
      <c r="I42" s="5">
        <f t="shared" ca="1" si="4"/>
        <v>771.55</v>
      </c>
      <c r="J42" s="6">
        <f t="shared" ca="1" si="5"/>
        <v>0.84408009850301347</v>
      </c>
      <c r="K42" s="6">
        <f t="shared" ca="1" si="0"/>
        <v>0.82446914244850844</v>
      </c>
      <c r="L42" s="6">
        <f t="shared" ca="1" si="25"/>
        <v>8.7675301981896166E-3</v>
      </c>
      <c r="M42">
        <f t="shared" ca="1" si="6"/>
        <v>0.8332366726466981</v>
      </c>
      <c r="N42">
        <f t="shared" ca="1" si="7"/>
        <v>0.81570161225031879</v>
      </c>
      <c r="O42" t="str">
        <f t="shared" ca="1" si="1"/>
        <v>Short</v>
      </c>
      <c r="P42" t="str">
        <f t="shared" ca="1" si="27"/>
        <v/>
      </c>
      <c r="Q42" t="str">
        <f t="shared" ca="1" si="9"/>
        <v>Short</v>
      </c>
      <c r="R42">
        <f t="shared" ca="1" si="10"/>
        <v>0</v>
      </c>
      <c r="S42">
        <f t="shared" ca="1" si="11"/>
        <v>-1</v>
      </c>
      <c r="T42" t="str">
        <f t="shared" ca="1" si="12"/>
        <v/>
      </c>
      <c r="U42">
        <f t="shared" ca="1" si="13"/>
        <v>-1</v>
      </c>
      <c r="V42">
        <f t="shared" ca="1" si="26"/>
        <v>-1</v>
      </c>
      <c r="W42">
        <f t="shared" ca="1" si="24"/>
        <v>1</v>
      </c>
      <c r="X42" t="str">
        <f ca="1">IF(T42="","", IF(T42=1, "Long"&amp;COUNTIF($T$2:T42,1), "Sell"&amp;COUNTIF($T$2:T42, 0)))</f>
        <v/>
      </c>
      <c r="Y42" t="str">
        <f ca="1">IF(U42="","", IF(U42=-1, "Short"&amp;COUNTIF($U$2:U42,-1), "Cover"&amp;COUNTIF($U$2:U42, 0)))</f>
        <v>Short4</v>
      </c>
      <c r="Z42" t="str">
        <f t="shared" ca="1" si="14"/>
        <v/>
      </c>
      <c r="AA42" t="str">
        <f t="shared" ca="1" si="15"/>
        <v/>
      </c>
      <c r="AB42" t="str">
        <f t="shared" ca="1" si="16"/>
        <v>Short</v>
      </c>
      <c r="AC42" t="str">
        <f t="shared" ca="1" si="17"/>
        <v/>
      </c>
      <c r="AD42" t="str">
        <f t="shared" ca="1" si="18"/>
        <v>Short</v>
      </c>
      <c r="AE42" t="str">
        <f t="shared" ca="1" si="18"/>
        <v/>
      </c>
      <c r="AF42">
        <f t="shared" ca="1" si="19"/>
        <v>1</v>
      </c>
      <c r="AG42">
        <f t="shared" ca="1" si="20"/>
        <v>0</v>
      </c>
      <c r="AH42">
        <f ca="1">IF(AF42=0, "", COUNTIF($AF$2:AF42, 1))</f>
        <v>6</v>
      </c>
      <c r="AI42" t="str">
        <f ca="1">IF(AG42=0, "", COUNTIF($AG$2:AG42, 1))</f>
        <v/>
      </c>
      <c r="AJ42" t="str">
        <f t="shared" ca="1" si="21"/>
        <v>Short</v>
      </c>
      <c r="AK42" t="str">
        <f t="shared" ca="1" si="22"/>
        <v/>
      </c>
    </row>
    <row r="43" spans="1:37" x14ac:dyDescent="0.3">
      <c r="A43" t="str">
        <f ca="1">IF(W43="","",W43&amp;"-"&amp;COUNTIF($W$2:W43,W43))</f>
        <v>0-6</v>
      </c>
      <c r="B43" t="str">
        <f ca="1">IF(T43="","",T43&amp;"-"&amp;COUNTIF($T$2:T43,T43))</f>
        <v/>
      </c>
      <c r="C43" t="str">
        <f ca="1">IF(U43="","",U43&amp;"-"&amp;COUNTIF($U$2:U43,U43))</f>
        <v>0-4</v>
      </c>
      <c r="D43" t="s">
        <v>97</v>
      </c>
      <c r="E43">
        <v>6</v>
      </c>
      <c r="F43">
        <f t="shared" si="23"/>
        <v>42</v>
      </c>
      <c r="G43" s="4">
        <f t="shared" ca="1" si="3"/>
        <v>41332</v>
      </c>
      <c r="H43">
        <f t="shared" ca="1" si="4"/>
        <v>642.75</v>
      </c>
      <c r="I43" s="5">
        <f t="shared" ca="1" si="4"/>
        <v>779.35</v>
      </c>
      <c r="J43" s="6">
        <f t="shared" ca="1" si="5"/>
        <v>0.82472573298261365</v>
      </c>
      <c r="K43" s="6">
        <f t="shared" ca="1" si="0"/>
        <v>0.82544478323143244</v>
      </c>
      <c r="L43" s="6">
        <f t="shared" ca="1" si="25"/>
        <v>8.1112187923320089E-3</v>
      </c>
      <c r="M43">
        <f t="shared" ca="1" si="6"/>
        <v>0.83355600202376445</v>
      </c>
      <c r="N43">
        <f t="shared" ca="1" si="7"/>
        <v>0.81733356443910044</v>
      </c>
      <c r="O43" t="str">
        <f t="shared" ca="1" si="1"/>
        <v/>
      </c>
      <c r="P43" t="str">
        <f t="shared" ca="1" si="27"/>
        <v/>
      </c>
      <c r="Q43" t="str">
        <f t="shared" ca="1" si="9"/>
        <v/>
      </c>
      <c r="R43">
        <f t="shared" ca="1" si="10"/>
        <v>0</v>
      </c>
      <c r="S43">
        <f t="shared" ca="1" si="11"/>
        <v>0</v>
      </c>
      <c r="T43" t="str">
        <f t="shared" ca="1" si="12"/>
        <v/>
      </c>
      <c r="U43">
        <f t="shared" ca="1" si="13"/>
        <v>0</v>
      </c>
      <c r="V43">
        <f t="shared" ca="1" si="26"/>
        <v>0</v>
      </c>
      <c r="W43">
        <f t="shared" ca="1" si="24"/>
        <v>0</v>
      </c>
      <c r="X43" t="str">
        <f ca="1">IF(T43="","", IF(T43=1, "Long"&amp;COUNTIF($T$2:T43,1), "Sell"&amp;COUNTIF($T$2:T43, 0)))</f>
        <v/>
      </c>
      <c r="Y43" t="str">
        <f ca="1">IF(U43="","", IF(U43=-1, "Short"&amp;COUNTIF($U$2:U43,-1), "Cover"&amp;COUNTIF($U$2:U43, 0)))</f>
        <v>Cover4</v>
      </c>
      <c r="Z43" t="str">
        <f t="shared" ca="1" si="14"/>
        <v/>
      </c>
      <c r="AA43" t="str">
        <f t="shared" ca="1" si="15"/>
        <v/>
      </c>
      <c r="AB43" t="str">
        <f t="shared" ca="1" si="16"/>
        <v/>
      </c>
      <c r="AC43" t="str">
        <f t="shared" ca="1" si="17"/>
        <v>Cover</v>
      </c>
      <c r="AD43" t="str">
        <f t="shared" ca="1" si="18"/>
        <v/>
      </c>
      <c r="AE43" t="str">
        <f t="shared" ca="1" si="18"/>
        <v>Cover</v>
      </c>
      <c r="AF43">
        <f t="shared" ca="1" si="19"/>
        <v>0</v>
      </c>
      <c r="AG43">
        <f t="shared" ca="1" si="20"/>
        <v>1</v>
      </c>
      <c r="AH43" t="str">
        <f ca="1">IF(AF43=0, "", COUNTIF($AF$2:AF43, 1))</f>
        <v/>
      </c>
      <c r="AI43">
        <f ca="1">IF(AG43=0, "", COUNTIF($AG$2:AG43, 1))</f>
        <v>6</v>
      </c>
      <c r="AJ43" t="str">
        <f t="shared" ca="1" si="21"/>
        <v/>
      </c>
      <c r="AK43" t="str">
        <f t="shared" ca="1" si="22"/>
        <v>Short</v>
      </c>
    </row>
    <row r="44" spans="1:37" x14ac:dyDescent="0.3">
      <c r="A44" t="str">
        <f ca="1">IF(W44="","",W44&amp;"-"&amp;COUNTIF($W$2:W44,W44))</f>
        <v/>
      </c>
      <c r="B44" t="str">
        <f ca="1">IF(T44="","",T44&amp;"-"&amp;COUNTIF($T$2:T44,T44))</f>
        <v/>
      </c>
      <c r="C44" t="str">
        <f ca="1">IF(U44="","",U44&amp;"-"&amp;COUNTIF($U$2:U44,U44))</f>
        <v/>
      </c>
      <c r="D44" t="s">
        <v>97</v>
      </c>
      <c r="E44" t="s">
        <v>97</v>
      </c>
      <c r="F44">
        <f t="shared" si="23"/>
        <v>43</v>
      </c>
      <c r="G44" s="4">
        <f t="shared" ca="1" si="3"/>
        <v>41333</v>
      </c>
      <c r="H44">
        <f t="shared" ca="1" si="4"/>
        <v>625.35</v>
      </c>
      <c r="I44" s="5">
        <f t="shared" ca="1" si="4"/>
        <v>757.65</v>
      </c>
      <c r="J44" s="6">
        <f t="shared" ca="1" si="5"/>
        <v>0.82538111265096026</v>
      </c>
      <c r="K44" s="6">
        <f t="shared" ca="1" si="0"/>
        <v>0.82530707974524198</v>
      </c>
      <c r="L44" s="6">
        <f t="shared" ca="1" si="25"/>
        <v>8.0981228166347695E-3</v>
      </c>
      <c r="M44">
        <f t="shared" ca="1" si="6"/>
        <v>0.83340520256187678</v>
      </c>
      <c r="N44">
        <f t="shared" ca="1" si="7"/>
        <v>0.81720895692860718</v>
      </c>
      <c r="O44" t="str">
        <f t="shared" ca="1" si="1"/>
        <v/>
      </c>
      <c r="P44" t="str">
        <f t="shared" ca="1" si="27"/>
        <v/>
      </c>
      <c r="Q44" t="str">
        <f t="shared" ca="1" si="9"/>
        <v/>
      </c>
      <c r="R44">
        <f t="shared" ca="1" si="10"/>
        <v>0</v>
      </c>
      <c r="S44">
        <f t="shared" ca="1" si="11"/>
        <v>0</v>
      </c>
      <c r="T44" t="str">
        <f t="shared" ca="1" si="12"/>
        <v/>
      </c>
      <c r="U44" t="str">
        <f t="shared" ca="1" si="13"/>
        <v/>
      </c>
      <c r="V44">
        <f t="shared" ca="1" si="26"/>
        <v>0</v>
      </c>
      <c r="W44" t="str">
        <f t="shared" ca="1" si="24"/>
        <v/>
      </c>
      <c r="X44" t="str">
        <f ca="1">IF(T44="","", IF(T44=1, "Long"&amp;COUNTIF($T$2:T44,1), "Sell"&amp;COUNTIF($T$2:T44, 0)))</f>
        <v/>
      </c>
      <c r="Y44" t="str">
        <f ca="1">IF(U44="","", IF(U44=-1, "Short"&amp;COUNTIF($U$2:U44,-1), "Cover"&amp;COUNTIF($U$2:U44, 0)))</f>
        <v/>
      </c>
      <c r="Z44" t="str">
        <f t="shared" ca="1" si="14"/>
        <v/>
      </c>
      <c r="AA44" t="str">
        <f t="shared" ca="1" si="15"/>
        <v/>
      </c>
      <c r="AB44" t="str">
        <f t="shared" ca="1" si="16"/>
        <v/>
      </c>
      <c r="AC44" t="str">
        <f t="shared" ca="1" si="17"/>
        <v/>
      </c>
      <c r="AD44" t="str">
        <f t="shared" ca="1" si="18"/>
        <v/>
      </c>
      <c r="AE44" t="str">
        <f t="shared" ca="1" si="18"/>
        <v/>
      </c>
      <c r="AF44">
        <f t="shared" ca="1" si="19"/>
        <v>0</v>
      </c>
      <c r="AG44">
        <f t="shared" ca="1" si="20"/>
        <v>0</v>
      </c>
      <c r="AH44" t="str">
        <f ca="1">IF(AF44=0, "", COUNTIF($AF$2:AF44, 1))</f>
        <v/>
      </c>
      <c r="AI44" t="str">
        <f ca="1">IF(AG44=0, "", COUNTIF($AG$2:AG44, 1))</f>
        <v/>
      </c>
      <c r="AJ44" t="str">
        <f t="shared" ca="1" si="21"/>
        <v/>
      </c>
      <c r="AK44" t="str">
        <f t="shared" ca="1" si="22"/>
        <v/>
      </c>
    </row>
    <row r="45" spans="1:37" x14ac:dyDescent="0.3">
      <c r="A45" t="str">
        <f ca="1">IF(W45="","",W45&amp;"-"&amp;COUNTIF($W$2:W45,W45))</f>
        <v>1-7</v>
      </c>
      <c r="B45" t="str">
        <f ca="1">IF(T45="","",T45&amp;"-"&amp;COUNTIF($T$2:T45,T45))</f>
        <v>1-3</v>
      </c>
      <c r="C45" t="str">
        <f ca="1">IF(U45="","",U45&amp;"-"&amp;COUNTIF($U$2:U45,U45))</f>
        <v/>
      </c>
      <c r="D45">
        <v>7</v>
      </c>
      <c r="E45" t="s">
        <v>97</v>
      </c>
      <c r="F45">
        <f t="shared" si="23"/>
        <v>44</v>
      </c>
      <c r="G45" s="4">
        <f t="shared" ca="1" si="3"/>
        <v>41334</v>
      </c>
      <c r="H45">
        <f t="shared" ca="1" si="4"/>
        <v>622.5</v>
      </c>
      <c r="I45" s="5">
        <f t="shared" ca="1" si="4"/>
        <v>777.5</v>
      </c>
      <c r="J45" s="6">
        <f t="shared" ca="1" si="5"/>
        <v>0.80064308681672025</v>
      </c>
      <c r="K45" s="6">
        <f t="shared" ca="1" si="0"/>
        <v>0.82203805509358074</v>
      </c>
      <c r="L45" s="6">
        <f t="shared" ca="1" si="25"/>
        <v>1.0683543508935368E-2</v>
      </c>
      <c r="M45">
        <f t="shared" ca="1" si="6"/>
        <v>0.83272159860251616</v>
      </c>
      <c r="N45">
        <f t="shared" ca="1" si="7"/>
        <v>0.81135451158464533</v>
      </c>
      <c r="O45" t="str">
        <f t="shared" ca="1" si="1"/>
        <v>Long</v>
      </c>
      <c r="P45" t="str">
        <f t="shared" ca="1" si="27"/>
        <v>Long</v>
      </c>
      <c r="Q45" t="str">
        <f t="shared" ca="1" si="9"/>
        <v/>
      </c>
      <c r="R45">
        <f t="shared" ca="1" si="10"/>
        <v>1</v>
      </c>
      <c r="S45">
        <f t="shared" ca="1" si="11"/>
        <v>0</v>
      </c>
      <c r="T45">
        <f t="shared" ca="1" si="12"/>
        <v>1</v>
      </c>
      <c r="U45" t="str">
        <f t="shared" ca="1" si="13"/>
        <v/>
      </c>
      <c r="V45">
        <f t="shared" ca="1" si="26"/>
        <v>1</v>
      </c>
      <c r="W45">
        <f t="shared" ca="1" si="24"/>
        <v>1</v>
      </c>
      <c r="X45" t="str">
        <f ca="1">IF(T45="","", IF(T45=1, "Long"&amp;COUNTIF($T$2:T45,1), "Sell"&amp;COUNTIF($T$2:T45, 0)))</f>
        <v>Long3</v>
      </c>
      <c r="Y45" t="str">
        <f ca="1">IF(U45="","", IF(U45=-1, "Short"&amp;COUNTIF($U$2:U45,-1), "Cover"&amp;COUNTIF($U$2:U45, 0)))</f>
        <v/>
      </c>
      <c r="Z45" t="str">
        <f t="shared" ca="1" si="14"/>
        <v>BUY</v>
      </c>
      <c r="AA45" t="str">
        <f t="shared" ca="1" si="15"/>
        <v/>
      </c>
      <c r="AB45" t="str">
        <f t="shared" ca="1" si="16"/>
        <v/>
      </c>
      <c r="AC45" t="str">
        <f t="shared" ca="1" si="17"/>
        <v/>
      </c>
      <c r="AD45" t="str">
        <f t="shared" ca="1" si="18"/>
        <v>BUY</v>
      </c>
      <c r="AE45" t="str">
        <f t="shared" ca="1" si="18"/>
        <v/>
      </c>
      <c r="AF45">
        <f t="shared" ca="1" si="19"/>
        <v>1</v>
      </c>
      <c r="AG45">
        <f t="shared" ca="1" si="20"/>
        <v>0</v>
      </c>
      <c r="AH45">
        <f ca="1">IF(AF45=0, "", COUNTIF($AF$2:AF45, 1))</f>
        <v>7</v>
      </c>
      <c r="AI45" t="str">
        <f ca="1">IF(AG45=0, "", COUNTIF($AG$2:AG45, 1))</f>
        <v/>
      </c>
      <c r="AJ45" t="str">
        <f t="shared" ca="1" si="21"/>
        <v>Long</v>
      </c>
      <c r="AK45" t="str">
        <f t="shared" ca="1" si="22"/>
        <v/>
      </c>
    </row>
    <row r="46" spans="1:37" x14ac:dyDescent="0.3">
      <c r="A46" t="str">
        <f ca="1">IF(W46="","",W46&amp;"-"&amp;COUNTIF($W$2:W46,W46))</f>
        <v/>
      </c>
      <c r="B46" t="str">
        <f ca="1">IF(T46="","",T46&amp;"-"&amp;COUNTIF($T$2:T46,T46))</f>
        <v/>
      </c>
      <c r="C46" t="str">
        <f ca="1">IF(U46="","",U46&amp;"-"&amp;COUNTIF($U$2:U46,U46))</f>
        <v/>
      </c>
      <c r="D46" t="s">
        <v>97</v>
      </c>
      <c r="E46" t="s">
        <v>97</v>
      </c>
      <c r="F46">
        <f t="shared" si="23"/>
        <v>45</v>
      </c>
      <c r="G46" s="4">
        <f t="shared" ca="1" si="3"/>
        <v>41337</v>
      </c>
      <c r="H46">
        <f t="shared" ca="1" si="4"/>
        <v>627.65</v>
      </c>
      <c r="I46" s="5">
        <f t="shared" ca="1" si="4"/>
        <v>773.8</v>
      </c>
      <c r="J46" s="6">
        <f t="shared" ca="1" si="5"/>
        <v>0.81112690617730676</v>
      </c>
      <c r="K46" s="6">
        <f t="shared" ca="1" si="0"/>
        <v>0.82115668906748829</v>
      </c>
      <c r="L46" s="6">
        <f t="shared" ca="1" si="25"/>
        <v>1.1225608463885511E-2</v>
      </c>
      <c r="M46">
        <f t="shared" ca="1" si="6"/>
        <v>0.83238229753137383</v>
      </c>
      <c r="N46">
        <f t="shared" ca="1" si="7"/>
        <v>0.80993108060360275</v>
      </c>
      <c r="O46" t="str">
        <f t="shared" ca="1" si="1"/>
        <v>Long</v>
      </c>
      <c r="P46" t="str">
        <f t="shared" ca="1" si="27"/>
        <v>Long</v>
      </c>
      <c r="Q46" t="str">
        <f t="shared" ca="1" si="9"/>
        <v/>
      </c>
      <c r="R46">
        <f t="shared" ca="1" si="10"/>
        <v>1</v>
      </c>
      <c r="S46">
        <f t="shared" ca="1" si="11"/>
        <v>0</v>
      </c>
      <c r="T46" t="str">
        <f t="shared" ca="1" si="12"/>
        <v/>
      </c>
      <c r="U46" t="str">
        <f t="shared" ca="1" si="13"/>
        <v/>
      </c>
      <c r="V46">
        <f t="shared" ca="1" si="26"/>
        <v>0</v>
      </c>
      <c r="W46" t="str">
        <f t="shared" ca="1" si="24"/>
        <v/>
      </c>
      <c r="X46" t="str">
        <f ca="1">IF(T46="","", IF(T46=1, "Long"&amp;COUNTIF($T$2:T46,1), "Sell"&amp;COUNTIF($T$2:T46, 0)))</f>
        <v/>
      </c>
      <c r="Y46" t="str">
        <f ca="1">IF(U46="","", IF(U46=-1, "Short"&amp;COUNTIF($U$2:U46,-1), "Cover"&amp;COUNTIF($U$2:U46, 0)))</f>
        <v/>
      </c>
      <c r="Z46" t="str">
        <f t="shared" ca="1" si="14"/>
        <v/>
      </c>
      <c r="AA46" t="str">
        <f t="shared" ca="1" si="15"/>
        <v/>
      </c>
      <c r="AB46" t="str">
        <f t="shared" ca="1" si="16"/>
        <v/>
      </c>
      <c r="AC46" t="str">
        <f t="shared" ca="1" si="17"/>
        <v/>
      </c>
      <c r="AD46" t="str">
        <f t="shared" ca="1" si="18"/>
        <v/>
      </c>
      <c r="AE46" t="str">
        <f t="shared" ca="1" si="18"/>
        <v/>
      </c>
      <c r="AF46">
        <f t="shared" ca="1" si="19"/>
        <v>0</v>
      </c>
      <c r="AG46">
        <f t="shared" ca="1" si="20"/>
        <v>0</v>
      </c>
      <c r="AH46" t="str">
        <f ca="1">IF(AF46=0, "", COUNTIF($AF$2:AF46, 1))</f>
        <v/>
      </c>
      <c r="AI46" t="str">
        <f ca="1">IF(AG46=0, "", COUNTIF($AG$2:AG46, 1))</f>
        <v/>
      </c>
      <c r="AJ46" t="str">
        <f t="shared" ca="1" si="21"/>
        <v/>
      </c>
      <c r="AK46" t="str">
        <f t="shared" ca="1" si="22"/>
        <v/>
      </c>
    </row>
    <row r="47" spans="1:37" x14ac:dyDescent="0.3">
      <c r="A47" t="str">
        <f ca="1">IF(W47="","",W47&amp;"-"&amp;COUNTIF($W$2:W47,W47))</f>
        <v/>
      </c>
      <c r="B47" t="str">
        <f ca="1">IF(T47="","",T47&amp;"-"&amp;COUNTIF($T$2:T47,T47))</f>
        <v/>
      </c>
      <c r="C47" t="str">
        <f ca="1">IF(U47="","",U47&amp;"-"&amp;COUNTIF($U$2:U47,U47))</f>
        <v/>
      </c>
      <c r="D47" t="s">
        <v>97</v>
      </c>
      <c r="E47" t="s">
        <v>97</v>
      </c>
      <c r="F47">
        <f t="shared" si="23"/>
        <v>46</v>
      </c>
      <c r="G47" s="4">
        <f t="shared" ca="1" si="3"/>
        <v>41338</v>
      </c>
      <c r="H47">
        <f t="shared" ca="1" si="4"/>
        <v>632.95000000000005</v>
      </c>
      <c r="I47" s="5">
        <f t="shared" ca="1" si="4"/>
        <v>773.1</v>
      </c>
      <c r="J47" s="6">
        <f t="shared" ca="1" si="5"/>
        <v>0.81871685422325702</v>
      </c>
      <c r="K47" s="6">
        <f t="shared" ca="1" si="0"/>
        <v>0.82108047237068116</v>
      </c>
      <c r="L47" s="6">
        <f t="shared" ca="1" si="25"/>
        <v>1.1240841720044458E-2</v>
      </c>
      <c r="M47">
        <f t="shared" ca="1" si="6"/>
        <v>0.83232131409072563</v>
      </c>
      <c r="N47">
        <f t="shared" ca="1" si="7"/>
        <v>0.80983963065063669</v>
      </c>
      <c r="O47" t="str">
        <f t="shared" ca="1" si="1"/>
        <v>Long</v>
      </c>
      <c r="P47" t="str">
        <f t="shared" ca="1" si="27"/>
        <v>Long</v>
      </c>
      <c r="Q47" t="str">
        <f t="shared" ca="1" si="9"/>
        <v/>
      </c>
      <c r="R47">
        <f t="shared" ca="1" si="10"/>
        <v>1</v>
      </c>
      <c r="S47">
        <f t="shared" ca="1" si="11"/>
        <v>0</v>
      </c>
      <c r="T47" t="str">
        <f t="shared" ca="1" si="12"/>
        <v/>
      </c>
      <c r="U47" t="str">
        <f t="shared" ca="1" si="13"/>
        <v/>
      </c>
      <c r="V47">
        <f t="shared" ca="1" si="26"/>
        <v>0</v>
      </c>
      <c r="W47" t="str">
        <f t="shared" ca="1" si="24"/>
        <v/>
      </c>
      <c r="X47" t="str">
        <f ca="1">IF(T47="","", IF(T47=1, "Long"&amp;COUNTIF($T$2:T47,1), "Sell"&amp;COUNTIF($T$2:T47, 0)))</f>
        <v/>
      </c>
      <c r="Y47" t="str">
        <f ca="1">IF(U47="","", IF(U47=-1, "Short"&amp;COUNTIF($U$2:U47,-1), "Cover"&amp;COUNTIF($U$2:U47, 0)))</f>
        <v/>
      </c>
      <c r="Z47" t="str">
        <f t="shared" ca="1" si="14"/>
        <v/>
      </c>
      <c r="AA47" t="str">
        <f t="shared" ca="1" si="15"/>
        <v/>
      </c>
      <c r="AB47" t="str">
        <f t="shared" ca="1" si="16"/>
        <v/>
      </c>
      <c r="AC47" t="str">
        <f t="shared" ca="1" si="17"/>
        <v/>
      </c>
      <c r="AD47" t="str">
        <f t="shared" ca="1" si="18"/>
        <v/>
      </c>
      <c r="AE47" t="str">
        <f t="shared" ca="1" si="18"/>
        <v/>
      </c>
      <c r="AF47">
        <f t="shared" ca="1" si="19"/>
        <v>0</v>
      </c>
      <c r="AG47">
        <f t="shared" ca="1" si="20"/>
        <v>0</v>
      </c>
      <c r="AH47" t="str">
        <f ca="1">IF(AF47=0, "", COUNTIF($AF$2:AF47, 1))</f>
        <v/>
      </c>
      <c r="AI47" t="str">
        <f ca="1">IF(AG47=0, "", COUNTIF($AG$2:AG47, 1))</f>
        <v/>
      </c>
      <c r="AJ47" t="str">
        <f t="shared" ca="1" si="21"/>
        <v/>
      </c>
      <c r="AK47" t="str">
        <f t="shared" ca="1" si="22"/>
        <v/>
      </c>
    </row>
    <row r="48" spans="1:37" x14ac:dyDescent="0.3">
      <c r="A48" t="str">
        <f ca="1">IF(W48="","",W48&amp;"-"&amp;COUNTIF($W$2:W48,W48))</f>
        <v/>
      </c>
      <c r="B48" t="str">
        <f ca="1">IF(T48="","",T48&amp;"-"&amp;COUNTIF($T$2:T48,T48))</f>
        <v/>
      </c>
      <c r="C48" t="str">
        <f ca="1">IF(U48="","",U48&amp;"-"&amp;COUNTIF($U$2:U48,U48))</f>
        <v/>
      </c>
      <c r="D48" t="s">
        <v>97</v>
      </c>
      <c r="E48" t="s">
        <v>97</v>
      </c>
      <c r="F48">
        <f t="shared" si="23"/>
        <v>47</v>
      </c>
      <c r="G48" s="4">
        <f t="shared" ca="1" si="3"/>
        <v>41339</v>
      </c>
      <c r="H48">
        <f t="shared" ca="1" si="4"/>
        <v>630.5</v>
      </c>
      <c r="I48" s="5">
        <f t="shared" ca="1" si="4"/>
        <v>774.3</v>
      </c>
      <c r="J48" s="6">
        <f t="shared" ca="1" si="5"/>
        <v>0.81428386930130447</v>
      </c>
      <c r="K48" s="6">
        <f t="shared" ca="1" si="0"/>
        <v>0.81991369092599464</v>
      </c>
      <c r="L48" s="6">
        <f t="shared" ca="1" si="25"/>
        <v>1.1284502779267496E-2</v>
      </c>
      <c r="M48">
        <f t="shared" ca="1" si="6"/>
        <v>0.83119819370526216</v>
      </c>
      <c r="N48">
        <f t="shared" ca="1" si="7"/>
        <v>0.80862918814672713</v>
      </c>
      <c r="O48" t="str">
        <f t="shared" ca="1" si="1"/>
        <v>Long</v>
      </c>
      <c r="P48" t="str">
        <f t="shared" ca="1" si="27"/>
        <v>Long</v>
      </c>
      <c r="Q48" t="str">
        <f t="shared" ca="1" si="9"/>
        <v/>
      </c>
      <c r="R48">
        <f t="shared" ca="1" si="10"/>
        <v>1</v>
      </c>
      <c r="S48">
        <f t="shared" ca="1" si="11"/>
        <v>0</v>
      </c>
      <c r="T48" t="str">
        <f t="shared" ca="1" si="12"/>
        <v/>
      </c>
      <c r="U48" t="str">
        <f t="shared" ca="1" si="13"/>
        <v/>
      </c>
      <c r="V48">
        <f t="shared" ca="1" si="26"/>
        <v>0</v>
      </c>
      <c r="W48" t="str">
        <f t="shared" ca="1" si="24"/>
        <v/>
      </c>
      <c r="X48" t="str">
        <f ca="1">IF(T48="","", IF(T48=1, "Long"&amp;COUNTIF($T$2:T48,1), "Sell"&amp;COUNTIF($T$2:T48, 0)))</f>
        <v/>
      </c>
      <c r="Y48" t="str">
        <f ca="1">IF(U48="","", IF(U48=-1, "Short"&amp;COUNTIF($U$2:U48,-1), "Cover"&amp;COUNTIF($U$2:U48, 0)))</f>
        <v/>
      </c>
      <c r="Z48" t="str">
        <f t="shared" ca="1" si="14"/>
        <v/>
      </c>
      <c r="AA48" t="str">
        <f t="shared" ca="1" si="15"/>
        <v/>
      </c>
      <c r="AB48" t="str">
        <f t="shared" ca="1" si="16"/>
        <v/>
      </c>
      <c r="AC48" t="str">
        <f t="shared" ca="1" si="17"/>
        <v/>
      </c>
      <c r="AD48" t="str">
        <f t="shared" ca="1" si="18"/>
        <v/>
      </c>
      <c r="AE48" t="str">
        <f t="shared" ca="1" si="18"/>
        <v/>
      </c>
      <c r="AF48">
        <f t="shared" ca="1" si="19"/>
        <v>0</v>
      </c>
      <c r="AG48">
        <f t="shared" ca="1" si="20"/>
        <v>0</v>
      </c>
      <c r="AH48" t="str">
        <f ca="1">IF(AF48=0, "", COUNTIF($AF$2:AF48, 1))</f>
        <v/>
      </c>
      <c r="AI48" t="str">
        <f ca="1">IF(AG48=0, "", COUNTIF($AG$2:AG48, 1))</f>
        <v/>
      </c>
      <c r="AJ48" t="str">
        <f t="shared" ca="1" si="21"/>
        <v/>
      </c>
      <c r="AK48" t="str">
        <f t="shared" ca="1" si="22"/>
        <v/>
      </c>
    </row>
    <row r="49" spans="1:37" x14ac:dyDescent="0.3">
      <c r="A49" t="str">
        <f ca="1">IF(W49="","",W49&amp;"-"&amp;COUNTIF($W$2:W49,W49))</f>
        <v>0-7</v>
      </c>
      <c r="B49" t="str">
        <f ca="1">IF(T49="","",T49&amp;"-"&amp;COUNTIF($T$2:T49,T49))</f>
        <v>0-3</v>
      </c>
      <c r="C49" t="str">
        <f ca="1">IF(U49="","",U49&amp;"-"&amp;COUNTIF($U$2:U49,U49))</f>
        <v/>
      </c>
      <c r="D49" t="s">
        <v>97</v>
      </c>
      <c r="E49">
        <v>7</v>
      </c>
      <c r="F49">
        <f t="shared" si="23"/>
        <v>48</v>
      </c>
      <c r="G49" s="4">
        <f t="shared" ca="1" si="3"/>
        <v>41340</v>
      </c>
      <c r="H49">
        <f t="shared" ca="1" si="4"/>
        <v>641.79999999999995</v>
      </c>
      <c r="I49" s="5">
        <f t="shared" ca="1" si="4"/>
        <v>782.05</v>
      </c>
      <c r="J49" s="6">
        <f t="shared" ca="1" si="5"/>
        <v>0.82066364043219742</v>
      </c>
      <c r="K49" s="6">
        <f t="shared" ca="1" si="0"/>
        <v>0.82023660364720929</v>
      </c>
      <c r="L49" s="6">
        <f t="shared" ca="1" si="25"/>
        <v>1.1251831469126502E-2</v>
      </c>
      <c r="M49">
        <f t="shared" ca="1" si="6"/>
        <v>0.83148843511633574</v>
      </c>
      <c r="N49">
        <f t="shared" ca="1" si="7"/>
        <v>0.80898477217808284</v>
      </c>
      <c r="O49" t="str">
        <f t="shared" ca="1" si="1"/>
        <v/>
      </c>
      <c r="P49" t="str">
        <f t="shared" ca="1" si="27"/>
        <v/>
      </c>
      <c r="Q49" t="str">
        <f t="shared" ca="1" si="9"/>
        <v/>
      </c>
      <c r="R49">
        <f t="shared" ca="1" si="10"/>
        <v>0</v>
      </c>
      <c r="S49">
        <f t="shared" ca="1" si="11"/>
        <v>0</v>
      </c>
      <c r="T49">
        <f t="shared" ca="1" si="12"/>
        <v>0</v>
      </c>
      <c r="U49" t="str">
        <f t="shared" ca="1" si="13"/>
        <v/>
      </c>
      <c r="V49">
        <f t="shared" ca="1" si="26"/>
        <v>0</v>
      </c>
      <c r="W49">
        <f t="shared" ca="1" si="24"/>
        <v>0</v>
      </c>
      <c r="X49" t="str">
        <f ca="1">IF(T49="","", IF(T49=1, "Long"&amp;COUNTIF($T$2:T49,1), "Sell"&amp;COUNTIF($T$2:T49, 0)))</f>
        <v>Sell3</v>
      </c>
      <c r="Y49" t="str">
        <f ca="1">IF(U49="","", IF(U49=-1, "Short"&amp;COUNTIF($U$2:U49,-1), "Cover"&amp;COUNTIF($U$2:U49, 0)))</f>
        <v/>
      </c>
      <c r="Z49" t="str">
        <f t="shared" ca="1" si="14"/>
        <v/>
      </c>
      <c r="AA49" t="str">
        <f t="shared" ca="1" si="15"/>
        <v>SELL</v>
      </c>
      <c r="AB49" t="str">
        <f t="shared" ca="1" si="16"/>
        <v/>
      </c>
      <c r="AC49" t="str">
        <f t="shared" ca="1" si="17"/>
        <v/>
      </c>
      <c r="AD49" t="str">
        <f t="shared" ca="1" si="18"/>
        <v/>
      </c>
      <c r="AE49" t="str">
        <f t="shared" ca="1" si="18"/>
        <v>SELL</v>
      </c>
      <c r="AF49">
        <f t="shared" ca="1" si="19"/>
        <v>0</v>
      </c>
      <c r="AG49">
        <f t="shared" ca="1" si="20"/>
        <v>1</v>
      </c>
      <c r="AH49" t="str">
        <f ca="1">IF(AF49=0, "", COUNTIF($AF$2:AF49, 1))</f>
        <v/>
      </c>
      <c r="AI49">
        <f ca="1">IF(AG49=0, "", COUNTIF($AG$2:AG49, 1))</f>
        <v>7</v>
      </c>
      <c r="AJ49" t="str">
        <f t="shared" ca="1" si="21"/>
        <v/>
      </c>
      <c r="AK49" t="str">
        <f t="shared" ca="1" si="22"/>
        <v>Long</v>
      </c>
    </row>
    <row r="50" spans="1:37" x14ac:dyDescent="0.3">
      <c r="A50" t="str">
        <f ca="1">IF(W50="","",W50&amp;"-"&amp;COUNTIF($W$2:W50,W50))</f>
        <v/>
      </c>
      <c r="B50" t="str">
        <f ca="1">IF(T50="","",T50&amp;"-"&amp;COUNTIF($T$2:T50,T50))</f>
        <v/>
      </c>
      <c r="C50" t="str">
        <f ca="1">IF(U50="","",U50&amp;"-"&amp;COUNTIF($U$2:U50,U50))</f>
        <v/>
      </c>
      <c r="D50" t="s">
        <v>97</v>
      </c>
      <c r="E50" t="s">
        <v>97</v>
      </c>
      <c r="F50">
        <f t="shared" si="23"/>
        <v>49</v>
      </c>
      <c r="G50" s="4">
        <f t="shared" ca="1" si="3"/>
        <v>41341</v>
      </c>
      <c r="H50">
        <f t="shared" ca="1" si="4"/>
        <v>657.3</v>
      </c>
      <c r="I50" s="5">
        <f t="shared" ca="1" si="4"/>
        <v>813.25</v>
      </c>
      <c r="J50" s="6">
        <f t="shared" ca="1" si="5"/>
        <v>0.80823854903166303</v>
      </c>
      <c r="K50" s="6">
        <f t="shared" ca="1" si="0"/>
        <v>0.8186325033087678</v>
      </c>
      <c r="L50" s="6">
        <f t="shared" ca="1" si="25"/>
        <v>1.1744076064783025E-2</v>
      </c>
      <c r="M50">
        <f t="shared" ca="1" si="6"/>
        <v>0.8303765793735508</v>
      </c>
      <c r="N50">
        <f t="shared" ca="1" si="7"/>
        <v>0.8068884272439848</v>
      </c>
      <c r="O50" t="str">
        <f t="shared" ca="1" si="1"/>
        <v/>
      </c>
      <c r="P50" t="str">
        <f t="shared" ca="1" si="27"/>
        <v/>
      </c>
      <c r="Q50" t="str">
        <f t="shared" ca="1" si="9"/>
        <v/>
      </c>
      <c r="R50">
        <f t="shared" ca="1" si="10"/>
        <v>0</v>
      </c>
      <c r="S50">
        <f t="shared" ca="1" si="11"/>
        <v>0</v>
      </c>
      <c r="T50" t="str">
        <f t="shared" ca="1" si="12"/>
        <v/>
      </c>
      <c r="U50" t="str">
        <f t="shared" ca="1" si="13"/>
        <v/>
      </c>
      <c r="V50">
        <f t="shared" ca="1" si="26"/>
        <v>0</v>
      </c>
      <c r="W50" t="str">
        <f t="shared" ca="1" si="24"/>
        <v/>
      </c>
      <c r="X50" t="str">
        <f ca="1">IF(T50="","", IF(T50=1, "Long"&amp;COUNTIF($T$2:T50,1), "Sell"&amp;COUNTIF($T$2:T50, 0)))</f>
        <v/>
      </c>
      <c r="Y50" t="str">
        <f ca="1">IF(U50="","", IF(U50=-1, "Short"&amp;COUNTIF($U$2:U50,-1), "Cover"&amp;COUNTIF($U$2:U50, 0)))</f>
        <v/>
      </c>
      <c r="Z50" t="str">
        <f t="shared" ca="1" si="14"/>
        <v/>
      </c>
      <c r="AA50" t="str">
        <f t="shared" ca="1" si="15"/>
        <v/>
      </c>
      <c r="AB50" t="str">
        <f t="shared" ca="1" si="16"/>
        <v/>
      </c>
      <c r="AC50" t="str">
        <f t="shared" ca="1" si="17"/>
        <v/>
      </c>
      <c r="AD50" t="str">
        <f t="shared" ca="1" si="18"/>
        <v/>
      </c>
      <c r="AE50" t="str">
        <f t="shared" ca="1" si="18"/>
        <v/>
      </c>
      <c r="AF50">
        <f t="shared" ca="1" si="19"/>
        <v>0</v>
      </c>
      <c r="AG50">
        <f t="shared" ca="1" si="20"/>
        <v>0</v>
      </c>
      <c r="AH50" t="str">
        <f ca="1">IF(AF50=0, "", COUNTIF($AF$2:AF50, 1))</f>
        <v/>
      </c>
      <c r="AI50" t="str">
        <f ca="1">IF(AG50=0, "", COUNTIF($AG$2:AG50, 1))</f>
        <v/>
      </c>
      <c r="AJ50" t="str">
        <f t="shared" ca="1" si="21"/>
        <v/>
      </c>
      <c r="AK50" t="str">
        <f t="shared" ca="1" si="22"/>
        <v/>
      </c>
    </row>
    <row r="51" spans="1:37" x14ac:dyDescent="0.3">
      <c r="A51" t="str">
        <f ca="1">IF(W51="","",W51&amp;"-"&amp;COUNTIF($W$2:W51,W51))</f>
        <v>1-8</v>
      </c>
      <c r="B51" t="str">
        <f ca="1">IF(T51="","",T51&amp;"-"&amp;COUNTIF($T$2:T51,T51))</f>
        <v>1-4</v>
      </c>
      <c r="C51" t="str">
        <f ca="1">IF(U51="","",U51&amp;"-"&amp;COUNTIF($U$2:U51,U51))</f>
        <v/>
      </c>
      <c r="D51">
        <v>8</v>
      </c>
      <c r="E51" t="s">
        <v>97</v>
      </c>
      <c r="F51">
        <f t="shared" si="23"/>
        <v>50</v>
      </c>
      <c r="G51" s="4">
        <f t="shared" ca="1" si="3"/>
        <v>41344</v>
      </c>
      <c r="H51">
        <f t="shared" ca="1" si="4"/>
        <v>655.25</v>
      </c>
      <c r="I51" s="5">
        <f t="shared" ca="1" si="4"/>
        <v>831.65</v>
      </c>
      <c r="J51" s="6">
        <f t="shared" ca="1" si="5"/>
        <v>0.78789154091264357</v>
      </c>
      <c r="K51" s="6">
        <f t="shared" ca="1" si="0"/>
        <v>0.81557513910316781</v>
      </c>
      <c r="L51" s="6">
        <f t="shared" ca="1" si="25"/>
        <v>1.5249094390690004E-2</v>
      </c>
      <c r="M51">
        <f t="shared" ca="1" si="6"/>
        <v>0.83082423349385781</v>
      </c>
      <c r="N51">
        <f t="shared" ca="1" si="7"/>
        <v>0.80032604471247781</v>
      </c>
      <c r="O51" t="str">
        <f t="shared" ca="1" si="1"/>
        <v>Long</v>
      </c>
      <c r="P51" t="str">
        <f t="shared" ca="1" si="27"/>
        <v>Long</v>
      </c>
      <c r="Q51" t="str">
        <f t="shared" ca="1" si="9"/>
        <v/>
      </c>
      <c r="R51">
        <f t="shared" ca="1" si="10"/>
        <v>1</v>
      </c>
      <c r="S51">
        <f t="shared" ca="1" si="11"/>
        <v>0</v>
      </c>
      <c r="T51">
        <f t="shared" ca="1" si="12"/>
        <v>1</v>
      </c>
      <c r="U51" t="str">
        <f t="shared" ca="1" si="13"/>
        <v/>
      </c>
      <c r="V51">
        <f t="shared" ca="1" si="26"/>
        <v>1</v>
      </c>
      <c r="W51">
        <f t="shared" ca="1" si="24"/>
        <v>1</v>
      </c>
      <c r="X51" t="str">
        <f ca="1">IF(T51="","", IF(T51=1, "Long"&amp;COUNTIF($T$2:T51,1), "Sell"&amp;COUNTIF($T$2:T51, 0)))</f>
        <v>Long4</v>
      </c>
      <c r="Y51" t="str">
        <f ca="1">IF(U51="","", IF(U51=-1, "Short"&amp;COUNTIF($U$2:U51,-1), "Cover"&amp;COUNTIF($U$2:U51, 0)))</f>
        <v/>
      </c>
      <c r="Z51" t="str">
        <f t="shared" ca="1" si="14"/>
        <v>BUY</v>
      </c>
      <c r="AA51" t="str">
        <f t="shared" ca="1" si="15"/>
        <v/>
      </c>
      <c r="AB51" t="str">
        <f t="shared" ca="1" si="16"/>
        <v/>
      </c>
      <c r="AC51" t="str">
        <f t="shared" ca="1" si="17"/>
        <v/>
      </c>
      <c r="AD51" t="str">
        <f t="shared" ca="1" si="18"/>
        <v>BUY</v>
      </c>
      <c r="AE51" t="str">
        <f t="shared" ca="1" si="18"/>
        <v/>
      </c>
      <c r="AF51">
        <f t="shared" ca="1" si="19"/>
        <v>1</v>
      </c>
      <c r="AG51">
        <f t="shared" ca="1" si="20"/>
        <v>0</v>
      </c>
      <c r="AH51">
        <f ca="1">IF(AF51=0, "", COUNTIF($AF$2:AF51, 1))</f>
        <v>8</v>
      </c>
      <c r="AI51" t="str">
        <f ca="1">IF(AG51=0, "", COUNTIF($AG$2:AG51, 1))</f>
        <v/>
      </c>
      <c r="AJ51" t="str">
        <f t="shared" ca="1" si="21"/>
        <v>Long</v>
      </c>
      <c r="AK51" t="str">
        <f t="shared" ca="1" si="22"/>
        <v/>
      </c>
    </row>
    <row r="52" spans="1:37" x14ac:dyDescent="0.3">
      <c r="A52" t="str">
        <f ca="1">IF(W52="","",W52&amp;"-"&amp;COUNTIF($W$2:W52,W52))</f>
        <v/>
      </c>
      <c r="B52" t="str">
        <f ca="1">IF(T52="","",T52&amp;"-"&amp;COUNTIF($T$2:T52,T52))</f>
        <v/>
      </c>
      <c r="C52" t="str">
        <f ca="1">IF(U52="","",U52&amp;"-"&amp;COUNTIF($U$2:U52,U52))</f>
        <v/>
      </c>
      <c r="D52" t="s">
        <v>97</v>
      </c>
      <c r="E52" t="s">
        <v>97</v>
      </c>
      <c r="F52">
        <f t="shared" si="23"/>
        <v>51</v>
      </c>
      <c r="G52" s="4">
        <f t="shared" ca="1" si="3"/>
        <v>41345</v>
      </c>
      <c r="H52">
        <f t="shared" ca="1" si="4"/>
        <v>644</v>
      </c>
      <c r="I52" s="5">
        <f t="shared" ca="1" si="4"/>
        <v>823.8</v>
      </c>
      <c r="J52" s="6">
        <f t="shared" ca="1" si="5"/>
        <v>0.78174314153920854</v>
      </c>
      <c r="K52" s="6">
        <f t="shared" ca="1" si="0"/>
        <v>0.8093414434067876</v>
      </c>
      <c r="L52" s="6">
        <f t="shared" ca="1" si="25"/>
        <v>1.5041777547350333E-2</v>
      </c>
      <c r="M52">
        <f t="shared" ca="1" si="6"/>
        <v>0.82438322095413796</v>
      </c>
      <c r="N52">
        <f t="shared" ca="1" si="7"/>
        <v>0.79429966585943723</v>
      </c>
      <c r="O52" t="str">
        <f t="shared" ca="1" si="1"/>
        <v>Long</v>
      </c>
      <c r="P52" t="str">
        <f t="shared" ca="1" si="27"/>
        <v>Long</v>
      </c>
      <c r="Q52" t="str">
        <f t="shared" ca="1" si="9"/>
        <v/>
      </c>
      <c r="R52">
        <f t="shared" ca="1" si="10"/>
        <v>1</v>
      </c>
      <c r="S52">
        <f t="shared" ca="1" si="11"/>
        <v>0</v>
      </c>
      <c r="T52" t="str">
        <f t="shared" ca="1" si="12"/>
        <v/>
      </c>
      <c r="U52" t="str">
        <f t="shared" ca="1" si="13"/>
        <v/>
      </c>
      <c r="V52">
        <f t="shared" ca="1" si="26"/>
        <v>0</v>
      </c>
      <c r="W52" t="str">
        <f t="shared" ca="1" si="24"/>
        <v/>
      </c>
      <c r="X52" t="str">
        <f ca="1">IF(T52="","", IF(T52=1, "Long"&amp;COUNTIF($T$2:T52,1), "Sell"&amp;COUNTIF($T$2:T52, 0)))</f>
        <v/>
      </c>
      <c r="Y52" t="str">
        <f ca="1">IF(U52="","", IF(U52=-1, "Short"&amp;COUNTIF($U$2:U52,-1), "Cover"&amp;COUNTIF($U$2:U52, 0)))</f>
        <v/>
      </c>
      <c r="Z52" t="str">
        <f t="shared" ca="1" si="14"/>
        <v/>
      </c>
      <c r="AA52" t="str">
        <f t="shared" ca="1" si="15"/>
        <v/>
      </c>
      <c r="AB52" t="str">
        <f t="shared" ca="1" si="16"/>
        <v/>
      </c>
      <c r="AC52" t="str">
        <f t="shared" ca="1" si="17"/>
        <v/>
      </c>
      <c r="AD52" t="str">
        <f t="shared" ca="1" si="18"/>
        <v/>
      </c>
      <c r="AE52" t="str">
        <f t="shared" ca="1" si="18"/>
        <v/>
      </c>
      <c r="AF52">
        <f t="shared" ca="1" si="19"/>
        <v>0</v>
      </c>
      <c r="AG52">
        <f t="shared" ca="1" si="20"/>
        <v>0</v>
      </c>
      <c r="AH52" t="str">
        <f ca="1">IF(AF52=0, "", COUNTIF($AF$2:AF52, 1))</f>
        <v/>
      </c>
      <c r="AI52" t="str">
        <f ca="1">IF(AG52=0, "", COUNTIF($AG$2:AG52, 1))</f>
        <v/>
      </c>
      <c r="AJ52" t="str">
        <f t="shared" ca="1" si="21"/>
        <v/>
      </c>
      <c r="AK52" t="str">
        <f t="shared" ca="1" si="22"/>
        <v/>
      </c>
    </row>
    <row r="53" spans="1:37" x14ac:dyDescent="0.3">
      <c r="A53" t="str">
        <f ca="1">IF(W53="","",W53&amp;"-"&amp;COUNTIF($W$2:W53,W53))</f>
        <v/>
      </c>
      <c r="B53" t="str">
        <f ca="1">IF(T53="","",T53&amp;"-"&amp;COUNTIF($T$2:T53,T53))</f>
        <v/>
      </c>
      <c r="C53" t="str">
        <f ca="1">IF(U53="","",U53&amp;"-"&amp;COUNTIF($U$2:U53,U53))</f>
        <v/>
      </c>
      <c r="D53" t="s">
        <v>97</v>
      </c>
      <c r="E53" t="s">
        <v>97</v>
      </c>
      <c r="F53">
        <f t="shared" si="23"/>
        <v>52</v>
      </c>
      <c r="G53" s="4">
        <f t="shared" ca="1" si="3"/>
        <v>41346</v>
      </c>
      <c r="H53">
        <f t="shared" ca="1" si="4"/>
        <v>634.9</v>
      </c>
      <c r="I53" s="5">
        <f t="shared" ca="1" si="4"/>
        <v>809.2</v>
      </c>
      <c r="J53" s="6">
        <f t="shared" ca="1" si="5"/>
        <v>0.78460207612456745</v>
      </c>
      <c r="K53" s="6">
        <f t="shared" ca="1" si="0"/>
        <v>0.80532907772098272</v>
      </c>
      <c r="L53" s="6">
        <f t="shared" ca="1" si="25"/>
        <v>1.5813723961804103E-2</v>
      </c>
      <c r="M53">
        <f t="shared" ca="1" si="6"/>
        <v>0.82114280168278686</v>
      </c>
      <c r="N53">
        <f t="shared" ca="1" si="7"/>
        <v>0.78951535375917858</v>
      </c>
      <c r="O53" t="str">
        <f t="shared" ca="1" si="1"/>
        <v>Long</v>
      </c>
      <c r="P53" t="str">
        <f t="shared" ca="1" si="27"/>
        <v>Long</v>
      </c>
      <c r="Q53" t="str">
        <f t="shared" ca="1" si="9"/>
        <v/>
      </c>
      <c r="R53">
        <f t="shared" ca="1" si="10"/>
        <v>1</v>
      </c>
      <c r="S53">
        <f t="shared" ca="1" si="11"/>
        <v>0</v>
      </c>
      <c r="T53" t="str">
        <f t="shared" ca="1" si="12"/>
        <v/>
      </c>
      <c r="U53" t="str">
        <f t="shared" ca="1" si="13"/>
        <v/>
      </c>
      <c r="V53">
        <f t="shared" ca="1" si="26"/>
        <v>0</v>
      </c>
      <c r="W53" t="str">
        <f t="shared" ca="1" si="24"/>
        <v/>
      </c>
      <c r="X53" t="str">
        <f ca="1">IF(T53="","", IF(T53=1, "Long"&amp;COUNTIF($T$2:T53,1), "Sell"&amp;COUNTIF($T$2:T53, 0)))</f>
        <v/>
      </c>
      <c r="Y53" t="str">
        <f ca="1">IF(U53="","", IF(U53=-1, "Short"&amp;COUNTIF($U$2:U53,-1), "Cover"&amp;COUNTIF($U$2:U53, 0)))</f>
        <v/>
      </c>
      <c r="Z53" t="str">
        <f t="shared" ca="1" si="14"/>
        <v/>
      </c>
      <c r="AA53" t="str">
        <f t="shared" ca="1" si="15"/>
        <v/>
      </c>
      <c r="AB53" t="str">
        <f t="shared" ca="1" si="16"/>
        <v/>
      </c>
      <c r="AC53" t="str">
        <f t="shared" ca="1" si="17"/>
        <v/>
      </c>
      <c r="AD53" t="str">
        <f t="shared" ca="1" si="18"/>
        <v/>
      </c>
      <c r="AE53" t="str">
        <f t="shared" ca="1" si="18"/>
        <v/>
      </c>
      <c r="AF53">
        <f t="shared" ca="1" si="19"/>
        <v>0</v>
      </c>
      <c r="AG53">
        <f t="shared" ca="1" si="20"/>
        <v>0</v>
      </c>
      <c r="AH53" t="str">
        <f ca="1">IF(AF53=0, "", COUNTIF($AF$2:AF53, 1))</f>
        <v/>
      </c>
      <c r="AI53" t="str">
        <f ca="1">IF(AG53=0, "", COUNTIF($AG$2:AG53, 1))</f>
        <v/>
      </c>
      <c r="AJ53" t="str">
        <f t="shared" ca="1" si="21"/>
        <v/>
      </c>
      <c r="AK53" t="str">
        <f t="shared" ca="1" si="22"/>
        <v/>
      </c>
    </row>
    <row r="54" spans="1:37" x14ac:dyDescent="0.3">
      <c r="A54" t="str">
        <f ca="1">IF(W54="","",W54&amp;"-"&amp;COUNTIF($W$2:W54,W54))</f>
        <v/>
      </c>
      <c r="B54" t="str">
        <f ca="1">IF(T54="","",T54&amp;"-"&amp;COUNTIF($T$2:T54,T54))</f>
        <v/>
      </c>
      <c r="C54" t="str">
        <f ca="1">IF(U54="","",U54&amp;"-"&amp;COUNTIF($U$2:U54,U54))</f>
        <v/>
      </c>
      <c r="D54" t="s">
        <v>97</v>
      </c>
      <c r="E54" t="s">
        <v>97</v>
      </c>
      <c r="F54">
        <f t="shared" si="23"/>
        <v>53</v>
      </c>
      <c r="G54" s="4">
        <f t="shared" ca="1" si="3"/>
        <v>41347</v>
      </c>
      <c r="H54">
        <f t="shared" ca="1" si="4"/>
        <v>649.25</v>
      </c>
      <c r="I54" s="5">
        <f t="shared" ca="1" si="4"/>
        <v>814.1</v>
      </c>
      <c r="J54" s="6">
        <f t="shared" ca="1" si="5"/>
        <v>0.79750644883920896</v>
      </c>
      <c r="K54" s="6">
        <f t="shared" ca="1" si="0"/>
        <v>0.80254161133980784</v>
      </c>
      <c r="L54" s="6">
        <f t="shared" ca="1" si="25"/>
        <v>1.4267579874933049E-2</v>
      </c>
      <c r="M54">
        <f t="shared" ca="1" si="6"/>
        <v>0.81680919121474094</v>
      </c>
      <c r="N54">
        <f t="shared" ca="1" si="7"/>
        <v>0.78827403146487474</v>
      </c>
      <c r="O54" t="str">
        <f t="shared" ca="1" si="1"/>
        <v>Long</v>
      </c>
      <c r="P54" t="str">
        <f t="shared" ca="1" si="27"/>
        <v>Long</v>
      </c>
      <c r="Q54" t="str">
        <f t="shared" ca="1" si="9"/>
        <v/>
      </c>
      <c r="R54">
        <f t="shared" ca="1" si="10"/>
        <v>1</v>
      </c>
      <c r="S54">
        <f t="shared" ca="1" si="11"/>
        <v>0</v>
      </c>
      <c r="T54" t="str">
        <f t="shared" ca="1" si="12"/>
        <v/>
      </c>
      <c r="U54" t="str">
        <f t="shared" ca="1" si="13"/>
        <v/>
      </c>
      <c r="V54">
        <f t="shared" ca="1" si="26"/>
        <v>0</v>
      </c>
      <c r="W54" t="str">
        <f t="shared" ca="1" si="24"/>
        <v/>
      </c>
      <c r="X54" t="str">
        <f ca="1">IF(T54="","", IF(T54=1, "Long"&amp;COUNTIF($T$2:T54,1), "Sell"&amp;COUNTIF($T$2:T54, 0)))</f>
        <v/>
      </c>
      <c r="Y54" t="str">
        <f ca="1">IF(U54="","", IF(U54=-1, "Short"&amp;COUNTIF($U$2:U54,-1), "Cover"&amp;COUNTIF($U$2:U54, 0)))</f>
        <v/>
      </c>
      <c r="Z54" t="str">
        <f t="shared" ca="1" si="14"/>
        <v/>
      </c>
      <c r="AA54" t="str">
        <f t="shared" ca="1" si="15"/>
        <v/>
      </c>
      <c r="AB54" t="str">
        <f t="shared" ca="1" si="16"/>
        <v/>
      </c>
      <c r="AC54" t="str">
        <f t="shared" ca="1" si="17"/>
        <v/>
      </c>
      <c r="AD54" t="str">
        <f t="shared" ca="1" si="18"/>
        <v/>
      </c>
      <c r="AE54" t="str">
        <f t="shared" ca="1" si="18"/>
        <v/>
      </c>
      <c r="AF54">
        <f t="shared" ca="1" si="19"/>
        <v>0</v>
      </c>
      <c r="AG54">
        <f t="shared" ca="1" si="20"/>
        <v>0</v>
      </c>
      <c r="AH54" t="str">
        <f ca="1">IF(AF54=0, "", COUNTIF($AF$2:AF54, 1))</f>
        <v/>
      </c>
      <c r="AI54" t="str">
        <f ca="1">IF(AG54=0, "", COUNTIF($AG$2:AG54, 1))</f>
        <v/>
      </c>
      <c r="AJ54" t="str">
        <f t="shared" ca="1" si="21"/>
        <v/>
      </c>
      <c r="AK54" t="str">
        <f t="shared" ca="1" si="22"/>
        <v/>
      </c>
    </row>
    <row r="55" spans="1:37" x14ac:dyDescent="0.3">
      <c r="A55" t="str">
        <f ca="1">IF(W55="","",W55&amp;"-"&amp;COUNTIF($W$2:W55,W55))</f>
        <v/>
      </c>
      <c r="B55" t="str">
        <f ca="1">IF(T55="","",T55&amp;"-"&amp;COUNTIF($T$2:T55,T55))</f>
        <v/>
      </c>
      <c r="C55" t="str">
        <f ca="1">IF(U55="","",U55&amp;"-"&amp;COUNTIF($U$2:U55,U55))</f>
        <v/>
      </c>
      <c r="D55" t="s">
        <v>97</v>
      </c>
      <c r="E55" t="s">
        <v>97</v>
      </c>
      <c r="F55">
        <f t="shared" si="23"/>
        <v>54</v>
      </c>
      <c r="G55" s="4">
        <f t="shared" ca="1" si="3"/>
        <v>41348</v>
      </c>
      <c r="H55">
        <f t="shared" ca="1" si="4"/>
        <v>639.4</v>
      </c>
      <c r="I55" s="5">
        <f t="shared" ca="1" si="4"/>
        <v>817.3</v>
      </c>
      <c r="J55" s="6">
        <f t="shared" ca="1" si="5"/>
        <v>0.78233206900770835</v>
      </c>
      <c r="K55" s="6">
        <f t="shared" ca="1" si="0"/>
        <v>0.80071050955890666</v>
      </c>
      <c r="L55" s="6">
        <f t="shared" ca="1" si="25"/>
        <v>1.5646676565741466E-2</v>
      </c>
      <c r="M55">
        <f t="shared" ca="1" si="6"/>
        <v>0.81635718612464814</v>
      </c>
      <c r="N55">
        <f t="shared" ca="1" si="7"/>
        <v>0.78506383299316518</v>
      </c>
      <c r="O55" t="str">
        <f t="shared" ca="1" si="1"/>
        <v>Long</v>
      </c>
      <c r="P55" t="str">
        <f t="shared" ca="1" si="27"/>
        <v>Long</v>
      </c>
      <c r="Q55" t="str">
        <f t="shared" ca="1" si="9"/>
        <v/>
      </c>
      <c r="R55">
        <f t="shared" ca="1" si="10"/>
        <v>1</v>
      </c>
      <c r="S55">
        <f t="shared" ca="1" si="11"/>
        <v>0</v>
      </c>
      <c r="T55" t="str">
        <f t="shared" ca="1" si="12"/>
        <v/>
      </c>
      <c r="U55" t="str">
        <f t="shared" ca="1" si="13"/>
        <v/>
      </c>
      <c r="V55">
        <f t="shared" ca="1" si="26"/>
        <v>0</v>
      </c>
      <c r="W55" t="str">
        <f t="shared" ca="1" si="24"/>
        <v/>
      </c>
      <c r="X55" t="str">
        <f ca="1">IF(T55="","", IF(T55=1, "Long"&amp;COUNTIF($T$2:T55,1), "Sell"&amp;COUNTIF($T$2:T55, 0)))</f>
        <v/>
      </c>
      <c r="Y55" t="str">
        <f ca="1">IF(U55="","", IF(U55=-1, "Short"&amp;COUNTIF($U$2:U55,-1), "Cover"&amp;COUNTIF($U$2:U55, 0)))</f>
        <v/>
      </c>
      <c r="Z55" t="str">
        <f t="shared" ca="1" si="14"/>
        <v/>
      </c>
      <c r="AA55" t="str">
        <f t="shared" ca="1" si="15"/>
        <v/>
      </c>
      <c r="AB55" t="str">
        <f t="shared" ca="1" si="16"/>
        <v/>
      </c>
      <c r="AC55" t="str">
        <f t="shared" ca="1" si="17"/>
        <v/>
      </c>
      <c r="AD55" t="str">
        <f t="shared" ca="1" si="18"/>
        <v/>
      </c>
      <c r="AE55" t="str">
        <f t="shared" ca="1" si="18"/>
        <v/>
      </c>
      <c r="AF55">
        <f t="shared" ca="1" si="19"/>
        <v>0</v>
      </c>
      <c r="AG55">
        <f t="shared" ca="1" si="20"/>
        <v>0</v>
      </c>
      <c r="AH55" t="str">
        <f ca="1">IF(AF55=0, "", COUNTIF($AF$2:AF55, 1))</f>
        <v/>
      </c>
      <c r="AI55" t="str">
        <f ca="1">IF(AG55=0, "", COUNTIF($AG$2:AG55, 1))</f>
        <v/>
      </c>
      <c r="AJ55" t="str">
        <f t="shared" ca="1" si="21"/>
        <v/>
      </c>
      <c r="AK55" t="str">
        <f t="shared" ca="1" si="22"/>
        <v/>
      </c>
    </row>
    <row r="56" spans="1:37" x14ac:dyDescent="0.3">
      <c r="A56" t="str">
        <f ca="1">IF(W56="","",W56&amp;"-"&amp;COUNTIF($W$2:W56,W56))</f>
        <v/>
      </c>
      <c r="B56" t="str">
        <f ca="1">IF(T56="","",T56&amp;"-"&amp;COUNTIF($T$2:T56,T56))</f>
        <v/>
      </c>
      <c r="C56" t="str">
        <f ca="1">IF(U56="","",U56&amp;"-"&amp;COUNTIF($U$2:U56,U56))</f>
        <v/>
      </c>
      <c r="D56" t="s">
        <v>97</v>
      </c>
      <c r="E56" t="s">
        <v>97</v>
      </c>
      <c r="F56">
        <f t="shared" si="23"/>
        <v>55</v>
      </c>
      <c r="G56" s="4">
        <f t="shared" ca="1" si="3"/>
        <v>41351</v>
      </c>
      <c r="H56">
        <f t="shared" ca="1" si="4"/>
        <v>643.29999999999995</v>
      </c>
      <c r="I56" s="5">
        <f t="shared" ca="1" si="4"/>
        <v>810.1</v>
      </c>
      <c r="J56" s="6">
        <f t="shared" ca="1" si="5"/>
        <v>0.79409949388964318</v>
      </c>
      <c r="K56" s="6">
        <f t="shared" ca="1" si="0"/>
        <v>0.7990077683301402</v>
      </c>
      <c r="L56" s="6">
        <f t="shared" ca="1" si="25"/>
        <v>1.5310045071137401E-2</v>
      </c>
      <c r="M56">
        <f t="shared" ca="1" si="6"/>
        <v>0.81431781340127762</v>
      </c>
      <c r="N56">
        <f t="shared" ca="1" si="7"/>
        <v>0.78369772325900278</v>
      </c>
      <c r="O56" t="str">
        <f t="shared" ca="1" si="1"/>
        <v>Long</v>
      </c>
      <c r="P56" t="str">
        <f t="shared" ca="1" si="27"/>
        <v>Long</v>
      </c>
      <c r="Q56" t="str">
        <f t="shared" ca="1" si="9"/>
        <v/>
      </c>
      <c r="R56">
        <f t="shared" ca="1" si="10"/>
        <v>1</v>
      </c>
      <c r="S56">
        <f t="shared" ca="1" si="11"/>
        <v>0</v>
      </c>
      <c r="T56" t="str">
        <f t="shared" ca="1" si="12"/>
        <v/>
      </c>
      <c r="U56" t="str">
        <f t="shared" ca="1" si="13"/>
        <v/>
      </c>
      <c r="V56">
        <f t="shared" ca="1" si="26"/>
        <v>0</v>
      </c>
      <c r="W56" t="str">
        <f t="shared" ca="1" si="24"/>
        <v/>
      </c>
      <c r="X56" t="str">
        <f ca="1">IF(T56="","", IF(T56=1, "Long"&amp;COUNTIF($T$2:T56,1), "Sell"&amp;COUNTIF($T$2:T56, 0)))</f>
        <v/>
      </c>
      <c r="Y56" t="str">
        <f ca="1">IF(U56="","", IF(U56=-1, "Short"&amp;COUNTIF($U$2:U56,-1), "Cover"&amp;COUNTIF($U$2:U56, 0)))</f>
        <v/>
      </c>
      <c r="Z56" t="str">
        <f t="shared" ca="1" si="14"/>
        <v/>
      </c>
      <c r="AA56" t="str">
        <f t="shared" ca="1" si="15"/>
        <v/>
      </c>
      <c r="AB56" t="str">
        <f t="shared" ca="1" si="16"/>
        <v/>
      </c>
      <c r="AC56" t="str">
        <f t="shared" ca="1" si="17"/>
        <v/>
      </c>
      <c r="AD56" t="str">
        <f t="shared" ca="1" si="18"/>
        <v/>
      </c>
      <c r="AE56" t="str">
        <f t="shared" ca="1" si="18"/>
        <v/>
      </c>
      <c r="AF56">
        <f t="shared" ca="1" si="19"/>
        <v>0</v>
      </c>
      <c r="AG56">
        <f t="shared" ca="1" si="20"/>
        <v>0</v>
      </c>
      <c r="AH56" t="str">
        <f ca="1">IF(AF56=0, "", COUNTIF($AF$2:AF56, 1))</f>
        <v/>
      </c>
      <c r="AI56" t="str">
        <f ca="1">IF(AG56=0, "", COUNTIF($AG$2:AG56, 1))</f>
        <v/>
      </c>
      <c r="AJ56" t="str">
        <f t="shared" ca="1" si="21"/>
        <v/>
      </c>
      <c r="AK56" t="str">
        <f t="shared" ca="1" si="22"/>
        <v/>
      </c>
    </row>
    <row r="57" spans="1:37" x14ac:dyDescent="0.3">
      <c r="A57" t="str">
        <f ca="1">IF(W57="","",W57&amp;"-"&amp;COUNTIF($W$2:W57,W57))</f>
        <v>0-8</v>
      </c>
      <c r="B57" t="str">
        <f ca="1">IF(T57="","",T57&amp;"-"&amp;COUNTIF($T$2:T57,T57))</f>
        <v>0-4</v>
      </c>
      <c r="C57" t="str">
        <f ca="1">IF(U57="","",U57&amp;"-"&amp;COUNTIF($U$2:U57,U57))</f>
        <v/>
      </c>
      <c r="D57" t="s">
        <v>97</v>
      </c>
      <c r="E57">
        <v>8</v>
      </c>
      <c r="F57">
        <f t="shared" si="23"/>
        <v>56</v>
      </c>
      <c r="G57" s="4">
        <f t="shared" ca="1" si="3"/>
        <v>41352</v>
      </c>
      <c r="H57">
        <f t="shared" ca="1" si="4"/>
        <v>631.54999999999995</v>
      </c>
      <c r="I57" s="5">
        <f t="shared" ca="1" si="4"/>
        <v>784.55</v>
      </c>
      <c r="J57" s="6">
        <f t="shared" ca="1" si="5"/>
        <v>0.80498374864572042</v>
      </c>
      <c r="K57" s="6">
        <f t="shared" ca="1" si="0"/>
        <v>0.79763445777238651</v>
      </c>
      <c r="L57" s="6">
        <f t="shared" ca="1" si="25"/>
        <v>1.3896369533210612E-2</v>
      </c>
      <c r="M57">
        <f t="shared" ca="1" si="6"/>
        <v>0.81153082730559711</v>
      </c>
      <c r="N57">
        <f t="shared" ca="1" si="7"/>
        <v>0.7837380882391759</v>
      </c>
      <c r="O57" t="str">
        <f t="shared" ca="1" si="1"/>
        <v/>
      </c>
      <c r="P57" t="str">
        <f t="shared" ca="1" si="27"/>
        <v/>
      </c>
      <c r="Q57" t="str">
        <f t="shared" ca="1" si="9"/>
        <v/>
      </c>
      <c r="R57">
        <f t="shared" ca="1" si="10"/>
        <v>0</v>
      </c>
      <c r="S57">
        <f t="shared" ca="1" si="11"/>
        <v>0</v>
      </c>
      <c r="T57">
        <f t="shared" ca="1" si="12"/>
        <v>0</v>
      </c>
      <c r="U57" t="str">
        <f t="shared" ca="1" si="13"/>
        <v/>
      </c>
      <c r="V57">
        <f t="shared" ca="1" si="26"/>
        <v>0</v>
      </c>
      <c r="W57">
        <f t="shared" ca="1" si="24"/>
        <v>0</v>
      </c>
      <c r="X57" t="str">
        <f ca="1">IF(T57="","", IF(T57=1, "Long"&amp;COUNTIF($T$2:T57,1), "Sell"&amp;COUNTIF($T$2:T57, 0)))</f>
        <v>Sell4</v>
      </c>
      <c r="Y57" t="str">
        <f ca="1">IF(U57="","", IF(U57=-1, "Short"&amp;COUNTIF($U$2:U57,-1), "Cover"&amp;COUNTIF($U$2:U57, 0)))</f>
        <v/>
      </c>
      <c r="Z57" t="str">
        <f t="shared" ca="1" si="14"/>
        <v/>
      </c>
      <c r="AA57" t="str">
        <f t="shared" ca="1" si="15"/>
        <v>SELL</v>
      </c>
      <c r="AB57" t="str">
        <f t="shared" ca="1" si="16"/>
        <v/>
      </c>
      <c r="AC57" t="str">
        <f t="shared" ca="1" si="17"/>
        <v/>
      </c>
      <c r="AD57" t="str">
        <f t="shared" ca="1" si="18"/>
        <v/>
      </c>
      <c r="AE57" t="str">
        <f t="shared" ca="1" si="18"/>
        <v>SELL</v>
      </c>
      <c r="AF57">
        <f t="shared" ca="1" si="19"/>
        <v>0</v>
      </c>
      <c r="AG57">
        <f t="shared" ca="1" si="20"/>
        <v>1</v>
      </c>
      <c r="AH57" t="str">
        <f ca="1">IF(AF57=0, "", COUNTIF($AF$2:AF57, 1))</f>
        <v/>
      </c>
      <c r="AI57">
        <f ca="1">IF(AG57=0, "", COUNTIF($AG$2:AG57, 1))</f>
        <v>8</v>
      </c>
      <c r="AJ57" t="str">
        <f t="shared" ca="1" si="21"/>
        <v/>
      </c>
      <c r="AK57" t="str">
        <f t="shared" ca="1" si="22"/>
        <v>Long</v>
      </c>
    </row>
    <row r="58" spans="1:37" x14ac:dyDescent="0.3">
      <c r="A58" t="str">
        <f ca="1">IF(W58="","",W58&amp;"-"&amp;COUNTIF($W$2:W58,W58))</f>
        <v/>
      </c>
      <c r="B58" t="str">
        <f ca="1">IF(T58="","",T58&amp;"-"&amp;COUNTIF($T$2:T58,T58))</f>
        <v/>
      </c>
      <c r="C58" t="str">
        <f ca="1">IF(U58="","",U58&amp;"-"&amp;COUNTIF($U$2:U58,U58))</f>
        <v/>
      </c>
      <c r="D58" t="s">
        <v>97</v>
      </c>
      <c r="E58" t="s">
        <v>97</v>
      </c>
      <c r="F58">
        <f t="shared" si="23"/>
        <v>57</v>
      </c>
      <c r="G58" s="4">
        <f t="shared" ca="1" si="3"/>
        <v>41353</v>
      </c>
      <c r="H58">
        <f t="shared" ca="1" si="4"/>
        <v>625.5</v>
      </c>
      <c r="I58" s="5">
        <f t="shared" ca="1" si="4"/>
        <v>780.4</v>
      </c>
      <c r="J58" s="6">
        <f t="shared" ca="1" si="5"/>
        <v>0.80151204510507434</v>
      </c>
      <c r="K58" s="6">
        <f t="shared" ca="1" si="0"/>
        <v>0.79635727535276346</v>
      </c>
      <c r="L58" s="6">
        <f t="shared" ca="1" si="25"/>
        <v>1.2734479031202874E-2</v>
      </c>
      <c r="M58">
        <f t="shared" ca="1" si="6"/>
        <v>0.8090917543839663</v>
      </c>
      <c r="N58">
        <f t="shared" ca="1" si="7"/>
        <v>0.78362279632156062</v>
      </c>
      <c r="O58" t="str">
        <f t="shared" ca="1" si="1"/>
        <v/>
      </c>
      <c r="P58" t="str">
        <f t="shared" ca="1" si="27"/>
        <v/>
      </c>
      <c r="Q58" t="str">
        <f t="shared" ca="1" si="9"/>
        <v/>
      </c>
      <c r="R58">
        <f t="shared" ca="1" si="10"/>
        <v>0</v>
      </c>
      <c r="S58">
        <f t="shared" ca="1" si="11"/>
        <v>0</v>
      </c>
      <c r="T58" t="str">
        <f t="shared" ca="1" si="12"/>
        <v/>
      </c>
      <c r="U58" t="str">
        <f t="shared" ca="1" si="13"/>
        <v/>
      </c>
      <c r="V58">
        <f t="shared" ca="1" si="26"/>
        <v>0</v>
      </c>
      <c r="W58" t="str">
        <f t="shared" ca="1" si="24"/>
        <v/>
      </c>
      <c r="X58" t="str">
        <f ca="1">IF(T58="","", IF(T58=1, "Long"&amp;COUNTIF($T$2:T58,1), "Sell"&amp;COUNTIF($T$2:T58, 0)))</f>
        <v/>
      </c>
      <c r="Y58" t="str">
        <f ca="1">IF(U58="","", IF(U58=-1, "Short"&amp;COUNTIF($U$2:U58,-1), "Cover"&amp;COUNTIF($U$2:U58, 0)))</f>
        <v/>
      </c>
      <c r="Z58" t="str">
        <f t="shared" ca="1" si="14"/>
        <v/>
      </c>
      <c r="AA58" t="str">
        <f t="shared" ca="1" si="15"/>
        <v/>
      </c>
      <c r="AB58" t="str">
        <f t="shared" ca="1" si="16"/>
        <v/>
      </c>
      <c r="AC58" t="str">
        <f t="shared" ca="1" si="17"/>
        <v/>
      </c>
      <c r="AD58" t="str">
        <f t="shared" ca="1" si="18"/>
        <v/>
      </c>
      <c r="AE58" t="str">
        <f t="shared" ca="1" si="18"/>
        <v/>
      </c>
      <c r="AF58">
        <f t="shared" ca="1" si="19"/>
        <v>0</v>
      </c>
      <c r="AG58">
        <f t="shared" ca="1" si="20"/>
        <v>0</v>
      </c>
      <c r="AH58" t="str">
        <f ca="1">IF(AF58=0, "", COUNTIF($AF$2:AF58, 1))</f>
        <v/>
      </c>
      <c r="AI58" t="str">
        <f ca="1">IF(AG58=0, "", COUNTIF($AG$2:AG58, 1))</f>
        <v/>
      </c>
      <c r="AJ58" t="str">
        <f t="shared" ca="1" si="21"/>
        <v/>
      </c>
      <c r="AK58" t="str">
        <f t="shared" ca="1" si="22"/>
        <v/>
      </c>
    </row>
    <row r="59" spans="1:37" x14ac:dyDescent="0.3">
      <c r="A59" t="str">
        <f ca="1">IF(W59="","",W59&amp;"-"&amp;COUNTIF($W$2:W59,W59))</f>
        <v>1-9</v>
      </c>
      <c r="B59" t="str">
        <f ca="1">IF(T59="","",T59&amp;"-"&amp;COUNTIF($T$2:T59,T59))</f>
        <v>1-5</v>
      </c>
      <c r="C59" t="str">
        <f ca="1">IF(U59="","",U59&amp;"-"&amp;COUNTIF($U$2:U59,U59))</f>
        <v/>
      </c>
      <c r="D59">
        <v>9</v>
      </c>
      <c r="E59" t="s">
        <v>97</v>
      </c>
      <c r="F59">
        <f t="shared" si="23"/>
        <v>58</v>
      </c>
      <c r="G59" s="4">
        <f t="shared" ca="1" si="3"/>
        <v>41354</v>
      </c>
      <c r="H59">
        <f t="shared" ca="1" si="4"/>
        <v>607</v>
      </c>
      <c r="I59" s="5">
        <f t="shared" ca="1" si="4"/>
        <v>797.9</v>
      </c>
      <c r="J59" s="6">
        <f t="shared" ca="1" si="5"/>
        <v>0.76074696077202664</v>
      </c>
      <c r="K59" s="6">
        <f t="shared" ca="1" si="0"/>
        <v>0.79036560738674644</v>
      </c>
      <c r="L59" s="6">
        <f t="shared" ca="1" si="25"/>
        <v>1.4054642873757168E-2</v>
      </c>
      <c r="M59">
        <f t="shared" ca="1" si="6"/>
        <v>0.80442025026050357</v>
      </c>
      <c r="N59">
        <f t="shared" ca="1" si="7"/>
        <v>0.77631096451298931</v>
      </c>
      <c r="O59" t="str">
        <f t="shared" ca="1" si="1"/>
        <v>Long</v>
      </c>
      <c r="P59" t="str">
        <f t="shared" ca="1" si="27"/>
        <v>Long</v>
      </c>
      <c r="Q59" t="str">
        <f t="shared" ca="1" si="9"/>
        <v/>
      </c>
      <c r="R59">
        <f t="shared" ca="1" si="10"/>
        <v>1</v>
      </c>
      <c r="S59">
        <f t="shared" ca="1" si="11"/>
        <v>0</v>
      </c>
      <c r="T59">
        <f t="shared" ca="1" si="12"/>
        <v>1</v>
      </c>
      <c r="U59" t="str">
        <f t="shared" ca="1" si="13"/>
        <v/>
      </c>
      <c r="V59">
        <f t="shared" ca="1" si="26"/>
        <v>1</v>
      </c>
      <c r="W59">
        <f t="shared" ca="1" si="24"/>
        <v>1</v>
      </c>
      <c r="X59" t="str">
        <f ca="1">IF(T59="","", IF(T59=1, "Long"&amp;COUNTIF($T$2:T59,1), "Sell"&amp;COUNTIF($T$2:T59, 0)))</f>
        <v>Long5</v>
      </c>
      <c r="Y59" t="str">
        <f ca="1">IF(U59="","", IF(U59=-1, "Short"&amp;COUNTIF($U$2:U59,-1), "Cover"&amp;COUNTIF($U$2:U59, 0)))</f>
        <v/>
      </c>
      <c r="Z59" t="str">
        <f t="shared" ca="1" si="14"/>
        <v>BUY</v>
      </c>
      <c r="AA59" t="str">
        <f t="shared" ca="1" si="15"/>
        <v/>
      </c>
      <c r="AB59" t="str">
        <f t="shared" ca="1" si="16"/>
        <v/>
      </c>
      <c r="AC59" t="str">
        <f t="shared" ca="1" si="17"/>
        <v/>
      </c>
      <c r="AD59" t="str">
        <f t="shared" ca="1" si="18"/>
        <v>BUY</v>
      </c>
      <c r="AE59" t="str">
        <f t="shared" ca="1" si="18"/>
        <v/>
      </c>
      <c r="AF59">
        <f t="shared" ca="1" si="19"/>
        <v>1</v>
      </c>
      <c r="AG59">
        <f t="shared" ca="1" si="20"/>
        <v>0</v>
      </c>
      <c r="AH59">
        <f ca="1">IF(AF59=0, "", COUNTIF($AF$2:AF59, 1))</f>
        <v>9</v>
      </c>
      <c r="AI59" t="str">
        <f ca="1">IF(AG59=0, "", COUNTIF($AG$2:AG59, 1))</f>
        <v/>
      </c>
      <c r="AJ59" t="str">
        <f t="shared" ca="1" si="21"/>
        <v>Long</v>
      </c>
      <c r="AK59" t="str">
        <f t="shared" ca="1" si="22"/>
        <v/>
      </c>
    </row>
    <row r="60" spans="1:37" x14ac:dyDescent="0.3">
      <c r="A60" t="str">
        <f ca="1">IF(W60="","",W60&amp;"-"&amp;COUNTIF($W$2:W60,W60))</f>
        <v/>
      </c>
      <c r="B60" t="str">
        <f ca="1">IF(T60="","",T60&amp;"-"&amp;COUNTIF($T$2:T60,T60))</f>
        <v/>
      </c>
      <c r="C60" t="str">
        <f ca="1">IF(U60="","",U60&amp;"-"&amp;COUNTIF($U$2:U60,U60))</f>
        <v/>
      </c>
      <c r="D60" t="s">
        <v>97</v>
      </c>
      <c r="E60" t="s">
        <v>97</v>
      </c>
      <c r="F60">
        <f t="shared" si="23"/>
        <v>59</v>
      </c>
      <c r="G60" s="4">
        <f t="shared" ca="1" si="3"/>
        <v>41355</v>
      </c>
      <c r="H60">
        <f t="shared" ca="1" si="4"/>
        <v>605.25</v>
      </c>
      <c r="I60" s="5">
        <f t="shared" ca="1" si="4"/>
        <v>796.4</v>
      </c>
      <c r="J60" s="6">
        <f t="shared" ca="1" si="5"/>
        <v>0.75998242089402313</v>
      </c>
      <c r="K60" s="6">
        <f t="shared" ca="1" si="0"/>
        <v>0.7855399945729824</v>
      </c>
      <c r="L60" s="6">
        <f t="shared" ca="1" si="25"/>
        <v>1.5451096562686119E-2</v>
      </c>
      <c r="M60">
        <f t="shared" ca="1" si="6"/>
        <v>0.80099109113566858</v>
      </c>
      <c r="N60">
        <f t="shared" ca="1" si="7"/>
        <v>0.77008889801029623</v>
      </c>
      <c r="O60" t="str">
        <f t="shared" ca="1" si="1"/>
        <v>Long</v>
      </c>
      <c r="P60" t="str">
        <f t="shared" ca="1" si="27"/>
        <v>Long</v>
      </c>
      <c r="Q60" t="str">
        <f t="shared" ca="1" si="9"/>
        <v/>
      </c>
      <c r="R60">
        <f t="shared" ca="1" si="10"/>
        <v>1</v>
      </c>
      <c r="S60">
        <f t="shared" ca="1" si="11"/>
        <v>0</v>
      </c>
      <c r="T60" t="str">
        <f t="shared" ca="1" si="12"/>
        <v/>
      </c>
      <c r="U60" t="str">
        <f t="shared" ca="1" si="13"/>
        <v/>
      </c>
      <c r="V60">
        <f t="shared" ca="1" si="26"/>
        <v>0</v>
      </c>
      <c r="W60" t="str">
        <f t="shared" ca="1" si="24"/>
        <v/>
      </c>
      <c r="X60" t="str">
        <f ca="1">IF(T60="","", IF(T60=1, "Long"&amp;COUNTIF($T$2:T60,1), "Sell"&amp;COUNTIF($T$2:T60, 0)))</f>
        <v/>
      </c>
      <c r="Y60" t="str">
        <f ca="1">IF(U60="","", IF(U60=-1, "Short"&amp;COUNTIF($U$2:U60,-1), "Cover"&amp;COUNTIF($U$2:U60, 0)))</f>
        <v/>
      </c>
      <c r="Z60" t="str">
        <f t="shared" ca="1" si="14"/>
        <v/>
      </c>
      <c r="AA60" t="str">
        <f t="shared" ca="1" si="15"/>
        <v/>
      </c>
      <c r="AB60" t="str">
        <f t="shared" ca="1" si="16"/>
        <v/>
      </c>
      <c r="AC60" t="str">
        <f t="shared" ca="1" si="17"/>
        <v/>
      </c>
      <c r="AD60" t="str">
        <f t="shared" ca="1" si="18"/>
        <v/>
      </c>
      <c r="AE60" t="str">
        <f t="shared" ca="1" si="18"/>
        <v/>
      </c>
      <c r="AF60">
        <f t="shared" ca="1" si="19"/>
        <v>0</v>
      </c>
      <c r="AG60">
        <f t="shared" ca="1" si="20"/>
        <v>0</v>
      </c>
      <c r="AH60" t="str">
        <f ca="1">IF(AF60=0, "", COUNTIF($AF$2:AF60, 1))</f>
        <v/>
      </c>
      <c r="AI60" t="str">
        <f ca="1">IF(AG60=0, "", COUNTIF($AG$2:AG60, 1))</f>
        <v/>
      </c>
      <c r="AJ60" t="str">
        <f t="shared" ca="1" si="21"/>
        <v/>
      </c>
      <c r="AK60" t="str">
        <f t="shared" ca="1" si="22"/>
        <v/>
      </c>
    </row>
    <row r="61" spans="1:37" x14ac:dyDescent="0.3">
      <c r="A61" t="str">
        <f ca="1">IF(W61="","",W61&amp;"-"&amp;COUNTIF($W$2:W61,W61))</f>
        <v/>
      </c>
      <c r="B61" t="str">
        <f ca="1">IF(T61="","",T61&amp;"-"&amp;COUNTIF($T$2:T61,T61))</f>
        <v/>
      </c>
      <c r="C61" t="str">
        <f ca="1">IF(U61="","",U61&amp;"-"&amp;COUNTIF($U$2:U61,U61))</f>
        <v/>
      </c>
      <c r="D61" t="s">
        <v>97</v>
      </c>
      <c r="E61" t="s">
        <v>97</v>
      </c>
      <c r="F61">
        <f t="shared" si="23"/>
        <v>60</v>
      </c>
      <c r="G61" s="4">
        <f t="shared" ca="1" si="3"/>
        <v>41358</v>
      </c>
      <c r="H61">
        <f t="shared" ca="1" si="4"/>
        <v>609.4</v>
      </c>
      <c r="I61" s="5">
        <f t="shared" ca="1" si="4"/>
        <v>806.2</v>
      </c>
      <c r="J61" s="6">
        <f t="shared" ca="1" si="5"/>
        <v>0.75589183825353501</v>
      </c>
      <c r="K61" s="6">
        <f t="shared" ca="1" si="0"/>
        <v>0.78234002430707161</v>
      </c>
      <c r="L61" s="6">
        <f t="shared" ca="1" si="25"/>
        <v>1.8011455523986024E-2</v>
      </c>
      <c r="M61">
        <f t="shared" ca="1" si="6"/>
        <v>0.80035147983105759</v>
      </c>
      <c r="N61">
        <f t="shared" ca="1" si="7"/>
        <v>0.76432856878308564</v>
      </c>
      <c r="O61" t="str">
        <f t="shared" ca="1" si="1"/>
        <v>Long</v>
      </c>
      <c r="P61" t="str">
        <f t="shared" ca="1" si="27"/>
        <v>Long</v>
      </c>
      <c r="Q61" t="str">
        <f t="shared" ca="1" si="9"/>
        <v/>
      </c>
      <c r="R61">
        <f t="shared" ca="1" si="10"/>
        <v>1</v>
      </c>
      <c r="S61">
        <f t="shared" ca="1" si="11"/>
        <v>0</v>
      </c>
      <c r="T61" t="str">
        <f t="shared" ca="1" si="12"/>
        <v/>
      </c>
      <c r="U61" t="str">
        <f t="shared" ca="1" si="13"/>
        <v/>
      </c>
      <c r="V61">
        <f t="shared" ca="1" si="26"/>
        <v>0</v>
      </c>
      <c r="W61" t="str">
        <f t="shared" ca="1" si="24"/>
        <v/>
      </c>
      <c r="X61" t="str">
        <f ca="1">IF(T61="","", IF(T61=1, "Long"&amp;COUNTIF($T$2:T61,1), "Sell"&amp;COUNTIF($T$2:T61, 0)))</f>
        <v/>
      </c>
      <c r="Y61" t="str">
        <f ca="1">IF(U61="","", IF(U61=-1, "Short"&amp;COUNTIF($U$2:U61,-1), "Cover"&amp;COUNTIF($U$2:U61, 0)))</f>
        <v/>
      </c>
      <c r="Z61" t="str">
        <f t="shared" ca="1" si="14"/>
        <v/>
      </c>
      <c r="AA61" t="str">
        <f t="shared" ca="1" si="15"/>
        <v/>
      </c>
      <c r="AB61" t="str">
        <f t="shared" ca="1" si="16"/>
        <v/>
      </c>
      <c r="AC61" t="str">
        <f t="shared" ca="1" si="17"/>
        <v/>
      </c>
      <c r="AD61" t="str">
        <f t="shared" ca="1" si="18"/>
        <v/>
      </c>
      <c r="AE61" t="str">
        <f t="shared" ca="1" si="18"/>
        <v/>
      </c>
      <c r="AF61">
        <f t="shared" ca="1" si="19"/>
        <v>0</v>
      </c>
      <c r="AG61">
        <f t="shared" ca="1" si="20"/>
        <v>0</v>
      </c>
      <c r="AH61" t="str">
        <f ca="1">IF(AF61=0, "", COUNTIF($AF$2:AF61, 1))</f>
        <v/>
      </c>
      <c r="AI61" t="str">
        <f ca="1">IF(AG61=0, "", COUNTIF($AG$2:AG61, 1))</f>
        <v/>
      </c>
      <c r="AJ61" t="str">
        <f t="shared" ca="1" si="21"/>
        <v/>
      </c>
      <c r="AK61" t="str">
        <f t="shared" ca="1" si="22"/>
        <v/>
      </c>
    </row>
    <row r="62" spans="1:37" x14ac:dyDescent="0.3">
      <c r="A62" t="str">
        <f ca="1">IF(W62="","",W62&amp;"-"&amp;COUNTIF($W$2:W62,W62))</f>
        <v/>
      </c>
      <c r="B62" t="str">
        <f ca="1">IF(T62="","",T62&amp;"-"&amp;COUNTIF($T$2:T62,T62))</f>
        <v/>
      </c>
      <c r="C62" t="str">
        <f ca="1">IF(U62="","",U62&amp;"-"&amp;COUNTIF($U$2:U62,U62))</f>
        <v/>
      </c>
      <c r="D62" t="s">
        <v>97</v>
      </c>
      <c r="E62" t="s">
        <v>97</v>
      </c>
      <c r="F62">
        <f t="shared" si="23"/>
        <v>61</v>
      </c>
      <c r="G62" s="4">
        <f t="shared" ca="1" si="3"/>
        <v>41359</v>
      </c>
      <c r="H62">
        <f t="shared" ca="1" si="4"/>
        <v>614.5</v>
      </c>
      <c r="I62" s="5">
        <f t="shared" ca="1" si="4"/>
        <v>824.2</v>
      </c>
      <c r="J62" s="6">
        <f t="shared" ca="1" si="5"/>
        <v>0.74557146323707835</v>
      </c>
      <c r="K62" s="6">
        <f t="shared" ca="1" si="0"/>
        <v>0.77872285647685846</v>
      </c>
      <c r="L62" s="6">
        <f t="shared" ca="1" si="25"/>
        <v>2.1448762082467633E-2</v>
      </c>
      <c r="M62">
        <f t="shared" ca="1" si="6"/>
        <v>0.80017161855932606</v>
      </c>
      <c r="N62">
        <f t="shared" ca="1" si="7"/>
        <v>0.75727409439439086</v>
      </c>
      <c r="O62" t="str">
        <f t="shared" ca="1" si="1"/>
        <v>Long</v>
      </c>
      <c r="P62" t="str">
        <f t="shared" ca="1" si="27"/>
        <v>Long</v>
      </c>
      <c r="Q62" t="str">
        <f t="shared" ca="1" si="9"/>
        <v/>
      </c>
      <c r="R62">
        <f t="shared" ca="1" si="10"/>
        <v>1</v>
      </c>
      <c r="S62">
        <f t="shared" ca="1" si="11"/>
        <v>0</v>
      </c>
      <c r="T62" t="str">
        <f t="shared" ca="1" si="12"/>
        <v/>
      </c>
      <c r="U62" t="str">
        <f t="shared" ca="1" si="13"/>
        <v/>
      </c>
      <c r="V62">
        <f t="shared" ca="1" si="26"/>
        <v>0</v>
      </c>
      <c r="W62" t="str">
        <f t="shared" ca="1" si="24"/>
        <v/>
      </c>
      <c r="X62" t="str">
        <f ca="1">IF(T62="","", IF(T62=1, "Long"&amp;COUNTIF($T$2:T62,1), "Sell"&amp;COUNTIF($T$2:T62, 0)))</f>
        <v/>
      </c>
      <c r="Y62" t="str">
        <f ca="1">IF(U62="","", IF(U62=-1, "Short"&amp;COUNTIF($U$2:U62,-1), "Cover"&amp;COUNTIF($U$2:U62, 0)))</f>
        <v/>
      </c>
      <c r="Z62" t="str">
        <f t="shared" ca="1" si="14"/>
        <v/>
      </c>
      <c r="AA62" t="str">
        <f t="shared" ca="1" si="15"/>
        <v/>
      </c>
      <c r="AB62" t="str">
        <f t="shared" ca="1" si="16"/>
        <v/>
      </c>
      <c r="AC62" t="str">
        <f t="shared" ca="1" si="17"/>
        <v/>
      </c>
      <c r="AD62" t="str">
        <f t="shared" ca="1" si="18"/>
        <v/>
      </c>
      <c r="AE62" t="str">
        <f t="shared" ca="1" si="18"/>
        <v/>
      </c>
      <c r="AF62">
        <f t="shared" ca="1" si="19"/>
        <v>0</v>
      </c>
      <c r="AG62">
        <f t="shared" ca="1" si="20"/>
        <v>0</v>
      </c>
      <c r="AH62" t="str">
        <f ca="1">IF(AF62=0, "", COUNTIF($AF$2:AF62, 1))</f>
        <v/>
      </c>
      <c r="AI62" t="str">
        <f ca="1">IF(AG62=0, "", COUNTIF($AG$2:AG62, 1))</f>
        <v/>
      </c>
      <c r="AJ62" t="str">
        <f t="shared" ca="1" si="21"/>
        <v/>
      </c>
      <c r="AK62" t="str">
        <f t="shared" ca="1" si="22"/>
        <v/>
      </c>
    </row>
    <row r="63" spans="1:37" x14ac:dyDescent="0.3">
      <c r="A63" t="str">
        <f ca="1">IF(W63="","",W63&amp;"-"&amp;COUNTIF($W$2:W63,W63))</f>
        <v/>
      </c>
      <c r="B63" t="str">
        <f ca="1">IF(T63="","",T63&amp;"-"&amp;COUNTIF($T$2:T63,T63))</f>
        <v/>
      </c>
      <c r="C63" t="str">
        <f ca="1">IF(U63="","",U63&amp;"-"&amp;COUNTIF($U$2:U63,U63))</f>
        <v/>
      </c>
      <c r="D63" t="s">
        <v>97</v>
      </c>
      <c r="E63" t="s">
        <v>97</v>
      </c>
      <c r="F63">
        <f t="shared" si="23"/>
        <v>62</v>
      </c>
      <c r="G63" s="4">
        <f t="shared" ca="1" si="3"/>
        <v>41361</v>
      </c>
      <c r="H63">
        <f t="shared" ca="1" si="4"/>
        <v>625.35</v>
      </c>
      <c r="I63" s="5">
        <f t="shared" ca="1" si="4"/>
        <v>826.25</v>
      </c>
      <c r="J63" s="6">
        <f t="shared" ca="1" si="5"/>
        <v>0.7568532526475038</v>
      </c>
      <c r="K63" s="6">
        <f t="shared" ca="1" si="0"/>
        <v>0.77594797412915228</v>
      </c>
      <c r="L63" s="6">
        <f t="shared" ca="1" si="25"/>
        <v>2.2378459835256041E-2</v>
      </c>
      <c r="M63">
        <f t="shared" ca="1" si="6"/>
        <v>0.79832643396440828</v>
      </c>
      <c r="N63">
        <f t="shared" ca="1" si="7"/>
        <v>0.75356951429389629</v>
      </c>
      <c r="O63" t="str">
        <f t="shared" ca="1" si="1"/>
        <v>Long</v>
      </c>
      <c r="P63" t="str">
        <f t="shared" ca="1" si="27"/>
        <v>Long</v>
      </c>
      <c r="Q63" t="str">
        <f t="shared" ca="1" si="9"/>
        <v/>
      </c>
      <c r="R63">
        <f t="shared" ca="1" si="10"/>
        <v>1</v>
      </c>
      <c r="S63">
        <f t="shared" ca="1" si="11"/>
        <v>0</v>
      </c>
      <c r="T63" t="str">
        <f t="shared" ca="1" si="12"/>
        <v/>
      </c>
      <c r="U63" t="str">
        <f t="shared" ca="1" si="13"/>
        <v/>
      </c>
      <c r="V63">
        <f t="shared" ca="1" si="26"/>
        <v>0</v>
      </c>
      <c r="W63" t="str">
        <f t="shared" ca="1" si="24"/>
        <v/>
      </c>
      <c r="X63" t="str">
        <f ca="1">IF(T63="","", IF(T63=1, "Long"&amp;COUNTIF($T$2:T63,1), "Sell"&amp;COUNTIF($T$2:T63, 0)))</f>
        <v/>
      </c>
      <c r="Y63" t="str">
        <f ca="1">IF(U63="","", IF(U63=-1, "Short"&amp;COUNTIF($U$2:U63,-1), "Cover"&amp;COUNTIF($U$2:U63, 0)))</f>
        <v/>
      </c>
      <c r="Z63" t="str">
        <f t="shared" ca="1" si="14"/>
        <v/>
      </c>
      <c r="AA63" t="str">
        <f t="shared" ca="1" si="15"/>
        <v/>
      </c>
      <c r="AB63" t="str">
        <f t="shared" ca="1" si="16"/>
        <v/>
      </c>
      <c r="AC63" t="str">
        <f t="shared" ca="1" si="17"/>
        <v/>
      </c>
      <c r="AD63" t="str">
        <f t="shared" ca="1" si="18"/>
        <v/>
      </c>
      <c r="AE63" t="str">
        <f t="shared" ca="1" si="18"/>
        <v/>
      </c>
      <c r="AF63">
        <f t="shared" ca="1" si="19"/>
        <v>0</v>
      </c>
      <c r="AG63">
        <f t="shared" ca="1" si="20"/>
        <v>0</v>
      </c>
      <c r="AH63" t="str">
        <f ca="1">IF(AF63=0, "", COUNTIF($AF$2:AF63, 1))</f>
        <v/>
      </c>
      <c r="AI63" t="str">
        <f ca="1">IF(AG63=0, "", COUNTIF($AG$2:AG63, 1))</f>
        <v/>
      </c>
      <c r="AJ63" t="str">
        <f t="shared" ca="1" si="21"/>
        <v/>
      </c>
      <c r="AK63" t="str">
        <f t="shared" ca="1" si="22"/>
        <v/>
      </c>
    </row>
    <row r="64" spans="1:37" x14ac:dyDescent="0.3">
      <c r="A64" t="str">
        <f ca="1">IF(W64="","",W64&amp;"-"&amp;COUNTIF($W$2:W64,W64))</f>
        <v/>
      </c>
      <c r="B64" t="str">
        <f ca="1">IF(T64="","",T64&amp;"-"&amp;COUNTIF($T$2:T64,T64))</f>
        <v/>
      </c>
      <c r="C64" t="str">
        <f ca="1">IF(U64="","",U64&amp;"-"&amp;COUNTIF($U$2:U64,U64))</f>
        <v/>
      </c>
      <c r="D64" t="s">
        <v>97</v>
      </c>
      <c r="E64" t="s">
        <v>97</v>
      </c>
      <c r="F64">
        <f t="shared" si="23"/>
        <v>63</v>
      </c>
      <c r="G64" s="4">
        <f t="shared" ca="1" si="3"/>
        <v>41365</v>
      </c>
      <c r="H64">
        <f t="shared" ca="1" si="4"/>
        <v>623.85</v>
      </c>
      <c r="I64" s="5">
        <f t="shared" ca="1" si="4"/>
        <v>825.2</v>
      </c>
      <c r="J64" s="6">
        <f t="shared" ca="1" si="5"/>
        <v>0.75599854580707704</v>
      </c>
      <c r="K64" s="6">
        <f t="shared" ca="1" si="0"/>
        <v>0.77179718382593898</v>
      </c>
      <c r="L64" s="6">
        <f t="shared" ca="1" si="25"/>
        <v>2.1776849171449338E-2</v>
      </c>
      <c r="M64">
        <f t="shared" ca="1" si="6"/>
        <v>0.79357403299738827</v>
      </c>
      <c r="N64">
        <f t="shared" ca="1" si="7"/>
        <v>0.7500203346544897</v>
      </c>
      <c r="O64" t="str">
        <f t="shared" ca="1" si="1"/>
        <v>Long</v>
      </c>
      <c r="P64" t="str">
        <f t="shared" ca="1" si="27"/>
        <v>Long</v>
      </c>
      <c r="Q64" t="str">
        <f t="shared" ca="1" si="9"/>
        <v/>
      </c>
      <c r="R64">
        <f t="shared" ca="1" si="10"/>
        <v>1</v>
      </c>
      <c r="S64">
        <f t="shared" ca="1" si="11"/>
        <v>0</v>
      </c>
      <c r="T64" t="str">
        <f t="shared" ca="1" si="12"/>
        <v/>
      </c>
      <c r="U64" t="str">
        <f t="shared" ca="1" si="13"/>
        <v/>
      </c>
      <c r="V64">
        <f t="shared" ca="1" si="26"/>
        <v>0</v>
      </c>
      <c r="W64" t="str">
        <f t="shared" ca="1" si="24"/>
        <v/>
      </c>
      <c r="X64" t="str">
        <f ca="1">IF(T64="","", IF(T64=1, "Long"&amp;COUNTIF($T$2:T64,1), "Sell"&amp;COUNTIF($T$2:T64, 0)))</f>
        <v/>
      </c>
      <c r="Y64" t="str">
        <f ca="1">IF(U64="","", IF(U64=-1, "Short"&amp;COUNTIF($U$2:U64,-1), "Cover"&amp;COUNTIF($U$2:U64, 0)))</f>
        <v/>
      </c>
      <c r="Z64" t="str">
        <f t="shared" ca="1" si="14"/>
        <v/>
      </c>
      <c r="AA64" t="str">
        <f t="shared" ca="1" si="15"/>
        <v/>
      </c>
      <c r="AB64" t="str">
        <f t="shared" ca="1" si="16"/>
        <v/>
      </c>
      <c r="AC64" t="str">
        <f t="shared" ca="1" si="17"/>
        <v/>
      </c>
      <c r="AD64" t="str">
        <f t="shared" ca="1" si="18"/>
        <v/>
      </c>
      <c r="AE64" t="str">
        <f t="shared" ca="1" si="18"/>
        <v/>
      </c>
      <c r="AF64">
        <f t="shared" ca="1" si="19"/>
        <v>0</v>
      </c>
      <c r="AG64">
        <f t="shared" ca="1" si="20"/>
        <v>0</v>
      </c>
      <c r="AH64" t="str">
        <f ca="1">IF(AF64=0, "", COUNTIF($AF$2:AF64, 1))</f>
        <v/>
      </c>
      <c r="AI64" t="str">
        <f ca="1">IF(AG64=0, "", COUNTIF($AG$2:AG64, 1))</f>
        <v/>
      </c>
      <c r="AJ64" t="str">
        <f t="shared" ca="1" si="21"/>
        <v/>
      </c>
      <c r="AK64" t="str">
        <f t="shared" ca="1" si="22"/>
        <v/>
      </c>
    </row>
    <row r="65" spans="1:37" x14ac:dyDescent="0.3">
      <c r="A65" t="str">
        <f ca="1">IF(W65="","",W65&amp;"-"&amp;COUNTIF($W$2:W65,W65))</f>
        <v>0-9</v>
      </c>
      <c r="B65" t="str">
        <f ca="1">IF(T65="","",T65&amp;"-"&amp;COUNTIF($T$2:T65,T65))</f>
        <v>0-5</v>
      </c>
      <c r="C65" t="str">
        <f ca="1">IF(U65="","",U65&amp;"-"&amp;COUNTIF($U$2:U65,U65))</f>
        <v/>
      </c>
      <c r="D65" t="s">
        <v>97</v>
      </c>
      <c r="E65">
        <v>9</v>
      </c>
      <c r="F65">
        <f t="shared" si="23"/>
        <v>64</v>
      </c>
      <c r="G65" s="4">
        <f t="shared" ca="1" si="3"/>
        <v>41366</v>
      </c>
      <c r="H65">
        <f t="shared" ca="1" si="4"/>
        <v>629.9</v>
      </c>
      <c r="I65" s="5">
        <f t="shared" ca="1" si="4"/>
        <v>817.25</v>
      </c>
      <c r="J65" s="6">
        <f t="shared" ca="1" si="5"/>
        <v>0.77075558274701739</v>
      </c>
      <c r="K65" s="6">
        <f t="shared" ca="1" si="0"/>
        <v>0.77063953519986972</v>
      </c>
      <c r="L65" s="6">
        <f t="shared" ca="1" si="25"/>
        <v>2.1459988770124002E-2</v>
      </c>
      <c r="M65">
        <f t="shared" ca="1" si="6"/>
        <v>0.79209952396999372</v>
      </c>
      <c r="N65">
        <f t="shared" ca="1" si="7"/>
        <v>0.74917954642974571</v>
      </c>
      <c r="O65" t="str">
        <f t="shared" ca="1" si="1"/>
        <v/>
      </c>
      <c r="P65" t="str">
        <f t="shared" ca="1" si="27"/>
        <v/>
      </c>
      <c r="Q65" t="str">
        <f t="shared" ca="1" si="9"/>
        <v/>
      </c>
      <c r="R65">
        <f t="shared" ca="1" si="10"/>
        <v>0</v>
      </c>
      <c r="S65">
        <f t="shared" ca="1" si="11"/>
        <v>0</v>
      </c>
      <c r="T65">
        <f t="shared" ca="1" si="12"/>
        <v>0</v>
      </c>
      <c r="U65" t="str">
        <f t="shared" ca="1" si="13"/>
        <v/>
      </c>
      <c r="V65">
        <f t="shared" ca="1" si="26"/>
        <v>0</v>
      </c>
      <c r="W65">
        <f t="shared" ca="1" si="24"/>
        <v>0</v>
      </c>
      <c r="X65" t="str">
        <f ca="1">IF(T65="","", IF(T65=1, "Long"&amp;COUNTIF($T$2:T65,1), "Sell"&amp;COUNTIF($T$2:T65, 0)))</f>
        <v>Sell5</v>
      </c>
      <c r="Y65" t="str">
        <f ca="1">IF(U65="","", IF(U65=-1, "Short"&amp;COUNTIF($U$2:U65,-1), "Cover"&amp;COUNTIF($U$2:U65, 0)))</f>
        <v/>
      </c>
      <c r="Z65" t="str">
        <f t="shared" ca="1" si="14"/>
        <v/>
      </c>
      <c r="AA65" t="str">
        <f t="shared" ca="1" si="15"/>
        <v>SELL</v>
      </c>
      <c r="AB65" t="str">
        <f t="shared" ca="1" si="16"/>
        <v/>
      </c>
      <c r="AC65" t="str">
        <f t="shared" ca="1" si="17"/>
        <v/>
      </c>
      <c r="AD65" t="str">
        <f t="shared" ca="1" si="18"/>
        <v/>
      </c>
      <c r="AE65" t="str">
        <f t="shared" ca="1" si="18"/>
        <v>SELL</v>
      </c>
      <c r="AF65">
        <f t="shared" ca="1" si="19"/>
        <v>0</v>
      </c>
      <c r="AG65">
        <f t="shared" ca="1" si="20"/>
        <v>1</v>
      </c>
      <c r="AH65" t="str">
        <f ca="1">IF(AF65=0, "", COUNTIF($AF$2:AF65, 1))</f>
        <v/>
      </c>
      <c r="AI65">
        <f ca="1">IF(AG65=0, "", COUNTIF($AG$2:AG65, 1))</f>
        <v>9</v>
      </c>
      <c r="AJ65" t="str">
        <f t="shared" ca="1" si="21"/>
        <v/>
      </c>
      <c r="AK65" t="str">
        <f t="shared" ca="1" si="22"/>
        <v>Long</v>
      </c>
    </row>
    <row r="66" spans="1:37" x14ac:dyDescent="0.3">
      <c r="A66" t="str">
        <f ca="1">IF(W66="","",W66&amp;"-"&amp;COUNTIF($W$2:W66,W66))</f>
        <v/>
      </c>
      <c r="B66" t="str">
        <f ca="1">IF(T66="","",T66&amp;"-"&amp;COUNTIF($T$2:T66,T66))</f>
        <v/>
      </c>
      <c r="C66" t="str">
        <f ca="1">IF(U66="","",U66&amp;"-"&amp;COUNTIF($U$2:U66,U66))</f>
        <v/>
      </c>
      <c r="D66" t="s">
        <v>97</v>
      </c>
      <c r="E66" t="s">
        <v>97</v>
      </c>
      <c r="F66">
        <f t="shared" si="23"/>
        <v>65</v>
      </c>
      <c r="G66" s="4">
        <f t="shared" ca="1" si="3"/>
        <v>41367</v>
      </c>
      <c r="H66">
        <f t="shared" ca="1" si="4"/>
        <v>623.65</v>
      </c>
      <c r="I66" s="5">
        <f t="shared" ca="1" si="4"/>
        <v>811.65</v>
      </c>
      <c r="J66" s="6">
        <f t="shared" ca="1" si="5"/>
        <v>0.7683730672087723</v>
      </c>
      <c r="K66" s="6">
        <f t="shared" ref="K66:K129" ca="1" si="28">IF($F66&gt;=$AM$3,AVERAGE(OFFSET(J66,0,0,-$AM$3,1)),"")</f>
        <v>0.76806689253178284</v>
      </c>
      <c r="L66" s="6">
        <f t="shared" ca="1" si="25"/>
        <v>1.9814030872021569E-2</v>
      </c>
      <c r="M66">
        <f t="shared" ca="1" si="6"/>
        <v>0.78788092340380445</v>
      </c>
      <c r="N66">
        <f t="shared" ca="1" si="7"/>
        <v>0.74825286165976124</v>
      </c>
      <c r="O66" t="str">
        <f t="shared" ref="O66:O129" ca="1" si="29">IF(F66&lt;=$AM$3,"",IF(O65="",IF(J66&gt;M66,"Short",IF(J66&lt;N66,"Long",IF(M66="","",""))),IF(O65="Long",IF(J66&gt;K66,"",O65),IF(O65="Short",IF(J66&lt;K66,"",O65),""))))</f>
        <v/>
      </c>
      <c r="P66" t="str">
        <f t="shared" ca="1" si="27"/>
        <v/>
      </c>
      <c r="Q66" t="str">
        <f t="shared" ca="1" si="9"/>
        <v/>
      </c>
      <c r="R66">
        <f t="shared" ca="1" si="10"/>
        <v>0</v>
      </c>
      <c r="S66">
        <f t="shared" ca="1" si="11"/>
        <v>0</v>
      </c>
      <c r="T66" t="str">
        <f t="shared" ca="1" si="12"/>
        <v/>
      </c>
      <c r="U66" t="str">
        <f t="shared" ca="1" si="13"/>
        <v/>
      </c>
      <c r="V66">
        <f t="shared" ca="1" si="26"/>
        <v>0</v>
      </c>
      <c r="W66" t="str">
        <f t="shared" ca="1" si="24"/>
        <v/>
      </c>
      <c r="X66" t="str">
        <f ca="1">IF(T66="","", IF(T66=1, "Long"&amp;COUNTIF($T$2:T66,1), "Sell"&amp;COUNTIF($T$2:T66, 0)))</f>
        <v/>
      </c>
      <c r="Y66" t="str">
        <f ca="1">IF(U66="","", IF(U66=-1, "Short"&amp;COUNTIF($U$2:U66,-1), "Cover"&amp;COUNTIF($U$2:U66, 0)))</f>
        <v/>
      </c>
      <c r="Z66" t="str">
        <f t="shared" ca="1" si="14"/>
        <v/>
      </c>
      <c r="AA66" t="str">
        <f t="shared" ca="1" si="15"/>
        <v/>
      </c>
      <c r="AB66" t="str">
        <f t="shared" ca="1" si="16"/>
        <v/>
      </c>
      <c r="AC66" t="str">
        <f t="shared" ca="1" si="17"/>
        <v/>
      </c>
      <c r="AD66" t="str">
        <f t="shared" ca="1" si="18"/>
        <v/>
      </c>
      <c r="AE66" t="str">
        <f t="shared" ca="1" si="18"/>
        <v/>
      </c>
      <c r="AF66">
        <f t="shared" ca="1" si="19"/>
        <v>0</v>
      </c>
      <c r="AG66">
        <f t="shared" ca="1" si="20"/>
        <v>0</v>
      </c>
      <c r="AH66" t="str">
        <f ca="1">IF(AF66=0, "", COUNTIF($AF$2:AF66, 1))</f>
        <v/>
      </c>
      <c r="AI66" t="str">
        <f ca="1">IF(AG66=0, "", COUNTIF($AG$2:AG66, 1))</f>
        <v/>
      </c>
      <c r="AJ66" t="str">
        <f t="shared" ca="1" si="21"/>
        <v/>
      </c>
      <c r="AK66" t="str">
        <f t="shared" ca="1" si="22"/>
        <v/>
      </c>
    </row>
    <row r="67" spans="1:37" x14ac:dyDescent="0.3">
      <c r="A67" t="str">
        <f ca="1">IF(W67="","",W67&amp;"-"&amp;COUNTIF($W$2:W67,W67))</f>
        <v/>
      </c>
      <c r="B67" t="str">
        <f ca="1">IF(T67="","",T67&amp;"-"&amp;COUNTIF($T$2:T67,T67))</f>
        <v/>
      </c>
      <c r="C67" t="str">
        <f ca="1">IF(U67="","",U67&amp;"-"&amp;COUNTIF($U$2:U67,U67))</f>
        <v/>
      </c>
      <c r="D67" t="s">
        <v>97</v>
      </c>
      <c r="E67" t="s">
        <v>97</v>
      </c>
      <c r="F67">
        <f t="shared" si="23"/>
        <v>66</v>
      </c>
      <c r="G67" s="4">
        <f t="shared" ref="G67:G130" ca="1" si="30">VLOOKUP(F67, INDIRECT("HDFCBANK!A2:P251"), 4, FALSE)</f>
        <v>41368</v>
      </c>
      <c r="H67">
        <f t="shared" ref="H67:I130" ca="1" si="31">VLOOKUP(H$1&amp;$G67, INDIRECT(H$1&amp;"!E2:Q251"), 7, FALSE)</f>
        <v>616.15</v>
      </c>
      <c r="I67" s="5">
        <f t="shared" ca="1" si="31"/>
        <v>792.35</v>
      </c>
      <c r="J67" s="6">
        <f t="shared" ref="J67:J130" ca="1" si="32">H67/I67</f>
        <v>0.77762352495740517</v>
      </c>
      <c r="K67" s="6">
        <f t="shared" ca="1" si="28"/>
        <v>0.76533087016295132</v>
      </c>
      <c r="L67" s="6">
        <f t="shared" ca="1" si="25"/>
        <v>1.5588382955588134E-2</v>
      </c>
      <c r="M67">
        <f t="shared" ref="M67:M130" ca="1" si="33">IFERROR(K67+(L67*$AM$4), "")</f>
        <v>0.78091925311853949</v>
      </c>
      <c r="N67">
        <f t="shared" ref="N67:N130" ca="1" si="34">IFERROR(K67-(L67*$AM$4), "")</f>
        <v>0.74974248720736314</v>
      </c>
      <c r="O67" t="str">
        <f t="shared" ca="1" si="29"/>
        <v/>
      </c>
      <c r="P67" t="str">
        <f t="shared" ca="1" si="27"/>
        <v/>
      </c>
      <c r="Q67" t="str">
        <f t="shared" ref="Q67:Q130" ca="1" si="35">IF(G67&lt;=$AM$3, "", IF(Q66="", IF(J67&gt;M67,"Short", IF(M67="","","")), IF(Q66="Short", IF(J67&lt;K67,"",Q66), "")))</f>
        <v/>
      </c>
      <c r="R67">
        <f t="shared" ref="R67:R130" ca="1" si="36">IF(P67="Long", 1, 0)</f>
        <v>0</v>
      </c>
      <c r="S67">
        <f t="shared" ref="S67:S130" ca="1" si="37">IF(Q67="Short", -1, 0)</f>
        <v>0</v>
      </c>
      <c r="T67" t="str">
        <f t="shared" ref="T67:T130" ca="1" si="38">IF(P66="",IF(P67="Long",1, ""),IF(P66="Long",IF(P67="Long","", 0), ""))</f>
        <v/>
      </c>
      <c r="U67" t="str">
        <f t="shared" ref="U67:U130" ca="1" si="39">IF(Q66="",IF(Q67="Short",-1, ""),IF(Q66="Short",IF(Q67="Short","", 0), ""))</f>
        <v/>
      </c>
      <c r="V67">
        <f t="shared" ca="1" si="26"/>
        <v>0</v>
      </c>
      <c r="W67" t="str">
        <f t="shared" ca="1" si="24"/>
        <v/>
      </c>
      <c r="X67" t="str">
        <f ca="1">IF(T67="","", IF(T67=1, "Long"&amp;COUNTIF($T$2:T67,1), "Sell"&amp;COUNTIF($T$2:T67, 0)))</f>
        <v/>
      </c>
      <c r="Y67" t="str">
        <f ca="1">IF(U67="","", IF(U67=-1, "Short"&amp;COUNTIF($U$2:U67,-1), "Cover"&amp;COUNTIF($U$2:U67, 0)))</f>
        <v/>
      </c>
      <c r="Z67" t="str">
        <f t="shared" ref="Z67:Z130" ca="1" si="40">IF(T67="","",IF(T67=1,"BUY",""))</f>
        <v/>
      </c>
      <c r="AA67" t="str">
        <f t="shared" ref="AA67:AA130" ca="1" si="41">IF(T67="","",IF(T67=0,"SELL",""))</f>
        <v/>
      </c>
      <c r="AB67" t="str">
        <f t="shared" ref="AB67:AB130" ca="1" si="42">IF(U67="", "", IF(U67=-1, "Short", ""))</f>
        <v/>
      </c>
      <c r="AC67" t="str">
        <f t="shared" ref="AC67:AC130" ca="1" si="43">IF(U67="", "", IF(U67=0, "Cover", ""))</f>
        <v/>
      </c>
      <c r="AD67" t="str">
        <f t="shared" ref="AD67:AE130" ca="1" si="44">Z67&amp;AB67</f>
        <v/>
      </c>
      <c r="AE67" t="str">
        <f t="shared" ca="1" si="44"/>
        <v/>
      </c>
      <c r="AF67">
        <f t="shared" ref="AF67:AF130" ca="1" si="45">IF(AD67="",0,1)</f>
        <v>0</v>
      </c>
      <c r="AG67">
        <f t="shared" ref="AG67:AG130" ca="1" si="46">IF(AE67="", 0, 1)</f>
        <v>0</v>
      </c>
      <c r="AH67" t="str">
        <f ca="1">IF(AF67=0, "", COUNTIF($AF$2:AF67, 1))</f>
        <v/>
      </c>
      <c r="AI67" t="str">
        <f ca="1">IF(AG67=0, "", COUNTIF($AG$2:AG67, 1))</f>
        <v/>
      </c>
      <c r="AJ67" t="str">
        <f t="shared" ref="AJ67:AJ130" ca="1" si="47">IF(T67=1,"Long",IF(U67=-1,"Short", ""))</f>
        <v/>
      </c>
      <c r="AK67" t="str">
        <f t="shared" ref="AK67:AK130" ca="1" si="48">IF(AA67="SELL", "Long", IF(AC67="Cover", "Short", ""))</f>
        <v/>
      </c>
    </row>
    <row r="68" spans="1:37" x14ac:dyDescent="0.3">
      <c r="A68" t="str">
        <f ca="1">IF(W68="","",W68&amp;"-"&amp;COUNTIF($W$2:W68,W68))</f>
        <v>1-10</v>
      </c>
      <c r="B68" t="str">
        <f ca="1">IF(T68="","",T68&amp;"-"&amp;COUNTIF($T$2:T68,T68))</f>
        <v/>
      </c>
      <c r="C68" t="str">
        <f ca="1">IF(U68="","",U68&amp;"-"&amp;COUNTIF($U$2:U68,U68))</f>
        <v>-1-5</v>
      </c>
      <c r="D68">
        <v>10</v>
      </c>
      <c r="E68" t="s">
        <v>97</v>
      </c>
      <c r="F68">
        <f t="shared" ref="F68:F131" si="49">F67+1</f>
        <v>67</v>
      </c>
      <c r="G68" s="4">
        <f t="shared" ca="1" si="30"/>
        <v>41369</v>
      </c>
      <c r="H68">
        <f t="shared" ca="1" si="31"/>
        <v>620.95000000000005</v>
      </c>
      <c r="I68" s="5">
        <f t="shared" ca="1" si="31"/>
        <v>770.8</v>
      </c>
      <c r="J68" s="6">
        <f t="shared" ca="1" si="32"/>
        <v>0.80559159314997419</v>
      </c>
      <c r="K68" s="6">
        <f t="shared" ca="1" si="28"/>
        <v>0.76573882496744128</v>
      </c>
      <c r="L68" s="6">
        <f t="shared" ca="1" si="25"/>
        <v>1.6657208224639074E-2</v>
      </c>
      <c r="M68">
        <f t="shared" ca="1" si="33"/>
        <v>0.7823960331920804</v>
      </c>
      <c r="N68">
        <f t="shared" ca="1" si="34"/>
        <v>0.74908161674280216</v>
      </c>
      <c r="O68" t="str">
        <f t="shared" ca="1" si="29"/>
        <v>Short</v>
      </c>
      <c r="P68" t="str">
        <f t="shared" ca="1" si="27"/>
        <v/>
      </c>
      <c r="Q68" t="str">
        <f t="shared" ca="1" si="35"/>
        <v>Short</v>
      </c>
      <c r="R68">
        <f t="shared" ca="1" si="36"/>
        <v>0</v>
      </c>
      <c r="S68">
        <f t="shared" ca="1" si="37"/>
        <v>-1</v>
      </c>
      <c r="T68" t="str">
        <f t="shared" ca="1" si="38"/>
        <v/>
      </c>
      <c r="U68">
        <f t="shared" ca="1" si="39"/>
        <v>-1</v>
      </c>
      <c r="V68">
        <f t="shared" ca="1" si="26"/>
        <v>-1</v>
      </c>
      <c r="W68">
        <f t="shared" ca="1" si="24"/>
        <v>1</v>
      </c>
      <c r="X68" t="str">
        <f ca="1">IF(T68="","", IF(T68=1, "Long"&amp;COUNTIF($T$2:T68,1), "Sell"&amp;COUNTIF($T$2:T68, 0)))</f>
        <v/>
      </c>
      <c r="Y68" t="str">
        <f ca="1">IF(U68="","", IF(U68=-1, "Short"&amp;COUNTIF($U$2:U68,-1), "Cover"&amp;COUNTIF($U$2:U68, 0)))</f>
        <v>Short5</v>
      </c>
      <c r="Z68" t="str">
        <f t="shared" ca="1" si="40"/>
        <v/>
      </c>
      <c r="AA68" t="str">
        <f t="shared" ca="1" si="41"/>
        <v/>
      </c>
      <c r="AB68" t="str">
        <f t="shared" ca="1" si="42"/>
        <v>Short</v>
      </c>
      <c r="AC68" t="str">
        <f t="shared" ca="1" si="43"/>
        <v/>
      </c>
      <c r="AD68" t="str">
        <f t="shared" ca="1" si="44"/>
        <v>Short</v>
      </c>
      <c r="AE68" t="str">
        <f t="shared" ca="1" si="44"/>
        <v/>
      </c>
      <c r="AF68">
        <f t="shared" ca="1" si="45"/>
        <v>1</v>
      </c>
      <c r="AG68">
        <f t="shared" ca="1" si="46"/>
        <v>0</v>
      </c>
      <c r="AH68">
        <f ca="1">IF(AF68=0, "", COUNTIF($AF$2:AF68, 1))</f>
        <v>10</v>
      </c>
      <c r="AI68" t="str">
        <f ca="1">IF(AG68=0, "", COUNTIF($AG$2:AG68, 1))</f>
        <v/>
      </c>
      <c r="AJ68" t="str">
        <f t="shared" ca="1" si="47"/>
        <v>Short</v>
      </c>
      <c r="AK68" t="str">
        <f t="shared" ca="1" si="48"/>
        <v/>
      </c>
    </row>
    <row r="69" spans="1:37" x14ac:dyDescent="0.3">
      <c r="A69" t="str">
        <f ca="1">IF(W69="","",W69&amp;"-"&amp;COUNTIF($W$2:W69,W69))</f>
        <v/>
      </c>
      <c r="B69" t="str">
        <f ca="1">IF(T69="","",T69&amp;"-"&amp;COUNTIF($T$2:T69,T69))</f>
        <v/>
      </c>
      <c r="C69" t="str">
        <f ca="1">IF(U69="","",U69&amp;"-"&amp;COUNTIF($U$2:U69,U69))</f>
        <v/>
      </c>
      <c r="D69" t="s">
        <v>97</v>
      </c>
      <c r="E69" t="s">
        <v>97</v>
      </c>
      <c r="F69">
        <f t="shared" si="49"/>
        <v>68</v>
      </c>
      <c r="G69" s="4">
        <f t="shared" ca="1" si="30"/>
        <v>41372</v>
      </c>
      <c r="H69">
        <f t="shared" ca="1" si="31"/>
        <v>624.45000000000005</v>
      </c>
      <c r="I69" s="5">
        <f t="shared" ca="1" si="31"/>
        <v>758.2</v>
      </c>
      <c r="J69" s="6">
        <f t="shared" ca="1" si="32"/>
        <v>0.8235953574254814</v>
      </c>
      <c r="K69" s="6">
        <f t="shared" ca="1" si="28"/>
        <v>0.77202366463278671</v>
      </c>
      <c r="L69" s="6">
        <f t="shared" ca="1" si="25"/>
        <v>2.4550697696088752E-2</v>
      </c>
      <c r="M69">
        <f t="shared" ca="1" si="33"/>
        <v>0.79657436232887546</v>
      </c>
      <c r="N69">
        <f t="shared" ca="1" si="34"/>
        <v>0.74747296693669796</v>
      </c>
      <c r="O69" t="str">
        <f t="shared" ca="1" si="29"/>
        <v>Short</v>
      </c>
      <c r="P69" t="str">
        <f t="shared" ca="1" si="27"/>
        <v/>
      </c>
      <c r="Q69" t="str">
        <f t="shared" ca="1" si="35"/>
        <v>Short</v>
      </c>
      <c r="R69">
        <f t="shared" ca="1" si="36"/>
        <v>0</v>
      </c>
      <c r="S69">
        <f t="shared" ca="1" si="37"/>
        <v>-1</v>
      </c>
      <c r="T69" t="str">
        <f t="shared" ca="1" si="38"/>
        <v/>
      </c>
      <c r="U69" t="str">
        <f t="shared" ca="1" si="39"/>
        <v/>
      </c>
      <c r="V69">
        <f t="shared" ca="1" si="26"/>
        <v>0</v>
      </c>
      <c r="W69" t="str">
        <f t="shared" ca="1" si="24"/>
        <v/>
      </c>
      <c r="X69" t="str">
        <f ca="1">IF(T69="","", IF(T69=1, "Long"&amp;COUNTIF($T$2:T69,1), "Sell"&amp;COUNTIF($T$2:T69, 0)))</f>
        <v/>
      </c>
      <c r="Y69" t="str">
        <f ca="1">IF(U69="","", IF(U69=-1, "Short"&amp;COUNTIF($U$2:U69,-1), "Cover"&amp;COUNTIF($U$2:U69, 0)))</f>
        <v/>
      </c>
      <c r="Z69" t="str">
        <f t="shared" ca="1" si="40"/>
        <v/>
      </c>
      <c r="AA69" t="str">
        <f t="shared" ca="1" si="41"/>
        <v/>
      </c>
      <c r="AB69" t="str">
        <f t="shared" ca="1" si="42"/>
        <v/>
      </c>
      <c r="AC69" t="str">
        <f t="shared" ca="1" si="43"/>
        <v/>
      </c>
      <c r="AD69" t="str">
        <f t="shared" ca="1" si="44"/>
        <v/>
      </c>
      <c r="AE69" t="str">
        <f t="shared" ca="1" si="44"/>
        <v/>
      </c>
      <c r="AF69">
        <f t="shared" ca="1" si="45"/>
        <v>0</v>
      </c>
      <c r="AG69">
        <f t="shared" ca="1" si="46"/>
        <v>0</v>
      </c>
      <c r="AH69" t="str">
        <f ca="1">IF(AF69=0, "", COUNTIF($AF$2:AF69, 1))</f>
        <v/>
      </c>
      <c r="AI69" t="str">
        <f ca="1">IF(AG69=0, "", COUNTIF($AG$2:AG69, 1))</f>
        <v/>
      </c>
      <c r="AJ69" t="str">
        <f t="shared" ca="1" si="47"/>
        <v/>
      </c>
      <c r="AK69" t="str">
        <f t="shared" ca="1" si="48"/>
        <v/>
      </c>
    </row>
    <row r="70" spans="1:37" x14ac:dyDescent="0.3">
      <c r="A70" t="str">
        <f ca="1">IF(W70="","",W70&amp;"-"&amp;COUNTIF($W$2:W70,W70))</f>
        <v/>
      </c>
      <c r="B70" t="str">
        <f ca="1">IF(T70="","",T70&amp;"-"&amp;COUNTIF($T$2:T70,T70))</f>
        <v/>
      </c>
      <c r="C70" t="str">
        <f ca="1">IF(U70="","",U70&amp;"-"&amp;COUNTIF($U$2:U70,U70))</f>
        <v/>
      </c>
      <c r="D70" t="s">
        <v>97</v>
      </c>
      <c r="E70" t="s">
        <v>97</v>
      </c>
      <c r="F70">
        <f t="shared" si="49"/>
        <v>69</v>
      </c>
      <c r="G70" s="4">
        <f t="shared" ca="1" si="30"/>
        <v>41373</v>
      </c>
      <c r="H70">
        <f t="shared" ca="1" si="31"/>
        <v>620.6</v>
      </c>
      <c r="I70" s="5">
        <f t="shared" ca="1" si="31"/>
        <v>752.95</v>
      </c>
      <c r="J70" s="6">
        <f t="shared" ca="1" si="32"/>
        <v>0.82422471611660797</v>
      </c>
      <c r="K70" s="6">
        <f t="shared" ca="1" si="28"/>
        <v>0.77844789415504523</v>
      </c>
      <c r="L70" s="6">
        <f t="shared" ca="1" si="25"/>
        <v>2.9043801771302256E-2</v>
      </c>
      <c r="M70">
        <f t="shared" ca="1" si="33"/>
        <v>0.80749169592634751</v>
      </c>
      <c r="N70">
        <f t="shared" ca="1" si="34"/>
        <v>0.74940409238374295</v>
      </c>
      <c r="O70" t="str">
        <f t="shared" ca="1" si="29"/>
        <v>Short</v>
      </c>
      <c r="P70" t="str">
        <f t="shared" ca="1" si="27"/>
        <v/>
      </c>
      <c r="Q70" t="str">
        <f t="shared" ca="1" si="35"/>
        <v>Short</v>
      </c>
      <c r="R70">
        <f t="shared" ca="1" si="36"/>
        <v>0</v>
      </c>
      <c r="S70">
        <f t="shared" ca="1" si="37"/>
        <v>-1</v>
      </c>
      <c r="T70" t="str">
        <f t="shared" ca="1" si="38"/>
        <v/>
      </c>
      <c r="U70" t="str">
        <f t="shared" ca="1" si="39"/>
        <v/>
      </c>
      <c r="V70">
        <f t="shared" ca="1" si="26"/>
        <v>0</v>
      </c>
      <c r="W70" t="str">
        <f t="shared" ca="1" si="24"/>
        <v/>
      </c>
      <c r="X70" t="str">
        <f ca="1">IF(T70="","", IF(T70=1, "Long"&amp;COUNTIF($T$2:T70,1), "Sell"&amp;COUNTIF($T$2:T70, 0)))</f>
        <v/>
      </c>
      <c r="Y70" t="str">
        <f ca="1">IF(U70="","", IF(U70=-1, "Short"&amp;COUNTIF($U$2:U70,-1), "Cover"&amp;COUNTIF($U$2:U70, 0)))</f>
        <v/>
      </c>
      <c r="Z70" t="str">
        <f t="shared" ca="1" si="40"/>
        <v/>
      </c>
      <c r="AA70" t="str">
        <f t="shared" ca="1" si="41"/>
        <v/>
      </c>
      <c r="AB70" t="str">
        <f t="shared" ca="1" si="42"/>
        <v/>
      </c>
      <c r="AC70" t="str">
        <f t="shared" ca="1" si="43"/>
        <v/>
      </c>
      <c r="AD70" t="str">
        <f t="shared" ca="1" si="44"/>
        <v/>
      </c>
      <c r="AE70" t="str">
        <f t="shared" ca="1" si="44"/>
        <v/>
      </c>
      <c r="AF70">
        <f t="shared" ca="1" si="45"/>
        <v>0</v>
      </c>
      <c r="AG70">
        <f t="shared" ca="1" si="46"/>
        <v>0</v>
      </c>
      <c r="AH70" t="str">
        <f ca="1">IF(AF70=0, "", COUNTIF($AF$2:AF70, 1))</f>
        <v/>
      </c>
      <c r="AI70" t="str">
        <f ca="1">IF(AG70=0, "", COUNTIF($AG$2:AG70, 1))</f>
        <v/>
      </c>
      <c r="AJ70" t="str">
        <f t="shared" ca="1" si="47"/>
        <v/>
      </c>
      <c r="AK70" t="str">
        <f t="shared" ca="1" si="48"/>
        <v/>
      </c>
    </row>
    <row r="71" spans="1:37" x14ac:dyDescent="0.3">
      <c r="A71" t="str">
        <f ca="1">IF(W71="","",W71&amp;"-"&amp;COUNTIF($W$2:W71,W71))</f>
        <v/>
      </c>
      <c r="B71" t="str">
        <f ca="1">IF(T71="","",T71&amp;"-"&amp;COUNTIF($T$2:T71,T71))</f>
        <v/>
      </c>
      <c r="C71" t="str">
        <f ca="1">IF(U71="","",U71&amp;"-"&amp;COUNTIF($U$2:U71,U71))</f>
        <v/>
      </c>
      <c r="D71" t="s">
        <v>97</v>
      </c>
      <c r="E71" t="s">
        <v>97</v>
      </c>
      <c r="F71">
        <f t="shared" si="49"/>
        <v>70</v>
      </c>
      <c r="G71" s="4">
        <f t="shared" ca="1" si="30"/>
        <v>41374</v>
      </c>
      <c r="H71">
        <f t="shared" ca="1" si="31"/>
        <v>632</v>
      </c>
      <c r="I71" s="5">
        <f t="shared" ca="1" si="31"/>
        <v>783.15</v>
      </c>
      <c r="J71" s="6">
        <f t="shared" ca="1" si="32"/>
        <v>0.80699738236608576</v>
      </c>
      <c r="K71" s="6">
        <f t="shared" ca="1" si="28"/>
        <v>0.78355844856630019</v>
      </c>
      <c r="L71" s="6">
        <f t="shared" ca="1" si="25"/>
        <v>2.9129980255843707E-2</v>
      </c>
      <c r="M71">
        <f t="shared" ca="1" si="33"/>
        <v>0.81268842882214387</v>
      </c>
      <c r="N71">
        <f t="shared" ca="1" si="34"/>
        <v>0.75442846831045651</v>
      </c>
      <c r="O71" t="str">
        <f t="shared" ca="1" si="29"/>
        <v>Short</v>
      </c>
      <c r="P71" t="str">
        <f t="shared" ca="1" si="27"/>
        <v/>
      </c>
      <c r="Q71" t="str">
        <f t="shared" ca="1" si="35"/>
        <v>Short</v>
      </c>
      <c r="R71">
        <f t="shared" ca="1" si="36"/>
        <v>0</v>
      </c>
      <c r="S71">
        <f t="shared" ca="1" si="37"/>
        <v>-1</v>
      </c>
      <c r="T71" t="str">
        <f t="shared" ca="1" si="38"/>
        <v/>
      </c>
      <c r="U71" t="str">
        <f t="shared" ca="1" si="39"/>
        <v/>
      </c>
      <c r="V71">
        <f t="shared" ca="1" si="26"/>
        <v>0</v>
      </c>
      <c r="W71" t="str">
        <f t="shared" ca="1" si="24"/>
        <v/>
      </c>
      <c r="X71" t="str">
        <f ca="1">IF(T71="","", IF(T71=1, "Long"&amp;COUNTIF($T$2:T71,1), "Sell"&amp;COUNTIF($T$2:T71, 0)))</f>
        <v/>
      </c>
      <c r="Y71" t="str">
        <f ca="1">IF(U71="","", IF(U71=-1, "Short"&amp;COUNTIF($U$2:U71,-1), "Cover"&amp;COUNTIF($U$2:U71, 0)))</f>
        <v/>
      </c>
      <c r="Z71" t="str">
        <f t="shared" ca="1" si="40"/>
        <v/>
      </c>
      <c r="AA71" t="str">
        <f t="shared" ca="1" si="41"/>
        <v/>
      </c>
      <c r="AB71" t="str">
        <f t="shared" ca="1" si="42"/>
        <v/>
      </c>
      <c r="AC71" t="str">
        <f t="shared" ca="1" si="43"/>
        <v/>
      </c>
      <c r="AD71" t="str">
        <f t="shared" ca="1" si="44"/>
        <v/>
      </c>
      <c r="AE71" t="str">
        <f t="shared" ca="1" si="44"/>
        <v/>
      </c>
      <c r="AF71">
        <f t="shared" ca="1" si="45"/>
        <v>0</v>
      </c>
      <c r="AG71">
        <f t="shared" ca="1" si="46"/>
        <v>0</v>
      </c>
      <c r="AH71" t="str">
        <f ca="1">IF(AF71=0, "", COUNTIF($AF$2:AF71, 1))</f>
        <v/>
      </c>
      <c r="AI71" t="str">
        <f ca="1">IF(AG71=0, "", COUNTIF($AG$2:AG71, 1))</f>
        <v/>
      </c>
      <c r="AJ71" t="str">
        <f t="shared" ca="1" si="47"/>
        <v/>
      </c>
      <c r="AK71" t="str">
        <f t="shared" ca="1" si="48"/>
        <v/>
      </c>
    </row>
    <row r="72" spans="1:37" x14ac:dyDescent="0.3">
      <c r="A72" t="str">
        <f ca="1">IF(W72="","",W72&amp;"-"&amp;COUNTIF($W$2:W72,W72))</f>
        <v/>
      </c>
      <c r="B72" t="str">
        <f ca="1">IF(T72="","",T72&amp;"-"&amp;COUNTIF($T$2:T72,T72))</f>
        <v/>
      </c>
      <c r="C72" t="str">
        <f ca="1">IF(U72="","",U72&amp;"-"&amp;COUNTIF($U$2:U72,U72))</f>
        <v/>
      </c>
      <c r="D72" t="s">
        <v>97</v>
      </c>
      <c r="E72" t="s">
        <v>97</v>
      </c>
      <c r="F72">
        <f t="shared" si="49"/>
        <v>71</v>
      </c>
      <c r="G72" s="4">
        <f t="shared" ca="1" si="30"/>
        <v>41375</v>
      </c>
      <c r="H72">
        <f t="shared" ca="1" si="31"/>
        <v>639.25</v>
      </c>
      <c r="I72" s="5">
        <f t="shared" ca="1" si="31"/>
        <v>763.6</v>
      </c>
      <c r="J72" s="6">
        <f t="shared" ca="1" si="32"/>
        <v>0.8371529596647459</v>
      </c>
      <c r="K72" s="6">
        <f t="shared" ca="1" si="28"/>
        <v>0.79271659820906692</v>
      </c>
      <c r="L72" s="6">
        <f t="shared" ca="1" si="25"/>
        <v>3.0235456125472564E-2</v>
      </c>
      <c r="M72">
        <f t="shared" ca="1" si="33"/>
        <v>0.82295205433453944</v>
      </c>
      <c r="N72">
        <f t="shared" ca="1" si="34"/>
        <v>0.76248114208359441</v>
      </c>
      <c r="O72" t="str">
        <f t="shared" ca="1" si="29"/>
        <v>Short</v>
      </c>
      <c r="P72" t="str">
        <f t="shared" ca="1" si="27"/>
        <v/>
      </c>
      <c r="Q72" t="str">
        <f t="shared" ca="1" si="35"/>
        <v>Short</v>
      </c>
      <c r="R72">
        <f t="shared" ca="1" si="36"/>
        <v>0</v>
      </c>
      <c r="S72">
        <f t="shared" ca="1" si="37"/>
        <v>-1</v>
      </c>
      <c r="T72" t="str">
        <f t="shared" ca="1" si="38"/>
        <v/>
      </c>
      <c r="U72" t="str">
        <f t="shared" ca="1" si="39"/>
        <v/>
      </c>
      <c r="V72">
        <f t="shared" ca="1" si="26"/>
        <v>0</v>
      </c>
      <c r="W72" t="str">
        <f t="shared" ca="1" si="24"/>
        <v/>
      </c>
      <c r="X72" t="str">
        <f ca="1">IF(T72="","", IF(T72=1, "Long"&amp;COUNTIF($T$2:T72,1), "Sell"&amp;COUNTIF($T$2:T72, 0)))</f>
        <v/>
      </c>
      <c r="Y72" t="str">
        <f ca="1">IF(U72="","", IF(U72=-1, "Short"&amp;COUNTIF($U$2:U72,-1), "Cover"&amp;COUNTIF($U$2:U72, 0)))</f>
        <v/>
      </c>
      <c r="Z72" t="str">
        <f t="shared" ca="1" si="40"/>
        <v/>
      </c>
      <c r="AA72" t="str">
        <f t="shared" ca="1" si="41"/>
        <v/>
      </c>
      <c r="AB72" t="str">
        <f t="shared" ca="1" si="42"/>
        <v/>
      </c>
      <c r="AC72" t="str">
        <f t="shared" ca="1" si="43"/>
        <v/>
      </c>
      <c r="AD72" t="str">
        <f t="shared" ca="1" si="44"/>
        <v/>
      </c>
      <c r="AE72" t="str">
        <f t="shared" ca="1" si="44"/>
        <v/>
      </c>
      <c r="AF72">
        <f t="shared" ca="1" si="45"/>
        <v>0</v>
      </c>
      <c r="AG72">
        <f t="shared" ca="1" si="46"/>
        <v>0</v>
      </c>
      <c r="AH72" t="str">
        <f ca="1">IF(AF72=0, "", COUNTIF($AF$2:AF72, 1))</f>
        <v/>
      </c>
      <c r="AI72" t="str">
        <f ca="1">IF(AG72=0, "", COUNTIF($AG$2:AG72, 1))</f>
        <v/>
      </c>
      <c r="AJ72" t="str">
        <f t="shared" ca="1" si="47"/>
        <v/>
      </c>
      <c r="AK72" t="str">
        <f t="shared" ca="1" si="48"/>
        <v/>
      </c>
    </row>
    <row r="73" spans="1:37" x14ac:dyDescent="0.3">
      <c r="A73" t="str">
        <f ca="1">IF(W73="","",W73&amp;"-"&amp;COUNTIF($W$2:W73,W73))</f>
        <v/>
      </c>
      <c r="B73" t="str">
        <f ca="1">IF(T73="","",T73&amp;"-"&amp;COUNTIF($T$2:T73,T73))</f>
        <v/>
      </c>
      <c r="C73" t="str">
        <f ca="1">IF(U73="","",U73&amp;"-"&amp;COUNTIF($U$2:U73,U73))</f>
        <v/>
      </c>
      <c r="D73" t="s">
        <v>97</v>
      </c>
      <c r="E73" t="s">
        <v>97</v>
      </c>
      <c r="F73">
        <f t="shared" si="49"/>
        <v>72</v>
      </c>
      <c r="G73" s="4">
        <f t="shared" ca="1" si="30"/>
        <v>41376</v>
      </c>
      <c r="H73">
        <f t="shared" ca="1" si="31"/>
        <v>643.70000000000005</v>
      </c>
      <c r="I73" s="5">
        <f t="shared" ca="1" si="31"/>
        <v>764.8</v>
      </c>
      <c r="J73" s="6">
        <f t="shared" ca="1" si="32"/>
        <v>0.84165794979079511</v>
      </c>
      <c r="K73" s="6">
        <f t="shared" ca="1" si="28"/>
        <v>0.80119706792339618</v>
      </c>
      <c r="L73" s="6">
        <f t="shared" ca="1" si="25"/>
        <v>3.0943565006960768E-2</v>
      </c>
      <c r="M73">
        <f t="shared" ca="1" si="33"/>
        <v>0.83214063293035689</v>
      </c>
      <c r="N73">
        <f t="shared" ca="1" si="34"/>
        <v>0.77025350291643546</v>
      </c>
      <c r="O73" t="str">
        <f t="shared" ca="1" si="29"/>
        <v>Short</v>
      </c>
      <c r="P73" t="str">
        <f t="shared" ca="1" si="27"/>
        <v/>
      </c>
      <c r="Q73" t="str">
        <f t="shared" ca="1" si="35"/>
        <v>Short</v>
      </c>
      <c r="R73">
        <f t="shared" ca="1" si="36"/>
        <v>0</v>
      </c>
      <c r="S73">
        <f t="shared" ca="1" si="37"/>
        <v>-1</v>
      </c>
      <c r="T73" t="str">
        <f t="shared" ca="1" si="38"/>
        <v/>
      </c>
      <c r="U73" t="str">
        <f t="shared" ca="1" si="39"/>
        <v/>
      </c>
      <c r="V73">
        <f t="shared" ca="1" si="26"/>
        <v>0</v>
      </c>
      <c r="W73" t="str">
        <f t="shared" ca="1" si="24"/>
        <v/>
      </c>
      <c r="X73" t="str">
        <f ca="1">IF(T73="","", IF(T73=1, "Long"&amp;COUNTIF($T$2:T73,1), "Sell"&amp;COUNTIF($T$2:T73, 0)))</f>
        <v/>
      </c>
      <c r="Y73" t="str">
        <f ca="1">IF(U73="","", IF(U73=-1, "Short"&amp;COUNTIF($U$2:U73,-1), "Cover"&amp;COUNTIF($U$2:U73, 0)))</f>
        <v/>
      </c>
      <c r="Z73" t="str">
        <f t="shared" ca="1" si="40"/>
        <v/>
      </c>
      <c r="AA73" t="str">
        <f t="shared" ca="1" si="41"/>
        <v/>
      </c>
      <c r="AB73" t="str">
        <f t="shared" ca="1" si="42"/>
        <v/>
      </c>
      <c r="AC73" t="str">
        <f t="shared" ca="1" si="43"/>
        <v/>
      </c>
      <c r="AD73" t="str">
        <f t="shared" ca="1" si="44"/>
        <v/>
      </c>
      <c r="AE73" t="str">
        <f t="shared" ca="1" si="44"/>
        <v/>
      </c>
      <c r="AF73">
        <f t="shared" ca="1" si="45"/>
        <v>0</v>
      </c>
      <c r="AG73">
        <f t="shared" ca="1" si="46"/>
        <v>0</v>
      </c>
      <c r="AH73" t="str">
        <f ca="1">IF(AF73=0, "", COUNTIF($AF$2:AF73, 1))</f>
        <v/>
      </c>
      <c r="AI73" t="str">
        <f ca="1">IF(AG73=0, "", COUNTIF($AG$2:AG73, 1))</f>
        <v/>
      </c>
      <c r="AJ73" t="str">
        <f t="shared" ca="1" si="47"/>
        <v/>
      </c>
      <c r="AK73" t="str">
        <f t="shared" ca="1" si="48"/>
        <v/>
      </c>
    </row>
    <row r="74" spans="1:37" x14ac:dyDescent="0.3">
      <c r="A74" t="str">
        <f ca="1">IF(W74="","",W74&amp;"-"&amp;COUNTIF($W$2:W74,W74))</f>
        <v/>
      </c>
      <c r="B74" t="str">
        <f ca="1">IF(T74="","",T74&amp;"-"&amp;COUNTIF($T$2:T74,T74))</f>
        <v/>
      </c>
      <c r="C74" t="str">
        <f ca="1">IF(U74="","",U74&amp;"-"&amp;COUNTIF($U$2:U74,U74))</f>
        <v/>
      </c>
      <c r="D74" t="s">
        <v>97</v>
      </c>
      <c r="E74" t="s">
        <v>97</v>
      </c>
      <c r="F74">
        <f t="shared" si="49"/>
        <v>73</v>
      </c>
      <c r="G74" s="4">
        <f t="shared" ca="1" si="30"/>
        <v>41379</v>
      </c>
      <c r="H74">
        <f t="shared" ca="1" si="31"/>
        <v>641.54999999999995</v>
      </c>
      <c r="I74" s="5">
        <f t="shared" ca="1" si="31"/>
        <v>774.9</v>
      </c>
      <c r="J74" s="6">
        <f t="shared" ca="1" si="32"/>
        <v>0.82791327913279134</v>
      </c>
      <c r="K74" s="6">
        <f t="shared" ca="1" si="28"/>
        <v>0.8083885412559676</v>
      </c>
      <c r="L74" s="6">
        <f t="shared" ca="1" si="25"/>
        <v>2.7429130076971526E-2</v>
      </c>
      <c r="M74">
        <f t="shared" ca="1" si="33"/>
        <v>0.83581767133293916</v>
      </c>
      <c r="N74">
        <f t="shared" ca="1" si="34"/>
        <v>0.78095941117899603</v>
      </c>
      <c r="O74" t="str">
        <f t="shared" ca="1" si="29"/>
        <v>Short</v>
      </c>
      <c r="P74" t="str">
        <f t="shared" ca="1" si="27"/>
        <v/>
      </c>
      <c r="Q74" t="str">
        <f t="shared" ca="1" si="35"/>
        <v>Short</v>
      </c>
      <c r="R74">
        <f t="shared" ca="1" si="36"/>
        <v>0</v>
      </c>
      <c r="S74">
        <f t="shared" ca="1" si="37"/>
        <v>-1</v>
      </c>
      <c r="T74" t="str">
        <f t="shared" ca="1" si="38"/>
        <v/>
      </c>
      <c r="U74" t="str">
        <f t="shared" ca="1" si="39"/>
        <v/>
      </c>
      <c r="V74">
        <f t="shared" ca="1" si="26"/>
        <v>0</v>
      </c>
      <c r="W74" t="str">
        <f t="shared" ca="1" si="24"/>
        <v/>
      </c>
      <c r="X74" t="str">
        <f ca="1">IF(T74="","", IF(T74=1, "Long"&amp;COUNTIF($T$2:T74,1), "Sell"&amp;COUNTIF($T$2:T74, 0)))</f>
        <v/>
      </c>
      <c r="Y74" t="str">
        <f ca="1">IF(U74="","", IF(U74=-1, "Short"&amp;COUNTIF($U$2:U74,-1), "Cover"&amp;COUNTIF($U$2:U74, 0)))</f>
        <v/>
      </c>
      <c r="Z74" t="str">
        <f t="shared" ca="1" si="40"/>
        <v/>
      </c>
      <c r="AA74" t="str">
        <f t="shared" ca="1" si="41"/>
        <v/>
      </c>
      <c r="AB74" t="str">
        <f t="shared" ca="1" si="42"/>
        <v/>
      </c>
      <c r="AC74" t="str">
        <f t="shared" ca="1" si="43"/>
        <v/>
      </c>
      <c r="AD74" t="str">
        <f t="shared" ca="1" si="44"/>
        <v/>
      </c>
      <c r="AE74" t="str">
        <f t="shared" ca="1" si="44"/>
        <v/>
      </c>
      <c r="AF74">
        <f t="shared" ca="1" si="45"/>
        <v>0</v>
      </c>
      <c r="AG74">
        <f t="shared" ca="1" si="46"/>
        <v>0</v>
      </c>
      <c r="AH74" t="str">
        <f ca="1">IF(AF74=0, "", COUNTIF($AF$2:AF74, 1))</f>
        <v/>
      </c>
      <c r="AI74" t="str">
        <f ca="1">IF(AG74=0, "", COUNTIF($AG$2:AG74, 1))</f>
        <v/>
      </c>
      <c r="AJ74" t="str">
        <f t="shared" ca="1" si="47"/>
        <v/>
      </c>
      <c r="AK74" t="str">
        <f t="shared" ca="1" si="48"/>
        <v/>
      </c>
    </row>
    <row r="75" spans="1:37" x14ac:dyDescent="0.3">
      <c r="A75" t="str">
        <f ca="1">IF(W75="","",W75&amp;"-"&amp;COUNTIF($W$2:W75,W75))</f>
        <v/>
      </c>
      <c r="B75" t="str">
        <f ca="1">IF(T75="","",T75&amp;"-"&amp;COUNTIF($T$2:T75,T75))</f>
        <v/>
      </c>
      <c r="C75" t="str">
        <f ca="1">IF(U75="","",U75&amp;"-"&amp;COUNTIF($U$2:U75,U75))</f>
        <v/>
      </c>
      <c r="D75" t="s">
        <v>97</v>
      </c>
      <c r="E75" t="s">
        <v>97</v>
      </c>
      <c r="F75">
        <f t="shared" si="49"/>
        <v>74</v>
      </c>
      <c r="G75" s="4">
        <f t="shared" ca="1" si="30"/>
        <v>41380</v>
      </c>
      <c r="H75">
        <f t="shared" ca="1" si="31"/>
        <v>663.35</v>
      </c>
      <c r="I75" s="5">
        <f t="shared" ca="1" si="31"/>
        <v>803.7</v>
      </c>
      <c r="J75" s="6">
        <f t="shared" ca="1" si="32"/>
        <v>0.82537016299614285</v>
      </c>
      <c r="K75" s="6">
        <f t="shared" ca="1" si="28"/>
        <v>0.8138499992808802</v>
      </c>
      <c r="L75" s="6">
        <f t="shared" ca="1" si="25"/>
        <v>2.4370007213389756E-2</v>
      </c>
      <c r="M75">
        <f t="shared" ca="1" si="33"/>
        <v>0.83822000649426998</v>
      </c>
      <c r="N75">
        <f t="shared" ca="1" si="34"/>
        <v>0.78947999206749042</v>
      </c>
      <c r="O75" t="str">
        <f t="shared" ca="1" si="29"/>
        <v>Short</v>
      </c>
      <c r="P75" t="str">
        <f t="shared" ca="1" si="27"/>
        <v/>
      </c>
      <c r="Q75" t="str">
        <f t="shared" ca="1" si="35"/>
        <v>Short</v>
      </c>
      <c r="R75">
        <f t="shared" ca="1" si="36"/>
        <v>0</v>
      </c>
      <c r="S75">
        <f t="shared" ca="1" si="37"/>
        <v>-1</v>
      </c>
      <c r="T75" t="str">
        <f t="shared" ca="1" si="38"/>
        <v/>
      </c>
      <c r="U75" t="str">
        <f t="shared" ca="1" si="39"/>
        <v/>
      </c>
      <c r="V75">
        <f t="shared" ca="1" si="26"/>
        <v>0</v>
      </c>
      <c r="W75" t="str">
        <f t="shared" ref="W75:W138" ca="1" si="50">IF(O74="",IF(O75="Long",1,IF(O75="Short",1,"")),IF(O74="Long",IF(O75="Long","", 0),IF(O74="Short",IF(O75="Short","",0), "")))</f>
        <v/>
      </c>
      <c r="X75" t="str">
        <f ca="1">IF(T75="","", IF(T75=1, "Long"&amp;COUNTIF($T$2:T75,1), "Sell"&amp;COUNTIF($T$2:T75, 0)))</f>
        <v/>
      </c>
      <c r="Y75" t="str">
        <f ca="1">IF(U75="","", IF(U75=-1, "Short"&amp;COUNTIF($U$2:U75,-1), "Cover"&amp;COUNTIF($U$2:U75, 0)))</f>
        <v/>
      </c>
      <c r="Z75" t="str">
        <f t="shared" ca="1" si="40"/>
        <v/>
      </c>
      <c r="AA75" t="str">
        <f t="shared" ca="1" si="41"/>
        <v/>
      </c>
      <c r="AB75" t="str">
        <f t="shared" ca="1" si="42"/>
        <v/>
      </c>
      <c r="AC75" t="str">
        <f t="shared" ca="1" si="43"/>
        <v/>
      </c>
      <c r="AD75" t="str">
        <f t="shared" ca="1" si="44"/>
        <v/>
      </c>
      <c r="AE75" t="str">
        <f t="shared" ca="1" si="44"/>
        <v/>
      </c>
      <c r="AF75">
        <f t="shared" ca="1" si="45"/>
        <v>0</v>
      </c>
      <c r="AG75">
        <f t="shared" ca="1" si="46"/>
        <v>0</v>
      </c>
      <c r="AH75" t="str">
        <f ca="1">IF(AF75=0, "", COUNTIF($AF$2:AF75, 1))</f>
        <v/>
      </c>
      <c r="AI75" t="str">
        <f ca="1">IF(AG75=0, "", COUNTIF($AG$2:AG75, 1))</f>
        <v/>
      </c>
      <c r="AJ75" t="str">
        <f t="shared" ca="1" si="47"/>
        <v/>
      </c>
      <c r="AK75" t="str">
        <f t="shared" ca="1" si="48"/>
        <v/>
      </c>
    </row>
    <row r="76" spans="1:37" x14ac:dyDescent="0.3">
      <c r="A76" t="str">
        <f ca="1">IF(W76="","",W76&amp;"-"&amp;COUNTIF($W$2:W76,W76))</f>
        <v/>
      </c>
      <c r="B76" t="str">
        <f ca="1">IF(T76="","",T76&amp;"-"&amp;COUNTIF($T$2:T76,T76))</f>
        <v/>
      </c>
      <c r="C76" t="str">
        <f ca="1">IF(U76="","",U76&amp;"-"&amp;COUNTIF($U$2:U76,U76))</f>
        <v/>
      </c>
      <c r="D76" t="s">
        <v>97</v>
      </c>
      <c r="E76" t="s">
        <v>97</v>
      </c>
      <c r="F76">
        <f t="shared" si="49"/>
        <v>75</v>
      </c>
      <c r="G76" s="4">
        <f t="shared" ca="1" si="30"/>
        <v>41381</v>
      </c>
      <c r="H76">
        <f t="shared" ca="1" si="31"/>
        <v>660.1</v>
      </c>
      <c r="I76" s="5">
        <f t="shared" ca="1" si="31"/>
        <v>790.4</v>
      </c>
      <c r="J76" s="6">
        <f t="shared" ca="1" si="32"/>
        <v>0.83514676113360331</v>
      </c>
      <c r="K76" s="6">
        <f t="shared" ca="1" si="28"/>
        <v>0.8205273686733634</v>
      </c>
      <c r="L76" s="6">
        <f t="shared" ref="L76:L139" ca="1" si="51">IFERROR(IF($F76&gt;=$AM$3, _xlfn.STDEV.S(J67:J76), ""), "")</f>
        <v>1.910381974286179E-2</v>
      </c>
      <c r="M76">
        <f t="shared" ca="1" si="33"/>
        <v>0.83963118841622519</v>
      </c>
      <c r="N76">
        <f t="shared" ca="1" si="34"/>
        <v>0.80142354893050161</v>
      </c>
      <c r="O76" t="str">
        <f t="shared" ca="1" si="29"/>
        <v>Short</v>
      </c>
      <c r="P76" t="str">
        <f t="shared" ca="1" si="27"/>
        <v/>
      </c>
      <c r="Q76" t="str">
        <f t="shared" ca="1" si="35"/>
        <v>Short</v>
      </c>
      <c r="R76">
        <f t="shared" ca="1" si="36"/>
        <v>0</v>
      </c>
      <c r="S76">
        <f t="shared" ca="1" si="37"/>
        <v>-1</v>
      </c>
      <c r="T76" t="str">
        <f t="shared" ca="1" si="38"/>
        <v/>
      </c>
      <c r="U76" t="str">
        <f t="shared" ca="1" si="39"/>
        <v/>
      </c>
      <c r="V76">
        <f t="shared" ca="1" si="26"/>
        <v>0</v>
      </c>
      <c r="W76" t="str">
        <f t="shared" ca="1" si="50"/>
        <v/>
      </c>
      <c r="X76" t="str">
        <f ca="1">IF(T76="","", IF(T76=1, "Long"&amp;COUNTIF($T$2:T76,1), "Sell"&amp;COUNTIF($T$2:T76, 0)))</f>
        <v/>
      </c>
      <c r="Y76" t="str">
        <f ca="1">IF(U76="","", IF(U76=-1, "Short"&amp;COUNTIF($U$2:U76,-1), "Cover"&amp;COUNTIF($U$2:U76, 0)))</f>
        <v/>
      </c>
      <c r="Z76" t="str">
        <f t="shared" ca="1" si="40"/>
        <v/>
      </c>
      <c r="AA76" t="str">
        <f t="shared" ca="1" si="41"/>
        <v/>
      </c>
      <c r="AB76" t="str">
        <f t="shared" ca="1" si="42"/>
        <v/>
      </c>
      <c r="AC76" t="str">
        <f t="shared" ca="1" si="43"/>
        <v/>
      </c>
      <c r="AD76" t="str">
        <f t="shared" ca="1" si="44"/>
        <v/>
      </c>
      <c r="AE76" t="str">
        <f t="shared" ca="1" si="44"/>
        <v/>
      </c>
      <c r="AF76">
        <f t="shared" ca="1" si="45"/>
        <v>0</v>
      </c>
      <c r="AG76">
        <f t="shared" ca="1" si="46"/>
        <v>0</v>
      </c>
      <c r="AH76" t="str">
        <f ca="1">IF(AF76=0, "", COUNTIF($AF$2:AF76, 1))</f>
        <v/>
      </c>
      <c r="AI76" t="str">
        <f ca="1">IF(AG76=0, "", COUNTIF($AG$2:AG76, 1))</f>
        <v/>
      </c>
      <c r="AJ76" t="str">
        <f t="shared" ca="1" si="47"/>
        <v/>
      </c>
      <c r="AK76" t="str">
        <f t="shared" ca="1" si="48"/>
        <v/>
      </c>
    </row>
    <row r="77" spans="1:37" x14ac:dyDescent="0.3">
      <c r="A77" t="str">
        <f ca="1">IF(W77="","",W77&amp;"-"&amp;COUNTIF($W$2:W77,W77))</f>
        <v>0-10</v>
      </c>
      <c r="B77" t="str">
        <f ca="1">IF(T77="","",T77&amp;"-"&amp;COUNTIF($T$2:T77,T77))</f>
        <v/>
      </c>
      <c r="C77" t="str">
        <f ca="1">IF(U77="","",U77&amp;"-"&amp;COUNTIF($U$2:U77,U77))</f>
        <v>0-5</v>
      </c>
      <c r="D77" t="s">
        <v>97</v>
      </c>
      <c r="E77">
        <v>10</v>
      </c>
      <c r="F77">
        <f t="shared" si="49"/>
        <v>76</v>
      </c>
      <c r="G77" s="4">
        <f t="shared" ca="1" si="30"/>
        <v>41382</v>
      </c>
      <c r="H77">
        <f t="shared" ca="1" si="31"/>
        <v>673.6</v>
      </c>
      <c r="I77" s="5">
        <f t="shared" ca="1" si="31"/>
        <v>818.25</v>
      </c>
      <c r="J77" s="6">
        <f t="shared" ca="1" si="32"/>
        <v>0.8232202871982891</v>
      </c>
      <c r="K77" s="6">
        <f t="shared" ca="1" si="28"/>
        <v>0.82508704489745166</v>
      </c>
      <c r="L77" s="6">
        <f t="shared" ca="1" si="51"/>
        <v>1.1753055823927293E-2</v>
      </c>
      <c r="M77">
        <f t="shared" ca="1" si="33"/>
        <v>0.83684010072137893</v>
      </c>
      <c r="N77">
        <f t="shared" ca="1" si="34"/>
        <v>0.81333398907352439</v>
      </c>
      <c r="O77" t="str">
        <f t="shared" ca="1" si="29"/>
        <v/>
      </c>
      <c r="P77" t="str">
        <f t="shared" ca="1" si="27"/>
        <v/>
      </c>
      <c r="Q77" t="str">
        <f t="shared" ca="1" si="35"/>
        <v/>
      </c>
      <c r="R77">
        <f t="shared" ca="1" si="36"/>
        <v>0</v>
      </c>
      <c r="S77">
        <f t="shared" ca="1" si="37"/>
        <v>0</v>
      </c>
      <c r="T77" t="str">
        <f t="shared" ca="1" si="38"/>
        <v/>
      </c>
      <c r="U77">
        <f t="shared" ca="1" si="39"/>
        <v>0</v>
      </c>
      <c r="V77">
        <f t="shared" ca="1" si="26"/>
        <v>0</v>
      </c>
      <c r="W77">
        <f t="shared" ca="1" si="50"/>
        <v>0</v>
      </c>
      <c r="X77" t="str">
        <f ca="1">IF(T77="","", IF(T77=1, "Long"&amp;COUNTIF($T$2:T77,1), "Sell"&amp;COUNTIF($T$2:T77, 0)))</f>
        <v/>
      </c>
      <c r="Y77" t="str">
        <f ca="1">IF(U77="","", IF(U77=-1, "Short"&amp;COUNTIF($U$2:U77,-1), "Cover"&amp;COUNTIF($U$2:U77, 0)))</f>
        <v>Cover5</v>
      </c>
      <c r="Z77" t="str">
        <f t="shared" ca="1" si="40"/>
        <v/>
      </c>
      <c r="AA77" t="str">
        <f t="shared" ca="1" si="41"/>
        <v/>
      </c>
      <c r="AB77" t="str">
        <f t="shared" ca="1" si="42"/>
        <v/>
      </c>
      <c r="AC77" t="str">
        <f t="shared" ca="1" si="43"/>
        <v>Cover</v>
      </c>
      <c r="AD77" t="str">
        <f t="shared" ca="1" si="44"/>
        <v/>
      </c>
      <c r="AE77" t="str">
        <f t="shared" ca="1" si="44"/>
        <v>Cover</v>
      </c>
      <c r="AF77">
        <f t="shared" ca="1" si="45"/>
        <v>0</v>
      </c>
      <c r="AG77">
        <f t="shared" ca="1" si="46"/>
        <v>1</v>
      </c>
      <c r="AH77" t="str">
        <f ca="1">IF(AF77=0, "", COUNTIF($AF$2:AF77, 1))</f>
        <v/>
      </c>
      <c r="AI77">
        <f ca="1">IF(AG77=0, "", COUNTIF($AG$2:AG77, 1))</f>
        <v>10</v>
      </c>
      <c r="AJ77" t="str">
        <f t="shared" ca="1" si="47"/>
        <v/>
      </c>
      <c r="AK77" t="str">
        <f t="shared" ca="1" si="48"/>
        <v>Short</v>
      </c>
    </row>
    <row r="78" spans="1:37" x14ac:dyDescent="0.3">
      <c r="A78" t="str">
        <f ca="1">IF(W78="","",W78&amp;"-"&amp;COUNTIF($W$2:W78,W78))</f>
        <v/>
      </c>
      <c r="B78" t="str">
        <f ca="1">IF(T78="","",T78&amp;"-"&amp;COUNTIF($T$2:T78,T78))</f>
        <v/>
      </c>
      <c r="C78" t="str">
        <f ca="1">IF(U78="","",U78&amp;"-"&amp;COUNTIF($U$2:U78,U78))</f>
        <v/>
      </c>
      <c r="D78" t="s">
        <v>97</v>
      </c>
      <c r="E78" t="s">
        <v>97</v>
      </c>
      <c r="F78">
        <f t="shared" si="49"/>
        <v>77</v>
      </c>
      <c r="G78" s="4">
        <f t="shared" ca="1" si="30"/>
        <v>41386</v>
      </c>
      <c r="H78">
        <f t="shared" ca="1" si="31"/>
        <v>698.3</v>
      </c>
      <c r="I78" s="5">
        <f t="shared" ca="1" si="31"/>
        <v>835.6</v>
      </c>
      <c r="J78" s="6">
        <f t="shared" ca="1" si="32"/>
        <v>0.83568693154619422</v>
      </c>
      <c r="K78" s="6">
        <f t="shared" ca="1" si="28"/>
        <v>0.82809657873707376</v>
      </c>
      <c r="L78" s="6">
        <f t="shared" ca="1" si="51"/>
        <v>9.9158734114820433E-3</v>
      </c>
      <c r="M78">
        <f t="shared" ca="1" si="33"/>
        <v>0.8380124521485558</v>
      </c>
      <c r="N78">
        <f t="shared" ca="1" si="34"/>
        <v>0.81818070532559173</v>
      </c>
      <c r="O78" t="str">
        <f t="shared" ca="1" si="29"/>
        <v/>
      </c>
      <c r="P78" t="str">
        <f t="shared" ca="1" si="27"/>
        <v/>
      </c>
      <c r="Q78" t="str">
        <f t="shared" ca="1" si="35"/>
        <v/>
      </c>
      <c r="R78">
        <f t="shared" ca="1" si="36"/>
        <v>0</v>
      </c>
      <c r="S78">
        <f t="shared" ca="1" si="37"/>
        <v>0</v>
      </c>
      <c r="T78" t="str">
        <f t="shared" ca="1" si="38"/>
        <v/>
      </c>
      <c r="U78" t="str">
        <f t="shared" ca="1" si="39"/>
        <v/>
      </c>
      <c r="V78">
        <f t="shared" ref="V78:V141" ca="1" si="52">IF(T78="", 0, T78)+IF(U78="", 0, U78)</f>
        <v>0</v>
      </c>
      <c r="W78" t="str">
        <f t="shared" ca="1" si="50"/>
        <v/>
      </c>
      <c r="X78" t="str">
        <f ca="1">IF(T78="","", IF(T78=1, "Long"&amp;COUNTIF($T$2:T78,1), "Sell"&amp;COUNTIF($T$2:T78, 0)))</f>
        <v/>
      </c>
      <c r="Y78" t="str">
        <f ca="1">IF(U78="","", IF(U78=-1, "Short"&amp;COUNTIF($U$2:U78,-1), "Cover"&amp;COUNTIF($U$2:U78, 0)))</f>
        <v/>
      </c>
      <c r="Z78" t="str">
        <f t="shared" ca="1" si="40"/>
        <v/>
      </c>
      <c r="AA78" t="str">
        <f t="shared" ca="1" si="41"/>
        <v/>
      </c>
      <c r="AB78" t="str">
        <f t="shared" ca="1" si="42"/>
        <v/>
      </c>
      <c r="AC78" t="str">
        <f t="shared" ca="1" si="43"/>
        <v/>
      </c>
      <c r="AD78" t="str">
        <f t="shared" ca="1" si="44"/>
        <v/>
      </c>
      <c r="AE78" t="str">
        <f t="shared" ca="1" si="44"/>
        <v/>
      </c>
      <c r="AF78">
        <f t="shared" ca="1" si="45"/>
        <v>0</v>
      </c>
      <c r="AG78">
        <f t="shared" ca="1" si="46"/>
        <v>0</v>
      </c>
      <c r="AH78" t="str">
        <f ca="1">IF(AF78=0, "", COUNTIF($AF$2:AF78, 1))</f>
        <v/>
      </c>
      <c r="AI78" t="str">
        <f ca="1">IF(AG78=0, "", COUNTIF($AG$2:AG78, 1))</f>
        <v/>
      </c>
      <c r="AJ78" t="str">
        <f t="shared" ca="1" si="47"/>
        <v/>
      </c>
      <c r="AK78" t="str">
        <f t="shared" ca="1" si="48"/>
        <v/>
      </c>
    </row>
    <row r="79" spans="1:37" x14ac:dyDescent="0.3">
      <c r="A79" t="str">
        <f ca="1">IF(W79="","",W79&amp;"-"&amp;COUNTIF($W$2:W79,W79))</f>
        <v/>
      </c>
      <c r="B79" t="str">
        <f ca="1">IF(T79="","",T79&amp;"-"&amp;COUNTIF($T$2:T79,T79))</f>
        <v/>
      </c>
      <c r="C79" t="str">
        <f ca="1">IF(U79="","",U79&amp;"-"&amp;COUNTIF($U$2:U79,U79))</f>
        <v/>
      </c>
      <c r="D79" t="s">
        <v>97</v>
      </c>
      <c r="E79" t="s">
        <v>97</v>
      </c>
      <c r="F79">
        <f t="shared" si="49"/>
        <v>78</v>
      </c>
      <c r="G79" s="4">
        <f t="shared" ca="1" si="30"/>
        <v>41387</v>
      </c>
      <c r="H79">
        <f t="shared" ca="1" si="31"/>
        <v>689</v>
      </c>
      <c r="I79" s="5">
        <f t="shared" ca="1" si="31"/>
        <v>838.1</v>
      </c>
      <c r="J79" s="6">
        <f t="shared" ca="1" si="32"/>
        <v>0.82209760171817203</v>
      </c>
      <c r="K79" s="6">
        <f t="shared" ca="1" si="28"/>
        <v>0.82794680316634273</v>
      </c>
      <c r="L79" s="6">
        <f t="shared" ca="1" si="51"/>
        <v>1.0002351470053477E-2</v>
      </c>
      <c r="M79">
        <f t="shared" ca="1" si="33"/>
        <v>0.83794915463639619</v>
      </c>
      <c r="N79">
        <f t="shared" ca="1" si="34"/>
        <v>0.81794445169628927</v>
      </c>
      <c r="O79" t="str">
        <f t="shared" ca="1" si="29"/>
        <v/>
      </c>
      <c r="P79" t="str">
        <f t="shared" ca="1" si="27"/>
        <v/>
      </c>
      <c r="Q79" t="str">
        <f t="shared" ca="1" si="35"/>
        <v/>
      </c>
      <c r="R79">
        <f t="shared" ca="1" si="36"/>
        <v>0</v>
      </c>
      <c r="S79">
        <f t="shared" ca="1" si="37"/>
        <v>0</v>
      </c>
      <c r="T79" t="str">
        <f t="shared" ca="1" si="38"/>
        <v/>
      </c>
      <c r="U79" t="str">
        <f t="shared" ca="1" si="39"/>
        <v/>
      </c>
      <c r="V79">
        <f t="shared" ca="1" si="52"/>
        <v>0</v>
      </c>
      <c r="W79" t="str">
        <f t="shared" ca="1" si="50"/>
        <v/>
      </c>
      <c r="X79" t="str">
        <f ca="1">IF(T79="","", IF(T79=1, "Long"&amp;COUNTIF($T$2:T79,1), "Sell"&amp;COUNTIF($T$2:T79, 0)))</f>
        <v/>
      </c>
      <c r="Y79" t="str">
        <f ca="1">IF(U79="","", IF(U79=-1, "Short"&amp;COUNTIF($U$2:U79,-1), "Cover"&amp;COUNTIF($U$2:U79, 0)))</f>
        <v/>
      </c>
      <c r="Z79" t="str">
        <f t="shared" ca="1" si="40"/>
        <v/>
      </c>
      <c r="AA79" t="str">
        <f t="shared" ca="1" si="41"/>
        <v/>
      </c>
      <c r="AB79" t="str">
        <f t="shared" ca="1" si="42"/>
        <v/>
      </c>
      <c r="AC79" t="str">
        <f t="shared" ca="1" si="43"/>
        <v/>
      </c>
      <c r="AD79" t="str">
        <f t="shared" ca="1" si="44"/>
        <v/>
      </c>
      <c r="AE79" t="str">
        <f t="shared" ca="1" si="44"/>
        <v/>
      </c>
      <c r="AF79">
        <f t="shared" ca="1" si="45"/>
        <v>0</v>
      </c>
      <c r="AG79">
        <f t="shared" ca="1" si="46"/>
        <v>0</v>
      </c>
      <c r="AH79" t="str">
        <f ca="1">IF(AF79=0, "", COUNTIF($AF$2:AF79, 1))</f>
        <v/>
      </c>
      <c r="AI79" t="str">
        <f ca="1">IF(AG79=0, "", COUNTIF($AG$2:AG79, 1))</f>
        <v/>
      </c>
      <c r="AJ79" t="str">
        <f t="shared" ca="1" si="47"/>
        <v/>
      </c>
      <c r="AK79" t="str">
        <f t="shared" ca="1" si="48"/>
        <v/>
      </c>
    </row>
    <row r="80" spans="1:37" x14ac:dyDescent="0.3">
      <c r="A80" t="str">
        <f ca="1">IF(W80="","",W80&amp;"-"&amp;COUNTIF($W$2:W80,W80))</f>
        <v>1-11</v>
      </c>
      <c r="B80" t="str">
        <f ca="1">IF(T80="","",T80&amp;"-"&amp;COUNTIF($T$2:T80,T80))</f>
        <v>1-6</v>
      </c>
      <c r="C80" t="str">
        <f ca="1">IF(U80="","",U80&amp;"-"&amp;COUNTIF($U$2:U80,U80))</f>
        <v/>
      </c>
      <c r="D80">
        <v>11</v>
      </c>
      <c r="E80" t="s">
        <v>97</v>
      </c>
      <c r="F80">
        <f t="shared" si="49"/>
        <v>79</v>
      </c>
      <c r="G80" s="4">
        <f t="shared" ca="1" si="30"/>
        <v>41389</v>
      </c>
      <c r="H80">
        <f t="shared" ca="1" si="31"/>
        <v>689.55</v>
      </c>
      <c r="I80" s="5">
        <f t="shared" ca="1" si="31"/>
        <v>862.75</v>
      </c>
      <c r="J80" s="6">
        <f t="shared" ca="1" si="32"/>
        <v>0.79924659518980001</v>
      </c>
      <c r="K80" s="6">
        <f t="shared" ca="1" si="28"/>
        <v>0.82544899107366199</v>
      </c>
      <c r="L80" s="6">
        <f t="shared" ca="1" si="51"/>
        <v>1.3531365488137012E-2</v>
      </c>
      <c r="M80">
        <f t="shared" ca="1" si="33"/>
        <v>0.83898035656179903</v>
      </c>
      <c r="N80">
        <f t="shared" ca="1" si="34"/>
        <v>0.81191762558552494</v>
      </c>
      <c r="O80" t="str">
        <f t="shared" ca="1" si="29"/>
        <v>Long</v>
      </c>
      <c r="P80" t="str">
        <f t="shared" ca="1" si="27"/>
        <v>Long</v>
      </c>
      <c r="Q80" t="str">
        <f t="shared" ca="1" si="35"/>
        <v/>
      </c>
      <c r="R80">
        <f t="shared" ca="1" si="36"/>
        <v>1</v>
      </c>
      <c r="S80">
        <f t="shared" ca="1" si="37"/>
        <v>0</v>
      </c>
      <c r="T80">
        <f t="shared" ca="1" si="38"/>
        <v>1</v>
      </c>
      <c r="U80" t="str">
        <f t="shared" ca="1" si="39"/>
        <v/>
      </c>
      <c r="V80">
        <f t="shared" ca="1" si="52"/>
        <v>1</v>
      </c>
      <c r="W80">
        <f t="shared" ca="1" si="50"/>
        <v>1</v>
      </c>
      <c r="X80" t="str">
        <f ca="1">IF(T80="","", IF(T80=1, "Long"&amp;COUNTIF($T$2:T80,1), "Sell"&amp;COUNTIF($T$2:T80, 0)))</f>
        <v>Long6</v>
      </c>
      <c r="Y80" t="str">
        <f ca="1">IF(U80="","", IF(U80=-1, "Short"&amp;COUNTIF($U$2:U80,-1), "Cover"&amp;COUNTIF($U$2:U80, 0)))</f>
        <v/>
      </c>
      <c r="Z80" t="str">
        <f t="shared" ca="1" si="40"/>
        <v>BUY</v>
      </c>
      <c r="AA80" t="str">
        <f t="shared" ca="1" si="41"/>
        <v/>
      </c>
      <c r="AB80" t="str">
        <f t="shared" ca="1" si="42"/>
        <v/>
      </c>
      <c r="AC80" t="str">
        <f t="shared" ca="1" si="43"/>
        <v/>
      </c>
      <c r="AD80" t="str">
        <f t="shared" ca="1" si="44"/>
        <v>BUY</v>
      </c>
      <c r="AE80" t="str">
        <f t="shared" ca="1" si="44"/>
        <v/>
      </c>
      <c r="AF80">
        <f t="shared" ca="1" si="45"/>
        <v>1</v>
      </c>
      <c r="AG80">
        <f t="shared" ca="1" si="46"/>
        <v>0</v>
      </c>
      <c r="AH80">
        <f ca="1">IF(AF80=0, "", COUNTIF($AF$2:AF80, 1))</f>
        <v>11</v>
      </c>
      <c r="AI80" t="str">
        <f ca="1">IF(AG80=0, "", COUNTIF($AG$2:AG80, 1))</f>
        <v/>
      </c>
      <c r="AJ80" t="str">
        <f t="shared" ca="1" si="47"/>
        <v>Long</v>
      </c>
      <c r="AK80" t="str">
        <f t="shared" ca="1" si="48"/>
        <v/>
      </c>
    </row>
    <row r="81" spans="1:37" x14ac:dyDescent="0.3">
      <c r="A81" t="str">
        <f ca="1">IF(W81="","",W81&amp;"-"&amp;COUNTIF($W$2:W81,W81))</f>
        <v/>
      </c>
      <c r="B81" t="str">
        <f ca="1">IF(T81="","",T81&amp;"-"&amp;COUNTIF($T$2:T81,T81))</f>
        <v/>
      </c>
      <c r="C81" t="str">
        <f ca="1">IF(U81="","",U81&amp;"-"&amp;COUNTIF($U$2:U81,U81))</f>
        <v/>
      </c>
      <c r="D81" t="s">
        <v>97</v>
      </c>
      <c r="E81" t="s">
        <v>97</v>
      </c>
      <c r="F81">
        <f t="shared" si="49"/>
        <v>80</v>
      </c>
      <c r="G81" s="4">
        <f t="shared" ca="1" si="30"/>
        <v>41390</v>
      </c>
      <c r="H81">
        <f t="shared" ca="1" si="31"/>
        <v>689.1</v>
      </c>
      <c r="I81" s="5">
        <f t="shared" ca="1" si="31"/>
        <v>872.6</v>
      </c>
      <c r="J81" s="6">
        <f t="shared" ca="1" si="32"/>
        <v>0.7897089158835664</v>
      </c>
      <c r="K81" s="6">
        <f t="shared" ca="1" si="28"/>
        <v>0.82372014442541008</v>
      </c>
      <c r="L81" s="6">
        <f t="shared" ca="1" si="51"/>
        <v>1.6848615739798168E-2</v>
      </c>
      <c r="M81">
        <f t="shared" ca="1" si="33"/>
        <v>0.84056876016520821</v>
      </c>
      <c r="N81">
        <f t="shared" ca="1" si="34"/>
        <v>0.80687152868561196</v>
      </c>
      <c r="O81" t="str">
        <f t="shared" ca="1" si="29"/>
        <v>Long</v>
      </c>
      <c r="P81" t="str">
        <f t="shared" ca="1" si="27"/>
        <v>Long</v>
      </c>
      <c r="Q81" t="str">
        <f t="shared" ca="1" si="35"/>
        <v/>
      </c>
      <c r="R81">
        <f t="shared" ca="1" si="36"/>
        <v>1</v>
      </c>
      <c r="S81">
        <f t="shared" ca="1" si="37"/>
        <v>0</v>
      </c>
      <c r="T81" t="str">
        <f t="shared" ca="1" si="38"/>
        <v/>
      </c>
      <c r="U81" t="str">
        <f t="shared" ca="1" si="39"/>
        <v/>
      </c>
      <c r="V81">
        <f t="shared" ca="1" si="52"/>
        <v>0</v>
      </c>
      <c r="W81" t="str">
        <f t="shared" ca="1" si="50"/>
        <v/>
      </c>
      <c r="X81" t="str">
        <f ca="1">IF(T81="","", IF(T81=1, "Long"&amp;COUNTIF($T$2:T81,1), "Sell"&amp;COUNTIF($T$2:T81, 0)))</f>
        <v/>
      </c>
      <c r="Y81" t="str">
        <f ca="1">IF(U81="","", IF(U81=-1, "Short"&amp;COUNTIF($U$2:U81,-1), "Cover"&amp;COUNTIF($U$2:U81, 0)))</f>
        <v/>
      </c>
      <c r="Z81" t="str">
        <f t="shared" ca="1" si="40"/>
        <v/>
      </c>
      <c r="AA81" t="str">
        <f t="shared" ca="1" si="41"/>
        <v/>
      </c>
      <c r="AB81" t="str">
        <f t="shared" ca="1" si="42"/>
        <v/>
      </c>
      <c r="AC81" t="str">
        <f t="shared" ca="1" si="43"/>
        <v/>
      </c>
      <c r="AD81" t="str">
        <f t="shared" ca="1" si="44"/>
        <v/>
      </c>
      <c r="AE81" t="str">
        <f t="shared" ca="1" si="44"/>
        <v/>
      </c>
      <c r="AF81">
        <f t="shared" ca="1" si="45"/>
        <v>0</v>
      </c>
      <c r="AG81">
        <f t="shared" ca="1" si="46"/>
        <v>0</v>
      </c>
      <c r="AH81" t="str">
        <f ca="1">IF(AF81=0, "", COUNTIF($AF$2:AF81, 1))</f>
        <v/>
      </c>
      <c r="AI81" t="str">
        <f ca="1">IF(AG81=0, "", COUNTIF($AG$2:AG81, 1))</f>
        <v/>
      </c>
      <c r="AJ81" t="str">
        <f t="shared" ca="1" si="47"/>
        <v/>
      </c>
      <c r="AK81" t="str">
        <f t="shared" ca="1" si="48"/>
        <v/>
      </c>
    </row>
    <row r="82" spans="1:37" x14ac:dyDescent="0.3">
      <c r="A82" t="str">
        <f ca="1">IF(W82="","",W82&amp;"-"&amp;COUNTIF($W$2:W82,W82))</f>
        <v/>
      </c>
      <c r="B82" t="str">
        <f ca="1">IF(T82="","",T82&amp;"-"&amp;COUNTIF($T$2:T82,T82))</f>
        <v/>
      </c>
      <c r="C82" t="str">
        <f ca="1">IF(U82="","",U82&amp;"-"&amp;COUNTIF($U$2:U82,U82))</f>
        <v/>
      </c>
      <c r="D82" t="s">
        <v>97</v>
      </c>
      <c r="E82" t="s">
        <v>97</v>
      </c>
      <c r="F82">
        <f t="shared" si="49"/>
        <v>81</v>
      </c>
      <c r="G82" s="4">
        <f t="shared" ca="1" si="30"/>
        <v>41393</v>
      </c>
      <c r="H82">
        <f t="shared" ca="1" si="31"/>
        <v>695.15</v>
      </c>
      <c r="I82" s="5">
        <f t="shared" ca="1" si="31"/>
        <v>864.2</v>
      </c>
      <c r="J82" s="6">
        <f t="shared" ca="1" si="32"/>
        <v>0.80438555889840313</v>
      </c>
      <c r="K82" s="6">
        <f t="shared" ca="1" si="28"/>
        <v>0.82044340434877583</v>
      </c>
      <c r="L82" s="6">
        <f t="shared" ca="1" si="51"/>
        <v>1.712988969308446E-2</v>
      </c>
      <c r="M82">
        <f t="shared" ca="1" si="33"/>
        <v>0.83757329404186032</v>
      </c>
      <c r="N82">
        <f t="shared" ca="1" si="34"/>
        <v>0.80331351465569134</v>
      </c>
      <c r="O82" t="str">
        <f t="shared" ca="1" si="29"/>
        <v>Long</v>
      </c>
      <c r="P82" t="str">
        <f t="shared" ca="1" si="27"/>
        <v>Long</v>
      </c>
      <c r="Q82" t="str">
        <f t="shared" ca="1" si="35"/>
        <v/>
      </c>
      <c r="R82">
        <f t="shared" ca="1" si="36"/>
        <v>1</v>
      </c>
      <c r="S82">
        <f t="shared" ca="1" si="37"/>
        <v>0</v>
      </c>
      <c r="T82" t="str">
        <f t="shared" ca="1" si="38"/>
        <v/>
      </c>
      <c r="U82" t="str">
        <f t="shared" ca="1" si="39"/>
        <v/>
      </c>
      <c r="V82">
        <f t="shared" ca="1" si="52"/>
        <v>0</v>
      </c>
      <c r="W82" t="str">
        <f t="shared" ca="1" si="50"/>
        <v/>
      </c>
      <c r="X82" t="str">
        <f ca="1">IF(T82="","", IF(T82=1, "Long"&amp;COUNTIF($T$2:T82,1), "Sell"&amp;COUNTIF($T$2:T82, 0)))</f>
        <v/>
      </c>
      <c r="Y82" t="str">
        <f ca="1">IF(U82="","", IF(U82=-1, "Short"&amp;COUNTIF($U$2:U82,-1), "Cover"&amp;COUNTIF($U$2:U82, 0)))</f>
        <v/>
      </c>
      <c r="Z82" t="str">
        <f t="shared" ca="1" si="40"/>
        <v/>
      </c>
      <c r="AA82" t="str">
        <f t="shared" ca="1" si="41"/>
        <v/>
      </c>
      <c r="AB82" t="str">
        <f t="shared" ca="1" si="42"/>
        <v/>
      </c>
      <c r="AC82" t="str">
        <f t="shared" ca="1" si="43"/>
        <v/>
      </c>
      <c r="AD82" t="str">
        <f t="shared" ca="1" si="44"/>
        <v/>
      </c>
      <c r="AE82" t="str">
        <f t="shared" ca="1" si="44"/>
        <v/>
      </c>
      <c r="AF82">
        <f t="shared" ca="1" si="45"/>
        <v>0</v>
      </c>
      <c r="AG82">
        <f t="shared" ca="1" si="46"/>
        <v>0</v>
      </c>
      <c r="AH82" t="str">
        <f ca="1">IF(AF82=0, "", COUNTIF($AF$2:AF82, 1))</f>
        <v/>
      </c>
      <c r="AI82" t="str">
        <f ca="1">IF(AG82=0, "", COUNTIF($AG$2:AG82, 1))</f>
        <v/>
      </c>
      <c r="AJ82" t="str">
        <f t="shared" ca="1" si="47"/>
        <v/>
      </c>
      <c r="AK82" t="str">
        <f t="shared" ca="1" si="48"/>
        <v/>
      </c>
    </row>
    <row r="83" spans="1:37" x14ac:dyDescent="0.3">
      <c r="A83" t="str">
        <f ca="1">IF(W83="","",W83&amp;"-"&amp;COUNTIF($W$2:W83,W83))</f>
        <v/>
      </c>
      <c r="B83" t="str">
        <f ca="1">IF(T83="","",T83&amp;"-"&amp;COUNTIF($T$2:T83,T83))</f>
        <v/>
      </c>
      <c r="C83" t="str">
        <f ca="1">IF(U83="","",U83&amp;"-"&amp;COUNTIF($U$2:U83,U83))</f>
        <v/>
      </c>
      <c r="D83" t="s">
        <v>97</v>
      </c>
      <c r="E83" t="s">
        <v>97</v>
      </c>
      <c r="F83">
        <f t="shared" si="49"/>
        <v>82</v>
      </c>
      <c r="G83" s="4">
        <f t="shared" ca="1" si="30"/>
        <v>41394</v>
      </c>
      <c r="H83">
        <f t="shared" ca="1" si="31"/>
        <v>682.3</v>
      </c>
      <c r="I83" s="5">
        <f t="shared" ca="1" si="31"/>
        <v>847.6</v>
      </c>
      <c r="J83" s="6">
        <f t="shared" ca="1" si="32"/>
        <v>0.80497876356772058</v>
      </c>
      <c r="K83" s="6">
        <f t="shared" ca="1" si="28"/>
        <v>0.8167754857264683</v>
      </c>
      <c r="L83" s="6">
        <f t="shared" ca="1" si="51"/>
        <v>1.5970319672762565E-2</v>
      </c>
      <c r="M83">
        <f t="shared" ca="1" si="33"/>
        <v>0.83274580539923082</v>
      </c>
      <c r="N83">
        <f t="shared" ca="1" si="34"/>
        <v>0.80080516605370577</v>
      </c>
      <c r="O83" t="str">
        <f t="shared" ca="1" si="29"/>
        <v>Long</v>
      </c>
      <c r="P83" t="str">
        <f t="shared" ca="1" si="27"/>
        <v>Long</v>
      </c>
      <c r="Q83" t="str">
        <f t="shared" ca="1" si="35"/>
        <v/>
      </c>
      <c r="R83">
        <f t="shared" ca="1" si="36"/>
        <v>1</v>
      </c>
      <c r="S83">
        <f t="shared" ca="1" si="37"/>
        <v>0</v>
      </c>
      <c r="T83" t="str">
        <f t="shared" ca="1" si="38"/>
        <v/>
      </c>
      <c r="U83" t="str">
        <f t="shared" ca="1" si="39"/>
        <v/>
      </c>
      <c r="V83">
        <f t="shared" ca="1" si="52"/>
        <v>0</v>
      </c>
      <c r="W83" t="str">
        <f t="shared" ca="1" si="50"/>
        <v/>
      </c>
      <c r="X83" t="str">
        <f ca="1">IF(T83="","", IF(T83=1, "Long"&amp;COUNTIF($T$2:T83,1), "Sell"&amp;COUNTIF($T$2:T83, 0)))</f>
        <v/>
      </c>
      <c r="Y83" t="str">
        <f ca="1">IF(U83="","", IF(U83=-1, "Short"&amp;COUNTIF($U$2:U83,-1), "Cover"&amp;COUNTIF($U$2:U83, 0)))</f>
        <v/>
      </c>
      <c r="Z83" t="str">
        <f t="shared" ca="1" si="40"/>
        <v/>
      </c>
      <c r="AA83" t="str">
        <f t="shared" ca="1" si="41"/>
        <v/>
      </c>
      <c r="AB83" t="str">
        <f t="shared" ca="1" si="42"/>
        <v/>
      </c>
      <c r="AC83" t="str">
        <f t="shared" ca="1" si="43"/>
        <v/>
      </c>
      <c r="AD83" t="str">
        <f t="shared" ca="1" si="44"/>
        <v/>
      </c>
      <c r="AE83" t="str">
        <f t="shared" ca="1" si="44"/>
        <v/>
      </c>
      <c r="AF83">
        <f t="shared" ca="1" si="45"/>
        <v>0</v>
      </c>
      <c r="AG83">
        <f t="shared" ca="1" si="46"/>
        <v>0</v>
      </c>
      <c r="AH83" t="str">
        <f ca="1">IF(AF83=0, "", COUNTIF($AF$2:AF83, 1))</f>
        <v/>
      </c>
      <c r="AI83" t="str">
        <f ca="1">IF(AG83=0, "", COUNTIF($AG$2:AG83, 1))</f>
        <v/>
      </c>
      <c r="AJ83" t="str">
        <f t="shared" ca="1" si="47"/>
        <v/>
      </c>
      <c r="AK83" t="str">
        <f t="shared" ca="1" si="48"/>
        <v/>
      </c>
    </row>
    <row r="84" spans="1:37" x14ac:dyDescent="0.3">
      <c r="A84" t="str">
        <f ca="1">IF(W84="","",W84&amp;"-"&amp;COUNTIF($W$2:W84,W84))</f>
        <v/>
      </c>
      <c r="B84" t="str">
        <f ca="1">IF(T84="","",T84&amp;"-"&amp;COUNTIF($T$2:T84,T84))</f>
        <v/>
      </c>
      <c r="C84" t="str">
        <f ca="1">IF(U84="","",U84&amp;"-"&amp;COUNTIF($U$2:U84,U84))</f>
        <v/>
      </c>
      <c r="D84" t="s">
        <v>97</v>
      </c>
      <c r="E84" t="s">
        <v>97</v>
      </c>
      <c r="F84">
        <f t="shared" si="49"/>
        <v>83</v>
      </c>
      <c r="G84" s="4">
        <f t="shared" ca="1" si="30"/>
        <v>41396</v>
      </c>
      <c r="H84">
        <f t="shared" ca="1" si="31"/>
        <v>692.5</v>
      </c>
      <c r="I84" s="5">
        <f t="shared" ca="1" si="31"/>
        <v>863.45</v>
      </c>
      <c r="J84" s="6">
        <f t="shared" ca="1" si="32"/>
        <v>0.80201517169494463</v>
      </c>
      <c r="K84" s="6">
        <f t="shared" ca="1" si="28"/>
        <v>0.81418567498268357</v>
      </c>
      <c r="L84" s="6">
        <f t="shared" ca="1" si="51"/>
        <v>1.6063088209767963E-2</v>
      </c>
      <c r="M84">
        <f t="shared" ca="1" si="33"/>
        <v>0.83024876319245156</v>
      </c>
      <c r="N84">
        <f t="shared" ca="1" si="34"/>
        <v>0.79812258677291559</v>
      </c>
      <c r="O84" t="str">
        <f t="shared" ca="1" si="29"/>
        <v>Long</v>
      </c>
      <c r="P84" t="str">
        <f t="shared" ca="1" si="27"/>
        <v>Long</v>
      </c>
      <c r="Q84" t="str">
        <f t="shared" ca="1" si="35"/>
        <v/>
      </c>
      <c r="R84">
        <f t="shared" ca="1" si="36"/>
        <v>1</v>
      </c>
      <c r="S84">
        <f t="shared" ca="1" si="37"/>
        <v>0</v>
      </c>
      <c r="T84" t="str">
        <f t="shared" ca="1" si="38"/>
        <v/>
      </c>
      <c r="U84" t="str">
        <f t="shared" ca="1" si="39"/>
        <v/>
      </c>
      <c r="V84">
        <f t="shared" ca="1" si="52"/>
        <v>0</v>
      </c>
      <c r="W84" t="str">
        <f t="shared" ca="1" si="50"/>
        <v/>
      </c>
      <c r="X84" t="str">
        <f ca="1">IF(T84="","", IF(T84=1, "Long"&amp;COUNTIF($T$2:T84,1), "Sell"&amp;COUNTIF($T$2:T84, 0)))</f>
        <v/>
      </c>
      <c r="Y84" t="str">
        <f ca="1">IF(U84="","", IF(U84=-1, "Short"&amp;COUNTIF($U$2:U84,-1), "Cover"&amp;COUNTIF($U$2:U84, 0)))</f>
        <v/>
      </c>
      <c r="Z84" t="str">
        <f t="shared" ca="1" si="40"/>
        <v/>
      </c>
      <c r="AA84" t="str">
        <f t="shared" ca="1" si="41"/>
        <v/>
      </c>
      <c r="AB84" t="str">
        <f t="shared" ca="1" si="42"/>
        <v/>
      </c>
      <c r="AC84" t="str">
        <f t="shared" ca="1" si="43"/>
        <v/>
      </c>
      <c r="AD84" t="str">
        <f t="shared" ca="1" si="44"/>
        <v/>
      </c>
      <c r="AE84" t="str">
        <f t="shared" ca="1" si="44"/>
        <v/>
      </c>
      <c r="AF84">
        <f t="shared" ca="1" si="45"/>
        <v>0</v>
      </c>
      <c r="AG84">
        <f t="shared" ca="1" si="46"/>
        <v>0</v>
      </c>
      <c r="AH84" t="str">
        <f ca="1">IF(AF84=0, "", COUNTIF($AF$2:AF84, 1))</f>
        <v/>
      </c>
      <c r="AI84" t="str">
        <f ca="1">IF(AG84=0, "", COUNTIF($AG$2:AG84, 1))</f>
        <v/>
      </c>
      <c r="AJ84" t="str">
        <f t="shared" ca="1" si="47"/>
        <v/>
      </c>
      <c r="AK84" t="str">
        <f t="shared" ca="1" si="48"/>
        <v/>
      </c>
    </row>
    <row r="85" spans="1:37" x14ac:dyDescent="0.3">
      <c r="A85" t="str">
        <f ca="1">IF(W85="","",W85&amp;"-"&amp;COUNTIF($W$2:W85,W85))</f>
        <v/>
      </c>
      <c r="B85" t="str">
        <f ca="1">IF(T85="","",T85&amp;"-"&amp;COUNTIF($T$2:T85,T85))</f>
        <v/>
      </c>
      <c r="C85" t="str">
        <f ca="1">IF(U85="","",U85&amp;"-"&amp;COUNTIF($U$2:U85,U85))</f>
        <v/>
      </c>
      <c r="D85" t="s">
        <v>97</v>
      </c>
      <c r="E85" t="s">
        <v>97</v>
      </c>
      <c r="F85">
        <f t="shared" si="49"/>
        <v>84</v>
      </c>
      <c r="G85" s="4">
        <f t="shared" ca="1" si="30"/>
        <v>41397</v>
      </c>
      <c r="H85">
        <f t="shared" ca="1" si="31"/>
        <v>680.95</v>
      </c>
      <c r="I85" s="5">
        <f t="shared" ca="1" si="31"/>
        <v>854.9</v>
      </c>
      <c r="J85" s="6">
        <f t="shared" ca="1" si="32"/>
        <v>0.79652590946309521</v>
      </c>
      <c r="K85" s="6">
        <f t="shared" ca="1" si="28"/>
        <v>0.81130124962937877</v>
      </c>
      <c r="L85" s="6">
        <f t="shared" ca="1" si="51"/>
        <v>1.6417404976321239E-2</v>
      </c>
      <c r="M85">
        <f t="shared" ca="1" si="33"/>
        <v>0.82771865460570004</v>
      </c>
      <c r="N85">
        <f t="shared" ca="1" si="34"/>
        <v>0.7948838446530575</v>
      </c>
      <c r="O85" t="str">
        <f t="shared" ca="1" si="29"/>
        <v>Long</v>
      </c>
      <c r="P85" t="str">
        <f t="shared" ca="1" si="27"/>
        <v>Long</v>
      </c>
      <c r="Q85" t="str">
        <f t="shared" ca="1" si="35"/>
        <v/>
      </c>
      <c r="R85">
        <f t="shared" ca="1" si="36"/>
        <v>1</v>
      </c>
      <c r="S85">
        <f t="shared" ca="1" si="37"/>
        <v>0</v>
      </c>
      <c r="T85" t="str">
        <f t="shared" ca="1" si="38"/>
        <v/>
      </c>
      <c r="U85" t="str">
        <f t="shared" ca="1" si="39"/>
        <v/>
      </c>
      <c r="V85">
        <f t="shared" ca="1" si="52"/>
        <v>0</v>
      </c>
      <c r="W85" t="str">
        <f t="shared" ca="1" si="50"/>
        <v/>
      </c>
      <c r="X85" t="str">
        <f ca="1">IF(T85="","", IF(T85=1, "Long"&amp;COUNTIF($T$2:T85,1), "Sell"&amp;COUNTIF($T$2:T85, 0)))</f>
        <v/>
      </c>
      <c r="Y85" t="str">
        <f ca="1">IF(U85="","", IF(U85=-1, "Short"&amp;COUNTIF($U$2:U85,-1), "Cover"&amp;COUNTIF($U$2:U85, 0)))</f>
        <v/>
      </c>
      <c r="Z85" t="str">
        <f t="shared" ca="1" si="40"/>
        <v/>
      </c>
      <c r="AA85" t="str">
        <f t="shared" ca="1" si="41"/>
        <v/>
      </c>
      <c r="AB85" t="str">
        <f t="shared" ca="1" si="42"/>
        <v/>
      </c>
      <c r="AC85" t="str">
        <f t="shared" ca="1" si="43"/>
        <v/>
      </c>
      <c r="AD85" t="str">
        <f t="shared" ca="1" si="44"/>
        <v/>
      </c>
      <c r="AE85" t="str">
        <f t="shared" ca="1" si="44"/>
        <v/>
      </c>
      <c r="AF85">
        <f t="shared" ca="1" si="45"/>
        <v>0</v>
      </c>
      <c r="AG85">
        <f t="shared" ca="1" si="46"/>
        <v>0</v>
      </c>
      <c r="AH85" t="str">
        <f ca="1">IF(AF85=0, "", COUNTIF($AF$2:AF85, 1))</f>
        <v/>
      </c>
      <c r="AI85" t="str">
        <f ca="1">IF(AG85=0, "", COUNTIF($AG$2:AG85, 1))</f>
        <v/>
      </c>
      <c r="AJ85" t="str">
        <f t="shared" ca="1" si="47"/>
        <v/>
      </c>
      <c r="AK85" t="str">
        <f t="shared" ca="1" si="48"/>
        <v/>
      </c>
    </row>
    <row r="86" spans="1:37" x14ac:dyDescent="0.3">
      <c r="A86" t="str">
        <f ca="1">IF(W86="","",W86&amp;"-"&amp;COUNTIF($W$2:W86,W86))</f>
        <v/>
      </c>
      <c r="B86" t="str">
        <f ca="1">IF(T86="","",T86&amp;"-"&amp;COUNTIF($T$2:T86,T86))</f>
        <v/>
      </c>
      <c r="C86" t="str">
        <f ca="1">IF(U86="","",U86&amp;"-"&amp;COUNTIF($U$2:U86,U86))</f>
        <v/>
      </c>
      <c r="D86" t="s">
        <v>97</v>
      </c>
      <c r="E86" t="s">
        <v>97</v>
      </c>
      <c r="F86">
        <f t="shared" si="49"/>
        <v>85</v>
      </c>
      <c r="G86" s="4">
        <f t="shared" ca="1" si="30"/>
        <v>41400</v>
      </c>
      <c r="H86">
        <f t="shared" ca="1" si="31"/>
        <v>675.5</v>
      </c>
      <c r="I86" s="5">
        <f t="shared" ca="1" si="31"/>
        <v>852.65</v>
      </c>
      <c r="J86" s="6">
        <f t="shared" ca="1" si="32"/>
        <v>0.79223597021052017</v>
      </c>
      <c r="K86" s="6">
        <f t="shared" ca="1" si="28"/>
        <v>0.80701017053707047</v>
      </c>
      <c r="L86" s="6">
        <f t="shared" ca="1" si="51"/>
        <v>1.5042619224004242E-2</v>
      </c>
      <c r="M86">
        <f t="shared" ca="1" si="33"/>
        <v>0.82205278976107476</v>
      </c>
      <c r="N86">
        <f t="shared" ca="1" si="34"/>
        <v>0.79196755131306618</v>
      </c>
      <c r="O86" t="str">
        <f t="shared" ca="1" si="29"/>
        <v>Long</v>
      </c>
      <c r="P86" t="str">
        <f t="shared" ca="1" si="27"/>
        <v>Long</v>
      </c>
      <c r="Q86" t="str">
        <f t="shared" ca="1" si="35"/>
        <v/>
      </c>
      <c r="R86">
        <f t="shared" ca="1" si="36"/>
        <v>1</v>
      </c>
      <c r="S86">
        <f t="shared" ca="1" si="37"/>
        <v>0</v>
      </c>
      <c r="T86" t="str">
        <f t="shared" ca="1" si="38"/>
        <v/>
      </c>
      <c r="U86" t="str">
        <f t="shared" ca="1" si="39"/>
        <v/>
      </c>
      <c r="V86">
        <f t="shared" ca="1" si="52"/>
        <v>0</v>
      </c>
      <c r="W86" t="str">
        <f t="shared" ca="1" si="50"/>
        <v/>
      </c>
      <c r="X86" t="str">
        <f ca="1">IF(T86="","", IF(T86=1, "Long"&amp;COUNTIF($T$2:T86,1), "Sell"&amp;COUNTIF($T$2:T86, 0)))</f>
        <v/>
      </c>
      <c r="Y86" t="str">
        <f ca="1">IF(U86="","", IF(U86=-1, "Short"&amp;COUNTIF($U$2:U86,-1), "Cover"&amp;COUNTIF($U$2:U86, 0)))</f>
        <v/>
      </c>
      <c r="Z86" t="str">
        <f t="shared" ca="1" si="40"/>
        <v/>
      </c>
      <c r="AA86" t="str">
        <f t="shared" ca="1" si="41"/>
        <v/>
      </c>
      <c r="AB86" t="str">
        <f t="shared" ca="1" si="42"/>
        <v/>
      </c>
      <c r="AC86" t="str">
        <f t="shared" ca="1" si="43"/>
        <v/>
      </c>
      <c r="AD86" t="str">
        <f t="shared" ca="1" si="44"/>
        <v/>
      </c>
      <c r="AE86" t="str">
        <f t="shared" ca="1" si="44"/>
        <v/>
      </c>
      <c r="AF86">
        <f t="shared" ca="1" si="45"/>
        <v>0</v>
      </c>
      <c r="AG86">
        <f t="shared" ca="1" si="46"/>
        <v>0</v>
      </c>
      <c r="AH86" t="str">
        <f ca="1">IF(AF86=0, "", COUNTIF($AF$2:AF86, 1))</f>
        <v/>
      </c>
      <c r="AI86" t="str">
        <f ca="1">IF(AG86=0, "", COUNTIF($AG$2:AG86, 1))</f>
        <v/>
      </c>
      <c r="AJ86" t="str">
        <f t="shared" ca="1" si="47"/>
        <v/>
      </c>
      <c r="AK86" t="str">
        <f t="shared" ca="1" si="48"/>
        <v/>
      </c>
    </row>
    <row r="87" spans="1:37" x14ac:dyDescent="0.3">
      <c r="A87" t="str">
        <f ca="1">IF(W87="","",W87&amp;"-"&amp;COUNTIF($W$2:W87,W87))</f>
        <v>0-11</v>
      </c>
      <c r="B87" t="str">
        <f ca="1">IF(T87="","",T87&amp;"-"&amp;COUNTIF($T$2:T87,T87))</f>
        <v>0-6</v>
      </c>
      <c r="C87" t="str">
        <f ca="1">IF(U87="","",U87&amp;"-"&amp;COUNTIF($U$2:U87,U87))</f>
        <v/>
      </c>
      <c r="D87" t="s">
        <v>97</v>
      </c>
      <c r="E87">
        <v>11</v>
      </c>
      <c r="F87">
        <f t="shared" si="49"/>
        <v>86</v>
      </c>
      <c r="G87" s="4">
        <f t="shared" ca="1" si="30"/>
        <v>41401</v>
      </c>
      <c r="H87">
        <f t="shared" ca="1" si="31"/>
        <v>688.05</v>
      </c>
      <c r="I87" s="5">
        <f t="shared" ca="1" si="31"/>
        <v>853.75</v>
      </c>
      <c r="J87" s="6">
        <f t="shared" ca="1" si="32"/>
        <v>0.80591508052708638</v>
      </c>
      <c r="K87" s="6">
        <f t="shared" ca="1" si="28"/>
        <v>0.80527964986995015</v>
      </c>
      <c r="L87" s="6">
        <f t="shared" ca="1" si="51"/>
        <v>1.3924430410181099E-2</v>
      </c>
      <c r="M87">
        <f t="shared" ca="1" si="33"/>
        <v>0.81920408028013125</v>
      </c>
      <c r="N87">
        <f t="shared" ca="1" si="34"/>
        <v>0.79135521945976905</v>
      </c>
      <c r="O87" t="str">
        <f t="shared" ca="1" si="29"/>
        <v/>
      </c>
      <c r="P87" t="str">
        <f t="shared" ca="1" si="27"/>
        <v/>
      </c>
      <c r="Q87" t="str">
        <f t="shared" ca="1" si="35"/>
        <v/>
      </c>
      <c r="R87">
        <f t="shared" ca="1" si="36"/>
        <v>0</v>
      </c>
      <c r="S87">
        <f t="shared" ca="1" si="37"/>
        <v>0</v>
      </c>
      <c r="T87">
        <f t="shared" ca="1" si="38"/>
        <v>0</v>
      </c>
      <c r="U87" t="str">
        <f t="shared" ca="1" si="39"/>
        <v/>
      </c>
      <c r="V87">
        <f t="shared" ca="1" si="52"/>
        <v>0</v>
      </c>
      <c r="W87">
        <f t="shared" ca="1" si="50"/>
        <v>0</v>
      </c>
      <c r="X87" t="str">
        <f ca="1">IF(T87="","", IF(T87=1, "Long"&amp;COUNTIF($T$2:T87,1), "Sell"&amp;COUNTIF($T$2:T87, 0)))</f>
        <v>Sell6</v>
      </c>
      <c r="Y87" t="str">
        <f ca="1">IF(U87="","", IF(U87=-1, "Short"&amp;COUNTIF($U$2:U87,-1), "Cover"&amp;COUNTIF($U$2:U87, 0)))</f>
        <v/>
      </c>
      <c r="Z87" t="str">
        <f t="shared" ca="1" si="40"/>
        <v/>
      </c>
      <c r="AA87" t="str">
        <f t="shared" ca="1" si="41"/>
        <v>SELL</v>
      </c>
      <c r="AB87" t="str">
        <f t="shared" ca="1" si="42"/>
        <v/>
      </c>
      <c r="AC87" t="str">
        <f t="shared" ca="1" si="43"/>
        <v/>
      </c>
      <c r="AD87" t="str">
        <f t="shared" ca="1" si="44"/>
        <v/>
      </c>
      <c r="AE87" t="str">
        <f t="shared" ca="1" si="44"/>
        <v>SELL</v>
      </c>
      <c r="AF87">
        <f t="shared" ca="1" si="45"/>
        <v>0</v>
      </c>
      <c r="AG87">
        <f t="shared" ca="1" si="46"/>
        <v>1</v>
      </c>
      <c r="AH87" t="str">
        <f ca="1">IF(AF87=0, "", COUNTIF($AF$2:AF87, 1))</f>
        <v/>
      </c>
      <c r="AI87">
        <f ca="1">IF(AG87=0, "", COUNTIF($AG$2:AG87, 1))</f>
        <v>11</v>
      </c>
      <c r="AJ87" t="str">
        <f t="shared" ca="1" si="47"/>
        <v/>
      </c>
      <c r="AK87" t="str">
        <f t="shared" ca="1" si="48"/>
        <v>Long</v>
      </c>
    </row>
    <row r="88" spans="1:37" x14ac:dyDescent="0.3">
      <c r="A88" t="str">
        <f ca="1">IF(W88="","",W88&amp;"-"&amp;COUNTIF($W$2:W88,W88))</f>
        <v>1-12</v>
      </c>
      <c r="B88" t="str">
        <f ca="1">IF(T88="","",T88&amp;"-"&amp;COUNTIF($T$2:T88,T88))</f>
        <v>1-7</v>
      </c>
      <c r="C88" t="str">
        <f ca="1">IF(U88="","",U88&amp;"-"&amp;COUNTIF($U$2:U88,U88))</f>
        <v/>
      </c>
      <c r="D88">
        <v>12</v>
      </c>
      <c r="E88" t="s">
        <v>97</v>
      </c>
      <c r="F88">
        <f t="shared" si="49"/>
        <v>87</v>
      </c>
      <c r="G88" s="4">
        <f t="shared" ca="1" si="30"/>
        <v>41402</v>
      </c>
      <c r="H88">
        <f t="shared" ca="1" si="31"/>
        <v>697.15</v>
      </c>
      <c r="I88" s="5">
        <f t="shared" ca="1" si="31"/>
        <v>885</v>
      </c>
      <c r="J88" s="6">
        <f t="shared" ca="1" si="32"/>
        <v>0.78774011299435021</v>
      </c>
      <c r="K88" s="6">
        <f t="shared" ca="1" si="28"/>
        <v>0.80048496801476576</v>
      </c>
      <c r="L88" s="6">
        <f t="shared" ca="1" si="51"/>
        <v>9.9897207956731095E-3</v>
      </c>
      <c r="M88">
        <f t="shared" ca="1" si="33"/>
        <v>0.81047468881043883</v>
      </c>
      <c r="N88">
        <f t="shared" ca="1" si="34"/>
        <v>0.7904952472190927</v>
      </c>
      <c r="O88" t="str">
        <f t="shared" ca="1" si="29"/>
        <v>Long</v>
      </c>
      <c r="P88" t="str">
        <f t="shared" ca="1" si="27"/>
        <v>Long</v>
      </c>
      <c r="Q88" t="str">
        <f t="shared" ca="1" si="35"/>
        <v/>
      </c>
      <c r="R88">
        <f t="shared" ca="1" si="36"/>
        <v>1</v>
      </c>
      <c r="S88">
        <f t="shared" ca="1" si="37"/>
        <v>0</v>
      </c>
      <c r="T88">
        <f t="shared" ca="1" si="38"/>
        <v>1</v>
      </c>
      <c r="U88" t="str">
        <f t="shared" ca="1" si="39"/>
        <v/>
      </c>
      <c r="V88">
        <f t="shared" ca="1" si="52"/>
        <v>1</v>
      </c>
      <c r="W88">
        <f t="shared" ca="1" si="50"/>
        <v>1</v>
      </c>
      <c r="X88" t="str">
        <f ca="1">IF(T88="","", IF(T88=1, "Long"&amp;COUNTIF($T$2:T88,1), "Sell"&amp;COUNTIF($T$2:T88, 0)))</f>
        <v>Long7</v>
      </c>
      <c r="Y88" t="str">
        <f ca="1">IF(U88="","", IF(U88=-1, "Short"&amp;COUNTIF($U$2:U88,-1), "Cover"&amp;COUNTIF($U$2:U88, 0)))</f>
        <v/>
      </c>
      <c r="Z88" t="str">
        <f t="shared" ca="1" si="40"/>
        <v>BUY</v>
      </c>
      <c r="AA88" t="str">
        <f t="shared" ca="1" si="41"/>
        <v/>
      </c>
      <c r="AB88" t="str">
        <f t="shared" ca="1" si="42"/>
        <v/>
      </c>
      <c r="AC88" t="str">
        <f t="shared" ca="1" si="43"/>
        <v/>
      </c>
      <c r="AD88" t="str">
        <f t="shared" ca="1" si="44"/>
        <v>BUY</v>
      </c>
      <c r="AE88" t="str">
        <f t="shared" ca="1" si="44"/>
        <v/>
      </c>
      <c r="AF88">
        <f t="shared" ca="1" si="45"/>
        <v>1</v>
      </c>
      <c r="AG88">
        <f t="shared" ca="1" si="46"/>
        <v>0</v>
      </c>
      <c r="AH88">
        <f ca="1">IF(AF88=0, "", COUNTIF($AF$2:AF88, 1))</f>
        <v>12</v>
      </c>
      <c r="AI88" t="str">
        <f ca="1">IF(AG88=0, "", COUNTIF($AG$2:AG88, 1))</f>
        <v/>
      </c>
      <c r="AJ88" t="str">
        <f t="shared" ca="1" si="47"/>
        <v>Long</v>
      </c>
      <c r="AK88" t="str">
        <f t="shared" ca="1" si="48"/>
        <v/>
      </c>
    </row>
    <row r="89" spans="1:37" x14ac:dyDescent="0.3">
      <c r="A89" t="str">
        <f ca="1">IF(W89="","",W89&amp;"-"&amp;COUNTIF($W$2:W89,W89))</f>
        <v/>
      </c>
      <c r="B89" t="str">
        <f ca="1">IF(T89="","",T89&amp;"-"&amp;COUNTIF($T$2:T89,T89))</f>
        <v/>
      </c>
      <c r="C89" t="str">
        <f ca="1">IF(U89="","",U89&amp;"-"&amp;COUNTIF($U$2:U89,U89))</f>
        <v/>
      </c>
      <c r="D89" t="s">
        <v>97</v>
      </c>
      <c r="E89" t="s">
        <v>97</v>
      </c>
      <c r="F89">
        <f t="shared" si="49"/>
        <v>88</v>
      </c>
      <c r="G89" s="4">
        <f t="shared" ca="1" si="30"/>
        <v>41403</v>
      </c>
      <c r="H89">
        <f t="shared" ca="1" si="31"/>
        <v>690.05</v>
      </c>
      <c r="I89" s="5">
        <f t="shared" ca="1" si="31"/>
        <v>880.35</v>
      </c>
      <c r="J89" s="6">
        <f t="shared" ca="1" si="32"/>
        <v>0.78383597432839203</v>
      </c>
      <c r="K89" s="6">
        <f t="shared" ca="1" si="28"/>
        <v>0.79665880527578792</v>
      </c>
      <c r="L89" s="6">
        <f t="shared" ca="1" si="51"/>
        <v>7.9010444900194897E-3</v>
      </c>
      <c r="M89">
        <f t="shared" ca="1" si="33"/>
        <v>0.80455984976580741</v>
      </c>
      <c r="N89">
        <f t="shared" ca="1" si="34"/>
        <v>0.78875776078576842</v>
      </c>
      <c r="O89" t="str">
        <f t="shared" ca="1" si="29"/>
        <v>Long</v>
      </c>
      <c r="P89" t="str">
        <f t="shared" ca="1" si="27"/>
        <v>Long</v>
      </c>
      <c r="Q89" t="str">
        <f t="shared" ca="1" si="35"/>
        <v/>
      </c>
      <c r="R89">
        <f t="shared" ca="1" si="36"/>
        <v>1</v>
      </c>
      <c r="S89">
        <f t="shared" ca="1" si="37"/>
        <v>0</v>
      </c>
      <c r="T89" t="str">
        <f t="shared" ca="1" si="38"/>
        <v/>
      </c>
      <c r="U89" t="str">
        <f t="shared" ca="1" si="39"/>
        <v/>
      </c>
      <c r="V89">
        <f t="shared" ca="1" si="52"/>
        <v>0</v>
      </c>
      <c r="W89" t="str">
        <f t="shared" ca="1" si="50"/>
        <v/>
      </c>
      <c r="X89" t="str">
        <f ca="1">IF(T89="","", IF(T89=1, "Long"&amp;COUNTIF($T$2:T89,1), "Sell"&amp;COUNTIF($T$2:T89, 0)))</f>
        <v/>
      </c>
      <c r="Y89" t="str">
        <f ca="1">IF(U89="","", IF(U89=-1, "Short"&amp;COUNTIF($U$2:U89,-1), "Cover"&amp;COUNTIF($U$2:U89, 0)))</f>
        <v/>
      </c>
      <c r="Z89" t="str">
        <f t="shared" ca="1" si="40"/>
        <v/>
      </c>
      <c r="AA89" t="str">
        <f t="shared" ca="1" si="41"/>
        <v/>
      </c>
      <c r="AB89" t="str">
        <f t="shared" ca="1" si="42"/>
        <v/>
      </c>
      <c r="AC89" t="str">
        <f t="shared" ca="1" si="43"/>
        <v/>
      </c>
      <c r="AD89" t="str">
        <f t="shared" ca="1" si="44"/>
        <v/>
      </c>
      <c r="AE89" t="str">
        <f t="shared" ca="1" si="44"/>
        <v/>
      </c>
      <c r="AF89">
        <f t="shared" ca="1" si="45"/>
        <v>0</v>
      </c>
      <c r="AG89">
        <f t="shared" ca="1" si="46"/>
        <v>0</v>
      </c>
      <c r="AH89" t="str">
        <f ca="1">IF(AF89=0, "", COUNTIF($AF$2:AF89, 1))</f>
        <v/>
      </c>
      <c r="AI89" t="str">
        <f ca="1">IF(AG89=0, "", COUNTIF($AG$2:AG89, 1))</f>
        <v/>
      </c>
      <c r="AJ89" t="str">
        <f t="shared" ca="1" si="47"/>
        <v/>
      </c>
      <c r="AK89" t="str">
        <f t="shared" ca="1" si="48"/>
        <v/>
      </c>
    </row>
    <row r="90" spans="1:37" x14ac:dyDescent="0.3">
      <c r="A90" t="str">
        <f ca="1">IF(W90="","",W90&amp;"-"&amp;COUNTIF($W$2:W90,W90))</f>
        <v>0-12</v>
      </c>
      <c r="B90" t="str">
        <f ca="1">IF(T90="","",T90&amp;"-"&amp;COUNTIF($T$2:T90,T90))</f>
        <v>0-7</v>
      </c>
      <c r="C90" t="str">
        <f ca="1">IF(U90="","",U90&amp;"-"&amp;COUNTIF($U$2:U90,U90))</f>
        <v/>
      </c>
      <c r="D90" t="s">
        <v>97</v>
      </c>
      <c r="E90">
        <v>12</v>
      </c>
      <c r="F90">
        <f t="shared" si="49"/>
        <v>89</v>
      </c>
      <c r="G90" s="4">
        <f t="shared" ca="1" si="30"/>
        <v>41404</v>
      </c>
      <c r="H90">
        <f t="shared" ca="1" si="31"/>
        <v>703.35</v>
      </c>
      <c r="I90" s="5">
        <f t="shared" ca="1" si="31"/>
        <v>877.3</v>
      </c>
      <c r="J90" s="6">
        <f t="shared" ca="1" si="32"/>
        <v>0.80172119001481823</v>
      </c>
      <c r="K90" s="6">
        <f t="shared" ca="1" si="28"/>
        <v>0.79690626475828952</v>
      </c>
      <c r="L90" s="6">
        <f t="shared" ca="1" si="51"/>
        <v>8.0288179353536614E-3</v>
      </c>
      <c r="M90">
        <f t="shared" ca="1" si="33"/>
        <v>0.80493508269364322</v>
      </c>
      <c r="N90">
        <f t="shared" ca="1" si="34"/>
        <v>0.78887744682293581</v>
      </c>
      <c r="O90" t="str">
        <f t="shared" ca="1" si="29"/>
        <v/>
      </c>
      <c r="P90" t="str">
        <f t="shared" ca="1" si="27"/>
        <v/>
      </c>
      <c r="Q90" t="str">
        <f t="shared" ca="1" si="35"/>
        <v/>
      </c>
      <c r="R90">
        <f t="shared" ca="1" si="36"/>
        <v>0</v>
      </c>
      <c r="S90">
        <f t="shared" ca="1" si="37"/>
        <v>0</v>
      </c>
      <c r="T90">
        <f t="shared" ca="1" si="38"/>
        <v>0</v>
      </c>
      <c r="U90" t="str">
        <f t="shared" ca="1" si="39"/>
        <v/>
      </c>
      <c r="V90">
        <f t="shared" ca="1" si="52"/>
        <v>0</v>
      </c>
      <c r="W90">
        <f t="shared" ca="1" si="50"/>
        <v>0</v>
      </c>
      <c r="X90" t="str">
        <f ca="1">IF(T90="","", IF(T90=1, "Long"&amp;COUNTIF($T$2:T90,1), "Sell"&amp;COUNTIF($T$2:T90, 0)))</f>
        <v>Sell7</v>
      </c>
      <c r="Y90" t="str">
        <f ca="1">IF(U90="","", IF(U90=-1, "Short"&amp;COUNTIF($U$2:U90,-1), "Cover"&amp;COUNTIF($U$2:U90, 0)))</f>
        <v/>
      </c>
      <c r="Z90" t="str">
        <f t="shared" ca="1" si="40"/>
        <v/>
      </c>
      <c r="AA90" t="str">
        <f t="shared" ca="1" si="41"/>
        <v>SELL</v>
      </c>
      <c r="AB90" t="str">
        <f t="shared" ca="1" si="42"/>
        <v/>
      </c>
      <c r="AC90" t="str">
        <f t="shared" ca="1" si="43"/>
        <v/>
      </c>
      <c r="AD90" t="str">
        <f t="shared" ca="1" si="44"/>
        <v/>
      </c>
      <c r="AE90" t="str">
        <f t="shared" ca="1" si="44"/>
        <v>SELL</v>
      </c>
      <c r="AF90">
        <f t="shared" ca="1" si="45"/>
        <v>0</v>
      </c>
      <c r="AG90">
        <f t="shared" ca="1" si="46"/>
        <v>1</v>
      </c>
      <c r="AH90" t="str">
        <f ca="1">IF(AF90=0, "", COUNTIF($AF$2:AF90, 1))</f>
        <v/>
      </c>
      <c r="AI90">
        <f ca="1">IF(AG90=0, "", COUNTIF($AG$2:AG90, 1))</f>
        <v>12</v>
      </c>
      <c r="AJ90" t="str">
        <f t="shared" ca="1" si="47"/>
        <v/>
      </c>
      <c r="AK90" t="str">
        <f t="shared" ca="1" si="48"/>
        <v>Long</v>
      </c>
    </row>
    <row r="91" spans="1:37" x14ac:dyDescent="0.3">
      <c r="A91" t="str">
        <f ca="1">IF(W91="","",W91&amp;"-"&amp;COUNTIF($W$2:W91,W91))</f>
        <v/>
      </c>
      <c r="B91" t="str">
        <f ca="1">IF(T91="","",T91&amp;"-"&amp;COUNTIF($T$2:T91,T91))</f>
        <v/>
      </c>
      <c r="C91" t="str">
        <f ca="1">IF(U91="","",U91&amp;"-"&amp;COUNTIF($U$2:U91,U91))</f>
        <v/>
      </c>
      <c r="D91" t="s">
        <v>97</v>
      </c>
      <c r="E91" t="s">
        <v>97</v>
      </c>
      <c r="F91">
        <f t="shared" si="49"/>
        <v>90</v>
      </c>
      <c r="G91" s="4">
        <f t="shared" ca="1" si="30"/>
        <v>41405</v>
      </c>
      <c r="H91">
        <f t="shared" ca="1" si="31"/>
        <v>702.8</v>
      </c>
      <c r="I91" s="5">
        <f t="shared" ca="1" si="31"/>
        <v>874.5</v>
      </c>
      <c r="J91" s="6">
        <f t="shared" ca="1" si="32"/>
        <v>0.80365923384791305</v>
      </c>
      <c r="K91" s="6">
        <f t="shared" ca="1" si="28"/>
        <v>0.79830129655472426</v>
      </c>
      <c r="L91" s="6">
        <f t="shared" ca="1" si="51"/>
        <v>7.8492524804864225E-3</v>
      </c>
      <c r="M91">
        <f t="shared" ca="1" si="33"/>
        <v>0.80615054903521066</v>
      </c>
      <c r="N91">
        <f t="shared" ca="1" si="34"/>
        <v>0.79045204407423786</v>
      </c>
      <c r="O91" t="str">
        <f t="shared" ca="1" si="29"/>
        <v/>
      </c>
      <c r="P91" t="str">
        <f t="shared" ca="1" si="27"/>
        <v/>
      </c>
      <c r="Q91" t="str">
        <f t="shared" ca="1" si="35"/>
        <v/>
      </c>
      <c r="R91">
        <f t="shared" ca="1" si="36"/>
        <v>0</v>
      </c>
      <c r="S91">
        <f t="shared" ca="1" si="37"/>
        <v>0</v>
      </c>
      <c r="T91" t="str">
        <f t="shared" ca="1" si="38"/>
        <v/>
      </c>
      <c r="U91" t="str">
        <f t="shared" ca="1" si="39"/>
        <v/>
      </c>
      <c r="V91">
        <f t="shared" ca="1" si="52"/>
        <v>0</v>
      </c>
      <c r="W91" t="str">
        <f t="shared" ca="1" si="50"/>
        <v/>
      </c>
      <c r="X91" t="str">
        <f ca="1">IF(T91="","", IF(T91=1, "Long"&amp;COUNTIF($T$2:T91,1), "Sell"&amp;COUNTIF($T$2:T91, 0)))</f>
        <v/>
      </c>
      <c r="Y91" t="str">
        <f ca="1">IF(U91="","", IF(U91=-1, "Short"&amp;COUNTIF($U$2:U91,-1), "Cover"&amp;COUNTIF($U$2:U91, 0)))</f>
        <v/>
      </c>
      <c r="Z91" t="str">
        <f t="shared" ca="1" si="40"/>
        <v/>
      </c>
      <c r="AA91" t="str">
        <f t="shared" ca="1" si="41"/>
        <v/>
      </c>
      <c r="AB91" t="str">
        <f t="shared" ca="1" si="42"/>
        <v/>
      </c>
      <c r="AC91" t="str">
        <f t="shared" ca="1" si="43"/>
        <v/>
      </c>
      <c r="AD91" t="str">
        <f t="shared" ca="1" si="44"/>
        <v/>
      </c>
      <c r="AE91" t="str">
        <f t="shared" ca="1" si="44"/>
        <v/>
      </c>
      <c r="AF91">
        <f t="shared" ca="1" si="45"/>
        <v>0</v>
      </c>
      <c r="AG91">
        <f t="shared" ca="1" si="46"/>
        <v>0</v>
      </c>
      <c r="AH91" t="str">
        <f ca="1">IF(AF91=0, "", COUNTIF($AF$2:AF91, 1))</f>
        <v/>
      </c>
      <c r="AI91" t="str">
        <f ca="1">IF(AG91=0, "", COUNTIF($AG$2:AG91, 1))</f>
        <v/>
      </c>
      <c r="AJ91" t="str">
        <f t="shared" ca="1" si="47"/>
        <v/>
      </c>
      <c r="AK91" t="str">
        <f t="shared" ca="1" si="48"/>
        <v/>
      </c>
    </row>
    <row r="92" spans="1:37" x14ac:dyDescent="0.3">
      <c r="A92" t="str">
        <f ca="1">IF(W92="","",W92&amp;"-"&amp;COUNTIF($W$2:W92,W92))</f>
        <v/>
      </c>
      <c r="B92" t="str">
        <f ca="1">IF(T92="","",T92&amp;"-"&amp;COUNTIF($T$2:T92,T92))</f>
        <v/>
      </c>
      <c r="C92" t="str">
        <f ca="1">IF(U92="","",U92&amp;"-"&amp;COUNTIF($U$2:U92,U92))</f>
        <v/>
      </c>
      <c r="D92" t="s">
        <v>97</v>
      </c>
      <c r="E92" t="s">
        <v>97</v>
      </c>
      <c r="F92">
        <f t="shared" si="49"/>
        <v>91</v>
      </c>
      <c r="G92" s="4">
        <f t="shared" ca="1" si="30"/>
        <v>41407</v>
      </c>
      <c r="H92">
        <f t="shared" ca="1" si="31"/>
        <v>692.75</v>
      </c>
      <c r="I92" s="5">
        <f t="shared" ca="1" si="31"/>
        <v>863.5</v>
      </c>
      <c r="J92" s="6">
        <f t="shared" ca="1" si="32"/>
        <v>0.80225825130283734</v>
      </c>
      <c r="K92" s="6">
        <f t="shared" ca="1" si="28"/>
        <v>0.79808856579516785</v>
      </c>
      <c r="L92" s="6">
        <f t="shared" ca="1" si="51"/>
        <v>7.6933129648278286E-3</v>
      </c>
      <c r="M92">
        <f t="shared" ca="1" si="33"/>
        <v>0.80578187875999563</v>
      </c>
      <c r="N92">
        <f t="shared" ca="1" si="34"/>
        <v>0.79039525283034007</v>
      </c>
      <c r="O92" t="str">
        <f t="shared" ca="1" si="29"/>
        <v/>
      </c>
      <c r="P92" t="str">
        <f t="shared" ca="1" si="27"/>
        <v/>
      </c>
      <c r="Q92" t="str">
        <f t="shared" ca="1" si="35"/>
        <v/>
      </c>
      <c r="R92">
        <f t="shared" ca="1" si="36"/>
        <v>0</v>
      </c>
      <c r="S92">
        <f t="shared" ca="1" si="37"/>
        <v>0</v>
      </c>
      <c r="T92" t="str">
        <f t="shared" ca="1" si="38"/>
        <v/>
      </c>
      <c r="U92" t="str">
        <f t="shared" ca="1" si="39"/>
        <v/>
      </c>
      <c r="V92">
        <f t="shared" ca="1" si="52"/>
        <v>0</v>
      </c>
      <c r="W92" t="str">
        <f t="shared" ca="1" si="50"/>
        <v/>
      </c>
      <c r="X92" t="str">
        <f ca="1">IF(T92="","", IF(T92=1, "Long"&amp;COUNTIF($T$2:T92,1), "Sell"&amp;COUNTIF($T$2:T92, 0)))</f>
        <v/>
      </c>
      <c r="Y92" t="str">
        <f ca="1">IF(U92="","", IF(U92=-1, "Short"&amp;COUNTIF($U$2:U92,-1), "Cover"&amp;COUNTIF($U$2:U92, 0)))</f>
        <v/>
      </c>
      <c r="Z92" t="str">
        <f t="shared" ca="1" si="40"/>
        <v/>
      </c>
      <c r="AA92" t="str">
        <f t="shared" ca="1" si="41"/>
        <v/>
      </c>
      <c r="AB92" t="str">
        <f t="shared" ca="1" si="42"/>
        <v/>
      </c>
      <c r="AC92" t="str">
        <f t="shared" ca="1" si="43"/>
        <v/>
      </c>
      <c r="AD92" t="str">
        <f t="shared" ca="1" si="44"/>
        <v/>
      </c>
      <c r="AE92" t="str">
        <f t="shared" ca="1" si="44"/>
        <v/>
      </c>
      <c r="AF92">
        <f t="shared" ca="1" si="45"/>
        <v>0</v>
      </c>
      <c r="AG92">
        <f t="shared" ca="1" si="46"/>
        <v>0</v>
      </c>
      <c r="AH92" t="str">
        <f ca="1">IF(AF92=0, "", COUNTIF($AF$2:AF92, 1))</f>
        <v/>
      </c>
      <c r="AI92" t="str">
        <f ca="1">IF(AG92=0, "", COUNTIF($AG$2:AG92, 1))</f>
        <v/>
      </c>
      <c r="AJ92" t="str">
        <f t="shared" ca="1" si="47"/>
        <v/>
      </c>
      <c r="AK92" t="str">
        <f t="shared" ca="1" si="48"/>
        <v/>
      </c>
    </row>
    <row r="93" spans="1:37" x14ac:dyDescent="0.3">
      <c r="A93" t="str">
        <f ca="1">IF(W93="","",W93&amp;"-"&amp;COUNTIF($W$2:W93,W93))</f>
        <v/>
      </c>
      <c r="B93" t="str">
        <f ca="1">IF(T93="","",T93&amp;"-"&amp;COUNTIF($T$2:T93,T93))</f>
        <v/>
      </c>
      <c r="C93" t="str">
        <f ca="1">IF(U93="","",U93&amp;"-"&amp;COUNTIF($U$2:U93,U93))</f>
        <v/>
      </c>
      <c r="D93" t="s">
        <v>97</v>
      </c>
      <c r="E93" t="s">
        <v>97</v>
      </c>
      <c r="F93">
        <f t="shared" si="49"/>
        <v>92</v>
      </c>
      <c r="G93" s="4">
        <f t="shared" ca="1" si="30"/>
        <v>41408</v>
      </c>
      <c r="H93">
        <f t="shared" ca="1" si="31"/>
        <v>689.05</v>
      </c>
      <c r="I93" s="5">
        <f t="shared" ca="1" si="31"/>
        <v>870.85</v>
      </c>
      <c r="J93" s="6">
        <f t="shared" ca="1" si="32"/>
        <v>0.79123844519722109</v>
      </c>
      <c r="K93" s="6">
        <f t="shared" ca="1" si="28"/>
        <v>0.79671453395811787</v>
      </c>
      <c r="L93" s="6">
        <f t="shared" ca="1" si="51"/>
        <v>7.5516979057865226E-3</v>
      </c>
      <c r="M93">
        <f t="shared" ca="1" si="33"/>
        <v>0.80426623186390434</v>
      </c>
      <c r="N93">
        <f t="shared" ca="1" si="34"/>
        <v>0.7891628360523314</v>
      </c>
      <c r="O93" t="str">
        <f t="shared" ca="1" si="29"/>
        <v/>
      </c>
      <c r="P93" t="str">
        <f t="shared" ref="P93:P156" ca="1" si="53">IF(G93&lt;=$AM$3,"",IF(P92="",IF(J93&lt;N93,"Long",IF(P93="","","")),IF(P92="Long", IF(J93&gt;K93,"",P92),"")))</f>
        <v/>
      </c>
      <c r="Q93" t="str">
        <f t="shared" ca="1" si="35"/>
        <v/>
      </c>
      <c r="R93">
        <f t="shared" ca="1" si="36"/>
        <v>0</v>
      </c>
      <c r="S93">
        <f t="shared" ca="1" si="37"/>
        <v>0</v>
      </c>
      <c r="T93" t="str">
        <f t="shared" ca="1" si="38"/>
        <v/>
      </c>
      <c r="U93" t="str">
        <f t="shared" ca="1" si="39"/>
        <v/>
      </c>
      <c r="V93">
        <f t="shared" ca="1" si="52"/>
        <v>0</v>
      </c>
      <c r="W93" t="str">
        <f t="shared" ca="1" si="50"/>
        <v/>
      </c>
      <c r="X93" t="str">
        <f ca="1">IF(T93="","", IF(T93=1, "Long"&amp;COUNTIF($T$2:T93,1), "Sell"&amp;COUNTIF($T$2:T93, 0)))</f>
        <v/>
      </c>
      <c r="Y93" t="str">
        <f ca="1">IF(U93="","", IF(U93=-1, "Short"&amp;COUNTIF($U$2:U93,-1), "Cover"&amp;COUNTIF($U$2:U93, 0)))</f>
        <v/>
      </c>
      <c r="Z93" t="str">
        <f t="shared" ca="1" si="40"/>
        <v/>
      </c>
      <c r="AA93" t="str">
        <f t="shared" ca="1" si="41"/>
        <v/>
      </c>
      <c r="AB93" t="str">
        <f t="shared" ca="1" si="42"/>
        <v/>
      </c>
      <c r="AC93" t="str">
        <f t="shared" ca="1" si="43"/>
        <v/>
      </c>
      <c r="AD93" t="str">
        <f t="shared" ca="1" si="44"/>
        <v/>
      </c>
      <c r="AE93" t="str">
        <f t="shared" ca="1" si="44"/>
        <v/>
      </c>
      <c r="AF93">
        <f t="shared" ca="1" si="45"/>
        <v>0</v>
      </c>
      <c r="AG93">
        <f t="shared" ca="1" si="46"/>
        <v>0</v>
      </c>
      <c r="AH93" t="str">
        <f ca="1">IF(AF93=0, "", COUNTIF($AF$2:AF93, 1))</f>
        <v/>
      </c>
      <c r="AI93" t="str">
        <f ca="1">IF(AG93=0, "", COUNTIF($AG$2:AG93, 1))</f>
        <v/>
      </c>
      <c r="AJ93" t="str">
        <f t="shared" ca="1" si="47"/>
        <v/>
      </c>
      <c r="AK93" t="str">
        <f t="shared" ca="1" si="48"/>
        <v/>
      </c>
    </row>
    <row r="94" spans="1:37" x14ac:dyDescent="0.3">
      <c r="A94" t="str">
        <f ca="1">IF(W94="","",W94&amp;"-"&amp;COUNTIF($W$2:W94,W94))</f>
        <v>1-13</v>
      </c>
      <c r="B94" t="str">
        <f ca="1">IF(T94="","",T94&amp;"-"&amp;COUNTIF($T$2:T94,T94))</f>
        <v>1-8</v>
      </c>
      <c r="C94" t="str">
        <f ca="1">IF(U94="","",U94&amp;"-"&amp;COUNTIF($U$2:U94,U94))</f>
        <v/>
      </c>
      <c r="D94">
        <v>13</v>
      </c>
      <c r="E94" t="s">
        <v>97</v>
      </c>
      <c r="F94">
        <f t="shared" si="49"/>
        <v>93</v>
      </c>
      <c r="G94" s="4">
        <f t="shared" ca="1" si="30"/>
        <v>41409</v>
      </c>
      <c r="H94">
        <f t="shared" ca="1" si="31"/>
        <v>714.85</v>
      </c>
      <c r="I94" s="5">
        <f t="shared" ca="1" si="31"/>
        <v>910.05</v>
      </c>
      <c r="J94" s="6">
        <f t="shared" ca="1" si="32"/>
        <v>0.7855062908631395</v>
      </c>
      <c r="K94" s="6">
        <f t="shared" ca="1" si="28"/>
        <v>0.79506364587493727</v>
      </c>
      <c r="L94" s="6">
        <f t="shared" ca="1" si="51"/>
        <v>8.0521005511296935E-3</v>
      </c>
      <c r="M94">
        <f t="shared" ca="1" si="33"/>
        <v>0.80311574642606698</v>
      </c>
      <c r="N94">
        <f t="shared" ca="1" si="34"/>
        <v>0.78701154532380757</v>
      </c>
      <c r="O94" t="str">
        <f t="shared" ca="1" si="29"/>
        <v>Long</v>
      </c>
      <c r="P94" t="str">
        <f t="shared" ca="1" si="53"/>
        <v>Long</v>
      </c>
      <c r="Q94" t="str">
        <f t="shared" ca="1" si="35"/>
        <v/>
      </c>
      <c r="R94">
        <f t="shared" ca="1" si="36"/>
        <v>1</v>
      </c>
      <c r="S94">
        <f t="shared" ca="1" si="37"/>
        <v>0</v>
      </c>
      <c r="T94">
        <f t="shared" ca="1" si="38"/>
        <v>1</v>
      </c>
      <c r="U94" t="str">
        <f t="shared" ca="1" si="39"/>
        <v/>
      </c>
      <c r="V94">
        <f t="shared" ca="1" si="52"/>
        <v>1</v>
      </c>
      <c r="W94">
        <f t="shared" ca="1" si="50"/>
        <v>1</v>
      </c>
      <c r="X94" t="str">
        <f ca="1">IF(T94="","", IF(T94=1, "Long"&amp;COUNTIF($T$2:T94,1), "Sell"&amp;COUNTIF($T$2:T94, 0)))</f>
        <v>Long8</v>
      </c>
      <c r="Y94" t="str">
        <f ca="1">IF(U94="","", IF(U94=-1, "Short"&amp;COUNTIF($U$2:U94,-1), "Cover"&amp;COUNTIF($U$2:U94, 0)))</f>
        <v/>
      </c>
      <c r="Z94" t="str">
        <f t="shared" ca="1" si="40"/>
        <v>BUY</v>
      </c>
      <c r="AA94" t="str">
        <f t="shared" ca="1" si="41"/>
        <v/>
      </c>
      <c r="AB94" t="str">
        <f t="shared" ca="1" si="42"/>
        <v/>
      </c>
      <c r="AC94" t="str">
        <f t="shared" ca="1" si="43"/>
        <v/>
      </c>
      <c r="AD94" t="str">
        <f t="shared" ca="1" si="44"/>
        <v>BUY</v>
      </c>
      <c r="AE94" t="str">
        <f t="shared" ca="1" si="44"/>
        <v/>
      </c>
      <c r="AF94">
        <f t="shared" ca="1" si="45"/>
        <v>1</v>
      </c>
      <c r="AG94">
        <f t="shared" ca="1" si="46"/>
        <v>0</v>
      </c>
      <c r="AH94">
        <f ca="1">IF(AF94=0, "", COUNTIF($AF$2:AF94, 1))</f>
        <v>13</v>
      </c>
      <c r="AI94" t="str">
        <f ca="1">IF(AG94=0, "", COUNTIF($AG$2:AG94, 1))</f>
        <v/>
      </c>
      <c r="AJ94" t="str">
        <f t="shared" ca="1" si="47"/>
        <v>Long</v>
      </c>
      <c r="AK94" t="str">
        <f t="shared" ca="1" si="48"/>
        <v/>
      </c>
    </row>
    <row r="95" spans="1:37" x14ac:dyDescent="0.3">
      <c r="A95" t="str">
        <f ca="1">IF(W95="","",W95&amp;"-"&amp;COUNTIF($W$2:W95,W95))</f>
        <v>0-13</v>
      </c>
      <c r="B95" t="str">
        <f ca="1">IF(T95="","",T95&amp;"-"&amp;COUNTIF($T$2:T95,T95))</f>
        <v>0-8</v>
      </c>
      <c r="C95" t="str">
        <f ca="1">IF(U95="","",U95&amp;"-"&amp;COUNTIF($U$2:U95,U95))</f>
        <v/>
      </c>
      <c r="D95" t="s">
        <v>97</v>
      </c>
      <c r="E95">
        <v>13</v>
      </c>
      <c r="F95">
        <f t="shared" si="49"/>
        <v>94</v>
      </c>
      <c r="G95" s="4">
        <f t="shared" ca="1" si="30"/>
        <v>41410</v>
      </c>
      <c r="H95">
        <f t="shared" ca="1" si="31"/>
        <v>722.8</v>
      </c>
      <c r="I95" s="5">
        <f t="shared" ca="1" si="31"/>
        <v>908.35</v>
      </c>
      <c r="J95" s="6">
        <f t="shared" ca="1" si="32"/>
        <v>0.79572851874277528</v>
      </c>
      <c r="K95" s="6">
        <f t="shared" ca="1" si="28"/>
        <v>0.79498390680290532</v>
      </c>
      <c r="L95" s="6">
        <f t="shared" ca="1" si="51"/>
        <v>8.039950024047119E-3</v>
      </c>
      <c r="M95">
        <f t="shared" ca="1" si="33"/>
        <v>0.80302385682695243</v>
      </c>
      <c r="N95">
        <f t="shared" ca="1" si="34"/>
        <v>0.7869439567788582</v>
      </c>
      <c r="O95" t="str">
        <f t="shared" ca="1" si="29"/>
        <v/>
      </c>
      <c r="P95" t="str">
        <f t="shared" ca="1" si="53"/>
        <v/>
      </c>
      <c r="Q95" t="str">
        <f t="shared" ca="1" si="35"/>
        <v/>
      </c>
      <c r="R95">
        <f t="shared" ca="1" si="36"/>
        <v>0</v>
      </c>
      <c r="S95">
        <f t="shared" ca="1" si="37"/>
        <v>0</v>
      </c>
      <c r="T95">
        <f t="shared" ca="1" si="38"/>
        <v>0</v>
      </c>
      <c r="U95" t="str">
        <f t="shared" ca="1" si="39"/>
        <v/>
      </c>
      <c r="V95">
        <f t="shared" ca="1" si="52"/>
        <v>0</v>
      </c>
      <c r="W95">
        <f t="shared" ca="1" si="50"/>
        <v>0</v>
      </c>
      <c r="X95" t="str">
        <f ca="1">IF(T95="","", IF(T95=1, "Long"&amp;COUNTIF($T$2:T95,1), "Sell"&amp;COUNTIF($T$2:T95, 0)))</f>
        <v>Sell8</v>
      </c>
      <c r="Y95" t="str">
        <f ca="1">IF(U95="","", IF(U95=-1, "Short"&amp;COUNTIF($U$2:U95,-1), "Cover"&amp;COUNTIF($U$2:U95, 0)))</f>
        <v/>
      </c>
      <c r="Z95" t="str">
        <f t="shared" ca="1" si="40"/>
        <v/>
      </c>
      <c r="AA95" t="str">
        <f t="shared" ca="1" si="41"/>
        <v>SELL</v>
      </c>
      <c r="AB95" t="str">
        <f t="shared" ca="1" si="42"/>
        <v/>
      </c>
      <c r="AC95" t="str">
        <f t="shared" ca="1" si="43"/>
        <v/>
      </c>
      <c r="AD95" t="str">
        <f t="shared" ca="1" si="44"/>
        <v/>
      </c>
      <c r="AE95" t="str">
        <f t="shared" ca="1" si="44"/>
        <v>SELL</v>
      </c>
      <c r="AF95">
        <f t="shared" ca="1" si="45"/>
        <v>0</v>
      </c>
      <c r="AG95">
        <f t="shared" ca="1" si="46"/>
        <v>1</v>
      </c>
      <c r="AH95" t="str">
        <f ca="1">IF(AF95=0, "", COUNTIF($AF$2:AF95, 1))</f>
        <v/>
      </c>
      <c r="AI95">
        <f ca="1">IF(AG95=0, "", COUNTIF($AG$2:AG95, 1))</f>
        <v>13</v>
      </c>
      <c r="AJ95" t="str">
        <f t="shared" ca="1" si="47"/>
        <v/>
      </c>
      <c r="AK95" t="str">
        <f t="shared" ca="1" si="48"/>
        <v>Long</v>
      </c>
    </row>
    <row r="96" spans="1:37" x14ac:dyDescent="0.3">
      <c r="A96" t="str">
        <f ca="1">IF(W96="","",W96&amp;"-"&amp;COUNTIF($W$2:W96,W96))</f>
        <v/>
      </c>
      <c r="B96" t="str">
        <f ca="1">IF(T96="","",T96&amp;"-"&amp;COUNTIF($T$2:T96,T96))</f>
        <v/>
      </c>
      <c r="C96" t="str">
        <f ca="1">IF(U96="","",U96&amp;"-"&amp;COUNTIF($U$2:U96,U96))</f>
        <v/>
      </c>
      <c r="D96" t="s">
        <v>97</v>
      </c>
      <c r="E96" t="s">
        <v>97</v>
      </c>
      <c r="F96">
        <f t="shared" si="49"/>
        <v>95</v>
      </c>
      <c r="G96" s="4">
        <f t="shared" ca="1" si="30"/>
        <v>41411</v>
      </c>
      <c r="H96">
        <f t="shared" ca="1" si="31"/>
        <v>718.9</v>
      </c>
      <c r="I96" s="5">
        <f t="shared" ca="1" si="31"/>
        <v>903.35</v>
      </c>
      <c r="J96" s="6">
        <f t="shared" ca="1" si="32"/>
        <v>0.79581557535838821</v>
      </c>
      <c r="K96" s="6">
        <f t="shared" ca="1" si="28"/>
        <v>0.79534186731769219</v>
      </c>
      <c r="L96" s="6">
        <f t="shared" ca="1" si="51"/>
        <v>7.9834991442176984E-3</v>
      </c>
      <c r="M96">
        <f t="shared" ca="1" si="33"/>
        <v>0.80332536646190988</v>
      </c>
      <c r="N96">
        <f t="shared" ca="1" si="34"/>
        <v>0.78735836817347449</v>
      </c>
      <c r="O96" t="str">
        <f t="shared" ca="1" si="29"/>
        <v/>
      </c>
      <c r="P96" t="str">
        <f t="shared" ca="1" si="53"/>
        <v/>
      </c>
      <c r="Q96" t="str">
        <f t="shared" ca="1" si="35"/>
        <v/>
      </c>
      <c r="R96">
        <f t="shared" ca="1" si="36"/>
        <v>0</v>
      </c>
      <c r="S96">
        <f t="shared" ca="1" si="37"/>
        <v>0</v>
      </c>
      <c r="T96" t="str">
        <f t="shared" ca="1" si="38"/>
        <v/>
      </c>
      <c r="U96" t="str">
        <f t="shared" ca="1" si="39"/>
        <v/>
      </c>
      <c r="V96">
        <f t="shared" ca="1" si="52"/>
        <v>0</v>
      </c>
      <c r="W96" t="str">
        <f t="shared" ca="1" si="50"/>
        <v/>
      </c>
      <c r="X96" t="str">
        <f ca="1">IF(T96="","", IF(T96=1, "Long"&amp;COUNTIF($T$2:T96,1), "Sell"&amp;COUNTIF($T$2:T96, 0)))</f>
        <v/>
      </c>
      <c r="Y96" t="str">
        <f ca="1">IF(U96="","", IF(U96=-1, "Short"&amp;COUNTIF($U$2:U96,-1), "Cover"&amp;COUNTIF($U$2:U96, 0)))</f>
        <v/>
      </c>
      <c r="Z96" t="str">
        <f t="shared" ca="1" si="40"/>
        <v/>
      </c>
      <c r="AA96" t="str">
        <f t="shared" ca="1" si="41"/>
        <v/>
      </c>
      <c r="AB96" t="str">
        <f t="shared" ca="1" si="42"/>
        <v/>
      </c>
      <c r="AC96" t="str">
        <f t="shared" ca="1" si="43"/>
        <v/>
      </c>
      <c r="AD96" t="str">
        <f t="shared" ca="1" si="44"/>
        <v/>
      </c>
      <c r="AE96" t="str">
        <f t="shared" ca="1" si="44"/>
        <v/>
      </c>
      <c r="AF96">
        <f t="shared" ca="1" si="45"/>
        <v>0</v>
      </c>
      <c r="AG96">
        <f t="shared" ca="1" si="46"/>
        <v>0</v>
      </c>
      <c r="AH96" t="str">
        <f ca="1">IF(AF96=0, "", COUNTIF($AF$2:AF96, 1))</f>
        <v/>
      </c>
      <c r="AI96" t="str">
        <f ca="1">IF(AG96=0, "", COUNTIF($AG$2:AG96, 1))</f>
        <v/>
      </c>
      <c r="AJ96" t="str">
        <f t="shared" ca="1" si="47"/>
        <v/>
      </c>
      <c r="AK96" t="str">
        <f t="shared" ca="1" si="48"/>
        <v/>
      </c>
    </row>
    <row r="97" spans="1:37" x14ac:dyDescent="0.3">
      <c r="A97" t="str">
        <f ca="1">IF(W97="","",W97&amp;"-"&amp;COUNTIF($W$2:W97,W97))</f>
        <v/>
      </c>
      <c r="B97" t="str">
        <f ca="1">IF(T97="","",T97&amp;"-"&amp;COUNTIF($T$2:T97,T97))</f>
        <v/>
      </c>
      <c r="C97" t="str">
        <f ca="1">IF(U97="","",U97&amp;"-"&amp;COUNTIF($U$2:U97,U97))</f>
        <v/>
      </c>
      <c r="D97" t="s">
        <v>97</v>
      </c>
      <c r="E97" t="s">
        <v>97</v>
      </c>
      <c r="F97">
        <f t="shared" si="49"/>
        <v>96</v>
      </c>
      <c r="G97" s="4">
        <f t="shared" ca="1" si="30"/>
        <v>41414</v>
      </c>
      <c r="H97">
        <f t="shared" ca="1" si="31"/>
        <v>714.5</v>
      </c>
      <c r="I97" s="5">
        <f t="shared" ca="1" si="31"/>
        <v>898.4</v>
      </c>
      <c r="J97" s="6">
        <f t="shared" ca="1" si="32"/>
        <v>0.79530276046304549</v>
      </c>
      <c r="K97" s="6">
        <f t="shared" ca="1" si="28"/>
        <v>0.79428063531128812</v>
      </c>
      <c r="L97" s="6">
        <f t="shared" ca="1" si="51"/>
        <v>7.0755673924987926E-3</v>
      </c>
      <c r="M97">
        <f t="shared" ca="1" si="33"/>
        <v>0.80135620270378694</v>
      </c>
      <c r="N97">
        <f t="shared" ca="1" si="34"/>
        <v>0.7872050679187893</v>
      </c>
      <c r="O97" t="str">
        <f t="shared" ca="1" si="29"/>
        <v/>
      </c>
      <c r="P97" t="str">
        <f t="shared" ca="1" si="53"/>
        <v/>
      </c>
      <c r="Q97" t="str">
        <f t="shared" ca="1" si="35"/>
        <v/>
      </c>
      <c r="R97">
        <f t="shared" ca="1" si="36"/>
        <v>0</v>
      </c>
      <c r="S97">
        <f t="shared" ca="1" si="37"/>
        <v>0</v>
      </c>
      <c r="T97" t="str">
        <f t="shared" ca="1" si="38"/>
        <v/>
      </c>
      <c r="U97" t="str">
        <f t="shared" ca="1" si="39"/>
        <v/>
      </c>
      <c r="V97">
        <f t="shared" ca="1" si="52"/>
        <v>0</v>
      </c>
      <c r="W97" t="str">
        <f t="shared" ca="1" si="50"/>
        <v/>
      </c>
      <c r="X97" t="str">
        <f ca="1">IF(T97="","", IF(T97=1, "Long"&amp;COUNTIF($T$2:T97,1), "Sell"&amp;COUNTIF($T$2:T97, 0)))</f>
        <v/>
      </c>
      <c r="Y97" t="str">
        <f ca="1">IF(U97="","", IF(U97=-1, "Short"&amp;COUNTIF($U$2:U97,-1), "Cover"&amp;COUNTIF($U$2:U97, 0)))</f>
        <v/>
      </c>
      <c r="Z97" t="str">
        <f t="shared" ca="1" si="40"/>
        <v/>
      </c>
      <c r="AA97" t="str">
        <f t="shared" ca="1" si="41"/>
        <v/>
      </c>
      <c r="AB97" t="str">
        <f t="shared" ca="1" si="42"/>
        <v/>
      </c>
      <c r="AC97" t="str">
        <f t="shared" ca="1" si="43"/>
        <v/>
      </c>
      <c r="AD97" t="str">
        <f t="shared" ca="1" si="44"/>
        <v/>
      </c>
      <c r="AE97" t="str">
        <f t="shared" ca="1" si="44"/>
        <v/>
      </c>
      <c r="AF97">
        <f t="shared" ca="1" si="45"/>
        <v>0</v>
      </c>
      <c r="AG97">
        <f t="shared" ca="1" si="46"/>
        <v>0</v>
      </c>
      <c r="AH97" t="str">
        <f ca="1">IF(AF97=0, "", COUNTIF($AF$2:AF97, 1))</f>
        <v/>
      </c>
      <c r="AI97" t="str">
        <f ca="1">IF(AG97=0, "", COUNTIF($AG$2:AG97, 1))</f>
        <v/>
      </c>
      <c r="AJ97" t="str">
        <f t="shared" ca="1" si="47"/>
        <v/>
      </c>
      <c r="AK97" t="str">
        <f t="shared" ca="1" si="48"/>
        <v/>
      </c>
    </row>
    <row r="98" spans="1:37" x14ac:dyDescent="0.3">
      <c r="A98" t="str">
        <f ca="1">IF(W98="","",W98&amp;"-"&amp;COUNTIF($W$2:W98,W98))</f>
        <v>1-14</v>
      </c>
      <c r="B98" t="str">
        <f ca="1">IF(T98="","",T98&amp;"-"&amp;COUNTIF($T$2:T98,T98))</f>
        <v>1-9</v>
      </c>
      <c r="C98" t="str">
        <f ca="1">IF(U98="","",U98&amp;"-"&amp;COUNTIF($U$2:U98,U98))</f>
        <v/>
      </c>
      <c r="D98">
        <v>14</v>
      </c>
      <c r="E98" t="s">
        <v>97</v>
      </c>
      <c r="F98">
        <f t="shared" si="49"/>
        <v>97</v>
      </c>
      <c r="G98" s="4">
        <f t="shared" ca="1" si="30"/>
        <v>41415</v>
      </c>
      <c r="H98">
        <f t="shared" ca="1" si="31"/>
        <v>707.8</v>
      </c>
      <c r="I98" s="5">
        <f t="shared" ca="1" si="31"/>
        <v>902.05</v>
      </c>
      <c r="J98" s="6">
        <f t="shared" ca="1" si="32"/>
        <v>0.78465716977994571</v>
      </c>
      <c r="K98" s="6">
        <f t="shared" ca="1" si="28"/>
        <v>0.79397234098984759</v>
      </c>
      <c r="L98" s="6">
        <f t="shared" ca="1" si="51"/>
        <v>7.4494972843092439E-3</v>
      </c>
      <c r="M98">
        <f t="shared" ca="1" si="33"/>
        <v>0.80142183827415681</v>
      </c>
      <c r="N98">
        <f t="shared" ca="1" si="34"/>
        <v>0.78652284370553838</v>
      </c>
      <c r="O98" t="str">
        <f t="shared" ca="1" si="29"/>
        <v>Long</v>
      </c>
      <c r="P98" t="str">
        <f t="shared" ca="1" si="53"/>
        <v>Long</v>
      </c>
      <c r="Q98" t="str">
        <f t="shared" ca="1" si="35"/>
        <v/>
      </c>
      <c r="R98">
        <f t="shared" ca="1" si="36"/>
        <v>1</v>
      </c>
      <c r="S98">
        <f t="shared" ca="1" si="37"/>
        <v>0</v>
      </c>
      <c r="T98">
        <f t="shared" ca="1" si="38"/>
        <v>1</v>
      </c>
      <c r="U98" t="str">
        <f t="shared" ca="1" si="39"/>
        <v/>
      </c>
      <c r="V98">
        <f t="shared" ca="1" si="52"/>
        <v>1</v>
      </c>
      <c r="W98">
        <f t="shared" ca="1" si="50"/>
        <v>1</v>
      </c>
      <c r="X98" t="str">
        <f ca="1">IF(T98="","", IF(T98=1, "Long"&amp;COUNTIF($T$2:T98,1), "Sell"&amp;COUNTIF($T$2:T98, 0)))</f>
        <v>Long9</v>
      </c>
      <c r="Y98" t="str">
        <f ca="1">IF(U98="","", IF(U98=-1, "Short"&amp;COUNTIF($U$2:U98,-1), "Cover"&amp;COUNTIF($U$2:U98, 0)))</f>
        <v/>
      </c>
      <c r="Z98" t="str">
        <f t="shared" ca="1" si="40"/>
        <v>BUY</v>
      </c>
      <c r="AA98" t="str">
        <f t="shared" ca="1" si="41"/>
        <v/>
      </c>
      <c r="AB98" t="str">
        <f t="shared" ca="1" si="42"/>
        <v/>
      </c>
      <c r="AC98" t="str">
        <f t="shared" ca="1" si="43"/>
        <v/>
      </c>
      <c r="AD98" t="str">
        <f t="shared" ca="1" si="44"/>
        <v>BUY</v>
      </c>
      <c r="AE98" t="str">
        <f t="shared" ca="1" si="44"/>
        <v/>
      </c>
      <c r="AF98">
        <f t="shared" ca="1" si="45"/>
        <v>1</v>
      </c>
      <c r="AG98">
        <f t="shared" ca="1" si="46"/>
        <v>0</v>
      </c>
      <c r="AH98">
        <f ca="1">IF(AF98=0, "", COUNTIF($AF$2:AF98, 1))</f>
        <v>14</v>
      </c>
      <c r="AI98" t="str">
        <f ca="1">IF(AG98=0, "", COUNTIF($AG$2:AG98, 1))</f>
        <v/>
      </c>
      <c r="AJ98" t="str">
        <f t="shared" ca="1" si="47"/>
        <v>Long</v>
      </c>
      <c r="AK98" t="str">
        <f t="shared" ca="1" si="48"/>
        <v/>
      </c>
    </row>
    <row r="99" spans="1:37" x14ac:dyDescent="0.3">
      <c r="A99" t="str">
        <f ca="1">IF(W99="","",W99&amp;"-"&amp;COUNTIF($W$2:W99,W99))</f>
        <v/>
      </c>
      <c r="B99" t="str">
        <f ca="1">IF(T99="","",T99&amp;"-"&amp;COUNTIF($T$2:T99,T99))</f>
        <v/>
      </c>
      <c r="C99" t="str">
        <f ca="1">IF(U99="","",U99&amp;"-"&amp;COUNTIF($U$2:U99,U99))</f>
        <v/>
      </c>
      <c r="D99" t="s">
        <v>97</v>
      </c>
      <c r="E99" t="s">
        <v>97</v>
      </c>
      <c r="F99">
        <f t="shared" si="49"/>
        <v>98</v>
      </c>
      <c r="G99" s="4">
        <f t="shared" ca="1" si="30"/>
        <v>41416</v>
      </c>
      <c r="H99">
        <f t="shared" ca="1" si="31"/>
        <v>703.45</v>
      </c>
      <c r="I99" s="5">
        <f t="shared" ca="1" si="31"/>
        <v>899.85</v>
      </c>
      <c r="J99" s="6">
        <f t="shared" ca="1" si="32"/>
        <v>0.78174140134466863</v>
      </c>
      <c r="K99" s="6">
        <f t="shared" ca="1" si="28"/>
        <v>0.7937628836914753</v>
      </c>
      <c r="L99" s="6">
        <f t="shared" ca="1" si="51"/>
        <v>7.7879274094267616E-3</v>
      </c>
      <c r="M99">
        <f t="shared" ca="1" si="33"/>
        <v>0.80155081110090209</v>
      </c>
      <c r="N99">
        <f t="shared" ca="1" si="34"/>
        <v>0.7859749562820485</v>
      </c>
      <c r="O99" t="str">
        <f t="shared" ca="1" si="29"/>
        <v>Long</v>
      </c>
      <c r="P99" t="str">
        <f t="shared" ca="1" si="53"/>
        <v>Long</v>
      </c>
      <c r="Q99" t="str">
        <f t="shared" ca="1" si="35"/>
        <v/>
      </c>
      <c r="R99">
        <f t="shared" ca="1" si="36"/>
        <v>1</v>
      </c>
      <c r="S99">
        <f t="shared" ca="1" si="37"/>
        <v>0</v>
      </c>
      <c r="T99" t="str">
        <f t="shared" ca="1" si="38"/>
        <v/>
      </c>
      <c r="U99" t="str">
        <f t="shared" ca="1" si="39"/>
        <v/>
      </c>
      <c r="V99">
        <f t="shared" ca="1" si="52"/>
        <v>0</v>
      </c>
      <c r="W99" t="str">
        <f t="shared" ca="1" si="50"/>
        <v/>
      </c>
      <c r="X99" t="str">
        <f ca="1">IF(T99="","", IF(T99=1, "Long"&amp;COUNTIF($T$2:T99,1), "Sell"&amp;COUNTIF($T$2:T99, 0)))</f>
        <v/>
      </c>
      <c r="Y99" t="str">
        <f ca="1">IF(U99="","", IF(U99=-1, "Short"&amp;COUNTIF($U$2:U99,-1), "Cover"&amp;COUNTIF($U$2:U99, 0)))</f>
        <v/>
      </c>
      <c r="Z99" t="str">
        <f t="shared" ca="1" si="40"/>
        <v/>
      </c>
      <c r="AA99" t="str">
        <f t="shared" ca="1" si="41"/>
        <v/>
      </c>
      <c r="AB99" t="str">
        <f t="shared" ca="1" si="42"/>
        <v/>
      </c>
      <c r="AC99" t="str">
        <f t="shared" ca="1" si="43"/>
        <v/>
      </c>
      <c r="AD99" t="str">
        <f t="shared" ca="1" si="44"/>
        <v/>
      </c>
      <c r="AE99" t="str">
        <f t="shared" ca="1" si="44"/>
        <v/>
      </c>
      <c r="AF99">
        <f t="shared" ca="1" si="45"/>
        <v>0</v>
      </c>
      <c r="AG99">
        <f t="shared" ca="1" si="46"/>
        <v>0</v>
      </c>
      <c r="AH99" t="str">
        <f ca="1">IF(AF99=0, "", COUNTIF($AF$2:AF99, 1))</f>
        <v/>
      </c>
      <c r="AI99" t="str">
        <f ca="1">IF(AG99=0, "", COUNTIF($AG$2:AG99, 1))</f>
        <v/>
      </c>
      <c r="AJ99" t="str">
        <f t="shared" ca="1" si="47"/>
        <v/>
      </c>
      <c r="AK99" t="str">
        <f t="shared" ca="1" si="48"/>
        <v/>
      </c>
    </row>
    <row r="100" spans="1:37" x14ac:dyDescent="0.3">
      <c r="A100" t="str">
        <f ca="1">IF(W100="","",W100&amp;"-"&amp;COUNTIF($W$2:W100,W100))</f>
        <v/>
      </c>
      <c r="B100" t="str">
        <f ca="1">IF(T100="","",T100&amp;"-"&amp;COUNTIF($T$2:T100,T100))</f>
        <v/>
      </c>
      <c r="C100" t="str">
        <f ca="1">IF(U100="","",U100&amp;"-"&amp;COUNTIF($U$2:U100,U100))</f>
        <v/>
      </c>
      <c r="D100" t="s">
        <v>97</v>
      </c>
      <c r="E100" t="s">
        <v>97</v>
      </c>
      <c r="F100">
        <f t="shared" si="49"/>
        <v>99</v>
      </c>
      <c r="G100" s="4">
        <f t="shared" ca="1" si="30"/>
        <v>41417</v>
      </c>
      <c r="H100">
        <f t="shared" ca="1" si="31"/>
        <v>698.6</v>
      </c>
      <c r="I100" s="5">
        <f t="shared" ca="1" si="31"/>
        <v>903.15</v>
      </c>
      <c r="J100" s="6">
        <f t="shared" ca="1" si="32"/>
        <v>0.77351492000221456</v>
      </c>
      <c r="K100" s="6">
        <f t="shared" ca="1" si="28"/>
        <v>0.79094225669021501</v>
      </c>
      <c r="L100" s="6">
        <f t="shared" ca="1" si="51"/>
        <v>9.504106406259781E-3</v>
      </c>
      <c r="M100">
        <f t="shared" ca="1" si="33"/>
        <v>0.80044636309647477</v>
      </c>
      <c r="N100">
        <f t="shared" ca="1" si="34"/>
        <v>0.78143815028395525</v>
      </c>
      <c r="O100" t="str">
        <f t="shared" ca="1" si="29"/>
        <v>Long</v>
      </c>
      <c r="P100" t="str">
        <f t="shared" ca="1" si="53"/>
        <v>Long</v>
      </c>
      <c r="Q100" t="str">
        <f t="shared" ca="1" si="35"/>
        <v/>
      </c>
      <c r="R100">
        <f t="shared" ca="1" si="36"/>
        <v>1</v>
      </c>
      <c r="S100">
        <f t="shared" ca="1" si="37"/>
        <v>0</v>
      </c>
      <c r="T100" t="str">
        <f t="shared" ca="1" si="38"/>
        <v/>
      </c>
      <c r="U100" t="str">
        <f t="shared" ca="1" si="39"/>
        <v/>
      </c>
      <c r="V100">
        <f t="shared" ca="1" si="52"/>
        <v>0</v>
      </c>
      <c r="W100" t="str">
        <f t="shared" ca="1" si="50"/>
        <v/>
      </c>
      <c r="X100" t="str">
        <f ca="1">IF(T100="","", IF(T100=1, "Long"&amp;COUNTIF($T$2:T100,1), "Sell"&amp;COUNTIF($T$2:T100, 0)))</f>
        <v/>
      </c>
      <c r="Y100" t="str">
        <f ca="1">IF(U100="","", IF(U100=-1, "Short"&amp;COUNTIF($U$2:U100,-1), "Cover"&amp;COUNTIF($U$2:U100, 0)))</f>
        <v/>
      </c>
      <c r="Z100" t="str">
        <f t="shared" ca="1" si="40"/>
        <v/>
      </c>
      <c r="AA100" t="str">
        <f t="shared" ca="1" si="41"/>
        <v/>
      </c>
      <c r="AB100" t="str">
        <f t="shared" ca="1" si="42"/>
        <v/>
      </c>
      <c r="AC100" t="str">
        <f t="shared" ca="1" si="43"/>
        <v/>
      </c>
      <c r="AD100" t="str">
        <f t="shared" ca="1" si="44"/>
        <v/>
      </c>
      <c r="AE100" t="str">
        <f t="shared" ca="1" si="44"/>
        <v/>
      </c>
      <c r="AF100">
        <f t="shared" ca="1" si="45"/>
        <v>0</v>
      </c>
      <c r="AG100">
        <f t="shared" ca="1" si="46"/>
        <v>0</v>
      </c>
      <c r="AH100" t="str">
        <f ca="1">IF(AF100=0, "", COUNTIF($AF$2:AF100, 1))</f>
        <v/>
      </c>
      <c r="AI100" t="str">
        <f ca="1">IF(AG100=0, "", COUNTIF($AG$2:AG100, 1))</f>
        <v/>
      </c>
      <c r="AJ100" t="str">
        <f t="shared" ca="1" si="47"/>
        <v/>
      </c>
      <c r="AK100" t="str">
        <f t="shared" ca="1" si="48"/>
        <v/>
      </c>
    </row>
    <row r="101" spans="1:37" x14ac:dyDescent="0.3">
      <c r="A101" t="str">
        <f ca="1">IF(W101="","",W101&amp;"-"&amp;COUNTIF($W$2:W101,W101))</f>
        <v/>
      </c>
      <c r="B101" t="str">
        <f ca="1">IF(T101="","",T101&amp;"-"&amp;COUNTIF($T$2:T101,T101))</f>
        <v/>
      </c>
      <c r="C101" t="str">
        <f ca="1">IF(U101="","",U101&amp;"-"&amp;COUNTIF($U$2:U101,U101))</f>
        <v/>
      </c>
      <c r="D101" t="s">
        <v>97</v>
      </c>
      <c r="E101" t="s">
        <v>97</v>
      </c>
      <c r="F101">
        <f t="shared" si="49"/>
        <v>100</v>
      </c>
      <c r="G101" s="4">
        <f t="shared" ca="1" si="30"/>
        <v>41418</v>
      </c>
      <c r="H101">
        <f t="shared" ca="1" si="31"/>
        <v>701.35</v>
      </c>
      <c r="I101" s="5">
        <f t="shared" ca="1" si="31"/>
        <v>906.05</v>
      </c>
      <c r="J101" s="6">
        <f t="shared" ca="1" si="32"/>
        <v>0.7740742784614536</v>
      </c>
      <c r="K101" s="6">
        <f t="shared" ca="1" si="28"/>
        <v>0.78798376115156898</v>
      </c>
      <c r="L101" s="6">
        <f t="shared" ca="1" si="51"/>
        <v>9.7081441767451794E-3</v>
      </c>
      <c r="M101">
        <f t="shared" ca="1" si="33"/>
        <v>0.79769190532831413</v>
      </c>
      <c r="N101">
        <f t="shared" ca="1" si="34"/>
        <v>0.77827561697482384</v>
      </c>
      <c r="O101" t="str">
        <f t="shared" ca="1" si="29"/>
        <v>Long</v>
      </c>
      <c r="P101" t="str">
        <f t="shared" ca="1" si="53"/>
        <v>Long</v>
      </c>
      <c r="Q101" t="str">
        <f t="shared" ca="1" si="35"/>
        <v/>
      </c>
      <c r="R101">
        <f t="shared" ca="1" si="36"/>
        <v>1</v>
      </c>
      <c r="S101">
        <f t="shared" ca="1" si="37"/>
        <v>0</v>
      </c>
      <c r="T101" t="str">
        <f t="shared" ca="1" si="38"/>
        <v/>
      </c>
      <c r="U101" t="str">
        <f t="shared" ca="1" si="39"/>
        <v/>
      </c>
      <c r="V101">
        <f t="shared" ca="1" si="52"/>
        <v>0</v>
      </c>
      <c r="W101" t="str">
        <f t="shared" ca="1" si="50"/>
        <v/>
      </c>
      <c r="X101" t="str">
        <f ca="1">IF(T101="","", IF(T101=1, "Long"&amp;COUNTIF($T$2:T101,1), "Sell"&amp;COUNTIF($T$2:T101, 0)))</f>
        <v/>
      </c>
      <c r="Y101" t="str">
        <f ca="1">IF(U101="","", IF(U101=-1, "Short"&amp;COUNTIF($U$2:U101,-1), "Cover"&amp;COUNTIF($U$2:U101, 0)))</f>
        <v/>
      </c>
      <c r="Z101" t="str">
        <f t="shared" ca="1" si="40"/>
        <v/>
      </c>
      <c r="AA101" t="str">
        <f t="shared" ca="1" si="41"/>
        <v/>
      </c>
      <c r="AB101" t="str">
        <f t="shared" ca="1" si="42"/>
        <v/>
      </c>
      <c r="AC101" t="str">
        <f t="shared" ca="1" si="43"/>
        <v/>
      </c>
      <c r="AD101" t="str">
        <f t="shared" ca="1" si="44"/>
        <v/>
      </c>
      <c r="AE101" t="str">
        <f t="shared" ca="1" si="44"/>
        <v/>
      </c>
      <c r="AF101">
        <f t="shared" ca="1" si="45"/>
        <v>0</v>
      </c>
      <c r="AG101">
        <f t="shared" ca="1" si="46"/>
        <v>0</v>
      </c>
      <c r="AH101" t="str">
        <f ca="1">IF(AF101=0, "", COUNTIF($AF$2:AF101, 1))</f>
        <v/>
      </c>
      <c r="AI101" t="str">
        <f ca="1">IF(AG101=0, "", COUNTIF($AG$2:AG101, 1))</f>
        <v/>
      </c>
      <c r="AJ101" t="str">
        <f t="shared" ca="1" si="47"/>
        <v/>
      </c>
      <c r="AK101" t="str">
        <f t="shared" ca="1" si="48"/>
        <v/>
      </c>
    </row>
    <row r="102" spans="1:37" x14ac:dyDescent="0.3">
      <c r="A102" t="str">
        <f ca="1">IF(W102="","",W102&amp;"-"&amp;COUNTIF($W$2:W102,W102))</f>
        <v/>
      </c>
      <c r="B102" t="str">
        <f ca="1">IF(T102="","",T102&amp;"-"&amp;COUNTIF($T$2:T102,T102))</f>
        <v/>
      </c>
      <c r="C102" t="str">
        <f ca="1">IF(U102="","",U102&amp;"-"&amp;COUNTIF($U$2:U102,U102))</f>
        <v/>
      </c>
      <c r="D102" t="s">
        <v>97</v>
      </c>
      <c r="E102" t="s">
        <v>97</v>
      </c>
      <c r="F102">
        <f t="shared" si="49"/>
        <v>101</v>
      </c>
      <c r="G102" s="4">
        <f t="shared" ca="1" si="30"/>
        <v>41421</v>
      </c>
      <c r="H102">
        <f t="shared" ca="1" si="31"/>
        <v>715.05</v>
      </c>
      <c r="I102" s="5">
        <f t="shared" ca="1" si="31"/>
        <v>929.5</v>
      </c>
      <c r="J102" s="6">
        <f t="shared" ca="1" si="32"/>
        <v>0.76928456159225389</v>
      </c>
      <c r="K102" s="6">
        <f t="shared" ca="1" si="28"/>
        <v>0.78468639218051062</v>
      </c>
      <c r="L102" s="6">
        <f t="shared" ca="1" si="51"/>
        <v>9.9185860550096549E-3</v>
      </c>
      <c r="M102">
        <f t="shared" ca="1" si="33"/>
        <v>0.79460497823552023</v>
      </c>
      <c r="N102">
        <f t="shared" ca="1" si="34"/>
        <v>0.774767806125501</v>
      </c>
      <c r="O102" t="str">
        <f t="shared" ca="1" si="29"/>
        <v>Long</v>
      </c>
      <c r="P102" t="str">
        <f t="shared" ca="1" si="53"/>
        <v>Long</v>
      </c>
      <c r="Q102" t="str">
        <f t="shared" ca="1" si="35"/>
        <v/>
      </c>
      <c r="R102">
        <f t="shared" ca="1" si="36"/>
        <v>1</v>
      </c>
      <c r="S102">
        <f t="shared" ca="1" si="37"/>
        <v>0</v>
      </c>
      <c r="T102" t="str">
        <f t="shared" ca="1" si="38"/>
        <v/>
      </c>
      <c r="U102" t="str">
        <f t="shared" ca="1" si="39"/>
        <v/>
      </c>
      <c r="V102">
        <f t="shared" ca="1" si="52"/>
        <v>0</v>
      </c>
      <c r="W102" t="str">
        <f t="shared" ca="1" si="50"/>
        <v/>
      </c>
      <c r="X102" t="str">
        <f ca="1">IF(T102="","", IF(T102=1, "Long"&amp;COUNTIF($T$2:T102,1), "Sell"&amp;COUNTIF($T$2:T102, 0)))</f>
        <v/>
      </c>
      <c r="Y102" t="str">
        <f ca="1">IF(U102="","", IF(U102=-1, "Short"&amp;COUNTIF($U$2:U102,-1), "Cover"&amp;COUNTIF($U$2:U102, 0)))</f>
        <v/>
      </c>
      <c r="Z102" t="str">
        <f t="shared" ca="1" si="40"/>
        <v/>
      </c>
      <c r="AA102" t="str">
        <f t="shared" ca="1" si="41"/>
        <v/>
      </c>
      <c r="AB102" t="str">
        <f t="shared" ca="1" si="42"/>
        <v/>
      </c>
      <c r="AC102" t="str">
        <f t="shared" ca="1" si="43"/>
        <v/>
      </c>
      <c r="AD102" t="str">
        <f t="shared" ca="1" si="44"/>
        <v/>
      </c>
      <c r="AE102" t="str">
        <f t="shared" ca="1" si="44"/>
        <v/>
      </c>
      <c r="AF102">
        <f t="shared" ca="1" si="45"/>
        <v>0</v>
      </c>
      <c r="AG102">
        <f t="shared" ca="1" si="46"/>
        <v>0</v>
      </c>
      <c r="AH102" t="str">
        <f ca="1">IF(AF102=0, "", COUNTIF($AF$2:AF102, 1))</f>
        <v/>
      </c>
      <c r="AI102" t="str">
        <f ca="1">IF(AG102=0, "", COUNTIF($AG$2:AG102, 1))</f>
        <v/>
      </c>
      <c r="AJ102" t="str">
        <f t="shared" ca="1" si="47"/>
        <v/>
      </c>
      <c r="AK102" t="str">
        <f t="shared" ca="1" si="48"/>
        <v/>
      </c>
    </row>
    <row r="103" spans="1:37" x14ac:dyDescent="0.3">
      <c r="A103" t="str">
        <f ca="1">IF(W103="","",W103&amp;"-"&amp;COUNTIF($W$2:W103,W103))</f>
        <v/>
      </c>
      <c r="B103" t="str">
        <f ca="1">IF(T103="","",T103&amp;"-"&amp;COUNTIF($T$2:T103,T103))</f>
        <v/>
      </c>
      <c r="C103" t="str">
        <f ca="1">IF(U103="","",U103&amp;"-"&amp;COUNTIF($U$2:U103,U103))</f>
        <v/>
      </c>
      <c r="D103" t="s">
        <v>97</v>
      </c>
      <c r="E103" t="s">
        <v>97</v>
      </c>
      <c r="F103">
        <f t="shared" si="49"/>
        <v>102</v>
      </c>
      <c r="G103" s="4">
        <f t="shared" ca="1" si="30"/>
        <v>41422</v>
      </c>
      <c r="H103">
        <f t="shared" ca="1" si="31"/>
        <v>713.3</v>
      </c>
      <c r="I103" s="5">
        <f t="shared" ca="1" si="31"/>
        <v>919.8</v>
      </c>
      <c r="J103" s="6">
        <f t="shared" ca="1" si="32"/>
        <v>0.77549467275494677</v>
      </c>
      <c r="K103" s="6">
        <f t="shared" ca="1" si="28"/>
        <v>0.78311201493628313</v>
      </c>
      <c r="L103" s="6">
        <f t="shared" ca="1" si="51"/>
        <v>1.001208610834802E-2</v>
      </c>
      <c r="M103">
        <f t="shared" ca="1" si="33"/>
        <v>0.79312410104463116</v>
      </c>
      <c r="N103">
        <f t="shared" ca="1" si="34"/>
        <v>0.7730999288279351</v>
      </c>
      <c r="O103" t="str">
        <f t="shared" ca="1" si="29"/>
        <v>Long</v>
      </c>
      <c r="P103" t="str">
        <f t="shared" ca="1" si="53"/>
        <v>Long</v>
      </c>
      <c r="Q103" t="str">
        <f t="shared" ca="1" si="35"/>
        <v/>
      </c>
      <c r="R103">
        <f t="shared" ca="1" si="36"/>
        <v>1</v>
      </c>
      <c r="S103">
        <f t="shared" ca="1" si="37"/>
        <v>0</v>
      </c>
      <c r="T103" t="str">
        <f t="shared" ca="1" si="38"/>
        <v/>
      </c>
      <c r="U103" t="str">
        <f t="shared" ca="1" si="39"/>
        <v/>
      </c>
      <c r="V103">
        <f t="shared" ca="1" si="52"/>
        <v>0</v>
      </c>
      <c r="W103" t="str">
        <f t="shared" ca="1" si="50"/>
        <v/>
      </c>
      <c r="X103" t="str">
        <f ca="1">IF(T103="","", IF(T103=1, "Long"&amp;COUNTIF($T$2:T103,1), "Sell"&amp;COUNTIF($T$2:T103, 0)))</f>
        <v/>
      </c>
      <c r="Y103" t="str">
        <f ca="1">IF(U103="","", IF(U103=-1, "Short"&amp;COUNTIF($U$2:U103,-1), "Cover"&amp;COUNTIF($U$2:U103, 0)))</f>
        <v/>
      </c>
      <c r="Z103" t="str">
        <f t="shared" ca="1" si="40"/>
        <v/>
      </c>
      <c r="AA103" t="str">
        <f t="shared" ca="1" si="41"/>
        <v/>
      </c>
      <c r="AB103" t="str">
        <f t="shared" ca="1" si="42"/>
        <v/>
      </c>
      <c r="AC103" t="str">
        <f t="shared" ca="1" si="43"/>
        <v/>
      </c>
      <c r="AD103" t="str">
        <f t="shared" ca="1" si="44"/>
        <v/>
      </c>
      <c r="AE103" t="str">
        <f t="shared" ca="1" si="44"/>
        <v/>
      </c>
      <c r="AF103">
        <f t="shared" ca="1" si="45"/>
        <v>0</v>
      </c>
      <c r="AG103">
        <f t="shared" ca="1" si="46"/>
        <v>0</v>
      </c>
      <c r="AH103" t="str">
        <f ca="1">IF(AF103=0, "", COUNTIF($AF$2:AF103, 1))</f>
        <v/>
      </c>
      <c r="AI103" t="str">
        <f ca="1">IF(AG103=0, "", COUNTIF($AG$2:AG103, 1))</f>
        <v/>
      </c>
      <c r="AJ103" t="str">
        <f t="shared" ca="1" si="47"/>
        <v/>
      </c>
      <c r="AK103" t="str">
        <f t="shared" ca="1" si="48"/>
        <v/>
      </c>
    </row>
    <row r="104" spans="1:37" x14ac:dyDescent="0.3">
      <c r="A104" t="str">
        <f ca="1">IF(W104="","",W104&amp;"-"&amp;COUNTIF($W$2:W104,W104))</f>
        <v>0-14</v>
      </c>
      <c r="B104" t="str">
        <f ca="1">IF(T104="","",T104&amp;"-"&amp;COUNTIF($T$2:T104,T104))</f>
        <v>0-9</v>
      </c>
      <c r="C104" t="str">
        <f ca="1">IF(U104="","",U104&amp;"-"&amp;COUNTIF($U$2:U104,U104))</f>
        <v/>
      </c>
      <c r="D104" t="s">
        <v>97</v>
      </c>
      <c r="E104">
        <v>14</v>
      </c>
      <c r="F104">
        <f t="shared" si="49"/>
        <v>103</v>
      </c>
      <c r="G104" s="4">
        <f t="shared" ca="1" si="30"/>
        <v>41423</v>
      </c>
      <c r="H104">
        <f t="shared" ca="1" si="31"/>
        <v>715.95</v>
      </c>
      <c r="I104" s="5">
        <f t="shared" ca="1" si="31"/>
        <v>910.55</v>
      </c>
      <c r="J104" s="6">
        <f t="shared" ca="1" si="32"/>
        <v>0.78628301575970572</v>
      </c>
      <c r="K104" s="6">
        <f t="shared" ca="1" si="28"/>
        <v>0.78318968742593975</v>
      </c>
      <c r="L104" s="6">
        <f t="shared" ca="1" si="51"/>
        <v>1.0035709425294515E-2</v>
      </c>
      <c r="M104">
        <f t="shared" ca="1" si="33"/>
        <v>0.79322539685123428</v>
      </c>
      <c r="N104">
        <f t="shared" ca="1" si="34"/>
        <v>0.77315397800064523</v>
      </c>
      <c r="O104" t="str">
        <f t="shared" ca="1" si="29"/>
        <v/>
      </c>
      <c r="P104" t="str">
        <f t="shared" ca="1" si="53"/>
        <v/>
      </c>
      <c r="Q104" t="str">
        <f t="shared" ca="1" si="35"/>
        <v/>
      </c>
      <c r="R104">
        <f t="shared" ca="1" si="36"/>
        <v>0</v>
      </c>
      <c r="S104">
        <f t="shared" ca="1" si="37"/>
        <v>0</v>
      </c>
      <c r="T104">
        <f t="shared" ca="1" si="38"/>
        <v>0</v>
      </c>
      <c r="U104" t="str">
        <f t="shared" ca="1" si="39"/>
        <v/>
      </c>
      <c r="V104">
        <f t="shared" ca="1" si="52"/>
        <v>0</v>
      </c>
      <c r="W104">
        <f t="shared" ca="1" si="50"/>
        <v>0</v>
      </c>
      <c r="X104" t="str">
        <f ca="1">IF(T104="","", IF(T104=1, "Long"&amp;COUNTIF($T$2:T104,1), "Sell"&amp;COUNTIF($T$2:T104, 0)))</f>
        <v>Sell9</v>
      </c>
      <c r="Y104" t="str">
        <f ca="1">IF(U104="","", IF(U104=-1, "Short"&amp;COUNTIF($U$2:U104,-1), "Cover"&amp;COUNTIF($U$2:U104, 0)))</f>
        <v/>
      </c>
      <c r="Z104" t="str">
        <f t="shared" ca="1" si="40"/>
        <v/>
      </c>
      <c r="AA104" t="str">
        <f t="shared" ca="1" si="41"/>
        <v>SELL</v>
      </c>
      <c r="AB104" t="str">
        <f t="shared" ca="1" si="42"/>
        <v/>
      </c>
      <c r="AC104" t="str">
        <f t="shared" ca="1" si="43"/>
        <v/>
      </c>
      <c r="AD104" t="str">
        <f t="shared" ca="1" si="44"/>
        <v/>
      </c>
      <c r="AE104" t="str">
        <f t="shared" ca="1" si="44"/>
        <v>SELL</v>
      </c>
      <c r="AF104">
        <f t="shared" ca="1" si="45"/>
        <v>0</v>
      </c>
      <c r="AG104">
        <f t="shared" ca="1" si="46"/>
        <v>1</v>
      </c>
      <c r="AH104" t="str">
        <f ca="1">IF(AF104=0, "", COUNTIF($AF$2:AF104, 1))</f>
        <v/>
      </c>
      <c r="AI104">
        <f ca="1">IF(AG104=0, "", COUNTIF($AG$2:AG104, 1))</f>
        <v>14</v>
      </c>
      <c r="AJ104" t="str">
        <f t="shared" ca="1" si="47"/>
        <v/>
      </c>
      <c r="AK104" t="str">
        <f t="shared" ca="1" si="48"/>
        <v>Long</v>
      </c>
    </row>
    <row r="105" spans="1:37" x14ac:dyDescent="0.3">
      <c r="A105" t="str">
        <f ca="1">IF(W105="","",W105&amp;"-"&amp;COUNTIF($W$2:W105,W105))</f>
        <v/>
      </c>
      <c r="B105" t="str">
        <f ca="1">IF(T105="","",T105&amp;"-"&amp;COUNTIF($T$2:T105,T105))</f>
        <v/>
      </c>
      <c r="C105" t="str">
        <f ca="1">IF(U105="","",U105&amp;"-"&amp;COUNTIF($U$2:U105,U105))</f>
        <v/>
      </c>
      <c r="D105" t="s">
        <v>97</v>
      </c>
      <c r="E105" t="s">
        <v>97</v>
      </c>
      <c r="F105">
        <f t="shared" si="49"/>
        <v>104</v>
      </c>
      <c r="G105" s="4">
        <f t="shared" ca="1" si="30"/>
        <v>41424</v>
      </c>
      <c r="H105">
        <f t="shared" ca="1" si="31"/>
        <v>725.15</v>
      </c>
      <c r="I105" s="5">
        <f t="shared" ca="1" si="31"/>
        <v>926.25</v>
      </c>
      <c r="J105" s="6">
        <f t="shared" ca="1" si="32"/>
        <v>0.78288798920377867</v>
      </c>
      <c r="K105" s="6">
        <f t="shared" ca="1" si="28"/>
        <v>0.78190563447204009</v>
      </c>
      <c r="L105" s="6">
        <f t="shared" ca="1" si="51"/>
        <v>9.0235493396231634E-3</v>
      </c>
      <c r="M105">
        <f t="shared" ca="1" si="33"/>
        <v>0.79092918381166322</v>
      </c>
      <c r="N105">
        <f t="shared" ca="1" si="34"/>
        <v>0.77288208513241696</v>
      </c>
      <c r="O105" t="str">
        <f t="shared" ca="1" si="29"/>
        <v/>
      </c>
      <c r="P105" t="str">
        <f t="shared" ca="1" si="53"/>
        <v/>
      </c>
      <c r="Q105" t="str">
        <f t="shared" ca="1" si="35"/>
        <v/>
      </c>
      <c r="R105">
        <f t="shared" ca="1" si="36"/>
        <v>0</v>
      </c>
      <c r="S105">
        <f t="shared" ca="1" si="37"/>
        <v>0</v>
      </c>
      <c r="T105" t="str">
        <f t="shared" ca="1" si="38"/>
        <v/>
      </c>
      <c r="U105" t="str">
        <f t="shared" ca="1" si="39"/>
        <v/>
      </c>
      <c r="V105">
        <f t="shared" ca="1" si="52"/>
        <v>0</v>
      </c>
      <c r="W105" t="str">
        <f t="shared" ca="1" si="50"/>
        <v/>
      </c>
      <c r="X105" t="str">
        <f ca="1">IF(T105="","", IF(T105=1, "Long"&amp;COUNTIF($T$2:T105,1), "Sell"&amp;COUNTIF($T$2:T105, 0)))</f>
        <v/>
      </c>
      <c r="Y105" t="str">
        <f ca="1">IF(U105="","", IF(U105=-1, "Short"&amp;COUNTIF($U$2:U105,-1), "Cover"&amp;COUNTIF($U$2:U105, 0)))</f>
        <v/>
      </c>
      <c r="Z105" t="str">
        <f t="shared" ca="1" si="40"/>
        <v/>
      </c>
      <c r="AA105" t="str">
        <f t="shared" ca="1" si="41"/>
        <v/>
      </c>
      <c r="AB105" t="str">
        <f t="shared" ca="1" si="42"/>
        <v/>
      </c>
      <c r="AC105" t="str">
        <f t="shared" ca="1" si="43"/>
        <v/>
      </c>
      <c r="AD105" t="str">
        <f t="shared" ca="1" si="44"/>
        <v/>
      </c>
      <c r="AE105" t="str">
        <f t="shared" ca="1" si="44"/>
        <v/>
      </c>
      <c r="AF105">
        <f t="shared" ca="1" si="45"/>
        <v>0</v>
      </c>
      <c r="AG105">
        <f t="shared" ca="1" si="46"/>
        <v>0</v>
      </c>
      <c r="AH105" t="str">
        <f ca="1">IF(AF105=0, "", COUNTIF($AF$2:AF105, 1))</f>
        <v/>
      </c>
      <c r="AI105" t="str">
        <f ca="1">IF(AG105=0, "", COUNTIF($AG$2:AG105, 1))</f>
        <v/>
      </c>
      <c r="AJ105" t="str">
        <f t="shared" ca="1" si="47"/>
        <v/>
      </c>
      <c r="AK105" t="str">
        <f t="shared" ca="1" si="48"/>
        <v/>
      </c>
    </row>
    <row r="106" spans="1:37" x14ac:dyDescent="0.3">
      <c r="A106" t="str">
        <f ca="1">IF(W106="","",W106&amp;"-"&amp;COUNTIF($W$2:W106,W106))</f>
        <v/>
      </c>
      <c r="B106" t="str">
        <f ca="1">IF(T106="","",T106&amp;"-"&amp;COUNTIF($T$2:T106,T106))</f>
        <v/>
      </c>
      <c r="C106" t="str">
        <f ca="1">IF(U106="","",U106&amp;"-"&amp;COUNTIF($U$2:U106,U106))</f>
        <v/>
      </c>
      <c r="D106" t="s">
        <v>97</v>
      </c>
      <c r="E106" t="s">
        <v>97</v>
      </c>
      <c r="F106">
        <f t="shared" si="49"/>
        <v>105</v>
      </c>
      <c r="G106" s="4">
        <f t="shared" ca="1" si="30"/>
        <v>41425</v>
      </c>
      <c r="H106">
        <f t="shared" ca="1" si="31"/>
        <v>700.5</v>
      </c>
      <c r="I106" s="5">
        <f t="shared" ca="1" si="31"/>
        <v>890.15</v>
      </c>
      <c r="J106" s="6">
        <f t="shared" ca="1" si="32"/>
        <v>0.78694602033365169</v>
      </c>
      <c r="K106" s="6">
        <f t="shared" ca="1" si="28"/>
        <v>0.78101867896956656</v>
      </c>
      <c r="L106" s="6">
        <f t="shared" ca="1" si="51"/>
        <v>7.8660460044709148E-3</v>
      </c>
      <c r="M106">
        <f t="shared" ca="1" si="33"/>
        <v>0.7888847249740375</v>
      </c>
      <c r="N106">
        <f t="shared" ca="1" si="34"/>
        <v>0.77315263296509562</v>
      </c>
      <c r="O106" t="str">
        <f t="shared" ca="1" si="29"/>
        <v/>
      </c>
      <c r="P106" t="str">
        <f t="shared" ca="1" si="53"/>
        <v/>
      </c>
      <c r="Q106" t="str">
        <f t="shared" ca="1" si="35"/>
        <v/>
      </c>
      <c r="R106">
        <f t="shared" ca="1" si="36"/>
        <v>0</v>
      </c>
      <c r="S106">
        <f t="shared" ca="1" si="37"/>
        <v>0</v>
      </c>
      <c r="T106" t="str">
        <f t="shared" ca="1" si="38"/>
        <v/>
      </c>
      <c r="U106" t="str">
        <f t="shared" ca="1" si="39"/>
        <v/>
      </c>
      <c r="V106">
        <f t="shared" ca="1" si="52"/>
        <v>0</v>
      </c>
      <c r="W106" t="str">
        <f t="shared" ca="1" si="50"/>
        <v/>
      </c>
      <c r="X106" t="str">
        <f ca="1">IF(T106="","", IF(T106=1, "Long"&amp;COUNTIF($T$2:T106,1), "Sell"&amp;COUNTIF($T$2:T106, 0)))</f>
        <v/>
      </c>
      <c r="Y106" t="str">
        <f ca="1">IF(U106="","", IF(U106=-1, "Short"&amp;COUNTIF($U$2:U106,-1), "Cover"&amp;COUNTIF($U$2:U106, 0)))</f>
        <v/>
      </c>
      <c r="Z106" t="str">
        <f t="shared" ca="1" si="40"/>
        <v/>
      </c>
      <c r="AA106" t="str">
        <f t="shared" ca="1" si="41"/>
        <v/>
      </c>
      <c r="AB106" t="str">
        <f t="shared" ca="1" si="42"/>
        <v/>
      </c>
      <c r="AC106" t="str">
        <f t="shared" ca="1" si="43"/>
        <v/>
      </c>
      <c r="AD106" t="str">
        <f t="shared" ca="1" si="44"/>
        <v/>
      </c>
      <c r="AE106" t="str">
        <f t="shared" ca="1" si="44"/>
        <v/>
      </c>
      <c r="AF106">
        <f t="shared" ca="1" si="45"/>
        <v>0</v>
      </c>
      <c r="AG106">
        <f t="shared" ca="1" si="46"/>
        <v>0</v>
      </c>
      <c r="AH106" t="str">
        <f ca="1">IF(AF106=0, "", COUNTIF($AF$2:AF106, 1))</f>
        <v/>
      </c>
      <c r="AI106" t="str">
        <f ca="1">IF(AG106=0, "", COUNTIF($AG$2:AG106, 1))</f>
        <v/>
      </c>
      <c r="AJ106" t="str">
        <f t="shared" ca="1" si="47"/>
        <v/>
      </c>
      <c r="AK106" t="str">
        <f t="shared" ca="1" si="48"/>
        <v/>
      </c>
    </row>
    <row r="107" spans="1:37" x14ac:dyDescent="0.3">
      <c r="A107" t="str">
        <f ca="1">IF(W107="","",W107&amp;"-"&amp;COUNTIF($W$2:W107,W107))</f>
        <v>1-15</v>
      </c>
      <c r="B107" t="str">
        <f ca="1">IF(T107="","",T107&amp;"-"&amp;COUNTIF($T$2:T107,T107))</f>
        <v/>
      </c>
      <c r="C107" t="str">
        <f ca="1">IF(U107="","",U107&amp;"-"&amp;COUNTIF($U$2:U107,U107))</f>
        <v>-1-6</v>
      </c>
      <c r="D107">
        <v>15</v>
      </c>
      <c r="E107" t="s">
        <v>97</v>
      </c>
      <c r="F107">
        <f t="shared" si="49"/>
        <v>106</v>
      </c>
      <c r="G107" s="4">
        <f t="shared" ca="1" si="30"/>
        <v>41428</v>
      </c>
      <c r="H107">
        <f t="shared" ca="1" si="31"/>
        <v>689.15</v>
      </c>
      <c r="I107" s="5">
        <f t="shared" ca="1" si="31"/>
        <v>869.05</v>
      </c>
      <c r="J107" s="6">
        <f t="shared" ca="1" si="32"/>
        <v>0.79299234796617002</v>
      </c>
      <c r="K107" s="6">
        <f t="shared" ca="1" si="28"/>
        <v>0.78078763771987902</v>
      </c>
      <c r="L107" s="6">
        <f t="shared" ca="1" si="51"/>
        <v>7.4212314210077845E-3</v>
      </c>
      <c r="M107">
        <f t="shared" ca="1" si="33"/>
        <v>0.78820886914088684</v>
      </c>
      <c r="N107">
        <f t="shared" ca="1" si="34"/>
        <v>0.77336640629887121</v>
      </c>
      <c r="O107" t="str">
        <f t="shared" ca="1" si="29"/>
        <v>Short</v>
      </c>
      <c r="P107" t="str">
        <f t="shared" ca="1" si="53"/>
        <v/>
      </c>
      <c r="Q107" t="str">
        <f t="shared" ca="1" si="35"/>
        <v>Short</v>
      </c>
      <c r="R107">
        <f t="shared" ca="1" si="36"/>
        <v>0</v>
      </c>
      <c r="S107">
        <f t="shared" ca="1" si="37"/>
        <v>-1</v>
      </c>
      <c r="T107" t="str">
        <f t="shared" ca="1" si="38"/>
        <v/>
      </c>
      <c r="U107">
        <f t="shared" ca="1" si="39"/>
        <v>-1</v>
      </c>
      <c r="V107">
        <f t="shared" ca="1" si="52"/>
        <v>-1</v>
      </c>
      <c r="W107">
        <f t="shared" ca="1" si="50"/>
        <v>1</v>
      </c>
      <c r="X107" t="str">
        <f ca="1">IF(T107="","", IF(T107=1, "Long"&amp;COUNTIF($T$2:T107,1), "Sell"&amp;COUNTIF($T$2:T107, 0)))</f>
        <v/>
      </c>
      <c r="Y107" t="str">
        <f ca="1">IF(U107="","", IF(U107=-1, "Short"&amp;COUNTIF($U$2:U107,-1), "Cover"&amp;COUNTIF($U$2:U107, 0)))</f>
        <v>Short6</v>
      </c>
      <c r="Z107" t="str">
        <f t="shared" ca="1" si="40"/>
        <v/>
      </c>
      <c r="AA107" t="str">
        <f t="shared" ca="1" si="41"/>
        <v/>
      </c>
      <c r="AB107" t="str">
        <f t="shared" ca="1" si="42"/>
        <v>Short</v>
      </c>
      <c r="AC107" t="str">
        <f t="shared" ca="1" si="43"/>
        <v/>
      </c>
      <c r="AD107" t="str">
        <f t="shared" ca="1" si="44"/>
        <v>Short</v>
      </c>
      <c r="AE107" t="str">
        <f t="shared" ca="1" si="44"/>
        <v/>
      </c>
      <c r="AF107">
        <f t="shared" ca="1" si="45"/>
        <v>1</v>
      </c>
      <c r="AG107">
        <f t="shared" ca="1" si="46"/>
        <v>0</v>
      </c>
      <c r="AH107">
        <f ca="1">IF(AF107=0, "", COUNTIF($AF$2:AF107, 1))</f>
        <v>15</v>
      </c>
      <c r="AI107" t="str">
        <f ca="1">IF(AG107=0, "", COUNTIF($AG$2:AG107, 1))</f>
        <v/>
      </c>
      <c r="AJ107" t="str">
        <f t="shared" ca="1" si="47"/>
        <v>Short</v>
      </c>
      <c r="AK107" t="str">
        <f t="shared" ca="1" si="48"/>
        <v/>
      </c>
    </row>
    <row r="108" spans="1:37" x14ac:dyDescent="0.3">
      <c r="A108" t="str">
        <f ca="1">IF(W108="","",W108&amp;"-"&amp;COUNTIF($W$2:W108,W108))</f>
        <v/>
      </c>
      <c r="B108" t="str">
        <f ca="1">IF(T108="","",T108&amp;"-"&amp;COUNTIF($T$2:T108,T108))</f>
        <v/>
      </c>
      <c r="C108" t="str">
        <f ca="1">IF(U108="","",U108&amp;"-"&amp;COUNTIF($U$2:U108,U108))</f>
        <v/>
      </c>
      <c r="D108" t="s">
        <v>97</v>
      </c>
      <c r="E108" t="s">
        <v>97</v>
      </c>
      <c r="F108">
        <f t="shared" si="49"/>
        <v>107</v>
      </c>
      <c r="G108" s="4">
        <f t="shared" ca="1" si="30"/>
        <v>41429</v>
      </c>
      <c r="H108">
        <f t="shared" ca="1" si="31"/>
        <v>683.05</v>
      </c>
      <c r="I108" s="5">
        <f t="shared" ca="1" si="31"/>
        <v>854.2</v>
      </c>
      <c r="J108" s="6">
        <f t="shared" ca="1" si="32"/>
        <v>0.79963708733317718</v>
      </c>
      <c r="K108" s="6">
        <f t="shared" ca="1" si="28"/>
        <v>0.78228562947520208</v>
      </c>
      <c r="L108" s="6">
        <f t="shared" ca="1" si="51"/>
        <v>9.5076621826094831E-3</v>
      </c>
      <c r="M108">
        <f t="shared" ca="1" si="33"/>
        <v>0.79179329165781154</v>
      </c>
      <c r="N108">
        <f t="shared" ca="1" si="34"/>
        <v>0.77277796729259263</v>
      </c>
      <c r="O108" t="str">
        <f t="shared" ca="1" si="29"/>
        <v>Short</v>
      </c>
      <c r="P108" t="str">
        <f t="shared" ca="1" si="53"/>
        <v/>
      </c>
      <c r="Q108" t="str">
        <f t="shared" ca="1" si="35"/>
        <v>Short</v>
      </c>
      <c r="R108">
        <f t="shared" ca="1" si="36"/>
        <v>0</v>
      </c>
      <c r="S108">
        <f t="shared" ca="1" si="37"/>
        <v>-1</v>
      </c>
      <c r="T108" t="str">
        <f t="shared" ca="1" si="38"/>
        <v/>
      </c>
      <c r="U108" t="str">
        <f t="shared" ca="1" si="39"/>
        <v/>
      </c>
      <c r="V108">
        <f t="shared" ca="1" si="52"/>
        <v>0</v>
      </c>
      <c r="W108" t="str">
        <f t="shared" ca="1" si="50"/>
        <v/>
      </c>
      <c r="X108" t="str">
        <f ca="1">IF(T108="","", IF(T108=1, "Long"&amp;COUNTIF($T$2:T108,1), "Sell"&amp;COUNTIF($T$2:T108, 0)))</f>
        <v/>
      </c>
      <c r="Y108" t="str">
        <f ca="1">IF(U108="","", IF(U108=-1, "Short"&amp;COUNTIF($U$2:U108,-1), "Cover"&amp;COUNTIF($U$2:U108, 0)))</f>
        <v/>
      </c>
      <c r="Z108" t="str">
        <f t="shared" ca="1" si="40"/>
        <v/>
      </c>
      <c r="AA108" t="str">
        <f t="shared" ca="1" si="41"/>
        <v/>
      </c>
      <c r="AB108" t="str">
        <f t="shared" ca="1" si="42"/>
        <v/>
      </c>
      <c r="AC108" t="str">
        <f t="shared" ca="1" si="43"/>
        <v/>
      </c>
      <c r="AD108" t="str">
        <f t="shared" ca="1" si="44"/>
        <v/>
      </c>
      <c r="AE108" t="str">
        <f t="shared" ca="1" si="44"/>
        <v/>
      </c>
      <c r="AF108">
        <f t="shared" ca="1" si="45"/>
        <v>0</v>
      </c>
      <c r="AG108">
        <f t="shared" ca="1" si="46"/>
        <v>0</v>
      </c>
      <c r="AH108" t="str">
        <f ca="1">IF(AF108=0, "", COUNTIF($AF$2:AF108, 1))</f>
        <v/>
      </c>
      <c r="AI108" t="str">
        <f ca="1">IF(AG108=0, "", COUNTIF($AG$2:AG108, 1))</f>
        <v/>
      </c>
      <c r="AJ108" t="str">
        <f t="shared" ca="1" si="47"/>
        <v/>
      </c>
      <c r="AK108" t="str">
        <f t="shared" ca="1" si="48"/>
        <v/>
      </c>
    </row>
    <row r="109" spans="1:37" x14ac:dyDescent="0.3">
      <c r="A109" t="str">
        <f ca="1">IF(W109="","",W109&amp;"-"&amp;COUNTIF($W$2:W109,W109))</f>
        <v/>
      </c>
      <c r="B109" t="str">
        <f ca="1">IF(T109="","",T109&amp;"-"&amp;COUNTIF($T$2:T109,T109))</f>
        <v/>
      </c>
      <c r="C109" t="str">
        <f ca="1">IF(U109="","",U109&amp;"-"&amp;COUNTIF($U$2:U109,U109))</f>
        <v/>
      </c>
      <c r="D109" t="s">
        <v>97</v>
      </c>
      <c r="E109" t="s">
        <v>97</v>
      </c>
      <c r="F109">
        <f t="shared" si="49"/>
        <v>108</v>
      </c>
      <c r="G109" s="4">
        <f t="shared" ca="1" si="30"/>
        <v>41430</v>
      </c>
      <c r="H109">
        <f t="shared" ca="1" si="31"/>
        <v>687.95</v>
      </c>
      <c r="I109" s="5">
        <f t="shared" ca="1" si="31"/>
        <v>843.95</v>
      </c>
      <c r="J109" s="6">
        <f t="shared" ca="1" si="32"/>
        <v>0.8151549262397062</v>
      </c>
      <c r="K109" s="6">
        <f t="shared" ca="1" si="28"/>
        <v>0.78562698196470571</v>
      </c>
      <c r="L109" s="6">
        <f t="shared" ca="1" si="51"/>
        <v>1.4071282349173484E-2</v>
      </c>
      <c r="M109">
        <f t="shared" ca="1" si="33"/>
        <v>0.79969826431387914</v>
      </c>
      <c r="N109">
        <f t="shared" ca="1" si="34"/>
        <v>0.77155569961553228</v>
      </c>
      <c r="O109" t="str">
        <f t="shared" ca="1" si="29"/>
        <v>Short</v>
      </c>
      <c r="P109" t="str">
        <f t="shared" ca="1" si="53"/>
        <v/>
      </c>
      <c r="Q109" t="str">
        <f t="shared" ca="1" si="35"/>
        <v>Short</v>
      </c>
      <c r="R109">
        <f t="shared" ca="1" si="36"/>
        <v>0</v>
      </c>
      <c r="S109">
        <f t="shared" ca="1" si="37"/>
        <v>-1</v>
      </c>
      <c r="T109" t="str">
        <f t="shared" ca="1" si="38"/>
        <v/>
      </c>
      <c r="U109" t="str">
        <f t="shared" ca="1" si="39"/>
        <v/>
      </c>
      <c r="V109">
        <f t="shared" ca="1" si="52"/>
        <v>0</v>
      </c>
      <c r="W109" t="str">
        <f t="shared" ca="1" si="50"/>
        <v/>
      </c>
      <c r="X109" t="str">
        <f ca="1">IF(T109="","", IF(T109=1, "Long"&amp;COUNTIF($T$2:T109,1), "Sell"&amp;COUNTIF($T$2:T109, 0)))</f>
        <v/>
      </c>
      <c r="Y109" t="str">
        <f ca="1">IF(U109="","", IF(U109=-1, "Short"&amp;COUNTIF($U$2:U109,-1), "Cover"&amp;COUNTIF($U$2:U109, 0)))</f>
        <v/>
      </c>
      <c r="Z109" t="str">
        <f t="shared" ca="1" si="40"/>
        <v/>
      </c>
      <c r="AA109" t="str">
        <f t="shared" ca="1" si="41"/>
        <v/>
      </c>
      <c r="AB109" t="str">
        <f t="shared" ca="1" si="42"/>
        <v/>
      </c>
      <c r="AC109" t="str">
        <f t="shared" ca="1" si="43"/>
        <v/>
      </c>
      <c r="AD109" t="str">
        <f t="shared" ca="1" si="44"/>
        <v/>
      </c>
      <c r="AE109" t="str">
        <f t="shared" ca="1" si="44"/>
        <v/>
      </c>
      <c r="AF109">
        <f t="shared" ca="1" si="45"/>
        <v>0</v>
      </c>
      <c r="AG109">
        <f t="shared" ca="1" si="46"/>
        <v>0</v>
      </c>
      <c r="AH109" t="str">
        <f ca="1">IF(AF109=0, "", COUNTIF($AF$2:AF109, 1))</f>
        <v/>
      </c>
      <c r="AI109" t="str">
        <f ca="1">IF(AG109=0, "", COUNTIF($AG$2:AG109, 1))</f>
        <v/>
      </c>
      <c r="AJ109" t="str">
        <f t="shared" ca="1" si="47"/>
        <v/>
      </c>
      <c r="AK109" t="str">
        <f t="shared" ca="1" si="48"/>
        <v/>
      </c>
    </row>
    <row r="110" spans="1:37" x14ac:dyDescent="0.3">
      <c r="A110" t="str">
        <f ca="1">IF(W110="","",W110&amp;"-"&amp;COUNTIF($W$2:W110,W110))</f>
        <v/>
      </c>
      <c r="B110" t="str">
        <f ca="1">IF(T110="","",T110&amp;"-"&amp;COUNTIF($T$2:T110,T110))</f>
        <v/>
      </c>
      <c r="C110" t="str">
        <f ca="1">IF(U110="","",U110&amp;"-"&amp;COUNTIF($U$2:U110,U110))</f>
        <v/>
      </c>
      <c r="D110" t="s">
        <v>97</v>
      </c>
      <c r="E110" t="s">
        <v>97</v>
      </c>
      <c r="F110">
        <f t="shared" si="49"/>
        <v>109</v>
      </c>
      <c r="G110" s="4">
        <f t="shared" ca="1" si="30"/>
        <v>41431</v>
      </c>
      <c r="H110">
        <f t="shared" ca="1" si="31"/>
        <v>682.2</v>
      </c>
      <c r="I110" s="5">
        <f t="shared" ca="1" si="31"/>
        <v>845</v>
      </c>
      <c r="J110" s="6">
        <f t="shared" ca="1" si="32"/>
        <v>0.8073372781065089</v>
      </c>
      <c r="K110" s="6">
        <f t="shared" ca="1" si="28"/>
        <v>0.78900921777513522</v>
      </c>
      <c r="L110" s="6">
        <f t="shared" ca="1" si="51"/>
        <v>1.4878204063362471E-2</v>
      </c>
      <c r="M110">
        <f t="shared" ca="1" si="33"/>
        <v>0.80388742183849771</v>
      </c>
      <c r="N110">
        <f t="shared" ca="1" si="34"/>
        <v>0.77413101371177273</v>
      </c>
      <c r="O110" t="str">
        <f t="shared" ca="1" si="29"/>
        <v>Short</v>
      </c>
      <c r="P110" t="str">
        <f t="shared" ca="1" si="53"/>
        <v/>
      </c>
      <c r="Q110" t="str">
        <f t="shared" ca="1" si="35"/>
        <v>Short</v>
      </c>
      <c r="R110">
        <f t="shared" ca="1" si="36"/>
        <v>0</v>
      </c>
      <c r="S110">
        <f t="shared" ca="1" si="37"/>
        <v>-1</v>
      </c>
      <c r="T110" t="str">
        <f t="shared" ca="1" si="38"/>
        <v/>
      </c>
      <c r="U110" t="str">
        <f t="shared" ca="1" si="39"/>
        <v/>
      </c>
      <c r="V110">
        <f t="shared" ca="1" si="52"/>
        <v>0</v>
      </c>
      <c r="W110" t="str">
        <f t="shared" ca="1" si="50"/>
        <v/>
      </c>
      <c r="X110" t="str">
        <f ca="1">IF(T110="","", IF(T110=1, "Long"&amp;COUNTIF($T$2:T110,1), "Sell"&amp;COUNTIF($T$2:T110, 0)))</f>
        <v/>
      </c>
      <c r="Y110" t="str">
        <f ca="1">IF(U110="","", IF(U110=-1, "Short"&amp;COUNTIF($U$2:U110,-1), "Cover"&amp;COUNTIF($U$2:U110, 0)))</f>
        <v/>
      </c>
      <c r="Z110" t="str">
        <f t="shared" ca="1" si="40"/>
        <v/>
      </c>
      <c r="AA110" t="str">
        <f t="shared" ca="1" si="41"/>
        <v/>
      </c>
      <c r="AB110" t="str">
        <f t="shared" ca="1" si="42"/>
        <v/>
      </c>
      <c r="AC110" t="str">
        <f t="shared" ca="1" si="43"/>
        <v/>
      </c>
      <c r="AD110" t="str">
        <f t="shared" ca="1" si="44"/>
        <v/>
      </c>
      <c r="AE110" t="str">
        <f t="shared" ca="1" si="44"/>
        <v/>
      </c>
      <c r="AF110">
        <f t="shared" ca="1" si="45"/>
        <v>0</v>
      </c>
      <c r="AG110">
        <f t="shared" ca="1" si="46"/>
        <v>0</v>
      </c>
      <c r="AH110" t="str">
        <f ca="1">IF(AF110=0, "", COUNTIF($AF$2:AF110, 1))</f>
        <v/>
      </c>
      <c r="AI110" t="str">
        <f ca="1">IF(AG110=0, "", COUNTIF($AG$2:AG110, 1))</f>
        <v/>
      </c>
      <c r="AJ110" t="str">
        <f t="shared" ca="1" si="47"/>
        <v/>
      </c>
      <c r="AK110" t="str">
        <f t="shared" ca="1" si="48"/>
        <v/>
      </c>
    </row>
    <row r="111" spans="1:37" x14ac:dyDescent="0.3">
      <c r="A111" t="str">
        <f ca="1">IF(W111="","",W111&amp;"-"&amp;COUNTIF($W$2:W111,W111))</f>
        <v/>
      </c>
      <c r="B111" t="str">
        <f ca="1">IF(T111="","",T111&amp;"-"&amp;COUNTIF($T$2:T111,T111))</f>
        <v/>
      </c>
      <c r="C111" t="str">
        <f ca="1">IF(U111="","",U111&amp;"-"&amp;COUNTIF($U$2:U111,U111))</f>
        <v/>
      </c>
      <c r="D111" t="s">
        <v>97</v>
      </c>
      <c r="E111" t="s">
        <v>97</v>
      </c>
      <c r="F111">
        <f t="shared" si="49"/>
        <v>110</v>
      </c>
      <c r="G111" s="4">
        <f t="shared" ca="1" si="30"/>
        <v>41432</v>
      </c>
      <c r="H111">
        <f t="shared" ca="1" si="31"/>
        <v>676.15</v>
      </c>
      <c r="I111" s="5">
        <f t="shared" ca="1" si="31"/>
        <v>839.35</v>
      </c>
      <c r="J111" s="6">
        <f t="shared" ca="1" si="32"/>
        <v>0.80556382915351155</v>
      </c>
      <c r="K111" s="6">
        <f t="shared" ca="1" si="28"/>
        <v>0.79215817284434098</v>
      </c>
      <c r="L111" s="6">
        <f t="shared" ca="1" si="51"/>
        <v>1.4697286864763858E-2</v>
      </c>
      <c r="M111">
        <f t="shared" ca="1" si="33"/>
        <v>0.80685545970910488</v>
      </c>
      <c r="N111">
        <f t="shared" ca="1" si="34"/>
        <v>0.77746088597957708</v>
      </c>
      <c r="O111" t="str">
        <f t="shared" ca="1" si="29"/>
        <v>Short</v>
      </c>
      <c r="P111" t="str">
        <f t="shared" ca="1" si="53"/>
        <v/>
      </c>
      <c r="Q111" t="str">
        <f t="shared" ca="1" si="35"/>
        <v>Short</v>
      </c>
      <c r="R111">
        <f t="shared" ca="1" si="36"/>
        <v>0</v>
      </c>
      <c r="S111">
        <f t="shared" ca="1" si="37"/>
        <v>-1</v>
      </c>
      <c r="T111" t="str">
        <f t="shared" ca="1" si="38"/>
        <v/>
      </c>
      <c r="U111" t="str">
        <f t="shared" ca="1" si="39"/>
        <v/>
      </c>
      <c r="V111">
        <f t="shared" ca="1" si="52"/>
        <v>0</v>
      </c>
      <c r="W111" t="str">
        <f t="shared" ca="1" si="50"/>
        <v/>
      </c>
      <c r="X111" t="str">
        <f ca="1">IF(T111="","", IF(T111=1, "Long"&amp;COUNTIF($T$2:T111,1), "Sell"&amp;COUNTIF($T$2:T111, 0)))</f>
        <v/>
      </c>
      <c r="Y111" t="str">
        <f ca="1">IF(U111="","", IF(U111=-1, "Short"&amp;COUNTIF($U$2:U111,-1), "Cover"&amp;COUNTIF($U$2:U111, 0)))</f>
        <v/>
      </c>
      <c r="Z111" t="str">
        <f t="shared" ca="1" si="40"/>
        <v/>
      </c>
      <c r="AA111" t="str">
        <f t="shared" ca="1" si="41"/>
        <v/>
      </c>
      <c r="AB111" t="str">
        <f t="shared" ca="1" si="42"/>
        <v/>
      </c>
      <c r="AC111" t="str">
        <f t="shared" ca="1" si="43"/>
        <v/>
      </c>
      <c r="AD111" t="str">
        <f t="shared" ca="1" si="44"/>
        <v/>
      </c>
      <c r="AE111" t="str">
        <f t="shared" ca="1" si="44"/>
        <v/>
      </c>
      <c r="AF111">
        <f t="shared" ca="1" si="45"/>
        <v>0</v>
      </c>
      <c r="AG111">
        <f t="shared" ca="1" si="46"/>
        <v>0</v>
      </c>
      <c r="AH111" t="str">
        <f ca="1">IF(AF111=0, "", COUNTIF($AF$2:AF111, 1))</f>
        <v/>
      </c>
      <c r="AI111" t="str">
        <f ca="1">IF(AG111=0, "", COUNTIF($AG$2:AG111, 1))</f>
        <v/>
      </c>
      <c r="AJ111" t="str">
        <f t="shared" ca="1" si="47"/>
        <v/>
      </c>
      <c r="AK111" t="str">
        <f t="shared" ca="1" si="48"/>
        <v/>
      </c>
    </row>
    <row r="112" spans="1:37" x14ac:dyDescent="0.3">
      <c r="A112" t="str">
        <f ca="1">IF(W112="","",W112&amp;"-"&amp;COUNTIF($W$2:W112,W112))</f>
        <v>0-15</v>
      </c>
      <c r="B112" t="str">
        <f ca="1">IF(T112="","",T112&amp;"-"&amp;COUNTIF($T$2:T112,T112))</f>
        <v/>
      </c>
      <c r="C112" t="str">
        <f ca="1">IF(U112="","",U112&amp;"-"&amp;COUNTIF($U$2:U112,U112))</f>
        <v>0-6</v>
      </c>
      <c r="D112" t="s">
        <v>97</v>
      </c>
      <c r="E112">
        <v>15</v>
      </c>
      <c r="F112">
        <f t="shared" si="49"/>
        <v>111</v>
      </c>
      <c r="G112" s="4">
        <f t="shared" ca="1" si="30"/>
        <v>41435</v>
      </c>
      <c r="H112">
        <f t="shared" ca="1" si="31"/>
        <v>676.35</v>
      </c>
      <c r="I112" s="5">
        <f t="shared" ca="1" si="31"/>
        <v>852.6</v>
      </c>
      <c r="J112" s="6">
        <f t="shared" ca="1" si="32"/>
        <v>0.79327938071780435</v>
      </c>
      <c r="K112" s="6">
        <f t="shared" ca="1" si="28"/>
        <v>0.79455765475689599</v>
      </c>
      <c r="L112" s="6">
        <f t="shared" ca="1" si="51"/>
        <v>1.2313371465216005E-2</v>
      </c>
      <c r="M112">
        <f t="shared" ca="1" si="33"/>
        <v>0.80687102622211204</v>
      </c>
      <c r="N112">
        <f t="shared" ca="1" si="34"/>
        <v>0.78224428329167994</v>
      </c>
      <c r="O112" t="str">
        <f t="shared" ca="1" si="29"/>
        <v/>
      </c>
      <c r="P112" t="str">
        <f t="shared" ca="1" si="53"/>
        <v/>
      </c>
      <c r="Q112" t="str">
        <f t="shared" ca="1" si="35"/>
        <v/>
      </c>
      <c r="R112">
        <f t="shared" ca="1" si="36"/>
        <v>0</v>
      </c>
      <c r="S112">
        <f t="shared" ca="1" si="37"/>
        <v>0</v>
      </c>
      <c r="T112" t="str">
        <f t="shared" ca="1" si="38"/>
        <v/>
      </c>
      <c r="U112">
        <f t="shared" ca="1" si="39"/>
        <v>0</v>
      </c>
      <c r="V112">
        <f t="shared" ca="1" si="52"/>
        <v>0</v>
      </c>
      <c r="W112">
        <f t="shared" ca="1" si="50"/>
        <v>0</v>
      </c>
      <c r="X112" t="str">
        <f ca="1">IF(T112="","", IF(T112=1, "Long"&amp;COUNTIF($T$2:T112,1), "Sell"&amp;COUNTIF($T$2:T112, 0)))</f>
        <v/>
      </c>
      <c r="Y112" t="str">
        <f ca="1">IF(U112="","", IF(U112=-1, "Short"&amp;COUNTIF($U$2:U112,-1), "Cover"&amp;COUNTIF($U$2:U112, 0)))</f>
        <v>Cover6</v>
      </c>
      <c r="Z112" t="str">
        <f t="shared" ca="1" si="40"/>
        <v/>
      </c>
      <c r="AA112" t="str">
        <f t="shared" ca="1" si="41"/>
        <v/>
      </c>
      <c r="AB112" t="str">
        <f t="shared" ca="1" si="42"/>
        <v/>
      </c>
      <c r="AC112" t="str">
        <f t="shared" ca="1" si="43"/>
        <v>Cover</v>
      </c>
      <c r="AD112" t="str">
        <f t="shared" ca="1" si="44"/>
        <v/>
      </c>
      <c r="AE112" t="str">
        <f t="shared" ca="1" si="44"/>
        <v>Cover</v>
      </c>
      <c r="AF112">
        <f t="shared" ca="1" si="45"/>
        <v>0</v>
      </c>
      <c r="AG112">
        <f t="shared" ca="1" si="46"/>
        <v>1</v>
      </c>
      <c r="AH112" t="str">
        <f ca="1">IF(AF112=0, "", COUNTIF($AF$2:AF112, 1))</f>
        <v/>
      </c>
      <c r="AI112">
        <f ca="1">IF(AG112=0, "", COUNTIF($AG$2:AG112, 1))</f>
        <v>15</v>
      </c>
      <c r="AJ112" t="str">
        <f t="shared" ca="1" si="47"/>
        <v/>
      </c>
      <c r="AK112" t="str">
        <f t="shared" ca="1" si="48"/>
        <v>Short</v>
      </c>
    </row>
    <row r="113" spans="1:37" x14ac:dyDescent="0.3">
      <c r="A113" t="str">
        <f ca="1">IF(W113="","",W113&amp;"-"&amp;COUNTIF($W$2:W113,W113))</f>
        <v/>
      </c>
      <c r="B113" t="str">
        <f ca="1">IF(T113="","",T113&amp;"-"&amp;COUNTIF($T$2:T113,T113))</f>
        <v/>
      </c>
      <c r="C113" t="str">
        <f ca="1">IF(U113="","",U113&amp;"-"&amp;COUNTIF($U$2:U113,U113))</f>
        <v/>
      </c>
      <c r="D113" t="s">
        <v>97</v>
      </c>
      <c r="E113" t="s">
        <v>97</v>
      </c>
      <c r="F113">
        <f t="shared" si="49"/>
        <v>112</v>
      </c>
      <c r="G113" s="4">
        <f t="shared" ca="1" si="30"/>
        <v>41436</v>
      </c>
      <c r="H113">
        <f t="shared" ca="1" si="31"/>
        <v>664.9</v>
      </c>
      <c r="I113" s="5">
        <f t="shared" ca="1" si="31"/>
        <v>831.15</v>
      </c>
      <c r="J113" s="6">
        <f t="shared" ca="1" si="32"/>
        <v>0.79997593695482161</v>
      </c>
      <c r="K113" s="6">
        <f t="shared" ca="1" si="28"/>
        <v>0.79700578117688359</v>
      </c>
      <c r="L113" s="6">
        <f t="shared" ca="1" si="51"/>
        <v>1.0384814346229395E-2</v>
      </c>
      <c r="M113">
        <f t="shared" ca="1" si="33"/>
        <v>0.80739059552311299</v>
      </c>
      <c r="N113">
        <f t="shared" ca="1" si="34"/>
        <v>0.78662096683065419</v>
      </c>
      <c r="O113" t="str">
        <f t="shared" ca="1" si="29"/>
        <v/>
      </c>
      <c r="P113" t="str">
        <f t="shared" ca="1" si="53"/>
        <v/>
      </c>
      <c r="Q113" t="str">
        <f t="shared" ca="1" si="35"/>
        <v/>
      </c>
      <c r="R113">
        <f t="shared" ca="1" si="36"/>
        <v>0</v>
      </c>
      <c r="S113">
        <f t="shared" ca="1" si="37"/>
        <v>0</v>
      </c>
      <c r="T113" t="str">
        <f t="shared" ca="1" si="38"/>
        <v/>
      </c>
      <c r="U113" t="str">
        <f t="shared" ca="1" si="39"/>
        <v/>
      </c>
      <c r="V113">
        <f t="shared" ca="1" si="52"/>
        <v>0</v>
      </c>
      <c r="W113" t="str">
        <f t="shared" ca="1" si="50"/>
        <v/>
      </c>
      <c r="X113" t="str">
        <f ca="1">IF(T113="","", IF(T113=1, "Long"&amp;COUNTIF($T$2:T113,1), "Sell"&amp;COUNTIF($T$2:T113, 0)))</f>
        <v/>
      </c>
      <c r="Y113" t="str">
        <f ca="1">IF(U113="","", IF(U113=-1, "Short"&amp;COUNTIF($U$2:U113,-1), "Cover"&amp;COUNTIF($U$2:U113, 0)))</f>
        <v/>
      </c>
      <c r="Z113" t="str">
        <f t="shared" ca="1" si="40"/>
        <v/>
      </c>
      <c r="AA113" t="str">
        <f t="shared" ca="1" si="41"/>
        <v/>
      </c>
      <c r="AB113" t="str">
        <f t="shared" ca="1" si="42"/>
        <v/>
      </c>
      <c r="AC113" t="str">
        <f t="shared" ca="1" si="43"/>
        <v/>
      </c>
      <c r="AD113" t="str">
        <f t="shared" ca="1" si="44"/>
        <v/>
      </c>
      <c r="AE113" t="str">
        <f t="shared" ca="1" si="44"/>
        <v/>
      </c>
      <c r="AF113">
        <f t="shared" ca="1" si="45"/>
        <v>0</v>
      </c>
      <c r="AG113">
        <f t="shared" ca="1" si="46"/>
        <v>0</v>
      </c>
      <c r="AH113" t="str">
        <f ca="1">IF(AF113=0, "", COUNTIF($AF$2:AF113, 1))</f>
        <v/>
      </c>
      <c r="AI113" t="str">
        <f ca="1">IF(AG113=0, "", COUNTIF($AG$2:AG113, 1))</f>
        <v/>
      </c>
      <c r="AJ113" t="str">
        <f t="shared" ca="1" si="47"/>
        <v/>
      </c>
      <c r="AK113" t="str">
        <f t="shared" ca="1" si="48"/>
        <v/>
      </c>
    </row>
    <row r="114" spans="1:37" x14ac:dyDescent="0.3">
      <c r="A114" t="str">
        <f ca="1">IF(W114="","",W114&amp;"-"&amp;COUNTIF($W$2:W114,W114))</f>
        <v/>
      </c>
      <c r="B114" t="str">
        <f ca="1">IF(T114="","",T114&amp;"-"&amp;COUNTIF($T$2:T114,T114))</f>
        <v/>
      </c>
      <c r="C114" t="str">
        <f ca="1">IF(U114="","",U114&amp;"-"&amp;COUNTIF($U$2:U114,U114))</f>
        <v/>
      </c>
      <c r="D114" t="s">
        <v>97</v>
      </c>
      <c r="E114" t="s">
        <v>97</v>
      </c>
      <c r="F114">
        <f t="shared" si="49"/>
        <v>113</v>
      </c>
      <c r="G114" s="4">
        <f t="shared" ca="1" si="30"/>
        <v>41437</v>
      </c>
      <c r="H114">
        <f t="shared" ca="1" si="31"/>
        <v>663.95</v>
      </c>
      <c r="I114" s="5">
        <f t="shared" ca="1" si="31"/>
        <v>820.75</v>
      </c>
      <c r="J114" s="6">
        <f t="shared" ca="1" si="32"/>
        <v>0.80895522388059704</v>
      </c>
      <c r="K114" s="6">
        <f t="shared" ca="1" si="28"/>
        <v>0.79927300198897266</v>
      </c>
      <c r="L114" s="6">
        <f t="shared" ca="1" si="51"/>
        <v>1.0257831163883581E-2</v>
      </c>
      <c r="M114">
        <f t="shared" ca="1" si="33"/>
        <v>0.80953083315285623</v>
      </c>
      <c r="N114">
        <f t="shared" ca="1" si="34"/>
        <v>0.7890151708250891</v>
      </c>
      <c r="O114" t="str">
        <f t="shared" ca="1" si="29"/>
        <v/>
      </c>
      <c r="P114" t="str">
        <f t="shared" ca="1" si="53"/>
        <v/>
      </c>
      <c r="Q114" t="str">
        <f t="shared" ca="1" si="35"/>
        <v/>
      </c>
      <c r="R114">
        <f t="shared" ca="1" si="36"/>
        <v>0</v>
      </c>
      <c r="S114">
        <f t="shared" ca="1" si="37"/>
        <v>0</v>
      </c>
      <c r="T114" t="str">
        <f t="shared" ca="1" si="38"/>
        <v/>
      </c>
      <c r="U114" t="str">
        <f t="shared" ca="1" si="39"/>
        <v/>
      </c>
      <c r="V114">
        <f t="shared" ca="1" si="52"/>
        <v>0</v>
      </c>
      <c r="W114" t="str">
        <f t="shared" ca="1" si="50"/>
        <v/>
      </c>
      <c r="X114" t="str">
        <f ca="1">IF(T114="","", IF(T114=1, "Long"&amp;COUNTIF($T$2:T114,1), "Sell"&amp;COUNTIF($T$2:T114, 0)))</f>
        <v/>
      </c>
      <c r="Y114" t="str">
        <f ca="1">IF(U114="","", IF(U114=-1, "Short"&amp;COUNTIF($U$2:U114,-1), "Cover"&amp;COUNTIF($U$2:U114, 0)))</f>
        <v/>
      </c>
      <c r="Z114" t="str">
        <f t="shared" ca="1" si="40"/>
        <v/>
      </c>
      <c r="AA114" t="str">
        <f t="shared" ca="1" si="41"/>
        <v/>
      </c>
      <c r="AB114" t="str">
        <f t="shared" ca="1" si="42"/>
        <v/>
      </c>
      <c r="AC114" t="str">
        <f t="shared" ca="1" si="43"/>
        <v/>
      </c>
      <c r="AD114" t="str">
        <f t="shared" ca="1" si="44"/>
        <v/>
      </c>
      <c r="AE114" t="str">
        <f t="shared" ca="1" si="44"/>
        <v/>
      </c>
      <c r="AF114">
        <f t="shared" ca="1" si="45"/>
        <v>0</v>
      </c>
      <c r="AG114">
        <f t="shared" ca="1" si="46"/>
        <v>0</v>
      </c>
      <c r="AH114" t="str">
        <f ca="1">IF(AF114=0, "", COUNTIF($AF$2:AF114, 1))</f>
        <v/>
      </c>
      <c r="AI114" t="str">
        <f ca="1">IF(AG114=0, "", COUNTIF($AG$2:AG114, 1))</f>
        <v/>
      </c>
      <c r="AJ114" t="str">
        <f t="shared" ca="1" si="47"/>
        <v/>
      </c>
      <c r="AK114" t="str">
        <f t="shared" ca="1" si="48"/>
        <v/>
      </c>
    </row>
    <row r="115" spans="1:37" x14ac:dyDescent="0.3">
      <c r="A115" t="str">
        <f ca="1">IF(W115="","",W115&amp;"-"&amp;COUNTIF($W$2:W115,W115))</f>
        <v/>
      </c>
      <c r="B115" t="str">
        <f ca="1">IF(T115="","",T115&amp;"-"&amp;COUNTIF($T$2:T115,T115))</f>
        <v/>
      </c>
      <c r="C115" t="str">
        <f ca="1">IF(U115="","",U115&amp;"-"&amp;COUNTIF($U$2:U115,U115))</f>
        <v/>
      </c>
      <c r="D115" t="s">
        <v>97</v>
      </c>
      <c r="E115" t="s">
        <v>97</v>
      </c>
      <c r="F115">
        <f t="shared" si="49"/>
        <v>114</v>
      </c>
      <c r="G115" s="4">
        <f t="shared" ca="1" si="30"/>
        <v>41438</v>
      </c>
      <c r="H115">
        <f t="shared" ca="1" si="31"/>
        <v>655.1</v>
      </c>
      <c r="I115" s="5">
        <f t="shared" ca="1" si="31"/>
        <v>812.2</v>
      </c>
      <c r="J115" s="6">
        <f t="shared" ca="1" si="32"/>
        <v>0.80657473528687518</v>
      </c>
      <c r="K115" s="6">
        <f t="shared" ca="1" si="28"/>
        <v>0.80164167659728225</v>
      </c>
      <c r="L115" s="6">
        <f t="shared" ca="1" si="51"/>
        <v>8.6650535220690206E-3</v>
      </c>
      <c r="M115">
        <f t="shared" ca="1" si="33"/>
        <v>0.81030673011935128</v>
      </c>
      <c r="N115">
        <f t="shared" ca="1" si="34"/>
        <v>0.79297662307521322</v>
      </c>
      <c r="O115" t="str">
        <f t="shared" ca="1" si="29"/>
        <v/>
      </c>
      <c r="P115" t="str">
        <f t="shared" ca="1" si="53"/>
        <v/>
      </c>
      <c r="Q115" t="str">
        <f t="shared" ca="1" si="35"/>
        <v/>
      </c>
      <c r="R115">
        <f t="shared" ca="1" si="36"/>
        <v>0</v>
      </c>
      <c r="S115">
        <f t="shared" ca="1" si="37"/>
        <v>0</v>
      </c>
      <c r="T115" t="str">
        <f t="shared" ca="1" si="38"/>
        <v/>
      </c>
      <c r="U115" t="str">
        <f t="shared" ca="1" si="39"/>
        <v/>
      </c>
      <c r="V115">
        <f t="shared" ca="1" si="52"/>
        <v>0</v>
      </c>
      <c r="W115" t="str">
        <f t="shared" ca="1" si="50"/>
        <v/>
      </c>
      <c r="X115" t="str">
        <f ca="1">IF(T115="","", IF(T115=1, "Long"&amp;COUNTIF($T$2:T115,1), "Sell"&amp;COUNTIF($T$2:T115, 0)))</f>
        <v/>
      </c>
      <c r="Y115" t="str">
        <f ca="1">IF(U115="","", IF(U115=-1, "Short"&amp;COUNTIF($U$2:U115,-1), "Cover"&amp;COUNTIF($U$2:U115, 0)))</f>
        <v/>
      </c>
      <c r="Z115" t="str">
        <f t="shared" ca="1" si="40"/>
        <v/>
      </c>
      <c r="AA115" t="str">
        <f t="shared" ca="1" si="41"/>
        <v/>
      </c>
      <c r="AB115" t="str">
        <f t="shared" ca="1" si="42"/>
        <v/>
      </c>
      <c r="AC115" t="str">
        <f t="shared" ca="1" si="43"/>
        <v/>
      </c>
      <c r="AD115" t="str">
        <f t="shared" ca="1" si="44"/>
        <v/>
      </c>
      <c r="AE115" t="str">
        <f t="shared" ca="1" si="44"/>
        <v/>
      </c>
      <c r="AF115">
        <f t="shared" ca="1" si="45"/>
        <v>0</v>
      </c>
      <c r="AG115">
        <f t="shared" ca="1" si="46"/>
        <v>0</v>
      </c>
      <c r="AH115" t="str">
        <f ca="1">IF(AF115=0, "", COUNTIF($AF$2:AF115, 1))</f>
        <v/>
      </c>
      <c r="AI115" t="str">
        <f ca="1">IF(AG115=0, "", COUNTIF($AG$2:AG115, 1))</f>
        <v/>
      </c>
      <c r="AJ115" t="str">
        <f t="shared" ca="1" si="47"/>
        <v/>
      </c>
      <c r="AK115" t="str">
        <f t="shared" ca="1" si="48"/>
        <v/>
      </c>
    </row>
    <row r="116" spans="1:37" x14ac:dyDescent="0.3">
      <c r="A116" t="str">
        <f ca="1">IF(W116="","",W116&amp;"-"&amp;COUNTIF($W$2:W116,W116))</f>
        <v/>
      </c>
      <c r="B116" t="str">
        <f ca="1">IF(T116="","",T116&amp;"-"&amp;COUNTIF($T$2:T116,T116))</f>
        <v/>
      </c>
      <c r="C116" t="str">
        <f ca="1">IF(U116="","",U116&amp;"-"&amp;COUNTIF($U$2:U116,U116))</f>
        <v/>
      </c>
      <c r="D116" t="s">
        <v>97</v>
      </c>
      <c r="E116" t="s">
        <v>97</v>
      </c>
      <c r="F116">
        <f t="shared" si="49"/>
        <v>115</v>
      </c>
      <c r="G116" s="4">
        <f t="shared" ca="1" si="30"/>
        <v>41439</v>
      </c>
      <c r="H116">
        <f t="shared" ca="1" si="31"/>
        <v>665.05</v>
      </c>
      <c r="I116" s="5">
        <f t="shared" ca="1" si="31"/>
        <v>835</v>
      </c>
      <c r="J116" s="6">
        <f t="shared" ca="1" si="32"/>
        <v>0.79646706586826344</v>
      </c>
      <c r="K116" s="6">
        <f t="shared" ca="1" si="28"/>
        <v>0.80259378115074342</v>
      </c>
      <c r="L116" s="6">
        <f t="shared" ca="1" si="51"/>
        <v>7.2839063484259736E-3</v>
      </c>
      <c r="M116">
        <f t="shared" ca="1" si="33"/>
        <v>0.80987768749916944</v>
      </c>
      <c r="N116">
        <f t="shared" ca="1" si="34"/>
        <v>0.79530987480231741</v>
      </c>
      <c r="O116" t="str">
        <f t="shared" ca="1" si="29"/>
        <v/>
      </c>
      <c r="P116" t="str">
        <f t="shared" ca="1" si="53"/>
        <v/>
      </c>
      <c r="Q116" t="str">
        <f t="shared" ca="1" si="35"/>
        <v/>
      </c>
      <c r="R116">
        <f t="shared" ca="1" si="36"/>
        <v>0</v>
      </c>
      <c r="S116">
        <f t="shared" ca="1" si="37"/>
        <v>0</v>
      </c>
      <c r="T116" t="str">
        <f t="shared" ca="1" si="38"/>
        <v/>
      </c>
      <c r="U116" t="str">
        <f t="shared" ca="1" si="39"/>
        <v/>
      </c>
      <c r="V116">
        <f t="shared" ca="1" si="52"/>
        <v>0</v>
      </c>
      <c r="W116" t="str">
        <f t="shared" ca="1" si="50"/>
        <v/>
      </c>
      <c r="X116" t="str">
        <f ca="1">IF(T116="","", IF(T116=1, "Long"&amp;COUNTIF($T$2:T116,1), "Sell"&amp;COUNTIF($T$2:T116, 0)))</f>
        <v/>
      </c>
      <c r="Y116" t="str">
        <f ca="1">IF(U116="","", IF(U116=-1, "Short"&amp;COUNTIF($U$2:U116,-1), "Cover"&amp;COUNTIF($U$2:U116, 0)))</f>
        <v/>
      </c>
      <c r="Z116" t="str">
        <f t="shared" ca="1" si="40"/>
        <v/>
      </c>
      <c r="AA116" t="str">
        <f t="shared" ca="1" si="41"/>
        <v/>
      </c>
      <c r="AB116" t="str">
        <f t="shared" ca="1" si="42"/>
        <v/>
      </c>
      <c r="AC116" t="str">
        <f t="shared" ca="1" si="43"/>
        <v/>
      </c>
      <c r="AD116" t="str">
        <f t="shared" ca="1" si="44"/>
        <v/>
      </c>
      <c r="AE116" t="str">
        <f t="shared" ca="1" si="44"/>
        <v/>
      </c>
      <c r="AF116">
        <f t="shared" ca="1" si="45"/>
        <v>0</v>
      </c>
      <c r="AG116">
        <f t="shared" ca="1" si="46"/>
        <v>0</v>
      </c>
      <c r="AH116" t="str">
        <f ca="1">IF(AF116=0, "", COUNTIF($AF$2:AF116, 1))</f>
        <v/>
      </c>
      <c r="AI116" t="str">
        <f ca="1">IF(AG116=0, "", COUNTIF($AG$2:AG116, 1))</f>
        <v/>
      </c>
      <c r="AJ116" t="str">
        <f t="shared" ca="1" si="47"/>
        <v/>
      </c>
      <c r="AK116" t="str">
        <f t="shared" ca="1" si="48"/>
        <v/>
      </c>
    </row>
    <row r="117" spans="1:37" x14ac:dyDescent="0.3">
      <c r="A117" t="str">
        <f ca="1">IF(W117="","",W117&amp;"-"&amp;COUNTIF($W$2:W117,W117))</f>
        <v>1-16</v>
      </c>
      <c r="B117" t="str">
        <f ca="1">IF(T117="","",T117&amp;"-"&amp;COUNTIF($T$2:T117,T117))</f>
        <v>1-10</v>
      </c>
      <c r="C117" t="str">
        <f ca="1">IF(U117="","",U117&amp;"-"&amp;COUNTIF($U$2:U117,U117))</f>
        <v/>
      </c>
      <c r="D117">
        <v>16</v>
      </c>
      <c r="E117" t="s">
        <v>97</v>
      </c>
      <c r="F117">
        <f t="shared" si="49"/>
        <v>116</v>
      </c>
      <c r="G117" s="4">
        <f t="shared" ca="1" si="30"/>
        <v>41442</v>
      </c>
      <c r="H117">
        <f t="shared" ca="1" si="31"/>
        <v>667.35</v>
      </c>
      <c r="I117" s="5">
        <f t="shared" ca="1" si="31"/>
        <v>844.4</v>
      </c>
      <c r="J117" s="6">
        <f t="shared" ca="1" si="32"/>
        <v>0.79032449076267175</v>
      </c>
      <c r="K117" s="6">
        <f t="shared" ca="1" si="28"/>
        <v>0.80232699543039376</v>
      </c>
      <c r="L117" s="6">
        <f t="shared" ca="1" si="51"/>
        <v>7.7109867249913634E-3</v>
      </c>
      <c r="M117">
        <f t="shared" ca="1" si="33"/>
        <v>0.81003798215538514</v>
      </c>
      <c r="N117">
        <f t="shared" ca="1" si="34"/>
        <v>0.79461600870540239</v>
      </c>
      <c r="O117" t="str">
        <f t="shared" ca="1" si="29"/>
        <v>Long</v>
      </c>
      <c r="P117" t="str">
        <f t="shared" ca="1" si="53"/>
        <v>Long</v>
      </c>
      <c r="Q117" t="str">
        <f t="shared" ca="1" si="35"/>
        <v/>
      </c>
      <c r="R117">
        <f t="shared" ca="1" si="36"/>
        <v>1</v>
      </c>
      <c r="S117">
        <f t="shared" ca="1" si="37"/>
        <v>0</v>
      </c>
      <c r="T117">
        <f t="shared" ca="1" si="38"/>
        <v>1</v>
      </c>
      <c r="U117" t="str">
        <f t="shared" ca="1" si="39"/>
        <v/>
      </c>
      <c r="V117">
        <f t="shared" ca="1" si="52"/>
        <v>1</v>
      </c>
      <c r="W117">
        <f t="shared" ca="1" si="50"/>
        <v>1</v>
      </c>
      <c r="X117" t="str">
        <f ca="1">IF(T117="","", IF(T117=1, "Long"&amp;COUNTIF($T$2:T117,1), "Sell"&amp;COUNTIF($T$2:T117, 0)))</f>
        <v>Long10</v>
      </c>
      <c r="Y117" t="str">
        <f ca="1">IF(U117="","", IF(U117=-1, "Short"&amp;COUNTIF($U$2:U117,-1), "Cover"&amp;COUNTIF($U$2:U117, 0)))</f>
        <v/>
      </c>
      <c r="Z117" t="str">
        <f t="shared" ca="1" si="40"/>
        <v>BUY</v>
      </c>
      <c r="AA117" t="str">
        <f t="shared" ca="1" si="41"/>
        <v/>
      </c>
      <c r="AB117" t="str">
        <f t="shared" ca="1" si="42"/>
        <v/>
      </c>
      <c r="AC117" t="str">
        <f t="shared" ca="1" si="43"/>
        <v/>
      </c>
      <c r="AD117" t="str">
        <f t="shared" ca="1" si="44"/>
        <v>BUY</v>
      </c>
      <c r="AE117" t="str">
        <f t="shared" ca="1" si="44"/>
        <v/>
      </c>
      <c r="AF117">
        <f t="shared" ca="1" si="45"/>
        <v>1</v>
      </c>
      <c r="AG117">
        <f t="shared" ca="1" si="46"/>
        <v>0</v>
      </c>
      <c r="AH117">
        <f ca="1">IF(AF117=0, "", COUNTIF($AF$2:AF117, 1))</f>
        <v>16</v>
      </c>
      <c r="AI117" t="str">
        <f ca="1">IF(AG117=0, "", COUNTIF($AG$2:AG117, 1))</f>
        <v/>
      </c>
      <c r="AJ117" t="str">
        <f t="shared" ca="1" si="47"/>
        <v>Long</v>
      </c>
      <c r="AK117" t="str">
        <f t="shared" ca="1" si="48"/>
        <v/>
      </c>
    </row>
    <row r="118" spans="1:37" x14ac:dyDescent="0.3">
      <c r="A118" t="str">
        <f ca="1">IF(W118="","",W118&amp;"-"&amp;COUNTIF($W$2:W118,W118))</f>
        <v/>
      </c>
      <c r="B118" t="str">
        <f ca="1">IF(T118="","",T118&amp;"-"&amp;COUNTIF($T$2:T118,T118))</f>
        <v/>
      </c>
      <c r="C118" t="str">
        <f ca="1">IF(U118="","",U118&amp;"-"&amp;COUNTIF($U$2:U118,U118))</f>
        <v/>
      </c>
      <c r="D118" t="s">
        <v>97</v>
      </c>
      <c r="E118" t="s">
        <v>97</v>
      </c>
      <c r="F118">
        <f t="shared" si="49"/>
        <v>117</v>
      </c>
      <c r="G118" s="4">
        <f t="shared" ca="1" si="30"/>
        <v>41443</v>
      </c>
      <c r="H118">
        <f t="shared" ca="1" si="31"/>
        <v>657.45</v>
      </c>
      <c r="I118" s="5">
        <f t="shared" ca="1" si="31"/>
        <v>834</v>
      </c>
      <c r="J118" s="6">
        <f t="shared" ca="1" si="32"/>
        <v>0.78830935251798562</v>
      </c>
      <c r="K118" s="6">
        <f t="shared" ca="1" si="28"/>
        <v>0.80119422194887446</v>
      </c>
      <c r="L118" s="6">
        <f t="shared" ca="1" si="51"/>
        <v>8.8916989758920702E-3</v>
      </c>
      <c r="M118">
        <f t="shared" ca="1" si="33"/>
        <v>0.8100859209247665</v>
      </c>
      <c r="N118">
        <f t="shared" ca="1" si="34"/>
        <v>0.79230252297298243</v>
      </c>
      <c r="O118" t="str">
        <f t="shared" ca="1" si="29"/>
        <v>Long</v>
      </c>
      <c r="P118" t="str">
        <f t="shared" ca="1" si="53"/>
        <v>Long</v>
      </c>
      <c r="Q118" t="str">
        <f t="shared" ca="1" si="35"/>
        <v/>
      </c>
      <c r="R118">
        <f t="shared" ca="1" si="36"/>
        <v>1</v>
      </c>
      <c r="S118">
        <f t="shared" ca="1" si="37"/>
        <v>0</v>
      </c>
      <c r="T118" t="str">
        <f t="shared" ca="1" si="38"/>
        <v/>
      </c>
      <c r="U118" t="str">
        <f t="shared" ca="1" si="39"/>
        <v/>
      </c>
      <c r="V118">
        <f t="shared" ca="1" si="52"/>
        <v>0</v>
      </c>
      <c r="W118" t="str">
        <f t="shared" ca="1" si="50"/>
        <v/>
      </c>
      <c r="X118" t="str">
        <f ca="1">IF(T118="","", IF(T118=1, "Long"&amp;COUNTIF($T$2:T118,1), "Sell"&amp;COUNTIF($T$2:T118, 0)))</f>
        <v/>
      </c>
      <c r="Y118" t="str">
        <f ca="1">IF(U118="","", IF(U118=-1, "Short"&amp;COUNTIF($U$2:U118,-1), "Cover"&amp;COUNTIF($U$2:U118, 0)))</f>
        <v/>
      </c>
      <c r="Z118" t="str">
        <f t="shared" ca="1" si="40"/>
        <v/>
      </c>
      <c r="AA118" t="str">
        <f t="shared" ca="1" si="41"/>
        <v/>
      </c>
      <c r="AB118" t="str">
        <f t="shared" ca="1" si="42"/>
        <v/>
      </c>
      <c r="AC118" t="str">
        <f t="shared" ca="1" si="43"/>
        <v/>
      </c>
      <c r="AD118" t="str">
        <f t="shared" ca="1" si="44"/>
        <v/>
      </c>
      <c r="AE118" t="str">
        <f t="shared" ca="1" si="44"/>
        <v/>
      </c>
      <c r="AF118">
        <f t="shared" ca="1" si="45"/>
        <v>0</v>
      </c>
      <c r="AG118">
        <f t="shared" ca="1" si="46"/>
        <v>0</v>
      </c>
      <c r="AH118" t="str">
        <f ca="1">IF(AF118=0, "", COUNTIF($AF$2:AF118, 1))</f>
        <v/>
      </c>
      <c r="AI118" t="str">
        <f ca="1">IF(AG118=0, "", COUNTIF($AG$2:AG118, 1))</f>
        <v/>
      </c>
      <c r="AJ118" t="str">
        <f t="shared" ca="1" si="47"/>
        <v/>
      </c>
      <c r="AK118" t="str">
        <f t="shared" ca="1" si="48"/>
        <v/>
      </c>
    </row>
    <row r="119" spans="1:37" x14ac:dyDescent="0.3">
      <c r="A119" t="str">
        <f ca="1">IF(W119="","",W119&amp;"-"&amp;COUNTIF($W$2:W119,W119))</f>
        <v/>
      </c>
      <c r="B119" t="str">
        <f ca="1">IF(T119="","",T119&amp;"-"&amp;COUNTIF($T$2:T119,T119))</f>
        <v/>
      </c>
      <c r="C119" t="str">
        <f ca="1">IF(U119="","",U119&amp;"-"&amp;COUNTIF($U$2:U119,U119))</f>
        <v/>
      </c>
      <c r="D119" t="s">
        <v>97</v>
      </c>
      <c r="E119" t="s">
        <v>97</v>
      </c>
      <c r="F119">
        <f t="shared" si="49"/>
        <v>118</v>
      </c>
      <c r="G119" s="4">
        <f t="shared" ca="1" si="30"/>
        <v>41444</v>
      </c>
      <c r="H119">
        <f t="shared" ca="1" si="31"/>
        <v>665.2</v>
      </c>
      <c r="I119" s="5">
        <f t="shared" ca="1" si="31"/>
        <v>842.75</v>
      </c>
      <c r="J119" s="6">
        <f t="shared" ca="1" si="32"/>
        <v>0.78932067635716407</v>
      </c>
      <c r="K119" s="6">
        <f t="shared" ca="1" si="28"/>
        <v>0.79861079696062032</v>
      </c>
      <c r="L119" s="6">
        <f t="shared" ca="1" si="51"/>
        <v>8.1028100065755025E-3</v>
      </c>
      <c r="M119">
        <f t="shared" ca="1" si="33"/>
        <v>0.80671360696719585</v>
      </c>
      <c r="N119">
        <f t="shared" ca="1" si="34"/>
        <v>0.79050798695404478</v>
      </c>
      <c r="O119" t="str">
        <f t="shared" ca="1" si="29"/>
        <v>Long</v>
      </c>
      <c r="P119" t="str">
        <f t="shared" ca="1" si="53"/>
        <v>Long</v>
      </c>
      <c r="Q119" t="str">
        <f t="shared" ca="1" si="35"/>
        <v/>
      </c>
      <c r="R119">
        <f t="shared" ca="1" si="36"/>
        <v>1</v>
      </c>
      <c r="S119">
        <f t="shared" ca="1" si="37"/>
        <v>0</v>
      </c>
      <c r="T119" t="str">
        <f t="shared" ca="1" si="38"/>
        <v/>
      </c>
      <c r="U119" t="str">
        <f t="shared" ca="1" si="39"/>
        <v/>
      </c>
      <c r="V119">
        <f t="shared" ca="1" si="52"/>
        <v>0</v>
      </c>
      <c r="W119" t="str">
        <f t="shared" ca="1" si="50"/>
        <v/>
      </c>
      <c r="X119" t="str">
        <f ca="1">IF(T119="","", IF(T119=1, "Long"&amp;COUNTIF($T$2:T119,1), "Sell"&amp;COUNTIF($T$2:T119, 0)))</f>
        <v/>
      </c>
      <c r="Y119" t="str">
        <f ca="1">IF(U119="","", IF(U119=-1, "Short"&amp;COUNTIF($U$2:U119,-1), "Cover"&amp;COUNTIF($U$2:U119, 0)))</f>
        <v/>
      </c>
      <c r="Z119" t="str">
        <f t="shared" ca="1" si="40"/>
        <v/>
      </c>
      <c r="AA119" t="str">
        <f t="shared" ca="1" si="41"/>
        <v/>
      </c>
      <c r="AB119" t="str">
        <f t="shared" ca="1" si="42"/>
        <v/>
      </c>
      <c r="AC119" t="str">
        <f t="shared" ca="1" si="43"/>
        <v/>
      </c>
      <c r="AD119" t="str">
        <f t="shared" ca="1" si="44"/>
        <v/>
      </c>
      <c r="AE119" t="str">
        <f t="shared" ca="1" si="44"/>
        <v/>
      </c>
      <c r="AF119">
        <f t="shared" ca="1" si="45"/>
        <v>0</v>
      </c>
      <c r="AG119">
        <f t="shared" ca="1" si="46"/>
        <v>0</v>
      </c>
      <c r="AH119" t="str">
        <f ca="1">IF(AF119=0, "", COUNTIF($AF$2:AF119, 1))</f>
        <v/>
      </c>
      <c r="AI119" t="str">
        <f ca="1">IF(AG119=0, "", COUNTIF($AG$2:AG119, 1))</f>
        <v/>
      </c>
      <c r="AJ119" t="str">
        <f t="shared" ca="1" si="47"/>
        <v/>
      </c>
      <c r="AK119" t="str">
        <f t="shared" ca="1" si="48"/>
        <v/>
      </c>
    </row>
    <row r="120" spans="1:37" x14ac:dyDescent="0.3">
      <c r="A120" t="str">
        <f ca="1">IF(W120="","",W120&amp;"-"&amp;COUNTIF($W$2:W120,W120))</f>
        <v/>
      </c>
      <c r="B120" t="str">
        <f ca="1">IF(T120="","",T120&amp;"-"&amp;COUNTIF($T$2:T120,T120))</f>
        <v/>
      </c>
      <c r="C120" t="str">
        <f ca="1">IF(U120="","",U120&amp;"-"&amp;COUNTIF($U$2:U120,U120))</f>
        <v/>
      </c>
      <c r="D120" t="s">
        <v>97</v>
      </c>
      <c r="E120" t="s">
        <v>97</v>
      </c>
      <c r="F120">
        <f t="shared" si="49"/>
        <v>119</v>
      </c>
      <c r="G120" s="4">
        <f t="shared" ca="1" si="30"/>
        <v>41445</v>
      </c>
      <c r="H120">
        <f t="shared" ca="1" si="31"/>
        <v>636.6</v>
      </c>
      <c r="I120" s="5">
        <f t="shared" ca="1" si="31"/>
        <v>817.55</v>
      </c>
      <c r="J120" s="6">
        <f t="shared" ca="1" si="32"/>
        <v>0.77866797137789745</v>
      </c>
      <c r="K120" s="6">
        <f t="shared" ca="1" si="28"/>
        <v>0.79574386628775917</v>
      </c>
      <c r="L120" s="6">
        <f t="shared" ca="1" si="51"/>
        <v>9.6048117236875886E-3</v>
      </c>
      <c r="M120">
        <f t="shared" ca="1" si="33"/>
        <v>0.80534867801144672</v>
      </c>
      <c r="N120">
        <f t="shared" ca="1" si="34"/>
        <v>0.78613905456407163</v>
      </c>
      <c r="O120" t="str">
        <f t="shared" ca="1" si="29"/>
        <v>Long</v>
      </c>
      <c r="P120" t="str">
        <f t="shared" ca="1" si="53"/>
        <v>Long</v>
      </c>
      <c r="Q120" t="str">
        <f t="shared" ca="1" si="35"/>
        <v/>
      </c>
      <c r="R120">
        <f t="shared" ca="1" si="36"/>
        <v>1</v>
      </c>
      <c r="S120">
        <f t="shared" ca="1" si="37"/>
        <v>0</v>
      </c>
      <c r="T120" t="str">
        <f t="shared" ca="1" si="38"/>
        <v/>
      </c>
      <c r="U120" t="str">
        <f t="shared" ca="1" si="39"/>
        <v/>
      </c>
      <c r="V120">
        <f t="shared" ca="1" si="52"/>
        <v>0</v>
      </c>
      <c r="W120" t="str">
        <f t="shared" ca="1" si="50"/>
        <v/>
      </c>
      <c r="X120" t="str">
        <f ca="1">IF(T120="","", IF(T120=1, "Long"&amp;COUNTIF($T$2:T120,1), "Sell"&amp;COUNTIF($T$2:T120, 0)))</f>
        <v/>
      </c>
      <c r="Y120" t="str">
        <f ca="1">IF(U120="","", IF(U120=-1, "Short"&amp;COUNTIF($U$2:U120,-1), "Cover"&amp;COUNTIF($U$2:U120, 0)))</f>
        <v/>
      </c>
      <c r="Z120" t="str">
        <f t="shared" ca="1" si="40"/>
        <v/>
      </c>
      <c r="AA120" t="str">
        <f t="shared" ca="1" si="41"/>
        <v/>
      </c>
      <c r="AB120" t="str">
        <f t="shared" ca="1" si="42"/>
        <v/>
      </c>
      <c r="AC120" t="str">
        <f t="shared" ca="1" si="43"/>
        <v/>
      </c>
      <c r="AD120" t="str">
        <f t="shared" ca="1" si="44"/>
        <v/>
      </c>
      <c r="AE120" t="str">
        <f t="shared" ca="1" si="44"/>
        <v/>
      </c>
      <c r="AF120">
        <f t="shared" ca="1" si="45"/>
        <v>0</v>
      </c>
      <c r="AG120">
        <f t="shared" ca="1" si="46"/>
        <v>0</v>
      </c>
      <c r="AH120" t="str">
        <f ca="1">IF(AF120=0, "", COUNTIF($AF$2:AF120, 1))</f>
        <v/>
      </c>
      <c r="AI120" t="str">
        <f ca="1">IF(AG120=0, "", COUNTIF($AG$2:AG120, 1))</f>
        <v/>
      </c>
      <c r="AJ120" t="str">
        <f t="shared" ca="1" si="47"/>
        <v/>
      </c>
      <c r="AK120" t="str">
        <f t="shared" ca="1" si="48"/>
        <v/>
      </c>
    </row>
    <row r="121" spans="1:37" x14ac:dyDescent="0.3">
      <c r="A121" t="str">
        <f ca="1">IF(W121="","",W121&amp;"-"&amp;COUNTIF($W$2:W121,W121))</f>
        <v/>
      </c>
      <c r="B121" t="str">
        <f ca="1">IF(T121="","",T121&amp;"-"&amp;COUNTIF($T$2:T121,T121))</f>
        <v/>
      </c>
      <c r="C121" t="str">
        <f ca="1">IF(U121="","",U121&amp;"-"&amp;COUNTIF($U$2:U121,U121))</f>
        <v/>
      </c>
      <c r="D121" t="s">
        <v>97</v>
      </c>
      <c r="E121" t="s">
        <v>97</v>
      </c>
      <c r="F121">
        <f t="shared" si="49"/>
        <v>120</v>
      </c>
      <c r="G121" s="4">
        <f t="shared" ca="1" si="30"/>
        <v>41446</v>
      </c>
      <c r="H121">
        <f t="shared" ca="1" si="31"/>
        <v>635.25</v>
      </c>
      <c r="I121" s="5">
        <f t="shared" ca="1" si="31"/>
        <v>820.7</v>
      </c>
      <c r="J121" s="6">
        <f t="shared" ca="1" si="32"/>
        <v>0.77403436091141709</v>
      </c>
      <c r="K121" s="6">
        <f t="shared" ca="1" si="28"/>
        <v>0.79259091946354976</v>
      </c>
      <c r="L121" s="6">
        <f t="shared" ca="1" si="51"/>
        <v>1.1084182375825908E-2</v>
      </c>
      <c r="M121">
        <f t="shared" ca="1" si="33"/>
        <v>0.80367510183937563</v>
      </c>
      <c r="N121">
        <f t="shared" ca="1" si="34"/>
        <v>0.78150673708772389</v>
      </c>
      <c r="O121" t="str">
        <f t="shared" ca="1" si="29"/>
        <v>Long</v>
      </c>
      <c r="P121" t="str">
        <f t="shared" ca="1" si="53"/>
        <v>Long</v>
      </c>
      <c r="Q121" t="str">
        <f t="shared" ca="1" si="35"/>
        <v/>
      </c>
      <c r="R121">
        <f t="shared" ca="1" si="36"/>
        <v>1</v>
      </c>
      <c r="S121">
        <f t="shared" ca="1" si="37"/>
        <v>0</v>
      </c>
      <c r="T121" t="str">
        <f t="shared" ca="1" si="38"/>
        <v/>
      </c>
      <c r="U121" t="str">
        <f t="shared" ca="1" si="39"/>
        <v/>
      </c>
      <c r="V121">
        <f t="shared" ca="1" si="52"/>
        <v>0</v>
      </c>
      <c r="W121" t="str">
        <f t="shared" ca="1" si="50"/>
        <v/>
      </c>
      <c r="X121" t="str">
        <f ca="1">IF(T121="","", IF(T121=1, "Long"&amp;COUNTIF($T$2:T121,1), "Sell"&amp;COUNTIF($T$2:T121, 0)))</f>
        <v/>
      </c>
      <c r="Y121" t="str">
        <f ca="1">IF(U121="","", IF(U121=-1, "Short"&amp;COUNTIF($U$2:U121,-1), "Cover"&amp;COUNTIF($U$2:U121, 0)))</f>
        <v/>
      </c>
      <c r="Z121" t="str">
        <f t="shared" ca="1" si="40"/>
        <v/>
      </c>
      <c r="AA121" t="str">
        <f t="shared" ca="1" si="41"/>
        <v/>
      </c>
      <c r="AB121" t="str">
        <f t="shared" ca="1" si="42"/>
        <v/>
      </c>
      <c r="AC121" t="str">
        <f t="shared" ca="1" si="43"/>
        <v/>
      </c>
      <c r="AD121" t="str">
        <f t="shared" ca="1" si="44"/>
        <v/>
      </c>
      <c r="AE121" t="str">
        <f t="shared" ca="1" si="44"/>
        <v/>
      </c>
      <c r="AF121">
        <f t="shared" ca="1" si="45"/>
        <v>0</v>
      </c>
      <c r="AG121">
        <f t="shared" ca="1" si="46"/>
        <v>0</v>
      </c>
      <c r="AH121" t="str">
        <f ca="1">IF(AF121=0, "", COUNTIF($AF$2:AF121, 1))</f>
        <v/>
      </c>
      <c r="AI121" t="str">
        <f ca="1">IF(AG121=0, "", COUNTIF($AG$2:AG121, 1))</f>
        <v/>
      </c>
      <c r="AJ121" t="str">
        <f t="shared" ca="1" si="47"/>
        <v/>
      </c>
      <c r="AK121" t="str">
        <f t="shared" ca="1" si="48"/>
        <v/>
      </c>
    </row>
    <row r="122" spans="1:37" x14ac:dyDescent="0.3">
      <c r="A122" t="str">
        <f ca="1">IF(W122="","",W122&amp;"-"&amp;COUNTIF($W$2:W122,W122))</f>
        <v/>
      </c>
      <c r="B122" t="str">
        <f ca="1">IF(T122="","",T122&amp;"-"&amp;COUNTIF($T$2:T122,T122))</f>
        <v/>
      </c>
      <c r="C122" t="str">
        <f ca="1">IF(U122="","",U122&amp;"-"&amp;COUNTIF($U$2:U122,U122))</f>
        <v/>
      </c>
      <c r="D122" t="s">
        <v>97</v>
      </c>
      <c r="E122" t="s">
        <v>97</v>
      </c>
      <c r="F122">
        <f t="shared" si="49"/>
        <v>121</v>
      </c>
      <c r="G122" s="4">
        <f t="shared" ca="1" si="30"/>
        <v>41449</v>
      </c>
      <c r="H122">
        <f t="shared" ca="1" si="31"/>
        <v>625.35</v>
      </c>
      <c r="I122" s="5">
        <f t="shared" ca="1" si="31"/>
        <v>824.8</v>
      </c>
      <c r="J122" s="6">
        <f t="shared" ca="1" si="32"/>
        <v>0.75818380213385073</v>
      </c>
      <c r="K122" s="6">
        <f t="shared" ca="1" si="28"/>
        <v>0.78908136160515441</v>
      </c>
      <c r="L122" s="6">
        <f t="shared" ca="1" si="51"/>
        <v>1.55132118276718E-2</v>
      </c>
      <c r="M122">
        <f t="shared" ca="1" si="33"/>
        <v>0.80459457343282625</v>
      </c>
      <c r="N122">
        <f t="shared" ca="1" si="34"/>
        <v>0.77356814977748256</v>
      </c>
      <c r="O122" t="str">
        <f t="shared" ca="1" si="29"/>
        <v>Long</v>
      </c>
      <c r="P122" t="str">
        <f t="shared" ca="1" si="53"/>
        <v>Long</v>
      </c>
      <c r="Q122" t="str">
        <f t="shared" ca="1" si="35"/>
        <v/>
      </c>
      <c r="R122">
        <f t="shared" ca="1" si="36"/>
        <v>1</v>
      </c>
      <c r="S122">
        <f t="shared" ca="1" si="37"/>
        <v>0</v>
      </c>
      <c r="T122" t="str">
        <f t="shared" ca="1" si="38"/>
        <v/>
      </c>
      <c r="U122" t="str">
        <f t="shared" ca="1" si="39"/>
        <v/>
      </c>
      <c r="V122">
        <f t="shared" ca="1" si="52"/>
        <v>0</v>
      </c>
      <c r="W122" t="str">
        <f t="shared" ca="1" si="50"/>
        <v/>
      </c>
      <c r="X122" t="str">
        <f ca="1">IF(T122="","", IF(T122=1, "Long"&amp;COUNTIF($T$2:T122,1), "Sell"&amp;COUNTIF($T$2:T122, 0)))</f>
        <v/>
      </c>
      <c r="Y122" t="str">
        <f ca="1">IF(U122="","", IF(U122=-1, "Short"&amp;COUNTIF($U$2:U122,-1), "Cover"&amp;COUNTIF($U$2:U122, 0)))</f>
        <v/>
      </c>
      <c r="Z122" t="str">
        <f t="shared" ca="1" si="40"/>
        <v/>
      </c>
      <c r="AA122" t="str">
        <f t="shared" ca="1" si="41"/>
        <v/>
      </c>
      <c r="AB122" t="str">
        <f t="shared" ca="1" si="42"/>
        <v/>
      </c>
      <c r="AC122" t="str">
        <f t="shared" ca="1" si="43"/>
        <v/>
      </c>
      <c r="AD122" t="str">
        <f t="shared" ca="1" si="44"/>
        <v/>
      </c>
      <c r="AE122" t="str">
        <f t="shared" ca="1" si="44"/>
        <v/>
      </c>
      <c r="AF122">
        <f t="shared" ca="1" si="45"/>
        <v>0</v>
      </c>
      <c r="AG122">
        <f t="shared" ca="1" si="46"/>
        <v>0</v>
      </c>
      <c r="AH122" t="str">
        <f ca="1">IF(AF122=0, "", COUNTIF($AF$2:AF122, 1))</f>
        <v/>
      </c>
      <c r="AI122" t="str">
        <f ca="1">IF(AG122=0, "", COUNTIF($AG$2:AG122, 1))</f>
        <v/>
      </c>
      <c r="AJ122" t="str">
        <f t="shared" ca="1" si="47"/>
        <v/>
      </c>
      <c r="AK122" t="str">
        <f t="shared" ca="1" si="48"/>
        <v/>
      </c>
    </row>
    <row r="123" spans="1:37" x14ac:dyDescent="0.3">
      <c r="A123" t="str">
        <f ca="1">IF(W123="","",W123&amp;"-"&amp;COUNTIF($W$2:W123,W123))</f>
        <v/>
      </c>
      <c r="B123" t="str">
        <f ca="1">IF(T123="","",T123&amp;"-"&amp;COUNTIF($T$2:T123,T123))</f>
        <v/>
      </c>
      <c r="C123" t="str">
        <f ca="1">IF(U123="","",U123&amp;"-"&amp;COUNTIF($U$2:U123,U123))</f>
        <v/>
      </c>
      <c r="D123" t="s">
        <v>97</v>
      </c>
      <c r="E123" t="s">
        <v>97</v>
      </c>
      <c r="F123">
        <f t="shared" si="49"/>
        <v>122</v>
      </c>
      <c r="G123" s="4">
        <f t="shared" ca="1" si="30"/>
        <v>41450</v>
      </c>
      <c r="H123">
        <f t="shared" ca="1" si="31"/>
        <v>634</v>
      </c>
      <c r="I123" s="5">
        <f t="shared" ca="1" si="31"/>
        <v>817.45</v>
      </c>
      <c r="J123" s="6">
        <f t="shared" ca="1" si="32"/>
        <v>0.77558260444063853</v>
      </c>
      <c r="K123" s="6">
        <f t="shared" ca="1" si="28"/>
        <v>0.7866420283537362</v>
      </c>
      <c r="L123" s="6">
        <f t="shared" ca="1" si="51"/>
        <v>1.5527605799257398E-2</v>
      </c>
      <c r="M123">
        <f t="shared" ca="1" si="33"/>
        <v>0.80216963415299358</v>
      </c>
      <c r="N123">
        <f t="shared" ca="1" si="34"/>
        <v>0.77111442255447882</v>
      </c>
      <c r="O123" t="str">
        <f t="shared" ca="1" si="29"/>
        <v>Long</v>
      </c>
      <c r="P123" t="str">
        <f t="shared" ca="1" si="53"/>
        <v>Long</v>
      </c>
      <c r="Q123" t="str">
        <f t="shared" ca="1" si="35"/>
        <v/>
      </c>
      <c r="R123">
        <f t="shared" ca="1" si="36"/>
        <v>1</v>
      </c>
      <c r="S123">
        <f t="shared" ca="1" si="37"/>
        <v>0</v>
      </c>
      <c r="T123" t="str">
        <f t="shared" ca="1" si="38"/>
        <v/>
      </c>
      <c r="U123" t="str">
        <f t="shared" ca="1" si="39"/>
        <v/>
      </c>
      <c r="V123">
        <f t="shared" ca="1" si="52"/>
        <v>0</v>
      </c>
      <c r="W123" t="str">
        <f t="shared" ca="1" si="50"/>
        <v/>
      </c>
      <c r="X123" t="str">
        <f ca="1">IF(T123="","", IF(T123=1, "Long"&amp;COUNTIF($T$2:T123,1), "Sell"&amp;COUNTIF($T$2:T123, 0)))</f>
        <v/>
      </c>
      <c r="Y123" t="str">
        <f ca="1">IF(U123="","", IF(U123=-1, "Short"&amp;COUNTIF($U$2:U123,-1), "Cover"&amp;COUNTIF($U$2:U123, 0)))</f>
        <v/>
      </c>
      <c r="Z123" t="str">
        <f t="shared" ca="1" si="40"/>
        <v/>
      </c>
      <c r="AA123" t="str">
        <f t="shared" ca="1" si="41"/>
        <v/>
      </c>
      <c r="AB123" t="str">
        <f t="shared" ca="1" si="42"/>
        <v/>
      </c>
      <c r="AC123" t="str">
        <f t="shared" ca="1" si="43"/>
        <v/>
      </c>
      <c r="AD123" t="str">
        <f t="shared" ca="1" si="44"/>
        <v/>
      </c>
      <c r="AE123" t="str">
        <f t="shared" ca="1" si="44"/>
        <v/>
      </c>
      <c r="AF123">
        <f t="shared" ca="1" si="45"/>
        <v>0</v>
      </c>
      <c r="AG123">
        <f t="shared" ca="1" si="46"/>
        <v>0</v>
      </c>
      <c r="AH123" t="str">
        <f ca="1">IF(AF123=0, "", COUNTIF($AF$2:AF123, 1))</f>
        <v/>
      </c>
      <c r="AI123" t="str">
        <f ca="1">IF(AG123=0, "", COUNTIF($AG$2:AG123, 1))</f>
        <v/>
      </c>
      <c r="AJ123" t="str">
        <f t="shared" ca="1" si="47"/>
        <v/>
      </c>
      <c r="AK123" t="str">
        <f t="shared" ca="1" si="48"/>
        <v/>
      </c>
    </row>
    <row r="124" spans="1:37" x14ac:dyDescent="0.3">
      <c r="A124" t="str">
        <f ca="1">IF(W124="","",W124&amp;"-"&amp;COUNTIF($W$2:W124,W124))</f>
        <v/>
      </c>
      <c r="B124" t="str">
        <f ca="1">IF(T124="","",T124&amp;"-"&amp;COUNTIF($T$2:T124,T124))</f>
        <v/>
      </c>
      <c r="C124" t="str">
        <f ca="1">IF(U124="","",U124&amp;"-"&amp;COUNTIF($U$2:U124,U124))</f>
        <v/>
      </c>
      <c r="D124" t="s">
        <v>97</v>
      </c>
      <c r="E124" t="s">
        <v>97</v>
      </c>
      <c r="F124">
        <f t="shared" si="49"/>
        <v>123</v>
      </c>
      <c r="G124" s="4">
        <f t="shared" ca="1" si="30"/>
        <v>41451</v>
      </c>
      <c r="H124">
        <f t="shared" ca="1" si="31"/>
        <v>622.85</v>
      </c>
      <c r="I124" s="5">
        <f t="shared" ca="1" si="31"/>
        <v>815.6</v>
      </c>
      <c r="J124" s="6">
        <f t="shared" ca="1" si="32"/>
        <v>0.76367091711623347</v>
      </c>
      <c r="K124" s="6">
        <f t="shared" ca="1" si="28"/>
        <v>0.78211359767729971</v>
      </c>
      <c r="L124" s="6">
        <f t="shared" ca="1" si="51"/>
        <v>1.4887299918114699E-2</v>
      </c>
      <c r="M124">
        <f t="shared" ca="1" si="33"/>
        <v>0.79700089759541437</v>
      </c>
      <c r="N124">
        <f t="shared" ca="1" si="34"/>
        <v>0.76722629775918505</v>
      </c>
      <c r="O124" t="str">
        <f t="shared" ca="1" si="29"/>
        <v>Long</v>
      </c>
      <c r="P124" t="str">
        <f t="shared" ca="1" si="53"/>
        <v>Long</v>
      </c>
      <c r="Q124" t="str">
        <f t="shared" ca="1" si="35"/>
        <v/>
      </c>
      <c r="R124">
        <f t="shared" ca="1" si="36"/>
        <v>1</v>
      </c>
      <c r="S124">
        <f t="shared" ca="1" si="37"/>
        <v>0</v>
      </c>
      <c r="T124" t="str">
        <f t="shared" ca="1" si="38"/>
        <v/>
      </c>
      <c r="U124" t="str">
        <f t="shared" ca="1" si="39"/>
        <v/>
      </c>
      <c r="V124">
        <f t="shared" ca="1" si="52"/>
        <v>0</v>
      </c>
      <c r="W124" t="str">
        <f t="shared" ca="1" si="50"/>
        <v/>
      </c>
      <c r="X124" t="str">
        <f ca="1">IF(T124="","", IF(T124=1, "Long"&amp;COUNTIF($T$2:T124,1), "Sell"&amp;COUNTIF($T$2:T124, 0)))</f>
        <v/>
      </c>
      <c r="Y124" t="str">
        <f ca="1">IF(U124="","", IF(U124=-1, "Short"&amp;COUNTIF($U$2:U124,-1), "Cover"&amp;COUNTIF($U$2:U124, 0)))</f>
        <v/>
      </c>
      <c r="Z124" t="str">
        <f t="shared" ca="1" si="40"/>
        <v/>
      </c>
      <c r="AA124" t="str">
        <f t="shared" ca="1" si="41"/>
        <v/>
      </c>
      <c r="AB124" t="str">
        <f t="shared" ca="1" si="42"/>
        <v/>
      </c>
      <c r="AC124" t="str">
        <f t="shared" ca="1" si="43"/>
        <v/>
      </c>
      <c r="AD124" t="str">
        <f t="shared" ca="1" si="44"/>
        <v/>
      </c>
      <c r="AE124" t="str">
        <f t="shared" ca="1" si="44"/>
        <v/>
      </c>
      <c r="AF124">
        <f t="shared" ca="1" si="45"/>
        <v>0</v>
      </c>
      <c r="AG124">
        <f t="shared" ca="1" si="46"/>
        <v>0</v>
      </c>
      <c r="AH124" t="str">
        <f ca="1">IF(AF124=0, "", COUNTIF($AF$2:AF124, 1))</f>
        <v/>
      </c>
      <c r="AI124" t="str">
        <f ca="1">IF(AG124=0, "", COUNTIF($AG$2:AG124, 1))</f>
        <v/>
      </c>
      <c r="AJ124" t="str">
        <f t="shared" ca="1" si="47"/>
        <v/>
      </c>
      <c r="AK124" t="str">
        <f t="shared" ca="1" si="48"/>
        <v/>
      </c>
    </row>
    <row r="125" spans="1:37" x14ac:dyDescent="0.3">
      <c r="A125" t="str">
        <f ca="1">IF(W125="","",W125&amp;"-"&amp;COUNTIF($W$2:W125,W125))</f>
        <v/>
      </c>
      <c r="B125" t="str">
        <f ca="1">IF(T125="","",T125&amp;"-"&amp;COUNTIF($T$2:T125,T125))</f>
        <v/>
      </c>
      <c r="C125" t="str">
        <f ca="1">IF(U125="","",U125&amp;"-"&amp;COUNTIF($U$2:U125,U125))</f>
        <v/>
      </c>
      <c r="D125" t="s">
        <v>97</v>
      </c>
      <c r="E125" t="s">
        <v>97</v>
      </c>
      <c r="F125">
        <f t="shared" si="49"/>
        <v>124</v>
      </c>
      <c r="G125" s="4">
        <f t="shared" ca="1" si="30"/>
        <v>41452</v>
      </c>
      <c r="H125">
        <f t="shared" ca="1" si="31"/>
        <v>646.5</v>
      </c>
      <c r="I125" s="5">
        <f t="shared" ca="1" si="31"/>
        <v>837.15</v>
      </c>
      <c r="J125" s="6">
        <f t="shared" ca="1" si="32"/>
        <v>0.77226303529833362</v>
      </c>
      <c r="K125" s="6">
        <f t="shared" ca="1" si="28"/>
        <v>0.77868242767844564</v>
      </c>
      <c r="L125" s="6">
        <f t="shared" ca="1" si="51"/>
        <v>1.2363217578697927E-2</v>
      </c>
      <c r="M125">
        <f t="shared" ca="1" si="33"/>
        <v>0.7910456452571436</v>
      </c>
      <c r="N125">
        <f t="shared" ca="1" si="34"/>
        <v>0.76631921009974768</v>
      </c>
      <c r="O125" t="str">
        <f t="shared" ca="1" si="29"/>
        <v>Long</v>
      </c>
      <c r="P125" t="str">
        <f t="shared" ca="1" si="53"/>
        <v>Long</v>
      </c>
      <c r="Q125" t="str">
        <f t="shared" ca="1" si="35"/>
        <v/>
      </c>
      <c r="R125">
        <f t="shared" ca="1" si="36"/>
        <v>1</v>
      </c>
      <c r="S125">
        <f t="shared" ca="1" si="37"/>
        <v>0</v>
      </c>
      <c r="T125" t="str">
        <f t="shared" ca="1" si="38"/>
        <v/>
      </c>
      <c r="U125" t="str">
        <f t="shared" ca="1" si="39"/>
        <v/>
      </c>
      <c r="V125">
        <f t="shared" ca="1" si="52"/>
        <v>0</v>
      </c>
      <c r="W125" t="str">
        <f t="shared" ca="1" si="50"/>
        <v/>
      </c>
      <c r="X125" t="str">
        <f ca="1">IF(T125="","", IF(T125=1, "Long"&amp;COUNTIF($T$2:T125,1), "Sell"&amp;COUNTIF($T$2:T125, 0)))</f>
        <v/>
      </c>
      <c r="Y125" t="str">
        <f ca="1">IF(U125="","", IF(U125=-1, "Short"&amp;COUNTIF($U$2:U125,-1), "Cover"&amp;COUNTIF($U$2:U125, 0)))</f>
        <v/>
      </c>
      <c r="Z125" t="str">
        <f t="shared" ca="1" si="40"/>
        <v/>
      </c>
      <c r="AA125" t="str">
        <f t="shared" ca="1" si="41"/>
        <v/>
      </c>
      <c r="AB125" t="str">
        <f t="shared" ca="1" si="42"/>
        <v/>
      </c>
      <c r="AC125" t="str">
        <f t="shared" ca="1" si="43"/>
        <v/>
      </c>
      <c r="AD125" t="str">
        <f t="shared" ca="1" si="44"/>
        <v/>
      </c>
      <c r="AE125" t="str">
        <f t="shared" ca="1" si="44"/>
        <v/>
      </c>
      <c r="AF125">
        <f t="shared" ca="1" si="45"/>
        <v>0</v>
      </c>
      <c r="AG125">
        <f t="shared" ca="1" si="46"/>
        <v>0</v>
      </c>
      <c r="AH125" t="str">
        <f ca="1">IF(AF125=0, "", COUNTIF($AF$2:AF125, 1))</f>
        <v/>
      </c>
      <c r="AI125" t="str">
        <f ca="1">IF(AG125=0, "", COUNTIF($AG$2:AG125, 1))</f>
        <v/>
      </c>
      <c r="AJ125" t="str">
        <f t="shared" ca="1" si="47"/>
        <v/>
      </c>
      <c r="AK125" t="str">
        <f t="shared" ca="1" si="48"/>
        <v/>
      </c>
    </row>
    <row r="126" spans="1:37" x14ac:dyDescent="0.3">
      <c r="A126" t="str">
        <f ca="1">IF(W126="","",W126&amp;"-"&amp;COUNTIF($W$2:W126,W126))</f>
        <v/>
      </c>
      <c r="B126" t="str">
        <f ca="1">IF(T126="","",T126&amp;"-"&amp;COUNTIF($T$2:T126,T126))</f>
        <v/>
      </c>
      <c r="C126" t="str">
        <f ca="1">IF(U126="","",U126&amp;"-"&amp;COUNTIF($U$2:U126,U126))</f>
        <v/>
      </c>
      <c r="D126" t="s">
        <v>97</v>
      </c>
      <c r="E126" t="s">
        <v>97</v>
      </c>
      <c r="F126">
        <f t="shared" si="49"/>
        <v>125</v>
      </c>
      <c r="G126" s="4">
        <f t="shared" ca="1" si="30"/>
        <v>41453</v>
      </c>
      <c r="H126">
        <f t="shared" ca="1" si="31"/>
        <v>669.5</v>
      </c>
      <c r="I126" s="5">
        <f t="shared" ca="1" si="31"/>
        <v>879.05</v>
      </c>
      <c r="J126" s="6">
        <f t="shared" ca="1" si="32"/>
        <v>0.7616176554234686</v>
      </c>
      <c r="K126" s="6">
        <f t="shared" ca="1" si="28"/>
        <v>0.77519748663396615</v>
      </c>
      <c r="L126" s="6">
        <f t="shared" ca="1" si="51"/>
        <v>1.1686208851179884E-2</v>
      </c>
      <c r="M126">
        <f t="shared" ca="1" si="33"/>
        <v>0.78688369548514603</v>
      </c>
      <c r="N126">
        <f t="shared" ca="1" si="34"/>
        <v>0.76351127778278627</v>
      </c>
      <c r="O126" t="str">
        <f t="shared" ca="1" si="29"/>
        <v>Long</v>
      </c>
      <c r="P126" t="str">
        <f t="shared" ca="1" si="53"/>
        <v>Long</v>
      </c>
      <c r="Q126" t="str">
        <f t="shared" ca="1" si="35"/>
        <v/>
      </c>
      <c r="R126">
        <f t="shared" ca="1" si="36"/>
        <v>1</v>
      </c>
      <c r="S126">
        <f t="shared" ca="1" si="37"/>
        <v>0</v>
      </c>
      <c r="T126" t="str">
        <f t="shared" ca="1" si="38"/>
        <v/>
      </c>
      <c r="U126" t="str">
        <f t="shared" ca="1" si="39"/>
        <v/>
      </c>
      <c r="V126">
        <f t="shared" ca="1" si="52"/>
        <v>0</v>
      </c>
      <c r="W126" t="str">
        <f t="shared" ca="1" si="50"/>
        <v/>
      </c>
      <c r="X126" t="str">
        <f ca="1">IF(T126="","", IF(T126=1, "Long"&amp;COUNTIF($T$2:T126,1), "Sell"&amp;COUNTIF($T$2:T126, 0)))</f>
        <v/>
      </c>
      <c r="Y126" t="str">
        <f ca="1">IF(U126="","", IF(U126=-1, "Short"&amp;COUNTIF($U$2:U126,-1), "Cover"&amp;COUNTIF($U$2:U126, 0)))</f>
        <v/>
      </c>
      <c r="Z126" t="str">
        <f t="shared" ca="1" si="40"/>
        <v/>
      </c>
      <c r="AA126" t="str">
        <f t="shared" ca="1" si="41"/>
        <v/>
      </c>
      <c r="AB126" t="str">
        <f t="shared" ca="1" si="42"/>
        <v/>
      </c>
      <c r="AC126" t="str">
        <f t="shared" ca="1" si="43"/>
        <v/>
      </c>
      <c r="AD126" t="str">
        <f t="shared" ca="1" si="44"/>
        <v/>
      </c>
      <c r="AE126" t="str">
        <f t="shared" ca="1" si="44"/>
        <v/>
      </c>
      <c r="AF126">
        <f t="shared" ca="1" si="45"/>
        <v>0</v>
      </c>
      <c r="AG126">
        <f t="shared" ca="1" si="46"/>
        <v>0</v>
      </c>
      <c r="AH126" t="str">
        <f ca="1">IF(AF126=0, "", COUNTIF($AF$2:AF126, 1))</f>
        <v/>
      </c>
      <c r="AI126" t="str">
        <f ca="1">IF(AG126=0, "", COUNTIF($AG$2:AG126, 1))</f>
        <v/>
      </c>
      <c r="AJ126" t="str">
        <f t="shared" ca="1" si="47"/>
        <v/>
      </c>
      <c r="AK126" t="str">
        <f t="shared" ca="1" si="48"/>
        <v/>
      </c>
    </row>
    <row r="127" spans="1:37" x14ac:dyDescent="0.3">
      <c r="A127" t="str">
        <f ca="1">IF(W127="","",W127&amp;"-"&amp;COUNTIF($W$2:W127,W127))</f>
        <v/>
      </c>
      <c r="B127" t="str">
        <f ca="1">IF(T127="","",T127&amp;"-"&amp;COUNTIF($T$2:T127,T127))</f>
        <v/>
      </c>
      <c r="C127" t="str">
        <f ca="1">IF(U127="","",U127&amp;"-"&amp;COUNTIF($U$2:U127,U127))</f>
        <v/>
      </c>
      <c r="D127" t="s">
        <v>97</v>
      </c>
      <c r="E127" t="s">
        <v>97</v>
      </c>
      <c r="F127">
        <f t="shared" si="49"/>
        <v>126</v>
      </c>
      <c r="G127" s="4">
        <f t="shared" ca="1" si="30"/>
        <v>41456</v>
      </c>
      <c r="H127">
        <f t="shared" ca="1" si="31"/>
        <v>668.75</v>
      </c>
      <c r="I127" s="5">
        <f t="shared" ca="1" si="31"/>
        <v>889.65</v>
      </c>
      <c r="J127" s="6">
        <f t="shared" ca="1" si="32"/>
        <v>0.75170010678356658</v>
      </c>
      <c r="K127" s="6">
        <f t="shared" ca="1" si="28"/>
        <v>0.77133504823605559</v>
      </c>
      <c r="L127" s="6">
        <f t="shared" ca="1" si="51"/>
        <v>1.2486542079677903E-2</v>
      </c>
      <c r="M127">
        <f t="shared" ca="1" si="33"/>
        <v>0.78382159031573351</v>
      </c>
      <c r="N127">
        <f t="shared" ca="1" si="34"/>
        <v>0.75884850615637767</v>
      </c>
      <c r="O127" t="str">
        <f t="shared" ca="1" si="29"/>
        <v>Long</v>
      </c>
      <c r="P127" t="str">
        <f t="shared" ca="1" si="53"/>
        <v>Long</v>
      </c>
      <c r="Q127" t="str">
        <f t="shared" ca="1" si="35"/>
        <v/>
      </c>
      <c r="R127">
        <f t="shared" ca="1" si="36"/>
        <v>1</v>
      </c>
      <c r="S127">
        <f t="shared" ca="1" si="37"/>
        <v>0</v>
      </c>
      <c r="T127" t="str">
        <f t="shared" ca="1" si="38"/>
        <v/>
      </c>
      <c r="U127" t="str">
        <f t="shared" ca="1" si="39"/>
        <v/>
      </c>
      <c r="V127">
        <f t="shared" ca="1" si="52"/>
        <v>0</v>
      </c>
      <c r="W127" t="str">
        <f t="shared" ca="1" si="50"/>
        <v/>
      </c>
      <c r="X127" t="str">
        <f ca="1">IF(T127="","", IF(T127=1, "Long"&amp;COUNTIF($T$2:T127,1), "Sell"&amp;COUNTIF($T$2:T127, 0)))</f>
        <v/>
      </c>
      <c r="Y127" t="str">
        <f ca="1">IF(U127="","", IF(U127=-1, "Short"&amp;COUNTIF($U$2:U127,-1), "Cover"&amp;COUNTIF($U$2:U127, 0)))</f>
        <v/>
      </c>
      <c r="Z127" t="str">
        <f t="shared" ca="1" si="40"/>
        <v/>
      </c>
      <c r="AA127" t="str">
        <f t="shared" ca="1" si="41"/>
        <v/>
      </c>
      <c r="AB127" t="str">
        <f t="shared" ca="1" si="42"/>
        <v/>
      </c>
      <c r="AC127" t="str">
        <f t="shared" ca="1" si="43"/>
        <v/>
      </c>
      <c r="AD127" t="str">
        <f t="shared" ca="1" si="44"/>
        <v/>
      </c>
      <c r="AE127" t="str">
        <f t="shared" ca="1" si="44"/>
        <v/>
      </c>
      <c r="AF127">
        <f t="shared" ca="1" si="45"/>
        <v>0</v>
      </c>
      <c r="AG127">
        <f t="shared" ca="1" si="46"/>
        <v>0</v>
      </c>
      <c r="AH127" t="str">
        <f ca="1">IF(AF127=0, "", COUNTIF($AF$2:AF127, 1))</f>
        <v/>
      </c>
      <c r="AI127" t="str">
        <f ca="1">IF(AG127=0, "", COUNTIF($AG$2:AG127, 1))</f>
        <v/>
      </c>
      <c r="AJ127" t="str">
        <f t="shared" ca="1" si="47"/>
        <v/>
      </c>
      <c r="AK127" t="str">
        <f t="shared" ca="1" si="48"/>
        <v/>
      </c>
    </row>
    <row r="128" spans="1:37" x14ac:dyDescent="0.3">
      <c r="A128" t="str">
        <f ca="1">IF(W128="","",W128&amp;"-"&amp;COUNTIF($W$2:W128,W128))</f>
        <v/>
      </c>
      <c r="B128" t="str">
        <f ca="1">IF(T128="","",T128&amp;"-"&amp;COUNTIF($T$2:T128,T128))</f>
        <v/>
      </c>
      <c r="C128" t="str">
        <f ca="1">IF(U128="","",U128&amp;"-"&amp;COUNTIF($U$2:U128,U128))</f>
        <v/>
      </c>
      <c r="D128" t="s">
        <v>97</v>
      </c>
      <c r="E128" t="s">
        <v>97</v>
      </c>
      <c r="F128">
        <f t="shared" si="49"/>
        <v>127</v>
      </c>
      <c r="G128" s="4">
        <f t="shared" ca="1" si="30"/>
        <v>41457</v>
      </c>
      <c r="H128">
        <f t="shared" ca="1" si="31"/>
        <v>656.55</v>
      </c>
      <c r="I128" s="5">
        <f t="shared" ca="1" si="31"/>
        <v>875.15</v>
      </c>
      <c r="J128" s="6">
        <f t="shared" ca="1" si="32"/>
        <v>0.75021424898588807</v>
      </c>
      <c r="K128" s="6">
        <f t="shared" ca="1" si="28"/>
        <v>0.76752553788284583</v>
      </c>
      <c r="L128" s="6">
        <f t="shared" ca="1" si="51"/>
        <v>1.2543528928257559E-2</v>
      </c>
      <c r="M128">
        <f t="shared" ca="1" si="33"/>
        <v>0.78006906681110344</v>
      </c>
      <c r="N128">
        <f t="shared" ca="1" si="34"/>
        <v>0.75498200895458822</v>
      </c>
      <c r="O128" t="str">
        <f t="shared" ca="1" si="29"/>
        <v>Long</v>
      </c>
      <c r="P128" t="str">
        <f t="shared" ca="1" si="53"/>
        <v>Long</v>
      </c>
      <c r="Q128" t="str">
        <f t="shared" ca="1" si="35"/>
        <v/>
      </c>
      <c r="R128">
        <f t="shared" ca="1" si="36"/>
        <v>1</v>
      </c>
      <c r="S128">
        <f t="shared" ca="1" si="37"/>
        <v>0</v>
      </c>
      <c r="T128" t="str">
        <f t="shared" ca="1" si="38"/>
        <v/>
      </c>
      <c r="U128" t="str">
        <f t="shared" ca="1" si="39"/>
        <v/>
      </c>
      <c r="V128">
        <f t="shared" ca="1" si="52"/>
        <v>0</v>
      </c>
      <c r="W128" t="str">
        <f t="shared" ca="1" si="50"/>
        <v/>
      </c>
      <c r="X128" t="str">
        <f ca="1">IF(T128="","", IF(T128=1, "Long"&amp;COUNTIF($T$2:T128,1), "Sell"&amp;COUNTIF($T$2:T128, 0)))</f>
        <v/>
      </c>
      <c r="Y128" t="str">
        <f ca="1">IF(U128="","", IF(U128=-1, "Short"&amp;COUNTIF($U$2:U128,-1), "Cover"&amp;COUNTIF($U$2:U128, 0)))</f>
        <v/>
      </c>
      <c r="Z128" t="str">
        <f t="shared" ca="1" si="40"/>
        <v/>
      </c>
      <c r="AA128" t="str">
        <f t="shared" ca="1" si="41"/>
        <v/>
      </c>
      <c r="AB128" t="str">
        <f t="shared" ca="1" si="42"/>
        <v/>
      </c>
      <c r="AC128" t="str">
        <f t="shared" ca="1" si="43"/>
        <v/>
      </c>
      <c r="AD128" t="str">
        <f t="shared" ca="1" si="44"/>
        <v/>
      </c>
      <c r="AE128" t="str">
        <f t="shared" ca="1" si="44"/>
        <v/>
      </c>
      <c r="AF128">
        <f t="shared" ca="1" si="45"/>
        <v>0</v>
      </c>
      <c r="AG128">
        <f t="shared" ca="1" si="46"/>
        <v>0</v>
      </c>
      <c r="AH128" t="str">
        <f ca="1">IF(AF128=0, "", COUNTIF($AF$2:AF128, 1))</f>
        <v/>
      </c>
      <c r="AI128" t="str">
        <f ca="1">IF(AG128=0, "", COUNTIF($AG$2:AG128, 1))</f>
        <v/>
      </c>
      <c r="AJ128" t="str">
        <f t="shared" ca="1" si="47"/>
        <v/>
      </c>
      <c r="AK128" t="str">
        <f t="shared" ca="1" si="48"/>
        <v/>
      </c>
    </row>
    <row r="129" spans="1:37" x14ac:dyDescent="0.3">
      <c r="A129" t="str">
        <f ca="1">IF(W129="","",W129&amp;"-"&amp;COUNTIF($W$2:W129,W129))</f>
        <v/>
      </c>
      <c r="B129" t="str">
        <f ca="1">IF(T129="","",T129&amp;"-"&amp;COUNTIF($T$2:T129,T129))</f>
        <v/>
      </c>
      <c r="C129" t="str">
        <f ca="1">IF(U129="","",U129&amp;"-"&amp;COUNTIF($U$2:U129,U129))</f>
        <v/>
      </c>
      <c r="D129" t="s">
        <v>97</v>
      </c>
      <c r="E129" t="s">
        <v>97</v>
      </c>
      <c r="F129">
        <f t="shared" si="49"/>
        <v>128</v>
      </c>
      <c r="G129" s="4">
        <f t="shared" ca="1" si="30"/>
        <v>41458</v>
      </c>
      <c r="H129">
        <f t="shared" ca="1" si="31"/>
        <v>650.65</v>
      </c>
      <c r="I129" s="5">
        <f t="shared" ca="1" si="31"/>
        <v>853.6</v>
      </c>
      <c r="J129" s="6">
        <f t="shared" ca="1" si="32"/>
        <v>0.76224226804123707</v>
      </c>
      <c r="K129" s="6">
        <f t="shared" ca="1" si="28"/>
        <v>0.76481769705125313</v>
      </c>
      <c r="L129" s="6">
        <f t="shared" ca="1" si="51"/>
        <v>9.9756476881255746E-3</v>
      </c>
      <c r="M129">
        <f t="shared" ca="1" si="33"/>
        <v>0.77479334473937866</v>
      </c>
      <c r="N129">
        <f t="shared" ca="1" si="34"/>
        <v>0.7548420493631276</v>
      </c>
      <c r="O129" t="str">
        <f t="shared" ca="1" si="29"/>
        <v>Long</v>
      </c>
      <c r="P129" t="str">
        <f t="shared" ca="1" si="53"/>
        <v>Long</v>
      </c>
      <c r="Q129" t="str">
        <f t="shared" ca="1" si="35"/>
        <v/>
      </c>
      <c r="R129">
        <f t="shared" ca="1" si="36"/>
        <v>1</v>
      </c>
      <c r="S129">
        <f t="shared" ca="1" si="37"/>
        <v>0</v>
      </c>
      <c r="T129" t="str">
        <f t="shared" ca="1" si="38"/>
        <v/>
      </c>
      <c r="U129" t="str">
        <f t="shared" ca="1" si="39"/>
        <v/>
      </c>
      <c r="V129">
        <f t="shared" ca="1" si="52"/>
        <v>0</v>
      </c>
      <c r="W129" t="str">
        <f t="shared" ca="1" si="50"/>
        <v/>
      </c>
      <c r="X129" t="str">
        <f ca="1">IF(T129="","", IF(T129=1, "Long"&amp;COUNTIF($T$2:T129,1), "Sell"&amp;COUNTIF($T$2:T129, 0)))</f>
        <v/>
      </c>
      <c r="Y129" t="str">
        <f ca="1">IF(U129="","", IF(U129=-1, "Short"&amp;COUNTIF($U$2:U129,-1), "Cover"&amp;COUNTIF($U$2:U129, 0)))</f>
        <v/>
      </c>
      <c r="Z129" t="str">
        <f t="shared" ca="1" si="40"/>
        <v/>
      </c>
      <c r="AA129" t="str">
        <f t="shared" ca="1" si="41"/>
        <v/>
      </c>
      <c r="AB129" t="str">
        <f t="shared" ca="1" si="42"/>
        <v/>
      </c>
      <c r="AC129" t="str">
        <f t="shared" ca="1" si="43"/>
        <v/>
      </c>
      <c r="AD129" t="str">
        <f t="shared" ca="1" si="44"/>
        <v/>
      </c>
      <c r="AE129" t="str">
        <f t="shared" ca="1" si="44"/>
        <v/>
      </c>
      <c r="AF129">
        <f t="shared" ca="1" si="45"/>
        <v>0</v>
      </c>
      <c r="AG129">
        <f t="shared" ca="1" si="46"/>
        <v>0</v>
      </c>
      <c r="AH129" t="str">
        <f ca="1">IF(AF129=0, "", COUNTIF($AF$2:AF129, 1))</f>
        <v/>
      </c>
      <c r="AI129" t="str">
        <f ca="1">IF(AG129=0, "", COUNTIF($AG$2:AG129, 1))</f>
        <v/>
      </c>
      <c r="AJ129" t="str">
        <f t="shared" ca="1" si="47"/>
        <v/>
      </c>
      <c r="AK129" t="str">
        <f t="shared" ca="1" si="48"/>
        <v/>
      </c>
    </row>
    <row r="130" spans="1:37" x14ac:dyDescent="0.3">
      <c r="A130" t="str">
        <f ca="1">IF(W130="","",W130&amp;"-"&amp;COUNTIF($W$2:W130,W130))</f>
        <v>0-16</v>
      </c>
      <c r="B130" t="str">
        <f ca="1">IF(T130="","",T130&amp;"-"&amp;COUNTIF($T$2:T130,T130))</f>
        <v>0-10</v>
      </c>
      <c r="C130" t="str">
        <f ca="1">IF(U130="","",U130&amp;"-"&amp;COUNTIF($U$2:U130,U130))</f>
        <v/>
      </c>
      <c r="D130" t="s">
        <v>97</v>
      </c>
      <c r="E130">
        <v>16</v>
      </c>
      <c r="F130">
        <f t="shared" si="49"/>
        <v>129</v>
      </c>
      <c r="G130" s="4">
        <f t="shared" ca="1" si="30"/>
        <v>41459</v>
      </c>
      <c r="H130">
        <f t="shared" ca="1" si="31"/>
        <v>655.15</v>
      </c>
      <c r="I130" s="5">
        <f t="shared" ca="1" si="31"/>
        <v>852.1</v>
      </c>
      <c r="J130" s="6">
        <f t="shared" ca="1" si="32"/>
        <v>0.76886515667175215</v>
      </c>
      <c r="K130" s="6">
        <f t="shared" ref="K130:K193" ca="1" si="54">IF($F130&gt;=$AM$3,AVERAGE(OFFSET(J130,0,0,-$AM$3,1)),"")</f>
        <v>0.76383741558063856</v>
      </c>
      <c r="L130" s="6">
        <f t="shared" ca="1" si="51"/>
        <v>8.8854702496604671E-3</v>
      </c>
      <c r="M130">
        <f t="shared" ca="1" si="33"/>
        <v>0.77272288583029902</v>
      </c>
      <c r="N130">
        <f t="shared" ca="1" si="34"/>
        <v>0.75495194533097809</v>
      </c>
      <c r="O130" t="str">
        <f t="shared" ref="O130:O193" ca="1" si="55">IF(F130&lt;=$AM$3,"",IF(O129="",IF(J130&gt;M130,"Short",IF(J130&lt;N130,"Long",IF(M130="","",""))),IF(O129="Long",IF(J130&gt;K130,"",O129),IF(O129="Short",IF(J130&lt;K130,"",O129),""))))</f>
        <v/>
      </c>
      <c r="P130" t="str">
        <f t="shared" ca="1" si="53"/>
        <v/>
      </c>
      <c r="Q130" t="str">
        <f t="shared" ca="1" si="35"/>
        <v/>
      </c>
      <c r="R130">
        <f t="shared" ca="1" si="36"/>
        <v>0</v>
      </c>
      <c r="S130">
        <f t="shared" ca="1" si="37"/>
        <v>0</v>
      </c>
      <c r="T130">
        <f t="shared" ca="1" si="38"/>
        <v>0</v>
      </c>
      <c r="U130" t="str">
        <f t="shared" ca="1" si="39"/>
        <v/>
      </c>
      <c r="V130">
        <f t="shared" ca="1" si="52"/>
        <v>0</v>
      </c>
      <c r="W130">
        <f t="shared" ca="1" si="50"/>
        <v>0</v>
      </c>
      <c r="X130" t="str">
        <f ca="1">IF(T130="","", IF(T130=1, "Long"&amp;COUNTIF($T$2:T130,1), "Sell"&amp;COUNTIF($T$2:T130, 0)))</f>
        <v>Sell10</v>
      </c>
      <c r="Y130" t="str">
        <f ca="1">IF(U130="","", IF(U130=-1, "Short"&amp;COUNTIF($U$2:U130,-1), "Cover"&amp;COUNTIF($U$2:U130, 0)))</f>
        <v/>
      </c>
      <c r="Z130" t="str">
        <f t="shared" ca="1" si="40"/>
        <v/>
      </c>
      <c r="AA130" t="str">
        <f t="shared" ca="1" si="41"/>
        <v>SELL</v>
      </c>
      <c r="AB130" t="str">
        <f t="shared" ca="1" si="42"/>
        <v/>
      </c>
      <c r="AC130" t="str">
        <f t="shared" ca="1" si="43"/>
        <v/>
      </c>
      <c r="AD130" t="str">
        <f t="shared" ca="1" si="44"/>
        <v/>
      </c>
      <c r="AE130" t="str">
        <f t="shared" ca="1" si="44"/>
        <v>SELL</v>
      </c>
      <c r="AF130">
        <f t="shared" ca="1" si="45"/>
        <v>0</v>
      </c>
      <c r="AG130">
        <f t="shared" ca="1" si="46"/>
        <v>1</v>
      </c>
      <c r="AH130" t="str">
        <f ca="1">IF(AF130=0, "", COUNTIF($AF$2:AF130, 1))</f>
        <v/>
      </c>
      <c r="AI130">
        <f ca="1">IF(AG130=0, "", COUNTIF($AG$2:AG130, 1))</f>
        <v>16</v>
      </c>
      <c r="AJ130" t="str">
        <f t="shared" ca="1" si="47"/>
        <v/>
      </c>
      <c r="AK130" t="str">
        <f t="shared" ca="1" si="48"/>
        <v>Long</v>
      </c>
    </row>
    <row r="131" spans="1:37" x14ac:dyDescent="0.3">
      <c r="A131" t="str">
        <f ca="1">IF(W131="","",W131&amp;"-"&amp;COUNTIF($W$2:W131,W131))</f>
        <v>1-17</v>
      </c>
      <c r="B131" t="str">
        <f ca="1">IF(T131="","",T131&amp;"-"&amp;COUNTIF($T$2:T131,T131))</f>
        <v/>
      </c>
      <c r="C131" t="str">
        <f ca="1">IF(U131="","",U131&amp;"-"&amp;COUNTIF($U$2:U131,U131))</f>
        <v>-1-7</v>
      </c>
      <c r="D131">
        <v>17</v>
      </c>
      <c r="E131" t="s">
        <v>97</v>
      </c>
      <c r="F131">
        <f t="shared" si="49"/>
        <v>130</v>
      </c>
      <c r="G131" s="4">
        <f t="shared" ref="G131:G194" ca="1" si="56">VLOOKUP(F131, INDIRECT("HDFCBANK!A2:P251"), 4, FALSE)</f>
        <v>41460</v>
      </c>
      <c r="H131">
        <f t="shared" ref="H131:I194" ca="1" si="57">VLOOKUP(H$1&amp;$G131, INDIRECT(H$1&amp;"!E2:Q251"), 7, FALSE)</f>
        <v>667.75</v>
      </c>
      <c r="I131" s="5">
        <f t="shared" ca="1" si="57"/>
        <v>850.1</v>
      </c>
      <c r="J131" s="6">
        <f t="shared" ref="J131:J194" ca="1" si="58">H131/I131</f>
        <v>0.78549582402070339</v>
      </c>
      <c r="K131" s="6">
        <f t="shared" ca="1" si="54"/>
        <v>0.76498356189156724</v>
      </c>
      <c r="L131" s="6">
        <f t="shared" ca="1" si="51"/>
        <v>1.0865524901344533E-2</v>
      </c>
      <c r="M131">
        <f t="shared" ref="M131:M194" ca="1" si="59">IFERROR(K131+(L131*$AM$4), "")</f>
        <v>0.77584908679291176</v>
      </c>
      <c r="N131">
        <f t="shared" ref="N131:N194" ca="1" si="60">IFERROR(K131-(L131*$AM$4), "")</f>
        <v>0.75411803699022273</v>
      </c>
      <c r="O131" t="str">
        <f t="shared" ca="1" si="55"/>
        <v>Short</v>
      </c>
      <c r="P131" t="str">
        <f t="shared" ca="1" si="53"/>
        <v/>
      </c>
      <c r="Q131" t="str">
        <f t="shared" ref="Q131:Q194" ca="1" si="61">IF(G131&lt;=$AM$3, "", IF(Q130="", IF(J131&gt;M131,"Short", IF(M131="","","")), IF(Q130="Short", IF(J131&lt;K131,"",Q130), "")))</f>
        <v>Short</v>
      </c>
      <c r="R131">
        <f t="shared" ref="R131:R194" ca="1" si="62">IF(P131="Long", 1, 0)</f>
        <v>0</v>
      </c>
      <c r="S131">
        <f t="shared" ref="S131:S194" ca="1" si="63">IF(Q131="Short", -1, 0)</f>
        <v>-1</v>
      </c>
      <c r="T131" t="str">
        <f t="shared" ref="T131:T194" ca="1" si="64">IF(P130="",IF(P131="Long",1, ""),IF(P130="Long",IF(P131="Long","", 0), ""))</f>
        <v/>
      </c>
      <c r="U131">
        <f t="shared" ref="U131:U194" ca="1" si="65">IF(Q130="",IF(Q131="Short",-1, ""),IF(Q130="Short",IF(Q131="Short","", 0), ""))</f>
        <v>-1</v>
      </c>
      <c r="V131">
        <f t="shared" ca="1" si="52"/>
        <v>-1</v>
      </c>
      <c r="W131">
        <f t="shared" ca="1" si="50"/>
        <v>1</v>
      </c>
      <c r="X131" t="str">
        <f ca="1">IF(T131="","", IF(T131=1, "Long"&amp;COUNTIF($T$2:T131,1), "Sell"&amp;COUNTIF($T$2:T131, 0)))</f>
        <v/>
      </c>
      <c r="Y131" t="str">
        <f ca="1">IF(U131="","", IF(U131=-1, "Short"&amp;COUNTIF($U$2:U131,-1), "Cover"&amp;COUNTIF($U$2:U131, 0)))</f>
        <v>Short7</v>
      </c>
      <c r="Z131" t="str">
        <f t="shared" ref="Z131:Z194" ca="1" si="66">IF(T131="","",IF(T131=1,"BUY",""))</f>
        <v/>
      </c>
      <c r="AA131" t="str">
        <f t="shared" ref="AA131:AA194" ca="1" si="67">IF(T131="","",IF(T131=0,"SELL",""))</f>
        <v/>
      </c>
      <c r="AB131" t="str">
        <f t="shared" ref="AB131:AB194" ca="1" si="68">IF(U131="", "", IF(U131=-1, "Short", ""))</f>
        <v>Short</v>
      </c>
      <c r="AC131" t="str">
        <f t="shared" ref="AC131:AC194" ca="1" si="69">IF(U131="", "", IF(U131=0, "Cover", ""))</f>
        <v/>
      </c>
      <c r="AD131" t="str">
        <f t="shared" ref="AD131:AE194" ca="1" si="70">Z131&amp;AB131</f>
        <v>Short</v>
      </c>
      <c r="AE131" t="str">
        <f t="shared" ca="1" si="70"/>
        <v/>
      </c>
      <c r="AF131">
        <f t="shared" ref="AF131:AF194" ca="1" si="71">IF(AD131="",0,1)</f>
        <v>1</v>
      </c>
      <c r="AG131">
        <f t="shared" ref="AG131:AG194" ca="1" si="72">IF(AE131="", 0, 1)</f>
        <v>0</v>
      </c>
      <c r="AH131">
        <f ca="1">IF(AF131=0, "", COUNTIF($AF$2:AF131, 1))</f>
        <v>17</v>
      </c>
      <c r="AI131" t="str">
        <f ca="1">IF(AG131=0, "", COUNTIF($AG$2:AG131, 1))</f>
        <v/>
      </c>
      <c r="AJ131" t="str">
        <f t="shared" ref="AJ131:AJ194" ca="1" si="73">IF(T131=1,"Long",IF(U131=-1,"Short", ""))</f>
        <v>Short</v>
      </c>
      <c r="AK131" t="str">
        <f t="shared" ref="AK131:AK194" ca="1" si="74">IF(AA131="SELL", "Long", IF(AC131="Cover", "Short", ""))</f>
        <v/>
      </c>
    </row>
    <row r="132" spans="1:37" x14ac:dyDescent="0.3">
      <c r="A132" t="str">
        <f ca="1">IF(W132="","",W132&amp;"-"&amp;COUNTIF($W$2:W132,W132))</f>
        <v/>
      </c>
      <c r="B132" t="str">
        <f ca="1">IF(T132="","",T132&amp;"-"&amp;COUNTIF($T$2:T132,T132))</f>
        <v/>
      </c>
      <c r="C132" t="str">
        <f ca="1">IF(U132="","",U132&amp;"-"&amp;COUNTIF($U$2:U132,U132))</f>
        <v/>
      </c>
      <c r="D132" t="s">
        <v>97</v>
      </c>
      <c r="E132" t="s">
        <v>97</v>
      </c>
      <c r="F132">
        <f t="shared" ref="F132:F195" si="75">F131+1</f>
        <v>131</v>
      </c>
      <c r="G132" s="4">
        <f t="shared" ca="1" si="56"/>
        <v>41463</v>
      </c>
      <c r="H132">
        <f t="shared" ca="1" si="57"/>
        <v>660.45</v>
      </c>
      <c r="I132" s="5">
        <f t="shared" ca="1" si="57"/>
        <v>824.05</v>
      </c>
      <c r="J132" s="6">
        <f t="shared" ca="1" si="58"/>
        <v>0.80146835750257883</v>
      </c>
      <c r="K132" s="6">
        <f t="shared" ca="1" si="54"/>
        <v>0.76931201742843991</v>
      </c>
      <c r="L132" s="6">
        <f t="shared" ca="1" si="51"/>
        <v>1.5492238153717227E-2</v>
      </c>
      <c r="M132">
        <f t="shared" ca="1" si="59"/>
        <v>0.78480425558215716</v>
      </c>
      <c r="N132">
        <f t="shared" ca="1" si="60"/>
        <v>0.75381977927472266</v>
      </c>
      <c r="O132" t="str">
        <f t="shared" ca="1" si="55"/>
        <v>Short</v>
      </c>
      <c r="P132" t="str">
        <f t="shared" ca="1" si="53"/>
        <v/>
      </c>
      <c r="Q132" t="str">
        <f t="shared" ca="1" si="61"/>
        <v>Short</v>
      </c>
      <c r="R132">
        <f t="shared" ca="1" si="62"/>
        <v>0</v>
      </c>
      <c r="S132">
        <f t="shared" ca="1" si="63"/>
        <v>-1</v>
      </c>
      <c r="T132" t="str">
        <f t="shared" ca="1" si="64"/>
        <v/>
      </c>
      <c r="U132" t="str">
        <f t="shared" ca="1" si="65"/>
        <v/>
      </c>
      <c r="V132">
        <f t="shared" ca="1" si="52"/>
        <v>0</v>
      </c>
      <c r="W132" t="str">
        <f t="shared" ca="1" si="50"/>
        <v/>
      </c>
      <c r="X132" t="str">
        <f ca="1">IF(T132="","", IF(T132=1, "Long"&amp;COUNTIF($T$2:T132,1), "Sell"&amp;COUNTIF($T$2:T132, 0)))</f>
        <v/>
      </c>
      <c r="Y132" t="str">
        <f ca="1">IF(U132="","", IF(U132=-1, "Short"&amp;COUNTIF($U$2:U132,-1), "Cover"&amp;COUNTIF($U$2:U132, 0)))</f>
        <v/>
      </c>
      <c r="Z132" t="str">
        <f t="shared" ca="1" si="66"/>
        <v/>
      </c>
      <c r="AA132" t="str">
        <f t="shared" ca="1" si="67"/>
        <v/>
      </c>
      <c r="AB132" t="str">
        <f t="shared" ca="1" si="68"/>
        <v/>
      </c>
      <c r="AC132" t="str">
        <f t="shared" ca="1" si="69"/>
        <v/>
      </c>
      <c r="AD132" t="str">
        <f t="shared" ca="1" si="70"/>
        <v/>
      </c>
      <c r="AE132" t="str">
        <f t="shared" ca="1" si="70"/>
        <v/>
      </c>
      <c r="AF132">
        <f t="shared" ca="1" si="71"/>
        <v>0</v>
      </c>
      <c r="AG132">
        <f t="shared" ca="1" si="72"/>
        <v>0</v>
      </c>
      <c r="AH132" t="str">
        <f ca="1">IF(AF132=0, "", COUNTIF($AF$2:AF132, 1))</f>
        <v/>
      </c>
      <c r="AI132" t="str">
        <f ca="1">IF(AG132=0, "", COUNTIF($AG$2:AG132, 1))</f>
        <v/>
      </c>
      <c r="AJ132" t="str">
        <f t="shared" ca="1" si="73"/>
        <v/>
      </c>
      <c r="AK132" t="str">
        <f t="shared" ca="1" si="74"/>
        <v/>
      </c>
    </row>
    <row r="133" spans="1:37" x14ac:dyDescent="0.3">
      <c r="A133" t="str">
        <f ca="1">IF(W133="","",W133&amp;"-"&amp;COUNTIF($W$2:W133,W133))</f>
        <v/>
      </c>
      <c r="B133" t="str">
        <f ca="1">IF(T133="","",T133&amp;"-"&amp;COUNTIF($T$2:T133,T133))</f>
        <v/>
      </c>
      <c r="C133" t="str">
        <f ca="1">IF(U133="","",U133&amp;"-"&amp;COUNTIF($U$2:U133,U133))</f>
        <v/>
      </c>
      <c r="D133" t="s">
        <v>97</v>
      </c>
      <c r="E133" t="s">
        <v>97</v>
      </c>
      <c r="F133">
        <f t="shared" si="75"/>
        <v>132</v>
      </c>
      <c r="G133" s="4">
        <f t="shared" ca="1" si="56"/>
        <v>41464</v>
      </c>
      <c r="H133">
        <f t="shared" ca="1" si="57"/>
        <v>670.3</v>
      </c>
      <c r="I133" s="5">
        <f t="shared" ca="1" si="57"/>
        <v>830.05</v>
      </c>
      <c r="J133" s="6">
        <f t="shared" ca="1" si="58"/>
        <v>0.80754171435455691</v>
      </c>
      <c r="K133" s="6">
        <f t="shared" ca="1" si="54"/>
        <v>0.77250792841983174</v>
      </c>
      <c r="L133" s="6">
        <f t="shared" ca="1" si="51"/>
        <v>1.9664225786493128E-2</v>
      </c>
      <c r="M133">
        <f t="shared" ca="1" si="59"/>
        <v>0.79217215420632492</v>
      </c>
      <c r="N133">
        <f t="shared" ca="1" si="60"/>
        <v>0.75284370263333855</v>
      </c>
      <c r="O133" t="str">
        <f t="shared" ca="1" si="55"/>
        <v>Short</v>
      </c>
      <c r="P133" t="str">
        <f t="shared" ca="1" si="53"/>
        <v/>
      </c>
      <c r="Q133" t="str">
        <f t="shared" ca="1" si="61"/>
        <v>Short</v>
      </c>
      <c r="R133">
        <f t="shared" ca="1" si="62"/>
        <v>0</v>
      </c>
      <c r="S133">
        <f t="shared" ca="1" si="63"/>
        <v>-1</v>
      </c>
      <c r="T133" t="str">
        <f t="shared" ca="1" si="64"/>
        <v/>
      </c>
      <c r="U133" t="str">
        <f t="shared" ca="1" si="65"/>
        <v/>
      </c>
      <c r="V133">
        <f t="shared" ca="1" si="52"/>
        <v>0</v>
      </c>
      <c r="W133" t="str">
        <f t="shared" ca="1" si="50"/>
        <v/>
      </c>
      <c r="X133" t="str">
        <f ca="1">IF(T133="","", IF(T133=1, "Long"&amp;COUNTIF($T$2:T133,1), "Sell"&amp;COUNTIF($T$2:T133, 0)))</f>
        <v/>
      </c>
      <c r="Y133" t="str">
        <f ca="1">IF(U133="","", IF(U133=-1, "Short"&amp;COUNTIF($U$2:U133,-1), "Cover"&amp;COUNTIF($U$2:U133, 0)))</f>
        <v/>
      </c>
      <c r="Z133" t="str">
        <f t="shared" ca="1" si="66"/>
        <v/>
      </c>
      <c r="AA133" t="str">
        <f t="shared" ca="1" si="67"/>
        <v/>
      </c>
      <c r="AB133" t="str">
        <f t="shared" ca="1" si="68"/>
        <v/>
      </c>
      <c r="AC133" t="str">
        <f t="shared" ca="1" si="69"/>
        <v/>
      </c>
      <c r="AD133" t="str">
        <f t="shared" ca="1" si="70"/>
        <v/>
      </c>
      <c r="AE133" t="str">
        <f t="shared" ca="1" si="70"/>
        <v/>
      </c>
      <c r="AF133">
        <f t="shared" ca="1" si="71"/>
        <v>0</v>
      </c>
      <c r="AG133">
        <f t="shared" ca="1" si="72"/>
        <v>0</v>
      </c>
      <c r="AH133" t="str">
        <f ca="1">IF(AF133=0, "", COUNTIF($AF$2:AF133, 1))</f>
        <v/>
      </c>
      <c r="AI133" t="str">
        <f ca="1">IF(AG133=0, "", COUNTIF($AG$2:AG133, 1))</f>
        <v/>
      </c>
      <c r="AJ133" t="str">
        <f t="shared" ca="1" si="73"/>
        <v/>
      </c>
      <c r="AK133" t="str">
        <f t="shared" ca="1" si="74"/>
        <v/>
      </c>
    </row>
    <row r="134" spans="1:37" x14ac:dyDescent="0.3">
      <c r="A134" t="str">
        <f ca="1">IF(W134="","",W134&amp;"-"&amp;COUNTIF($W$2:W134,W134))</f>
        <v/>
      </c>
      <c r="B134" t="str">
        <f ca="1">IF(T134="","",T134&amp;"-"&amp;COUNTIF($T$2:T134,T134))</f>
        <v/>
      </c>
      <c r="C134" t="str">
        <f ca="1">IF(U134="","",U134&amp;"-"&amp;COUNTIF($U$2:U134,U134))</f>
        <v/>
      </c>
      <c r="D134" t="s">
        <v>97</v>
      </c>
      <c r="E134" t="s">
        <v>97</v>
      </c>
      <c r="F134">
        <f t="shared" si="75"/>
        <v>133</v>
      </c>
      <c r="G134" s="4">
        <f t="shared" ca="1" si="56"/>
        <v>41465</v>
      </c>
      <c r="H134">
        <f t="shared" ca="1" si="57"/>
        <v>659.3</v>
      </c>
      <c r="I134" s="5">
        <f t="shared" ca="1" si="57"/>
        <v>827.5</v>
      </c>
      <c r="J134" s="6">
        <f t="shared" ca="1" si="58"/>
        <v>0.79673716012084583</v>
      </c>
      <c r="K134" s="6">
        <f t="shared" ca="1" si="54"/>
        <v>0.77581455272029298</v>
      </c>
      <c r="L134" s="6">
        <f t="shared" ca="1" si="51"/>
        <v>2.076257648172981E-2</v>
      </c>
      <c r="M134">
        <f t="shared" ca="1" si="59"/>
        <v>0.79657712920202284</v>
      </c>
      <c r="N134">
        <f t="shared" ca="1" si="60"/>
        <v>0.75505197623856313</v>
      </c>
      <c r="O134" t="str">
        <f t="shared" ca="1" si="55"/>
        <v>Short</v>
      </c>
      <c r="P134" t="str">
        <f t="shared" ca="1" si="53"/>
        <v/>
      </c>
      <c r="Q134" t="str">
        <f t="shared" ca="1" si="61"/>
        <v>Short</v>
      </c>
      <c r="R134">
        <f t="shared" ca="1" si="62"/>
        <v>0</v>
      </c>
      <c r="S134">
        <f t="shared" ca="1" si="63"/>
        <v>-1</v>
      </c>
      <c r="T134" t="str">
        <f t="shared" ca="1" si="64"/>
        <v/>
      </c>
      <c r="U134" t="str">
        <f t="shared" ca="1" si="65"/>
        <v/>
      </c>
      <c r="V134">
        <f t="shared" ca="1" si="52"/>
        <v>0</v>
      </c>
      <c r="W134" t="str">
        <f t="shared" ca="1" si="50"/>
        <v/>
      </c>
      <c r="X134" t="str">
        <f ca="1">IF(T134="","", IF(T134=1, "Long"&amp;COUNTIF($T$2:T134,1), "Sell"&amp;COUNTIF($T$2:T134, 0)))</f>
        <v/>
      </c>
      <c r="Y134" t="str">
        <f ca="1">IF(U134="","", IF(U134=-1, "Short"&amp;COUNTIF($U$2:U134,-1), "Cover"&amp;COUNTIF($U$2:U134, 0)))</f>
        <v/>
      </c>
      <c r="Z134" t="str">
        <f t="shared" ca="1" si="66"/>
        <v/>
      </c>
      <c r="AA134" t="str">
        <f t="shared" ca="1" si="67"/>
        <v/>
      </c>
      <c r="AB134" t="str">
        <f t="shared" ca="1" si="68"/>
        <v/>
      </c>
      <c r="AC134" t="str">
        <f t="shared" ca="1" si="69"/>
        <v/>
      </c>
      <c r="AD134" t="str">
        <f t="shared" ca="1" si="70"/>
        <v/>
      </c>
      <c r="AE134" t="str">
        <f t="shared" ca="1" si="70"/>
        <v/>
      </c>
      <c r="AF134">
        <f t="shared" ca="1" si="71"/>
        <v>0</v>
      </c>
      <c r="AG134">
        <f t="shared" ca="1" si="72"/>
        <v>0</v>
      </c>
      <c r="AH134" t="str">
        <f ca="1">IF(AF134=0, "", COUNTIF($AF$2:AF134, 1))</f>
        <v/>
      </c>
      <c r="AI134" t="str">
        <f ca="1">IF(AG134=0, "", COUNTIF($AG$2:AG134, 1))</f>
        <v/>
      </c>
      <c r="AJ134" t="str">
        <f t="shared" ca="1" si="73"/>
        <v/>
      </c>
      <c r="AK134" t="str">
        <f t="shared" ca="1" si="74"/>
        <v/>
      </c>
    </row>
    <row r="135" spans="1:37" x14ac:dyDescent="0.3">
      <c r="A135" t="str">
        <f ca="1">IF(W135="","",W135&amp;"-"&amp;COUNTIF($W$2:W135,W135))</f>
        <v/>
      </c>
      <c r="B135" t="str">
        <f ca="1">IF(T135="","",T135&amp;"-"&amp;COUNTIF($T$2:T135,T135))</f>
        <v/>
      </c>
      <c r="C135" t="str">
        <f ca="1">IF(U135="","",U135&amp;"-"&amp;COUNTIF($U$2:U135,U135))</f>
        <v/>
      </c>
      <c r="D135" t="s">
        <v>97</v>
      </c>
      <c r="E135" t="s">
        <v>97</v>
      </c>
      <c r="F135">
        <f t="shared" si="75"/>
        <v>134</v>
      </c>
      <c r="G135" s="4">
        <f t="shared" ca="1" si="56"/>
        <v>41466</v>
      </c>
      <c r="H135">
        <f t="shared" ca="1" si="57"/>
        <v>683.25</v>
      </c>
      <c r="I135" s="5">
        <f t="shared" ca="1" si="57"/>
        <v>854.8</v>
      </c>
      <c r="J135" s="6">
        <f t="shared" ca="1" si="58"/>
        <v>0.79930978006551245</v>
      </c>
      <c r="K135" s="6">
        <f t="shared" ca="1" si="54"/>
        <v>0.77851922719701094</v>
      </c>
      <c r="L135" s="6">
        <f t="shared" ca="1" si="51"/>
        <v>2.197478613520527E-2</v>
      </c>
      <c r="M135">
        <f t="shared" ca="1" si="59"/>
        <v>0.80049401333221626</v>
      </c>
      <c r="N135">
        <f t="shared" ca="1" si="60"/>
        <v>0.75654444106180563</v>
      </c>
      <c r="O135" t="str">
        <f t="shared" ca="1" si="55"/>
        <v>Short</v>
      </c>
      <c r="P135" t="str">
        <f t="shared" ca="1" si="53"/>
        <v/>
      </c>
      <c r="Q135" t="str">
        <f t="shared" ca="1" si="61"/>
        <v>Short</v>
      </c>
      <c r="R135">
        <f t="shared" ca="1" si="62"/>
        <v>0</v>
      </c>
      <c r="S135">
        <f t="shared" ca="1" si="63"/>
        <v>-1</v>
      </c>
      <c r="T135" t="str">
        <f t="shared" ca="1" si="64"/>
        <v/>
      </c>
      <c r="U135" t="str">
        <f t="shared" ca="1" si="65"/>
        <v/>
      </c>
      <c r="V135">
        <f t="shared" ca="1" si="52"/>
        <v>0</v>
      </c>
      <c r="W135" t="str">
        <f t="shared" ca="1" si="50"/>
        <v/>
      </c>
      <c r="X135" t="str">
        <f ca="1">IF(T135="","", IF(T135=1, "Long"&amp;COUNTIF($T$2:T135,1), "Sell"&amp;COUNTIF($T$2:T135, 0)))</f>
        <v/>
      </c>
      <c r="Y135" t="str">
        <f ca="1">IF(U135="","", IF(U135=-1, "Short"&amp;COUNTIF($U$2:U135,-1), "Cover"&amp;COUNTIF($U$2:U135, 0)))</f>
        <v/>
      </c>
      <c r="Z135" t="str">
        <f t="shared" ca="1" si="66"/>
        <v/>
      </c>
      <c r="AA135" t="str">
        <f t="shared" ca="1" si="67"/>
        <v/>
      </c>
      <c r="AB135" t="str">
        <f t="shared" ca="1" si="68"/>
        <v/>
      </c>
      <c r="AC135" t="str">
        <f t="shared" ca="1" si="69"/>
        <v/>
      </c>
      <c r="AD135" t="str">
        <f t="shared" ca="1" si="70"/>
        <v/>
      </c>
      <c r="AE135" t="str">
        <f t="shared" ca="1" si="70"/>
        <v/>
      </c>
      <c r="AF135">
        <f t="shared" ca="1" si="71"/>
        <v>0</v>
      </c>
      <c r="AG135">
        <f t="shared" ca="1" si="72"/>
        <v>0</v>
      </c>
      <c r="AH135" t="str">
        <f ca="1">IF(AF135=0, "", COUNTIF($AF$2:AF135, 1))</f>
        <v/>
      </c>
      <c r="AI135" t="str">
        <f ca="1">IF(AG135=0, "", COUNTIF($AG$2:AG135, 1))</f>
        <v/>
      </c>
      <c r="AJ135" t="str">
        <f t="shared" ca="1" si="73"/>
        <v/>
      </c>
      <c r="AK135" t="str">
        <f t="shared" ca="1" si="74"/>
        <v/>
      </c>
    </row>
    <row r="136" spans="1:37" x14ac:dyDescent="0.3">
      <c r="A136" t="str">
        <f ca="1">IF(W136="","",W136&amp;"-"&amp;COUNTIF($W$2:W136,W136))</f>
        <v/>
      </c>
      <c r="B136" t="str">
        <f ca="1">IF(T136="","",T136&amp;"-"&amp;COUNTIF($T$2:T136,T136))</f>
        <v/>
      </c>
      <c r="C136" t="str">
        <f ca="1">IF(U136="","",U136&amp;"-"&amp;COUNTIF($U$2:U136,U136))</f>
        <v/>
      </c>
      <c r="D136" t="s">
        <v>97</v>
      </c>
      <c r="E136" t="s">
        <v>97</v>
      </c>
      <c r="F136">
        <f t="shared" si="75"/>
        <v>135</v>
      </c>
      <c r="G136" s="4">
        <f t="shared" ca="1" si="56"/>
        <v>41467</v>
      </c>
      <c r="H136">
        <f t="shared" ca="1" si="57"/>
        <v>695.75</v>
      </c>
      <c r="I136" s="5">
        <f t="shared" ca="1" si="57"/>
        <v>851.3</v>
      </c>
      <c r="J136" s="6">
        <f t="shared" ca="1" si="58"/>
        <v>0.81727945495125109</v>
      </c>
      <c r="K136" s="6">
        <f t="shared" ca="1" si="54"/>
        <v>0.78408540714978925</v>
      </c>
      <c r="L136" s="6">
        <f t="shared" ca="1" si="51"/>
        <v>2.4158940295167804E-2</v>
      </c>
      <c r="M136">
        <f t="shared" ca="1" si="59"/>
        <v>0.8082443474449571</v>
      </c>
      <c r="N136">
        <f t="shared" ca="1" si="60"/>
        <v>0.7599264668546214</v>
      </c>
      <c r="O136" t="str">
        <f t="shared" ca="1" si="55"/>
        <v>Short</v>
      </c>
      <c r="P136" t="str">
        <f t="shared" ca="1" si="53"/>
        <v/>
      </c>
      <c r="Q136" t="str">
        <f t="shared" ca="1" si="61"/>
        <v>Short</v>
      </c>
      <c r="R136">
        <f t="shared" ca="1" si="62"/>
        <v>0</v>
      </c>
      <c r="S136">
        <f t="shared" ca="1" si="63"/>
        <v>-1</v>
      </c>
      <c r="T136" t="str">
        <f t="shared" ca="1" si="64"/>
        <v/>
      </c>
      <c r="U136" t="str">
        <f t="shared" ca="1" si="65"/>
        <v/>
      </c>
      <c r="V136">
        <f t="shared" ca="1" si="52"/>
        <v>0</v>
      </c>
      <c r="W136" t="str">
        <f t="shared" ca="1" si="50"/>
        <v/>
      </c>
      <c r="X136" t="str">
        <f ca="1">IF(T136="","", IF(T136=1, "Long"&amp;COUNTIF($T$2:T136,1), "Sell"&amp;COUNTIF($T$2:T136, 0)))</f>
        <v/>
      </c>
      <c r="Y136" t="str">
        <f ca="1">IF(U136="","", IF(U136=-1, "Short"&amp;COUNTIF($U$2:U136,-1), "Cover"&amp;COUNTIF($U$2:U136, 0)))</f>
        <v/>
      </c>
      <c r="Z136" t="str">
        <f t="shared" ca="1" si="66"/>
        <v/>
      </c>
      <c r="AA136" t="str">
        <f t="shared" ca="1" si="67"/>
        <v/>
      </c>
      <c r="AB136" t="str">
        <f t="shared" ca="1" si="68"/>
        <v/>
      </c>
      <c r="AC136" t="str">
        <f t="shared" ca="1" si="69"/>
        <v/>
      </c>
      <c r="AD136" t="str">
        <f t="shared" ca="1" si="70"/>
        <v/>
      </c>
      <c r="AE136" t="str">
        <f t="shared" ca="1" si="70"/>
        <v/>
      </c>
      <c r="AF136">
        <f t="shared" ca="1" si="71"/>
        <v>0</v>
      </c>
      <c r="AG136">
        <f t="shared" ca="1" si="72"/>
        <v>0</v>
      </c>
      <c r="AH136" t="str">
        <f ca="1">IF(AF136=0, "", COUNTIF($AF$2:AF136, 1))</f>
        <v/>
      </c>
      <c r="AI136" t="str">
        <f ca="1">IF(AG136=0, "", COUNTIF($AG$2:AG136, 1))</f>
        <v/>
      </c>
      <c r="AJ136" t="str">
        <f t="shared" ca="1" si="73"/>
        <v/>
      </c>
      <c r="AK136" t="str">
        <f t="shared" ca="1" si="74"/>
        <v/>
      </c>
    </row>
    <row r="137" spans="1:37" x14ac:dyDescent="0.3">
      <c r="A137" t="str">
        <f ca="1">IF(W137="","",W137&amp;"-"&amp;COUNTIF($W$2:W137,W137))</f>
        <v/>
      </c>
      <c r="B137" t="str">
        <f ca="1">IF(T137="","",T137&amp;"-"&amp;COUNTIF($T$2:T137,T137))</f>
        <v/>
      </c>
      <c r="C137" t="str">
        <f ca="1">IF(U137="","",U137&amp;"-"&amp;COUNTIF($U$2:U137,U137))</f>
        <v/>
      </c>
      <c r="D137" t="s">
        <v>97</v>
      </c>
      <c r="E137" t="s">
        <v>97</v>
      </c>
      <c r="F137">
        <f t="shared" si="75"/>
        <v>136</v>
      </c>
      <c r="G137" s="4">
        <f t="shared" ca="1" si="56"/>
        <v>41470</v>
      </c>
      <c r="H137">
        <f t="shared" ca="1" si="57"/>
        <v>695.45</v>
      </c>
      <c r="I137" s="5">
        <f t="shared" ca="1" si="57"/>
        <v>848.5</v>
      </c>
      <c r="J137" s="6">
        <f t="shared" ca="1" si="58"/>
        <v>0.81962286387743077</v>
      </c>
      <c r="K137" s="6">
        <f t="shared" ca="1" si="54"/>
        <v>0.7908776828591757</v>
      </c>
      <c r="L137" s="6">
        <f t="shared" ca="1" si="51"/>
        <v>2.3583522080292199E-2</v>
      </c>
      <c r="M137">
        <f t="shared" ca="1" si="59"/>
        <v>0.81446120493946794</v>
      </c>
      <c r="N137">
        <f t="shared" ca="1" si="60"/>
        <v>0.76729416077888346</v>
      </c>
      <c r="O137" t="str">
        <f t="shared" ca="1" si="55"/>
        <v>Short</v>
      </c>
      <c r="P137" t="str">
        <f t="shared" ca="1" si="53"/>
        <v/>
      </c>
      <c r="Q137" t="str">
        <f t="shared" ca="1" si="61"/>
        <v>Short</v>
      </c>
      <c r="R137">
        <f t="shared" ca="1" si="62"/>
        <v>0</v>
      </c>
      <c r="S137">
        <f t="shared" ca="1" si="63"/>
        <v>-1</v>
      </c>
      <c r="T137" t="str">
        <f t="shared" ca="1" si="64"/>
        <v/>
      </c>
      <c r="U137" t="str">
        <f t="shared" ca="1" si="65"/>
        <v/>
      </c>
      <c r="V137">
        <f t="shared" ca="1" si="52"/>
        <v>0</v>
      </c>
      <c r="W137" t="str">
        <f t="shared" ca="1" si="50"/>
        <v/>
      </c>
      <c r="X137" t="str">
        <f ca="1">IF(T137="","", IF(T137=1, "Long"&amp;COUNTIF($T$2:T137,1), "Sell"&amp;COUNTIF($T$2:T137, 0)))</f>
        <v/>
      </c>
      <c r="Y137" t="str">
        <f ca="1">IF(U137="","", IF(U137=-1, "Short"&amp;COUNTIF($U$2:U137,-1), "Cover"&amp;COUNTIF($U$2:U137, 0)))</f>
        <v/>
      </c>
      <c r="Z137" t="str">
        <f t="shared" ca="1" si="66"/>
        <v/>
      </c>
      <c r="AA137" t="str">
        <f t="shared" ca="1" si="67"/>
        <v/>
      </c>
      <c r="AB137" t="str">
        <f t="shared" ca="1" si="68"/>
        <v/>
      </c>
      <c r="AC137" t="str">
        <f t="shared" ca="1" si="69"/>
        <v/>
      </c>
      <c r="AD137" t="str">
        <f t="shared" ca="1" si="70"/>
        <v/>
      </c>
      <c r="AE137" t="str">
        <f t="shared" ca="1" si="70"/>
        <v/>
      </c>
      <c r="AF137">
        <f t="shared" ca="1" si="71"/>
        <v>0</v>
      </c>
      <c r="AG137">
        <f t="shared" ca="1" si="72"/>
        <v>0</v>
      </c>
      <c r="AH137" t="str">
        <f ca="1">IF(AF137=0, "", COUNTIF($AF$2:AF137, 1))</f>
        <v/>
      </c>
      <c r="AI137" t="str">
        <f ca="1">IF(AG137=0, "", COUNTIF($AG$2:AG137, 1))</f>
        <v/>
      </c>
      <c r="AJ137" t="str">
        <f t="shared" ca="1" si="73"/>
        <v/>
      </c>
      <c r="AK137" t="str">
        <f t="shared" ca="1" si="74"/>
        <v/>
      </c>
    </row>
    <row r="138" spans="1:37" x14ac:dyDescent="0.3">
      <c r="A138" t="str">
        <f ca="1">IF(W138="","",W138&amp;"-"&amp;COUNTIF($W$2:W138,W138))</f>
        <v/>
      </c>
      <c r="B138" t="str">
        <f ca="1">IF(T138="","",T138&amp;"-"&amp;COUNTIF($T$2:T138,T138))</f>
        <v/>
      </c>
      <c r="C138" t="str">
        <f ca="1">IF(U138="","",U138&amp;"-"&amp;COUNTIF($U$2:U138,U138))</f>
        <v/>
      </c>
      <c r="D138" t="s">
        <v>97</v>
      </c>
      <c r="E138" t="s">
        <v>97</v>
      </c>
      <c r="F138">
        <f t="shared" si="75"/>
        <v>137</v>
      </c>
      <c r="G138" s="4">
        <f t="shared" ca="1" si="56"/>
        <v>41471</v>
      </c>
      <c r="H138">
        <f t="shared" ca="1" si="57"/>
        <v>678.7</v>
      </c>
      <c r="I138" s="5">
        <f t="shared" ca="1" si="57"/>
        <v>816.05</v>
      </c>
      <c r="J138" s="6">
        <f t="shared" ca="1" si="58"/>
        <v>0.83168923472826428</v>
      </c>
      <c r="K138" s="6">
        <f t="shared" ca="1" si="54"/>
        <v>0.79902518143341328</v>
      </c>
      <c r="L138" s="6">
        <f t="shared" ca="1" si="51"/>
        <v>2.1994679166735625E-2</v>
      </c>
      <c r="M138">
        <f t="shared" ca="1" si="59"/>
        <v>0.82101986060014887</v>
      </c>
      <c r="N138">
        <f t="shared" ca="1" si="60"/>
        <v>0.77703050226667769</v>
      </c>
      <c r="O138" t="str">
        <f t="shared" ca="1" si="55"/>
        <v>Short</v>
      </c>
      <c r="P138" t="str">
        <f t="shared" ca="1" si="53"/>
        <v/>
      </c>
      <c r="Q138" t="str">
        <f t="shared" ca="1" si="61"/>
        <v>Short</v>
      </c>
      <c r="R138">
        <f t="shared" ca="1" si="62"/>
        <v>0</v>
      </c>
      <c r="S138">
        <f t="shared" ca="1" si="63"/>
        <v>-1</v>
      </c>
      <c r="T138" t="str">
        <f t="shared" ca="1" si="64"/>
        <v/>
      </c>
      <c r="U138" t="str">
        <f t="shared" ca="1" si="65"/>
        <v/>
      </c>
      <c r="V138">
        <f t="shared" ca="1" si="52"/>
        <v>0</v>
      </c>
      <c r="W138" t="str">
        <f t="shared" ca="1" si="50"/>
        <v/>
      </c>
      <c r="X138" t="str">
        <f ca="1">IF(T138="","", IF(T138=1, "Long"&amp;COUNTIF($T$2:T138,1), "Sell"&amp;COUNTIF($T$2:T138, 0)))</f>
        <v/>
      </c>
      <c r="Y138" t="str">
        <f ca="1">IF(U138="","", IF(U138=-1, "Short"&amp;COUNTIF($U$2:U138,-1), "Cover"&amp;COUNTIF($U$2:U138, 0)))</f>
        <v/>
      </c>
      <c r="Z138" t="str">
        <f t="shared" ca="1" si="66"/>
        <v/>
      </c>
      <c r="AA138" t="str">
        <f t="shared" ca="1" si="67"/>
        <v/>
      </c>
      <c r="AB138" t="str">
        <f t="shared" ca="1" si="68"/>
        <v/>
      </c>
      <c r="AC138" t="str">
        <f t="shared" ca="1" si="69"/>
        <v/>
      </c>
      <c r="AD138" t="str">
        <f t="shared" ca="1" si="70"/>
        <v/>
      </c>
      <c r="AE138" t="str">
        <f t="shared" ca="1" si="70"/>
        <v/>
      </c>
      <c r="AF138">
        <f t="shared" ca="1" si="71"/>
        <v>0</v>
      </c>
      <c r="AG138">
        <f t="shared" ca="1" si="72"/>
        <v>0</v>
      </c>
      <c r="AH138" t="str">
        <f ca="1">IF(AF138=0, "", COUNTIF($AF$2:AF138, 1))</f>
        <v/>
      </c>
      <c r="AI138" t="str">
        <f ca="1">IF(AG138=0, "", COUNTIF($AG$2:AG138, 1))</f>
        <v/>
      </c>
      <c r="AJ138" t="str">
        <f t="shared" ca="1" si="73"/>
        <v/>
      </c>
      <c r="AK138" t="str">
        <f t="shared" ca="1" si="74"/>
        <v/>
      </c>
    </row>
    <row r="139" spans="1:37" x14ac:dyDescent="0.3">
      <c r="A139" t="str">
        <f ca="1">IF(W139="","",W139&amp;"-"&amp;COUNTIF($W$2:W139,W139))</f>
        <v/>
      </c>
      <c r="B139" t="str">
        <f ca="1">IF(T139="","",T139&amp;"-"&amp;COUNTIF($T$2:T139,T139))</f>
        <v/>
      </c>
      <c r="C139" t="str">
        <f ca="1">IF(U139="","",U139&amp;"-"&amp;COUNTIF($U$2:U139,U139))</f>
        <v/>
      </c>
      <c r="D139" t="s">
        <v>97</v>
      </c>
      <c r="E139" t="s">
        <v>97</v>
      </c>
      <c r="F139">
        <f t="shared" si="75"/>
        <v>138</v>
      </c>
      <c r="G139" s="4">
        <f t="shared" ca="1" si="56"/>
        <v>41472</v>
      </c>
      <c r="H139">
        <f t="shared" ca="1" si="57"/>
        <v>662.9</v>
      </c>
      <c r="I139" s="5">
        <f t="shared" ca="1" si="57"/>
        <v>817.1</v>
      </c>
      <c r="J139" s="6">
        <f t="shared" ca="1" si="58"/>
        <v>0.81128380859135962</v>
      </c>
      <c r="K139" s="6">
        <f t="shared" ca="1" si="54"/>
        <v>0.80392933548842538</v>
      </c>
      <c r="L139" s="6">
        <f t="shared" ca="1" si="51"/>
        <v>1.7983563968422139E-2</v>
      </c>
      <c r="M139">
        <f t="shared" ca="1" si="59"/>
        <v>0.82191289945684753</v>
      </c>
      <c r="N139">
        <f t="shared" ca="1" si="60"/>
        <v>0.78594577152000322</v>
      </c>
      <c r="O139" t="str">
        <f t="shared" ca="1" si="55"/>
        <v>Short</v>
      </c>
      <c r="P139" t="str">
        <f t="shared" ca="1" si="53"/>
        <v/>
      </c>
      <c r="Q139" t="str">
        <f t="shared" ca="1" si="61"/>
        <v>Short</v>
      </c>
      <c r="R139">
        <f t="shared" ca="1" si="62"/>
        <v>0</v>
      </c>
      <c r="S139">
        <f t="shared" ca="1" si="63"/>
        <v>-1</v>
      </c>
      <c r="T139" t="str">
        <f t="shared" ca="1" si="64"/>
        <v/>
      </c>
      <c r="U139" t="str">
        <f t="shared" ca="1" si="65"/>
        <v/>
      </c>
      <c r="V139">
        <f t="shared" ca="1" si="52"/>
        <v>0</v>
      </c>
      <c r="W139" t="str">
        <f t="shared" ref="W139:W202" ca="1" si="76">IF(O138="",IF(O139="Long",1,IF(O139="Short",1,"")),IF(O138="Long",IF(O139="Long","", 0),IF(O138="Short",IF(O139="Short","",0), "")))</f>
        <v/>
      </c>
      <c r="X139" t="str">
        <f ca="1">IF(T139="","", IF(T139=1, "Long"&amp;COUNTIF($T$2:T139,1), "Sell"&amp;COUNTIF($T$2:T139, 0)))</f>
        <v/>
      </c>
      <c r="Y139" t="str">
        <f ca="1">IF(U139="","", IF(U139=-1, "Short"&amp;COUNTIF($U$2:U139,-1), "Cover"&amp;COUNTIF($U$2:U139, 0)))</f>
        <v/>
      </c>
      <c r="Z139" t="str">
        <f t="shared" ca="1" si="66"/>
        <v/>
      </c>
      <c r="AA139" t="str">
        <f t="shared" ca="1" si="67"/>
        <v/>
      </c>
      <c r="AB139" t="str">
        <f t="shared" ca="1" si="68"/>
        <v/>
      </c>
      <c r="AC139" t="str">
        <f t="shared" ca="1" si="69"/>
        <v/>
      </c>
      <c r="AD139" t="str">
        <f t="shared" ca="1" si="70"/>
        <v/>
      </c>
      <c r="AE139" t="str">
        <f t="shared" ca="1" si="70"/>
        <v/>
      </c>
      <c r="AF139">
        <f t="shared" ca="1" si="71"/>
        <v>0</v>
      </c>
      <c r="AG139">
        <f t="shared" ca="1" si="72"/>
        <v>0</v>
      </c>
      <c r="AH139" t="str">
        <f ca="1">IF(AF139=0, "", COUNTIF($AF$2:AF139, 1))</f>
        <v/>
      </c>
      <c r="AI139" t="str">
        <f ca="1">IF(AG139=0, "", COUNTIF($AG$2:AG139, 1))</f>
        <v/>
      </c>
      <c r="AJ139" t="str">
        <f t="shared" ca="1" si="73"/>
        <v/>
      </c>
      <c r="AK139" t="str">
        <f t="shared" ca="1" si="74"/>
        <v/>
      </c>
    </row>
    <row r="140" spans="1:37" x14ac:dyDescent="0.3">
      <c r="A140" t="str">
        <f ca="1">IF(W140="","",W140&amp;"-"&amp;COUNTIF($W$2:W140,W140))</f>
        <v/>
      </c>
      <c r="B140" t="str">
        <f ca="1">IF(T140="","",T140&amp;"-"&amp;COUNTIF($T$2:T140,T140))</f>
        <v/>
      </c>
      <c r="C140" t="str">
        <f ca="1">IF(U140="","",U140&amp;"-"&amp;COUNTIF($U$2:U140,U140))</f>
        <v/>
      </c>
      <c r="D140" t="s">
        <v>97</v>
      </c>
      <c r="E140" t="s">
        <v>97</v>
      </c>
      <c r="F140">
        <f t="shared" si="75"/>
        <v>139</v>
      </c>
      <c r="G140" s="4">
        <f t="shared" ca="1" si="56"/>
        <v>41473</v>
      </c>
      <c r="H140">
        <f t="shared" ca="1" si="57"/>
        <v>684.1</v>
      </c>
      <c r="I140" s="5">
        <f t="shared" ca="1" si="57"/>
        <v>829.05</v>
      </c>
      <c r="J140" s="6">
        <f t="shared" ca="1" si="58"/>
        <v>0.82516132923225383</v>
      </c>
      <c r="K140" s="6">
        <f t="shared" ca="1" si="54"/>
        <v>0.80955895274447565</v>
      </c>
      <c r="L140" s="6">
        <f t="shared" ref="L140:L203" ca="1" si="77">IFERROR(IF($F140&gt;=$AM$3, _xlfn.STDEV.S(J131:J140), ""), "")</f>
        <v>1.4201143047934626E-2</v>
      </c>
      <c r="M140">
        <f t="shared" ca="1" si="59"/>
        <v>0.82376009579241027</v>
      </c>
      <c r="N140">
        <f t="shared" ca="1" si="60"/>
        <v>0.79535780969654102</v>
      </c>
      <c r="O140" t="str">
        <f t="shared" ca="1" si="55"/>
        <v>Short</v>
      </c>
      <c r="P140" t="str">
        <f t="shared" ca="1" si="53"/>
        <v/>
      </c>
      <c r="Q140" t="str">
        <f t="shared" ca="1" si="61"/>
        <v>Short</v>
      </c>
      <c r="R140">
        <f t="shared" ca="1" si="62"/>
        <v>0</v>
      </c>
      <c r="S140">
        <f t="shared" ca="1" si="63"/>
        <v>-1</v>
      </c>
      <c r="T140" t="str">
        <f t="shared" ca="1" si="64"/>
        <v/>
      </c>
      <c r="U140" t="str">
        <f t="shared" ca="1" si="65"/>
        <v/>
      </c>
      <c r="V140">
        <f t="shared" ca="1" si="52"/>
        <v>0</v>
      </c>
      <c r="W140" t="str">
        <f t="shared" ca="1" si="76"/>
        <v/>
      </c>
      <c r="X140" t="str">
        <f ca="1">IF(T140="","", IF(T140=1, "Long"&amp;COUNTIF($T$2:T140,1), "Sell"&amp;COUNTIF($T$2:T140, 0)))</f>
        <v/>
      </c>
      <c r="Y140" t="str">
        <f ca="1">IF(U140="","", IF(U140=-1, "Short"&amp;COUNTIF($U$2:U140,-1), "Cover"&amp;COUNTIF($U$2:U140, 0)))</f>
        <v/>
      </c>
      <c r="Z140" t="str">
        <f t="shared" ca="1" si="66"/>
        <v/>
      </c>
      <c r="AA140" t="str">
        <f t="shared" ca="1" si="67"/>
        <v/>
      </c>
      <c r="AB140" t="str">
        <f t="shared" ca="1" si="68"/>
        <v/>
      </c>
      <c r="AC140" t="str">
        <f t="shared" ca="1" si="69"/>
        <v/>
      </c>
      <c r="AD140" t="str">
        <f t="shared" ca="1" si="70"/>
        <v/>
      </c>
      <c r="AE140" t="str">
        <f t="shared" ca="1" si="70"/>
        <v/>
      </c>
      <c r="AF140">
        <f t="shared" ca="1" si="71"/>
        <v>0</v>
      </c>
      <c r="AG140">
        <f t="shared" ca="1" si="72"/>
        <v>0</v>
      </c>
      <c r="AH140" t="str">
        <f ca="1">IF(AF140=0, "", COUNTIF($AF$2:AF140, 1))</f>
        <v/>
      </c>
      <c r="AI140" t="str">
        <f ca="1">IF(AG140=0, "", COUNTIF($AG$2:AG140, 1))</f>
        <v/>
      </c>
      <c r="AJ140" t="str">
        <f t="shared" ca="1" si="73"/>
        <v/>
      </c>
      <c r="AK140" t="str">
        <f t="shared" ca="1" si="74"/>
        <v/>
      </c>
    </row>
    <row r="141" spans="1:37" x14ac:dyDescent="0.3">
      <c r="A141" t="str">
        <f ca="1">IF(W141="","",W141&amp;"-"&amp;COUNTIF($W$2:W141,W141))</f>
        <v/>
      </c>
      <c r="B141" t="str">
        <f ca="1">IF(T141="","",T141&amp;"-"&amp;COUNTIF($T$2:T141,T141))</f>
        <v/>
      </c>
      <c r="C141" t="str">
        <f ca="1">IF(U141="","",U141&amp;"-"&amp;COUNTIF($U$2:U141,U141))</f>
        <v/>
      </c>
      <c r="D141" t="s">
        <v>97</v>
      </c>
      <c r="E141" t="s">
        <v>97</v>
      </c>
      <c r="F141">
        <f t="shared" si="75"/>
        <v>140</v>
      </c>
      <c r="G141" s="4">
        <f t="shared" ca="1" si="56"/>
        <v>41474</v>
      </c>
      <c r="H141">
        <f t="shared" ca="1" si="57"/>
        <v>680</v>
      </c>
      <c r="I141" s="5">
        <f t="shared" ca="1" si="57"/>
        <v>803.2</v>
      </c>
      <c r="J141" s="6">
        <f t="shared" ca="1" si="58"/>
        <v>0.84661354581673298</v>
      </c>
      <c r="K141" s="6">
        <f t="shared" ca="1" si="54"/>
        <v>0.81567072492407866</v>
      </c>
      <c r="L141" s="6">
        <f t="shared" ca="1" si="77"/>
        <v>1.5760440232257939E-2</v>
      </c>
      <c r="M141">
        <f t="shared" ca="1" si="59"/>
        <v>0.83143116515633664</v>
      </c>
      <c r="N141">
        <f t="shared" ca="1" si="60"/>
        <v>0.79991028469182068</v>
      </c>
      <c r="O141" t="str">
        <f t="shared" ca="1" si="55"/>
        <v>Short</v>
      </c>
      <c r="P141" t="str">
        <f t="shared" ca="1" si="53"/>
        <v/>
      </c>
      <c r="Q141" t="str">
        <f t="shared" ca="1" si="61"/>
        <v>Short</v>
      </c>
      <c r="R141">
        <f t="shared" ca="1" si="62"/>
        <v>0</v>
      </c>
      <c r="S141">
        <f t="shared" ca="1" si="63"/>
        <v>-1</v>
      </c>
      <c r="T141" t="str">
        <f t="shared" ca="1" si="64"/>
        <v/>
      </c>
      <c r="U141" t="str">
        <f t="shared" ca="1" si="65"/>
        <v/>
      </c>
      <c r="V141">
        <f t="shared" ca="1" si="52"/>
        <v>0</v>
      </c>
      <c r="W141" t="str">
        <f t="shared" ca="1" si="76"/>
        <v/>
      </c>
      <c r="X141" t="str">
        <f ca="1">IF(T141="","", IF(T141=1, "Long"&amp;COUNTIF($T$2:T141,1), "Sell"&amp;COUNTIF($T$2:T141, 0)))</f>
        <v/>
      </c>
      <c r="Y141" t="str">
        <f ca="1">IF(U141="","", IF(U141=-1, "Short"&amp;COUNTIF($U$2:U141,-1), "Cover"&amp;COUNTIF($U$2:U141, 0)))</f>
        <v/>
      </c>
      <c r="Z141" t="str">
        <f t="shared" ca="1" si="66"/>
        <v/>
      </c>
      <c r="AA141" t="str">
        <f t="shared" ca="1" si="67"/>
        <v/>
      </c>
      <c r="AB141" t="str">
        <f t="shared" ca="1" si="68"/>
        <v/>
      </c>
      <c r="AC141" t="str">
        <f t="shared" ca="1" si="69"/>
        <v/>
      </c>
      <c r="AD141" t="str">
        <f t="shared" ca="1" si="70"/>
        <v/>
      </c>
      <c r="AE141" t="str">
        <f t="shared" ca="1" si="70"/>
        <v/>
      </c>
      <c r="AF141">
        <f t="shared" ca="1" si="71"/>
        <v>0</v>
      </c>
      <c r="AG141">
        <f t="shared" ca="1" si="72"/>
        <v>0</v>
      </c>
      <c r="AH141" t="str">
        <f ca="1">IF(AF141=0, "", COUNTIF($AF$2:AF141, 1))</f>
        <v/>
      </c>
      <c r="AI141" t="str">
        <f ca="1">IF(AG141=0, "", COUNTIF($AG$2:AG141, 1))</f>
        <v/>
      </c>
      <c r="AJ141" t="str">
        <f t="shared" ca="1" si="73"/>
        <v/>
      </c>
      <c r="AK141" t="str">
        <f t="shared" ca="1" si="74"/>
        <v/>
      </c>
    </row>
    <row r="142" spans="1:37" x14ac:dyDescent="0.3">
      <c r="A142" t="str">
        <f ca="1">IF(W142="","",W142&amp;"-"&amp;COUNTIF($W$2:W142,W142))</f>
        <v/>
      </c>
      <c r="B142" t="str">
        <f ca="1">IF(T142="","",T142&amp;"-"&amp;COUNTIF($T$2:T142,T142))</f>
        <v/>
      </c>
      <c r="C142" t="str">
        <f ca="1">IF(U142="","",U142&amp;"-"&amp;COUNTIF($U$2:U142,U142))</f>
        <v/>
      </c>
      <c r="D142" t="s">
        <v>97</v>
      </c>
      <c r="E142" t="s">
        <v>97</v>
      </c>
      <c r="F142">
        <f t="shared" si="75"/>
        <v>141</v>
      </c>
      <c r="G142" s="4">
        <f t="shared" ca="1" si="56"/>
        <v>41477</v>
      </c>
      <c r="H142">
        <f t="shared" ca="1" si="57"/>
        <v>682.05</v>
      </c>
      <c r="I142" s="5">
        <f t="shared" ca="1" si="57"/>
        <v>830.3</v>
      </c>
      <c r="J142" s="6">
        <f t="shared" ca="1" si="58"/>
        <v>0.8214500782849572</v>
      </c>
      <c r="K142" s="6">
        <f t="shared" ca="1" si="54"/>
        <v>0.81766889700231649</v>
      </c>
      <c r="L142" s="6">
        <f t="shared" ca="1" si="77"/>
        <v>1.5008479289252523E-2</v>
      </c>
      <c r="M142">
        <f t="shared" ca="1" si="59"/>
        <v>0.83267737629156902</v>
      </c>
      <c r="N142">
        <f t="shared" ca="1" si="60"/>
        <v>0.80266041771306396</v>
      </c>
      <c r="O142" t="str">
        <f t="shared" ca="1" si="55"/>
        <v>Short</v>
      </c>
      <c r="P142" t="str">
        <f t="shared" ca="1" si="53"/>
        <v/>
      </c>
      <c r="Q142" t="str">
        <f t="shared" ca="1" si="61"/>
        <v>Short</v>
      </c>
      <c r="R142">
        <f t="shared" ca="1" si="62"/>
        <v>0</v>
      </c>
      <c r="S142">
        <f t="shared" ca="1" si="63"/>
        <v>-1</v>
      </c>
      <c r="T142" t="str">
        <f t="shared" ca="1" si="64"/>
        <v/>
      </c>
      <c r="U142" t="str">
        <f t="shared" ca="1" si="65"/>
        <v/>
      </c>
      <c r="V142">
        <f t="shared" ref="V142:V205" ca="1" si="78">IF(T142="", 0, T142)+IF(U142="", 0, U142)</f>
        <v>0</v>
      </c>
      <c r="W142" t="str">
        <f t="shared" ca="1" si="76"/>
        <v/>
      </c>
      <c r="X142" t="str">
        <f ca="1">IF(T142="","", IF(T142=1, "Long"&amp;COUNTIF($T$2:T142,1), "Sell"&amp;COUNTIF($T$2:T142, 0)))</f>
        <v/>
      </c>
      <c r="Y142" t="str">
        <f ca="1">IF(U142="","", IF(U142=-1, "Short"&amp;COUNTIF($U$2:U142,-1), "Cover"&amp;COUNTIF($U$2:U142, 0)))</f>
        <v/>
      </c>
      <c r="Z142" t="str">
        <f t="shared" ca="1" si="66"/>
        <v/>
      </c>
      <c r="AA142" t="str">
        <f t="shared" ca="1" si="67"/>
        <v/>
      </c>
      <c r="AB142" t="str">
        <f t="shared" ca="1" si="68"/>
        <v/>
      </c>
      <c r="AC142" t="str">
        <f t="shared" ca="1" si="69"/>
        <v/>
      </c>
      <c r="AD142" t="str">
        <f t="shared" ca="1" si="70"/>
        <v/>
      </c>
      <c r="AE142" t="str">
        <f t="shared" ca="1" si="70"/>
        <v/>
      </c>
      <c r="AF142">
        <f t="shared" ca="1" si="71"/>
        <v>0</v>
      </c>
      <c r="AG142">
        <f t="shared" ca="1" si="72"/>
        <v>0</v>
      </c>
      <c r="AH142" t="str">
        <f ca="1">IF(AF142=0, "", COUNTIF($AF$2:AF142, 1))</f>
        <v/>
      </c>
      <c r="AI142" t="str">
        <f ca="1">IF(AG142=0, "", COUNTIF($AG$2:AG142, 1))</f>
        <v/>
      </c>
      <c r="AJ142" t="str">
        <f t="shared" ca="1" si="73"/>
        <v/>
      </c>
      <c r="AK142" t="str">
        <f t="shared" ca="1" si="74"/>
        <v/>
      </c>
    </row>
    <row r="143" spans="1:37" x14ac:dyDescent="0.3">
      <c r="A143" t="str">
        <f ca="1">IF(W143="","",W143&amp;"-"&amp;COUNTIF($W$2:W143,W143))</f>
        <v/>
      </c>
      <c r="B143" t="str">
        <f ca="1">IF(T143="","",T143&amp;"-"&amp;COUNTIF($T$2:T143,T143))</f>
        <v/>
      </c>
      <c r="C143" t="str">
        <f ca="1">IF(U143="","",U143&amp;"-"&amp;COUNTIF($U$2:U143,U143))</f>
        <v/>
      </c>
      <c r="D143" t="s">
        <v>97</v>
      </c>
      <c r="E143" t="s">
        <v>97</v>
      </c>
      <c r="F143">
        <f t="shared" si="75"/>
        <v>142</v>
      </c>
      <c r="G143" s="4">
        <f t="shared" ca="1" si="56"/>
        <v>41478</v>
      </c>
      <c r="H143">
        <f t="shared" ca="1" si="57"/>
        <v>683.6</v>
      </c>
      <c r="I143" s="5">
        <f t="shared" ca="1" si="57"/>
        <v>826.85</v>
      </c>
      <c r="J143" s="6">
        <f t="shared" ca="1" si="58"/>
        <v>0.82675213158372141</v>
      </c>
      <c r="K143" s="6">
        <f t="shared" ca="1" si="54"/>
        <v>0.81958993872523289</v>
      </c>
      <c r="L143" s="6">
        <f t="shared" ca="1" si="77"/>
        <v>1.4796138250875487E-2</v>
      </c>
      <c r="M143">
        <f t="shared" ca="1" si="59"/>
        <v>0.83438607697610834</v>
      </c>
      <c r="N143">
        <f t="shared" ca="1" si="60"/>
        <v>0.80479380047435745</v>
      </c>
      <c r="O143" t="str">
        <f t="shared" ca="1" si="55"/>
        <v>Short</v>
      </c>
      <c r="P143" t="str">
        <f t="shared" ca="1" si="53"/>
        <v/>
      </c>
      <c r="Q143" t="str">
        <f t="shared" ca="1" si="61"/>
        <v>Short</v>
      </c>
      <c r="R143">
        <f t="shared" ca="1" si="62"/>
        <v>0</v>
      </c>
      <c r="S143">
        <f t="shared" ca="1" si="63"/>
        <v>-1</v>
      </c>
      <c r="T143" t="str">
        <f t="shared" ca="1" si="64"/>
        <v/>
      </c>
      <c r="U143" t="str">
        <f t="shared" ca="1" si="65"/>
        <v/>
      </c>
      <c r="V143">
        <f t="shared" ca="1" si="78"/>
        <v>0</v>
      </c>
      <c r="W143" t="str">
        <f t="shared" ca="1" si="76"/>
        <v/>
      </c>
      <c r="X143" t="str">
        <f ca="1">IF(T143="","", IF(T143=1, "Long"&amp;COUNTIF($T$2:T143,1), "Sell"&amp;COUNTIF($T$2:T143, 0)))</f>
        <v/>
      </c>
      <c r="Y143" t="str">
        <f ca="1">IF(U143="","", IF(U143=-1, "Short"&amp;COUNTIF($U$2:U143,-1), "Cover"&amp;COUNTIF($U$2:U143, 0)))</f>
        <v/>
      </c>
      <c r="Z143" t="str">
        <f t="shared" ca="1" si="66"/>
        <v/>
      </c>
      <c r="AA143" t="str">
        <f t="shared" ca="1" si="67"/>
        <v/>
      </c>
      <c r="AB143" t="str">
        <f t="shared" ca="1" si="68"/>
        <v/>
      </c>
      <c r="AC143" t="str">
        <f t="shared" ca="1" si="69"/>
        <v/>
      </c>
      <c r="AD143" t="str">
        <f t="shared" ca="1" si="70"/>
        <v/>
      </c>
      <c r="AE143" t="str">
        <f t="shared" ca="1" si="70"/>
        <v/>
      </c>
      <c r="AF143">
        <f t="shared" ca="1" si="71"/>
        <v>0</v>
      </c>
      <c r="AG143">
        <f t="shared" ca="1" si="72"/>
        <v>0</v>
      </c>
      <c r="AH143" t="str">
        <f ca="1">IF(AF143=0, "", COUNTIF($AF$2:AF143, 1))</f>
        <v/>
      </c>
      <c r="AI143" t="str">
        <f ca="1">IF(AG143=0, "", COUNTIF($AG$2:AG143, 1))</f>
        <v/>
      </c>
      <c r="AJ143" t="str">
        <f t="shared" ca="1" si="73"/>
        <v/>
      </c>
      <c r="AK143" t="str">
        <f t="shared" ca="1" si="74"/>
        <v/>
      </c>
    </row>
    <row r="144" spans="1:37" x14ac:dyDescent="0.3">
      <c r="A144" t="str">
        <f ca="1">IF(W144="","",W144&amp;"-"&amp;COUNTIF($W$2:W144,W144))</f>
        <v>0-17</v>
      </c>
      <c r="B144" t="str">
        <f ca="1">IF(T144="","",T144&amp;"-"&amp;COUNTIF($T$2:T144,T144))</f>
        <v/>
      </c>
      <c r="C144" t="str">
        <f ca="1">IF(U144="","",U144&amp;"-"&amp;COUNTIF($U$2:U144,U144))</f>
        <v>0-7</v>
      </c>
      <c r="D144" t="s">
        <v>97</v>
      </c>
      <c r="E144">
        <v>17</v>
      </c>
      <c r="F144">
        <f t="shared" si="75"/>
        <v>143</v>
      </c>
      <c r="G144" s="4">
        <f t="shared" ca="1" si="56"/>
        <v>41479</v>
      </c>
      <c r="H144">
        <f t="shared" ca="1" si="57"/>
        <v>659.95</v>
      </c>
      <c r="I144" s="5">
        <f t="shared" ca="1" si="57"/>
        <v>803.25</v>
      </c>
      <c r="J144" s="6">
        <f t="shared" ca="1" si="58"/>
        <v>0.82159975101151572</v>
      </c>
      <c r="K144" s="6">
        <f t="shared" ca="1" si="54"/>
        <v>0.82207619781429986</v>
      </c>
      <c r="L144" s="6">
        <f t="shared" ca="1" si="77"/>
        <v>1.2428937458637332E-2</v>
      </c>
      <c r="M144">
        <f t="shared" ca="1" si="59"/>
        <v>0.83450513527293724</v>
      </c>
      <c r="N144">
        <f t="shared" ca="1" si="60"/>
        <v>0.80964726035566248</v>
      </c>
      <c r="O144" t="str">
        <f t="shared" ca="1" si="55"/>
        <v/>
      </c>
      <c r="P144" t="str">
        <f t="shared" ca="1" si="53"/>
        <v/>
      </c>
      <c r="Q144" t="str">
        <f t="shared" ca="1" si="61"/>
        <v/>
      </c>
      <c r="R144">
        <f t="shared" ca="1" si="62"/>
        <v>0</v>
      </c>
      <c r="S144">
        <f t="shared" ca="1" si="63"/>
        <v>0</v>
      </c>
      <c r="T144" t="str">
        <f t="shared" ca="1" si="64"/>
        <v/>
      </c>
      <c r="U144">
        <f t="shared" ca="1" si="65"/>
        <v>0</v>
      </c>
      <c r="V144">
        <f t="shared" ca="1" si="78"/>
        <v>0</v>
      </c>
      <c r="W144">
        <f t="shared" ca="1" si="76"/>
        <v>0</v>
      </c>
      <c r="X144" t="str">
        <f ca="1">IF(T144="","", IF(T144=1, "Long"&amp;COUNTIF($T$2:T144,1), "Sell"&amp;COUNTIF($T$2:T144, 0)))</f>
        <v/>
      </c>
      <c r="Y144" t="str">
        <f ca="1">IF(U144="","", IF(U144=-1, "Short"&amp;COUNTIF($U$2:U144,-1), "Cover"&amp;COUNTIF($U$2:U144, 0)))</f>
        <v>Cover7</v>
      </c>
      <c r="Z144" t="str">
        <f t="shared" ca="1" si="66"/>
        <v/>
      </c>
      <c r="AA144" t="str">
        <f t="shared" ca="1" si="67"/>
        <v/>
      </c>
      <c r="AB144" t="str">
        <f t="shared" ca="1" si="68"/>
        <v/>
      </c>
      <c r="AC144" t="str">
        <f t="shared" ca="1" si="69"/>
        <v>Cover</v>
      </c>
      <c r="AD144" t="str">
        <f t="shared" ca="1" si="70"/>
        <v/>
      </c>
      <c r="AE144" t="str">
        <f t="shared" ca="1" si="70"/>
        <v>Cover</v>
      </c>
      <c r="AF144">
        <f t="shared" ca="1" si="71"/>
        <v>0</v>
      </c>
      <c r="AG144">
        <f t="shared" ca="1" si="72"/>
        <v>1</v>
      </c>
      <c r="AH144" t="str">
        <f ca="1">IF(AF144=0, "", COUNTIF($AF$2:AF144, 1))</f>
        <v/>
      </c>
      <c r="AI144">
        <f ca="1">IF(AG144=0, "", COUNTIF($AG$2:AG144, 1))</f>
        <v>17</v>
      </c>
      <c r="AJ144" t="str">
        <f t="shared" ca="1" si="73"/>
        <v/>
      </c>
      <c r="AK144" t="str">
        <f t="shared" ca="1" si="74"/>
        <v>Short</v>
      </c>
    </row>
    <row r="145" spans="1:37" x14ac:dyDescent="0.3">
      <c r="A145" t="str">
        <f ca="1">IF(W145="","",W145&amp;"-"&amp;COUNTIF($W$2:W145,W145))</f>
        <v/>
      </c>
      <c r="B145" t="str">
        <f ca="1">IF(T145="","",T145&amp;"-"&amp;COUNTIF($T$2:T145,T145))</f>
        <v/>
      </c>
      <c r="C145" t="str">
        <f ca="1">IF(U145="","",U145&amp;"-"&amp;COUNTIF($U$2:U145,U145))</f>
        <v/>
      </c>
      <c r="D145" t="s">
        <v>97</v>
      </c>
      <c r="E145" t="s">
        <v>97</v>
      </c>
      <c r="F145">
        <f t="shared" si="75"/>
        <v>144</v>
      </c>
      <c r="G145" s="4">
        <f t="shared" ca="1" si="56"/>
        <v>41480</v>
      </c>
      <c r="H145">
        <f t="shared" ca="1" si="57"/>
        <v>653.85</v>
      </c>
      <c r="I145" s="5">
        <f t="shared" ca="1" si="57"/>
        <v>800.8</v>
      </c>
      <c r="J145" s="6">
        <f t="shared" ca="1" si="58"/>
        <v>0.81649600399600408</v>
      </c>
      <c r="K145" s="6">
        <f t="shared" ca="1" si="54"/>
        <v>0.82379482020734918</v>
      </c>
      <c r="L145" s="6">
        <f t="shared" ca="1" si="77"/>
        <v>9.8522334399363774E-3</v>
      </c>
      <c r="M145">
        <f t="shared" ca="1" si="59"/>
        <v>0.83364705364728553</v>
      </c>
      <c r="N145">
        <f t="shared" ca="1" si="60"/>
        <v>0.81394258676741282</v>
      </c>
      <c r="O145" t="str">
        <f t="shared" ca="1" si="55"/>
        <v/>
      </c>
      <c r="P145" t="str">
        <f t="shared" ca="1" si="53"/>
        <v/>
      </c>
      <c r="Q145" t="str">
        <f t="shared" ca="1" si="61"/>
        <v/>
      </c>
      <c r="R145">
        <f t="shared" ca="1" si="62"/>
        <v>0</v>
      </c>
      <c r="S145">
        <f t="shared" ca="1" si="63"/>
        <v>0</v>
      </c>
      <c r="T145" t="str">
        <f t="shared" ca="1" si="64"/>
        <v/>
      </c>
      <c r="U145" t="str">
        <f t="shared" ca="1" si="65"/>
        <v/>
      </c>
      <c r="V145">
        <f t="shared" ca="1" si="78"/>
        <v>0</v>
      </c>
      <c r="W145" t="str">
        <f t="shared" ca="1" si="76"/>
        <v/>
      </c>
      <c r="X145" t="str">
        <f ca="1">IF(T145="","", IF(T145=1, "Long"&amp;COUNTIF($T$2:T145,1), "Sell"&amp;COUNTIF($T$2:T145, 0)))</f>
        <v/>
      </c>
      <c r="Y145" t="str">
        <f ca="1">IF(U145="","", IF(U145=-1, "Short"&amp;COUNTIF($U$2:U145,-1), "Cover"&amp;COUNTIF($U$2:U145, 0)))</f>
        <v/>
      </c>
      <c r="Z145" t="str">
        <f t="shared" ca="1" si="66"/>
        <v/>
      </c>
      <c r="AA145" t="str">
        <f t="shared" ca="1" si="67"/>
        <v/>
      </c>
      <c r="AB145" t="str">
        <f t="shared" ca="1" si="68"/>
        <v/>
      </c>
      <c r="AC145" t="str">
        <f t="shared" ca="1" si="69"/>
        <v/>
      </c>
      <c r="AD145" t="str">
        <f t="shared" ca="1" si="70"/>
        <v/>
      </c>
      <c r="AE145" t="str">
        <f t="shared" ca="1" si="70"/>
        <v/>
      </c>
      <c r="AF145">
        <f t="shared" ca="1" si="71"/>
        <v>0</v>
      </c>
      <c r="AG145">
        <f t="shared" ca="1" si="72"/>
        <v>0</v>
      </c>
      <c r="AH145" t="str">
        <f ca="1">IF(AF145=0, "", COUNTIF($AF$2:AF145, 1))</f>
        <v/>
      </c>
      <c r="AI145" t="str">
        <f ca="1">IF(AG145=0, "", COUNTIF($AG$2:AG145, 1))</f>
        <v/>
      </c>
      <c r="AJ145" t="str">
        <f t="shared" ca="1" si="73"/>
        <v/>
      </c>
      <c r="AK145" t="str">
        <f t="shared" ca="1" si="74"/>
        <v/>
      </c>
    </row>
    <row r="146" spans="1:37" x14ac:dyDescent="0.3">
      <c r="A146" t="str">
        <f ca="1">IF(W146="","",W146&amp;"-"&amp;COUNTIF($W$2:W146,W146))</f>
        <v>1-18</v>
      </c>
      <c r="B146" t="str">
        <f ca="1">IF(T146="","",T146&amp;"-"&amp;COUNTIF($T$2:T146,T146))</f>
        <v>1-11</v>
      </c>
      <c r="C146" t="str">
        <f ca="1">IF(U146="","",U146&amp;"-"&amp;COUNTIF($U$2:U146,U146))</f>
        <v/>
      </c>
      <c r="D146">
        <v>18</v>
      </c>
      <c r="E146" t="s">
        <v>97</v>
      </c>
      <c r="F146">
        <f t="shared" si="75"/>
        <v>145</v>
      </c>
      <c r="G146" s="4">
        <f t="shared" ca="1" si="56"/>
        <v>41481</v>
      </c>
      <c r="H146">
        <f t="shared" ca="1" si="57"/>
        <v>644.1</v>
      </c>
      <c r="I146" s="5">
        <f t="shared" ca="1" si="57"/>
        <v>805.55</v>
      </c>
      <c r="J146" s="6">
        <f t="shared" ca="1" si="58"/>
        <v>0.79957792812364226</v>
      </c>
      <c r="K146" s="6">
        <f t="shared" ca="1" si="54"/>
        <v>0.82202466752458836</v>
      </c>
      <c r="L146" s="6">
        <f t="shared" ca="1" si="77"/>
        <v>1.2410891302784034E-2</v>
      </c>
      <c r="M146">
        <f t="shared" ca="1" si="59"/>
        <v>0.83443555882737241</v>
      </c>
      <c r="N146">
        <f t="shared" ca="1" si="60"/>
        <v>0.8096137762218043</v>
      </c>
      <c r="O146" t="str">
        <f t="shared" ca="1" si="55"/>
        <v>Long</v>
      </c>
      <c r="P146" t="str">
        <f t="shared" ca="1" si="53"/>
        <v>Long</v>
      </c>
      <c r="Q146" t="str">
        <f t="shared" ca="1" si="61"/>
        <v/>
      </c>
      <c r="R146">
        <f t="shared" ca="1" si="62"/>
        <v>1</v>
      </c>
      <c r="S146">
        <f t="shared" ca="1" si="63"/>
        <v>0</v>
      </c>
      <c r="T146">
        <f t="shared" ca="1" si="64"/>
        <v>1</v>
      </c>
      <c r="U146" t="str">
        <f t="shared" ca="1" si="65"/>
        <v/>
      </c>
      <c r="V146">
        <f t="shared" ca="1" si="78"/>
        <v>1</v>
      </c>
      <c r="W146">
        <f t="shared" ca="1" si="76"/>
        <v>1</v>
      </c>
      <c r="X146" t="str">
        <f ca="1">IF(T146="","", IF(T146=1, "Long"&amp;COUNTIF($T$2:T146,1), "Sell"&amp;COUNTIF($T$2:T146, 0)))</f>
        <v>Long11</v>
      </c>
      <c r="Y146" t="str">
        <f ca="1">IF(U146="","", IF(U146=-1, "Short"&amp;COUNTIF($U$2:U146,-1), "Cover"&amp;COUNTIF($U$2:U146, 0)))</f>
        <v/>
      </c>
      <c r="Z146" t="str">
        <f t="shared" ca="1" si="66"/>
        <v>BUY</v>
      </c>
      <c r="AA146" t="str">
        <f t="shared" ca="1" si="67"/>
        <v/>
      </c>
      <c r="AB146" t="str">
        <f t="shared" ca="1" si="68"/>
        <v/>
      </c>
      <c r="AC146" t="str">
        <f t="shared" ca="1" si="69"/>
        <v/>
      </c>
      <c r="AD146" t="str">
        <f t="shared" ca="1" si="70"/>
        <v>BUY</v>
      </c>
      <c r="AE146" t="str">
        <f t="shared" ca="1" si="70"/>
        <v/>
      </c>
      <c r="AF146">
        <f t="shared" ca="1" si="71"/>
        <v>1</v>
      </c>
      <c r="AG146">
        <f t="shared" ca="1" si="72"/>
        <v>0</v>
      </c>
      <c r="AH146">
        <f ca="1">IF(AF146=0, "", COUNTIF($AF$2:AF146, 1))</f>
        <v>18</v>
      </c>
      <c r="AI146" t="str">
        <f ca="1">IF(AG146=0, "", COUNTIF($AG$2:AG146, 1))</f>
        <v/>
      </c>
      <c r="AJ146" t="str">
        <f t="shared" ca="1" si="73"/>
        <v>Long</v>
      </c>
      <c r="AK146" t="str">
        <f t="shared" ca="1" si="74"/>
        <v/>
      </c>
    </row>
    <row r="147" spans="1:37" x14ac:dyDescent="0.3">
      <c r="A147" t="str">
        <f ca="1">IF(W147="","",W147&amp;"-"&amp;COUNTIF($W$2:W147,W147))</f>
        <v/>
      </c>
      <c r="B147" t="str">
        <f ca="1">IF(T147="","",T147&amp;"-"&amp;COUNTIF($T$2:T147,T147))</f>
        <v/>
      </c>
      <c r="C147" t="str">
        <f ca="1">IF(U147="","",U147&amp;"-"&amp;COUNTIF($U$2:U147,U147))</f>
        <v/>
      </c>
      <c r="D147" t="s">
        <v>97</v>
      </c>
      <c r="E147" t="s">
        <v>97</v>
      </c>
      <c r="F147">
        <f t="shared" si="75"/>
        <v>146</v>
      </c>
      <c r="G147" s="4">
        <f t="shared" ca="1" si="56"/>
        <v>41484</v>
      </c>
      <c r="H147">
        <f t="shared" ca="1" si="57"/>
        <v>632.5</v>
      </c>
      <c r="I147" s="5">
        <f t="shared" ca="1" si="57"/>
        <v>806.6</v>
      </c>
      <c r="J147" s="6">
        <f t="shared" ca="1" si="58"/>
        <v>0.78415571534837591</v>
      </c>
      <c r="K147" s="6">
        <f t="shared" ca="1" si="54"/>
        <v>0.81847795267168277</v>
      </c>
      <c r="L147" s="6">
        <f t="shared" ca="1" si="77"/>
        <v>1.7284447158106026E-2</v>
      </c>
      <c r="M147">
        <f t="shared" ca="1" si="59"/>
        <v>0.83576239982978884</v>
      </c>
      <c r="N147">
        <f t="shared" ca="1" si="60"/>
        <v>0.80119350551357671</v>
      </c>
      <c r="O147" t="str">
        <f t="shared" ca="1" si="55"/>
        <v>Long</v>
      </c>
      <c r="P147" t="str">
        <f t="shared" ca="1" si="53"/>
        <v>Long</v>
      </c>
      <c r="Q147" t="str">
        <f t="shared" ca="1" si="61"/>
        <v/>
      </c>
      <c r="R147">
        <f t="shared" ca="1" si="62"/>
        <v>1</v>
      </c>
      <c r="S147">
        <f t="shared" ca="1" si="63"/>
        <v>0</v>
      </c>
      <c r="T147" t="str">
        <f t="shared" ca="1" si="64"/>
        <v/>
      </c>
      <c r="U147" t="str">
        <f t="shared" ca="1" si="65"/>
        <v/>
      </c>
      <c r="V147">
        <f t="shared" ca="1" si="78"/>
        <v>0</v>
      </c>
      <c r="W147" t="str">
        <f t="shared" ca="1" si="76"/>
        <v/>
      </c>
      <c r="X147" t="str">
        <f ca="1">IF(T147="","", IF(T147=1, "Long"&amp;COUNTIF($T$2:T147,1), "Sell"&amp;COUNTIF($T$2:T147, 0)))</f>
        <v/>
      </c>
      <c r="Y147" t="str">
        <f ca="1">IF(U147="","", IF(U147=-1, "Short"&amp;COUNTIF($U$2:U147,-1), "Cover"&amp;COUNTIF($U$2:U147, 0)))</f>
        <v/>
      </c>
      <c r="Z147" t="str">
        <f t="shared" ca="1" si="66"/>
        <v/>
      </c>
      <c r="AA147" t="str">
        <f t="shared" ca="1" si="67"/>
        <v/>
      </c>
      <c r="AB147" t="str">
        <f t="shared" ca="1" si="68"/>
        <v/>
      </c>
      <c r="AC147" t="str">
        <f t="shared" ca="1" si="69"/>
        <v/>
      </c>
      <c r="AD147" t="str">
        <f t="shared" ca="1" si="70"/>
        <v/>
      </c>
      <c r="AE147" t="str">
        <f t="shared" ca="1" si="70"/>
        <v/>
      </c>
      <c r="AF147">
        <f t="shared" ca="1" si="71"/>
        <v>0</v>
      </c>
      <c r="AG147">
        <f t="shared" ca="1" si="72"/>
        <v>0</v>
      </c>
      <c r="AH147" t="str">
        <f ca="1">IF(AF147=0, "", COUNTIF($AF$2:AF147, 1))</f>
        <v/>
      </c>
      <c r="AI147" t="str">
        <f ca="1">IF(AG147=0, "", COUNTIF($AG$2:AG147, 1))</f>
        <v/>
      </c>
      <c r="AJ147" t="str">
        <f t="shared" ca="1" si="73"/>
        <v/>
      </c>
      <c r="AK147" t="str">
        <f t="shared" ca="1" si="74"/>
        <v/>
      </c>
    </row>
    <row r="148" spans="1:37" x14ac:dyDescent="0.3">
      <c r="A148" t="str">
        <f ca="1">IF(W148="","",W148&amp;"-"&amp;COUNTIF($W$2:W148,W148))</f>
        <v/>
      </c>
      <c r="B148" t="str">
        <f ca="1">IF(T148="","",T148&amp;"-"&amp;COUNTIF($T$2:T148,T148))</f>
        <v/>
      </c>
      <c r="C148" t="str">
        <f ca="1">IF(U148="","",U148&amp;"-"&amp;COUNTIF($U$2:U148,U148))</f>
        <v/>
      </c>
      <c r="D148" t="s">
        <v>97</v>
      </c>
      <c r="E148" t="s">
        <v>97</v>
      </c>
      <c r="F148">
        <f t="shared" si="75"/>
        <v>147</v>
      </c>
      <c r="G148" s="4">
        <f t="shared" ca="1" si="56"/>
        <v>41485</v>
      </c>
      <c r="H148">
        <f t="shared" ca="1" si="57"/>
        <v>625.35</v>
      </c>
      <c r="I148" s="5">
        <f t="shared" ca="1" si="57"/>
        <v>807.85</v>
      </c>
      <c r="J148" s="6">
        <f t="shared" ca="1" si="58"/>
        <v>0.77409172494893852</v>
      </c>
      <c r="K148" s="6">
        <f t="shared" ca="1" si="54"/>
        <v>0.81271820169375031</v>
      </c>
      <c r="L148" s="6">
        <f t="shared" ca="1" si="77"/>
        <v>2.1480277638002507E-2</v>
      </c>
      <c r="M148">
        <f t="shared" ca="1" si="59"/>
        <v>0.83419847933175284</v>
      </c>
      <c r="N148">
        <f t="shared" ca="1" si="60"/>
        <v>0.79123792405574778</v>
      </c>
      <c r="O148" t="str">
        <f t="shared" ca="1" si="55"/>
        <v>Long</v>
      </c>
      <c r="P148" t="str">
        <f t="shared" ca="1" si="53"/>
        <v>Long</v>
      </c>
      <c r="Q148" t="str">
        <f t="shared" ca="1" si="61"/>
        <v/>
      </c>
      <c r="R148">
        <f t="shared" ca="1" si="62"/>
        <v>1</v>
      </c>
      <c r="S148">
        <f t="shared" ca="1" si="63"/>
        <v>0</v>
      </c>
      <c r="T148" t="str">
        <f t="shared" ca="1" si="64"/>
        <v/>
      </c>
      <c r="U148" t="str">
        <f t="shared" ca="1" si="65"/>
        <v/>
      </c>
      <c r="V148">
        <f t="shared" ca="1" si="78"/>
        <v>0</v>
      </c>
      <c r="W148" t="str">
        <f t="shared" ca="1" si="76"/>
        <v/>
      </c>
      <c r="X148" t="str">
        <f ca="1">IF(T148="","", IF(T148=1, "Long"&amp;COUNTIF($T$2:T148,1), "Sell"&amp;COUNTIF($T$2:T148, 0)))</f>
        <v/>
      </c>
      <c r="Y148" t="str">
        <f ca="1">IF(U148="","", IF(U148=-1, "Short"&amp;COUNTIF($U$2:U148,-1), "Cover"&amp;COUNTIF($U$2:U148, 0)))</f>
        <v/>
      </c>
      <c r="Z148" t="str">
        <f t="shared" ca="1" si="66"/>
        <v/>
      </c>
      <c r="AA148" t="str">
        <f t="shared" ca="1" si="67"/>
        <v/>
      </c>
      <c r="AB148" t="str">
        <f t="shared" ca="1" si="68"/>
        <v/>
      </c>
      <c r="AC148" t="str">
        <f t="shared" ca="1" si="69"/>
        <v/>
      </c>
      <c r="AD148" t="str">
        <f t="shared" ca="1" si="70"/>
        <v/>
      </c>
      <c r="AE148" t="str">
        <f t="shared" ca="1" si="70"/>
        <v/>
      </c>
      <c r="AF148">
        <f t="shared" ca="1" si="71"/>
        <v>0</v>
      </c>
      <c r="AG148">
        <f t="shared" ca="1" si="72"/>
        <v>0</v>
      </c>
      <c r="AH148" t="str">
        <f ca="1">IF(AF148=0, "", COUNTIF($AF$2:AF148, 1))</f>
        <v/>
      </c>
      <c r="AI148" t="str">
        <f ca="1">IF(AG148=0, "", COUNTIF($AG$2:AG148, 1))</f>
        <v/>
      </c>
      <c r="AJ148" t="str">
        <f t="shared" ca="1" si="73"/>
        <v/>
      </c>
      <c r="AK148" t="str">
        <f t="shared" ca="1" si="74"/>
        <v/>
      </c>
    </row>
    <row r="149" spans="1:37" x14ac:dyDescent="0.3">
      <c r="A149" t="str">
        <f ca="1">IF(W149="","",W149&amp;"-"&amp;COUNTIF($W$2:W149,W149))</f>
        <v/>
      </c>
      <c r="B149" t="str">
        <f ca="1">IF(T149="","",T149&amp;"-"&amp;COUNTIF($T$2:T149,T149))</f>
        <v/>
      </c>
      <c r="C149" t="str">
        <f ca="1">IF(U149="","",U149&amp;"-"&amp;COUNTIF($U$2:U149,U149))</f>
        <v/>
      </c>
      <c r="D149" t="s">
        <v>97</v>
      </c>
      <c r="E149" t="s">
        <v>97</v>
      </c>
      <c r="F149">
        <f t="shared" si="75"/>
        <v>148</v>
      </c>
      <c r="G149" s="4">
        <f t="shared" ca="1" si="56"/>
        <v>41486</v>
      </c>
      <c r="H149">
        <f t="shared" ca="1" si="57"/>
        <v>609.75</v>
      </c>
      <c r="I149" s="5">
        <f t="shared" ca="1" si="57"/>
        <v>800.45</v>
      </c>
      <c r="J149" s="6">
        <f t="shared" ca="1" si="58"/>
        <v>0.76175901055656192</v>
      </c>
      <c r="K149" s="6">
        <f t="shared" ca="1" si="54"/>
        <v>0.80776572189027041</v>
      </c>
      <c r="L149" s="6">
        <f t="shared" ca="1" si="77"/>
        <v>2.6878599629520598E-2</v>
      </c>
      <c r="M149">
        <f t="shared" ca="1" si="59"/>
        <v>0.83464432151979095</v>
      </c>
      <c r="N149">
        <f t="shared" ca="1" si="60"/>
        <v>0.78088712226074986</v>
      </c>
      <c r="O149" t="str">
        <f t="shared" ca="1" si="55"/>
        <v>Long</v>
      </c>
      <c r="P149" t="str">
        <f t="shared" ca="1" si="53"/>
        <v>Long</v>
      </c>
      <c r="Q149" t="str">
        <f t="shared" ca="1" si="61"/>
        <v/>
      </c>
      <c r="R149">
        <f t="shared" ca="1" si="62"/>
        <v>1</v>
      </c>
      <c r="S149">
        <f t="shared" ca="1" si="63"/>
        <v>0</v>
      </c>
      <c r="T149" t="str">
        <f t="shared" ca="1" si="64"/>
        <v/>
      </c>
      <c r="U149" t="str">
        <f t="shared" ca="1" si="65"/>
        <v/>
      </c>
      <c r="V149">
        <f t="shared" ca="1" si="78"/>
        <v>0</v>
      </c>
      <c r="W149" t="str">
        <f t="shared" ca="1" si="76"/>
        <v/>
      </c>
      <c r="X149" t="str">
        <f ca="1">IF(T149="","", IF(T149=1, "Long"&amp;COUNTIF($T$2:T149,1), "Sell"&amp;COUNTIF($T$2:T149, 0)))</f>
        <v/>
      </c>
      <c r="Y149" t="str">
        <f ca="1">IF(U149="","", IF(U149=-1, "Short"&amp;COUNTIF($U$2:U149,-1), "Cover"&amp;COUNTIF($U$2:U149, 0)))</f>
        <v/>
      </c>
      <c r="Z149" t="str">
        <f t="shared" ca="1" si="66"/>
        <v/>
      </c>
      <c r="AA149" t="str">
        <f t="shared" ca="1" si="67"/>
        <v/>
      </c>
      <c r="AB149" t="str">
        <f t="shared" ca="1" si="68"/>
        <v/>
      </c>
      <c r="AC149" t="str">
        <f t="shared" ca="1" si="69"/>
        <v/>
      </c>
      <c r="AD149" t="str">
        <f t="shared" ca="1" si="70"/>
        <v/>
      </c>
      <c r="AE149" t="str">
        <f t="shared" ca="1" si="70"/>
        <v/>
      </c>
      <c r="AF149">
        <f t="shared" ca="1" si="71"/>
        <v>0</v>
      </c>
      <c r="AG149">
        <f t="shared" ca="1" si="72"/>
        <v>0</v>
      </c>
      <c r="AH149" t="str">
        <f ca="1">IF(AF149=0, "", COUNTIF($AF$2:AF149, 1))</f>
        <v/>
      </c>
      <c r="AI149" t="str">
        <f ca="1">IF(AG149=0, "", COUNTIF($AG$2:AG149, 1))</f>
        <v/>
      </c>
      <c r="AJ149" t="str">
        <f t="shared" ca="1" si="73"/>
        <v/>
      </c>
      <c r="AK149" t="str">
        <f t="shared" ca="1" si="74"/>
        <v/>
      </c>
    </row>
    <row r="150" spans="1:37" x14ac:dyDescent="0.3">
      <c r="A150" t="str">
        <f ca="1">IF(W150="","",W150&amp;"-"&amp;COUNTIF($W$2:W150,W150))</f>
        <v/>
      </c>
      <c r="B150" t="str">
        <f ca="1">IF(T150="","",T150&amp;"-"&amp;COUNTIF($T$2:T150,T150))</f>
        <v/>
      </c>
      <c r="C150" t="str">
        <f ca="1">IF(U150="","",U150&amp;"-"&amp;COUNTIF($U$2:U150,U150))</f>
        <v/>
      </c>
      <c r="D150" t="s">
        <v>97</v>
      </c>
      <c r="E150" t="s">
        <v>97</v>
      </c>
      <c r="F150">
        <f t="shared" si="75"/>
        <v>149</v>
      </c>
      <c r="G150" s="4">
        <f t="shared" ca="1" si="56"/>
        <v>41487</v>
      </c>
      <c r="H150">
        <f t="shared" ca="1" si="57"/>
        <v>632.20000000000005</v>
      </c>
      <c r="I150" s="5">
        <f t="shared" ca="1" si="57"/>
        <v>817</v>
      </c>
      <c r="J150" s="6">
        <f t="shared" ca="1" si="58"/>
        <v>0.77380660954712366</v>
      </c>
      <c r="K150" s="6">
        <f t="shared" ca="1" si="54"/>
        <v>0.80263024992175747</v>
      </c>
      <c r="L150" s="6">
        <f t="shared" ca="1" si="77"/>
        <v>2.806543048611929E-2</v>
      </c>
      <c r="M150">
        <f t="shared" ca="1" si="59"/>
        <v>0.83069568040787678</v>
      </c>
      <c r="N150">
        <f t="shared" ca="1" si="60"/>
        <v>0.77456481943563815</v>
      </c>
      <c r="O150" t="str">
        <f t="shared" ca="1" si="55"/>
        <v>Long</v>
      </c>
      <c r="P150" t="str">
        <f t="shared" ca="1" si="53"/>
        <v>Long</v>
      </c>
      <c r="Q150" t="str">
        <f t="shared" ca="1" si="61"/>
        <v/>
      </c>
      <c r="R150">
        <f t="shared" ca="1" si="62"/>
        <v>1</v>
      </c>
      <c r="S150">
        <f t="shared" ca="1" si="63"/>
        <v>0</v>
      </c>
      <c r="T150" t="str">
        <f t="shared" ca="1" si="64"/>
        <v/>
      </c>
      <c r="U150" t="str">
        <f t="shared" ca="1" si="65"/>
        <v/>
      </c>
      <c r="V150">
        <f t="shared" ca="1" si="78"/>
        <v>0</v>
      </c>
      <c r="W150" t="str">
        <f t="shared" ca="1" si="76"/>
        <v/>
      </c>
      <c r="X150" t="str">
        <f ca="1">IF(T150="","", IF(T150=1, "Long"&amp;COUNTIF($T$2:T150,1), "Sell"&amp;COUNTIF($T$2:T150, 0)))</f>
        <v/>
      </c>
      <c r="Y150" t="str">
        <f ca="1">IF(U150="","", IF(U150=-1, "Short"&amp;COUNTIF($U$2:U150,-1), "Cover"&amp;COUNTIF($U$2:U150, 0)))</f>
        <v/>
      </c>
      <c r="Z150" t="str">
        <f t="shared" ca="1" si="66"/>
        <v/>
      </c>
      <c r="AA150" t="str">
        <f t="shared" ca="1" si="67"/>
        <v/>
      </c>
      <c r="AB150" t="str">
        <f t="shared" ca="1" si="68"/>
        <v/>
      </c>
      <c r="AC150" t="str">
        <f t="shared" ca="1" si="69"/>
        <v/>
      </c>
      <c r="AD150" t="str">
        <f t="shared" ca="1" si="70"/>
        <v/>
      </c>
      <c r="AE150" t="str">
        <f t="shared" ca="1" si="70"/>
        <v/>
      </c>
      <c r="AF150">
        <f t="shared" ca="1" si="71"/>
        <v>0</v>
      </c>
      <c r="AG150">
        <f t="shared" ca="1" si="72"/>
        <v>0</v>
      </c>
      <c r="AH150" t="str">
        <f ca="1">IF(AF150=0, "", COUNTIF($AF$2:AF150, 1))</f>
        <v/>
      </c>
      <c r="AI150" t="str">
        <f ca="1">IF(AG150=0, "", COUNTIF($AG$2:AG150, 1))</f>
        <v/>
      </c>
      <c r="AJ150" t="str">
        <f t="shared" ca="1" si="73"/>
        <v/>
      </c>
      <c r="AK150" t="str">
        <f t="shared" ca="1" si="74"/>
        <v/>
      </c>
    </row>
    <row r="151" spans="1:37" x14ac:dyDescent="0.3">
      <c r="A151" t="str">
        <f ca="1">IF(W151="","",W151&amp;"-"&amp;COUNTIF($W$2:W151,W151))</f>
        <v/>
      </c>
      <c r="B151" t="str">
        <f ca="1">IF(T151="","",T151&amp;"-"&amp;COUNTIF($T$2:T151,T151))</f>
        <v/>
      </c>
      <c r="C151" t="str">
        <f ca="1">IF(U151="","",U151&amp;"-"&amp;COUNTIF($U$2:U151,U151))</f>
        <v/>
      </c>
      <c r="D151" t="s">
        <v>97</v>
      </c>
      <c r="E151" t="s">
        <v>97</v>
      </c>
      <c r="F151">
        <f t="shared" si="75"/>
        <v>150</v>
      </c>
      <c r="G151" s="4">
        <f t="shared" ca="1" si="56"/>
        <v>41488</v>
      </c>
      <c r="H151">
        <f t="shared" ca="1" si="57"/>
        <v>631.25</v>
      </c>
      <c r="I151" s="5">
        <f t="shared" ca="1" si="57"/>
        <v>808.35</v>
      </c>
      <c r="J151" s="6">
        <f t="shared" ca="1" si="58"/>
        <v>0.78091173377868495</v>
      </c>
      <c r="K151" s="6">
        <f t="shared" ca="1" si="54"/>
        <v>0.79606006871795254</v>
      </c>
      <c r="L151" s="6">
        <f t="shared" ca="1" si="77"/>
        <v>2.4024307853376722E-2</v>
      </c>
      <c r="M151">
        <f t="shared" ca="1" si="59"/>
        <v>0.82008437657132927</v>
      </c>
      <c r="N151">
        <f t="shared" ca="1" si="60"/>
        <v>0.77203576086457582</v>
      </c>
      <c r="O151" t="str">
        <f t="shared" ca="1" si="55"/>
        <v>Long</v>
      </c>
      <c r="P151" t="str">
        <f t="shared" ca="1" si="53"/>
        <v>Long</v>
      </c>
      <c r="Q151" t="str">
        <f t="shared" ca="1" si="61"/>
        <v/>
      </c>
      <c r="R151">
        <f t="shared" ca="1" si="62"/>
        <v>1</v>
      </c>
      <c r="S151">
        <f t="shared" ca="1" si="63"/>
        <v>0</v>
      </c>
      <c r="T151" t="str">
        <f t="shared" ca="1" si="64"/>
        <v/>
      </c>
      <c r="U151" t="str">
        <f t="shared" ca="1" si="65"/>
        <v/>
      </c>
      <c r="V151">
        <f t="shared" ca="1" si="78"/>
        <v>0</v>
      </c>
      <c r="W151" t="str">
        <f t="shared" ca="1" si="76"/>
        <v/>
      </c>
      <c r="X151" t="str">
        <f ca="1">IF(T151="","", IF(T151=1, "Long"&amp;COUNTIF($T$2:T151,1), "Sell"&amp;COUNTIF($T$2:T151, 0)))</f>
        <v/>
      </c>
      <c r="Y151" t="str">
        <f ca="1">IF(U151="","", IF(U151=-1, "Short"&amp;COUNTIF($U$2:U151,-1), "Cover"&amp;COUNTIF($U$2:U151, 0)))</f>
        <v/>
      </c>
      <c r="Z151" t="str">
        <f t="shared" ca="1" si="66"/>
        <v/>
      </c>
      <c r="AA151" t="str">
        <f t="shared" ca="1" si="67"/>
        <v/>
      </c>
      <c r="AB151" t="str">
        <f t="shared" ca="1" si="68"/>
        <v/>
      </c>
      <c r="AC151" t="str">
        <f t="shared" ca="1" si="69"/>
        <v/>
      </c>
      <c r="AD151" t="str">
        <f t="shared" ca="1" si="70"/>
        <v/>
      </c>
      <c r="AE151" t="str">
        <f t="shared" ca="1" si="70"/>
        <v/>
      </c>
      <c r="AF151">
        <f t="shared" ca="1" si="71"/>
        <v>0</v>
      </c>
      <c r="AG151">
        <f t="shared" ca="1" si="72"/>
        <v>0</v>
      </c>
      <c r="AH151" t="str">
        <f ca="1">IF(AF151=0, "", COUNTIF($AF$2:AF151, 1))</f>
        <v/>
      </c>
      <c r="AI151" t="str">
        <f ca="1">IF(AG151=0, "", COUNTIF($AG$2:AG151, 1))</f>
        <v/>
      </c>
      <c r="AJ151" t="str">
        <f t="shared" ca="1" si="73"/>
        <v/>
      </c>
      <c r="AK151" t="str">
        <f t="shared" ca="1" si="74"/>
        <v/>
      </c>
    </row>
    <row r="152" spans="1:37" x14ac:dyDescent="0.3">
      <c r="A152" t="str">
        <f ca="1">IF(W152="","",W152&amp;"-"&amp;COUNTIF($W$2:W152,W152))</f>
        <v/>
      </c>
      <c r="B152" t="str">
        <f ca="1">IF(T152="","",T152&amp;"-"&amp;COUNTIF($T$2:T152,T152))</f>
        <v/>
      </c>
      <c r="C152" t="str">
        <f ca="1">IF(U152="","",U152&amp;"-"&amp;COUNTIF($U$2:U152,U152))</f>
        <v/>
      </c>
      <c r="D152" t="s">
        <v>97</v>
      </c>
      <c r="E152" t="s">
        <v>97</v>
      </c>
      <c r="F152">
        <f t="shared" si="75"/>
        <v>151</v>
      </c>
      <c r="G152" s="4">
        <f t="shared" ca="1" si="56"/>
        <v>41491</v>
      </c>
      <c r="H152">
        <f t="shared" ca="1" si="57"/>
        <v>632.70000000000005</v>
      </c>
      <c r="I152" s="5">
        <f t="shared" ca="1" si="57"/>
        <v>798.95</v>
      </c>
      <c r="J152" s="6">
        <f t="shared" ca="1" si="58"/>
        <v>0.79191438763376931</v>
      </c>
      <c r="K152" s="6">
        <f t="shared" ca="1" si="54"/>
        <v>0.79310649965283364</v>
      </c>
      <c r="L152" s="6">
        <f t="shared" ca="1" si="77"/>
        <v>2.2310447712324443E-2</v>
      </c>
      <c r="M152">
        <f t="shared" ca="1" si="59"/>
        <v>0.81541694736515813</v>
      </c>
      <c r="N152">
        <f t="shared" ca="1" si="60"/>
        <v>0.77079605194050915</v>
      </c>
      <c r="O152" t="str">
        <f t="shared" ca="1" si="55"/>
        <v>Long</v>
      </c>
      <c r="P152" t="str">
        <f t="shared" ca="1" si="53"/>
        <v>Long</v>
      </c>
      <c r="Q152" t="str">
        <f t="shared" ca="1" si="61"/>
        <v/>
      </c>
      <c r="R152">
        <f t="shared" ca="1" si="62"/>
        <v>1</v>
      </c>
      <c r="S152">
        <f t="shared" ca="1" si="63"/>
        <v>0</v>
      </c>
      <c r="T152" t="str">
        <f t="shared" ca="1" si="64"/>
        <v/>
      </c>
      <c r="U152" t="str">
        <f t="shared" ca="1" si="65"/>
        <v/>
      </c>
      <c r="V152">
        <f t="shared" ca="1" si="78"/>
        <v>0</v>
      </c>
      <c r="W152" t="str">
        <f t="shared" ca="1" si="76"/>
        <v/>
      </c>
      <c r="X152" t="str">
        <f ca="1">IF(T152="","", IF(T152=1, "Long"&amp;COUNTIF($T$2:T152,1), "Sell"&amp;COUNTIF($T$2:T152, 0)))</f>
        <v/>
      </c>
      <c r="Y152" t="str">
        <f ca="1">IF(U152="","", IF(U152=-1, "Short"&amp;COUNTIF($U$2:U152,-1), "Cover"&amp;COUNTIF($U$2:U152, 0)))</f>
        <v/>
      </c>
      <c r="Z152" t="str">
        <f t="shared" ca="1" si="66"/>
        <v/>
      </c>
      <c r="AA152" t="str">
        <f t="shared" ca="1" si="67"/>
        <v/>
      </c>
      <c r="AB152" t="str">
        <f t="shared" ca="1" si="68"/>
        <v/>
      </c>
      <c r="AC152" t="str">
        <f t="shared" ca="1" si="69"/>
        <v/>
      </c>
      <c r="AD152" t="str">
        <f t="shared" ca="1" si="70"/>
        <v/>
      </c>
      <c r="AE152" t="str">
        <f t="shared" ca="1" si="70"/>
        <v/>
      </c>
      <c r="AF152">
        <f t="shared" ca="1" si="71"/>
        <v>0</v>
      </c>
      <c r="AG152">
        <f t="shared" ca="1" si="72"/>
        <v>0</v>
      </c>
      <c r="AH152" t="str">
        <f ca="1">IF(AF152=0, "", COUNTIF($AF$2:AF152, 1))</f>
        <v/>
      </c>
      <c r="AI152" t="str">
        <f ca="1">IF(AG152=0, "", COUNTIF($AG$2:AG152, 1))</f>
        <v/>
      </c>
      <c r="AJ152" t="str">
        <f t="shared" ca="1" si="73"/>
        <v/>
      </c>
      <c r="AK152" t="str">
        <f t="shared" ca="1" si="74"/>
        <v/>
      </c>
    </row>
    <row r="153" spans="1:37" x14ac:dyDescent="0.3">
      <c r="A153" t="str">
        <f ca="1">IF(W153="","",W153&amp;"-"&amp;COUNTIF($W$2:W153,W153))</f>
        <v>0-18</v>
      </c>
      <c r="B153" t="str">
        <f ca="1">IF(T153="","",T153&amp;"-"&amp;COUNTIF($T$2:T153,T153))</f>
        <v>0-11</v>
      </c>
      <c r="C153" t="str">
        <f ca="1">IF(U153="","",U153&amp;"-"&amp;COUNTIF($U$2:U153,U153))</f>
        <v/>
      </c>
      <c r="D153" t="s">
        <v>97</v>
      </c>
      <c r="E153">
        <v>18</v>
      </c>
      <c r="F153">
        <f t="shared" si="75"/>
        <v>152</v>
      </c>
      <c r="G153" s="4">
        <f t="shared" ca="1" si="56"/>
        <v>41492</v>
      </c>
      <c r="H153">
        <f t="shared" ca="1" si="57"/>
        <v>608.65</v>
      </c>
      <c r="I153" s="5">
        <f t="shared" ca="1" si="57"/>
        <v>751.85</v>
      </c>
      <c r="J153" s="6">
        <f t="shared" ca="1" si="58"/>
        <v>0.80953647669082929</v>
      </c>
      <c r="K153" s="6">
        <f t="shared" ca="1" si="54"/>
        <v>0.7913849341635445</v>
      </c>
      <c r="L153" s="6">
        <f t="shared" ca="1" si="77"/>
        <v>1.9966868152073113E-2</v>
      </c>
      <c r="M153">
        <f t="shared" ca="1" si="59"/>
        <v>0.81135180231561765</v>
      </c>
      <c r="N153">
        <f t="shared" ca="1" si="60"/>
        <v>0.77141806601147134</v>
      </c>
      <c r="O153" t="str">
        <f t="shared" ca="1" si="55"/>
        <v/>
      </c>
      <c r="P153" t="str">
        <f t="shared" ca="1" si="53"/>
        <v/>
      </c>
      <c r="Q153" t="str">
        <f t="shared" ca="1" si="61"/>
        <v/>
      </c>
      <c r="R153">
        <f t="shared" ca="1" si="62"/>
        <v>0</v>
      </c>
      <c r="S153">
        <f t="shared" ca="1" si="63"/>
        <v>0</v>
      </c>
      <c r="T153">
        <f t="shared" ca="1" si="64"/>
        <v>0</v>
      </c>
      <c r="U153" t="str">
        <f t="shared" ca="1" si="65"/>
        <v/>
      </c>
      <c r="V153">
        <f t="shared" ca="1" si="78"/>
        <v>0</v>
      </c>
      <c r="W153">
        <f t="shared" ca="1" si="76"/>
        <v>0</v>
      </c>
      <c r="X153" t="str">
        <f ca="1">IF(T153="","", IF(T153=1, "Long"&amp;COUNTIF($T$2:T153,1), "Sell"&amp;COUNTIF($T$2:T153, 0)))</f>
        <v>Sell11</v>
      </c>
      <c r="Y153" t="str">
        <f ca="1">IF(U153="","", IF(U153=-1, "Short"&amp;COUNTIF($U$2:U153,-1), "Cover"&amp;COUNTIF($U$2:U153, 0)))</f>
        <v/>
      </c>
      <c r="Z153" t="str">
        <f t="shared" ca="1" si="66"/>
        <v/>
      </c>
      <c r="AA153" t="str">
        <f t="shared" ca="1" si="67"/>
        <v>SELL</v>
      </c>
      <c r="AB153" t="str">
        <f t="shared" ca="1" si="68"/>
        <v/>
      </c>
      <c r="AC153" t="str">
        <f t="shared" ca="1" si="69"/>
        <v/>
      </c>
      <c r="AD153" t="str">
        <f t="shared" ca="1" si="70"/>
        <v/>
      </c>
      <c r="AE153" t="str">
        <f t="shared" ca="1" si="70"/>
        <v>SELL</v>
      </c>
      <c r="AF153">
        <f t="shared" ca="1" si="71"/>
        <v>0</v>
      </c>
      <c r="AG153">
        <f t="shared" ca="1" si="72"/>
        <v>1</v>
      </c>
      <c r="AH153" t="str">
        <f ca="1">IF(AF153=0, "", COUNTIF($AF$2:AF153, 1))</f>
        <v/>
      </c>
      <c r="AI153">
        <f ca="1">IF(AG153=0, "", COUNTIF($AG$2:AG153, 1))</f>
        <v>18</v>
      </c>
      <c r="AJ153" t="str">
        <f t="shared" ca="1" si="73"/>
        <v/>
      </c>
      <c r="AK153" t="str">
        <f t="shared" ca="1" si="74"/>
        <v>Long</v>
      </c>
    </row>
    <row r="154" spans="1:37" x14ac:dyDescent="0.3">
      <c r="A154" t="str">
        <f ca="1">IF(W154="","",W154&amp;"-"&amp;COUNTIF($W$2:W154,W154))</f>
        <v>1-19</v>
      </c>
      <c r="B154" t="str">
        <f ca="1">IF(T154="","",T154&amp;"-"&amp;COUNTIF($T$2:T154,T154))</f>
        <v/>
      </c>
      <c r="C154" t="str">
        <f ca="1">IF(U154="","",U154&amp;"-"&amp;COUNTIF($U$2:U154,U154))</f>
        <v>-1-8</v>
      </c>
      <c r="D154">
        <v>19</v>
      </c>
      <c r="E154" t="s">
        <v>97</v>
      </c>
      <c r="F154">
        <f t="shared" si="75"/>
        <v>153</v>
      </c>
      <c r="G154" s="4">
        <f t="shared" ca="1" si="56"/>
        <v>41493</v>
      </c>
      <c r="H154">
        <f t="shared" ca="1" si="57"/>
        <v>601.20000000000005</v>
      </c>
      <c r="I154" s="5">
        <f t="shared" ca="1" si="57"/>
        <v>729.7</v>
      </c>
      <c r="J154" s="6">
        <f t="shared" ca="1" si="58"/>
        <v>0.8239002329724544</v>
      </c>
      <c r="K154" s="6">
        <f t="shared" ca="1" si="54"/>
        <v>0.79161498235963845</v>
      </c>
      <c r="L154" s="6">
        <f t="shared" ca="1" si="77"/>
        <v>2.0362991190369072E-2</v>
      </c>
      <c r="M154">
        <f t="shared" ca="1" si="59"/>
        <v>0.81197797355000756</v>
      </c>
      <c r="N154">
        <f t="shared" ca="1" si="60"/>
        <v>0.77125199116926935</v>
      </c>
      <c r="O154" t="str">
        <f t="shared" ca="1" si="55"/>
        <v>Short</v>
      </c>
      <c r="P154" t="str">
        <f t="shared" ca="1" si="53"/>
        <v/>
      </c>
      <c r="Q154" t="str">
        <f t="shared" ca="1" si="61"/>
        <v>Short</v>
      </c>
      <c r="R154">
        <f t="shared" ca="1" si="62"/>
        <v>0</v>
      </c>
      <c r="S154">
        <f t="shared" ca="1" si="63"/>
        <v>-1</v>
      </c>
      <c r="T154" t="str">
        <f t="shared" ca="1" si="64"/>
        <v/>
      </c>
      <c r="U154">
        <f t="shared" ca="1" si="65"/>
        <v>-1</v>
      </c>
      <c r="V154">
        <f t="shared" ca="1" si="78"/>
        <v>-1</v>
      </c>
      <c r="W154">
        <f t="shared" ca="1" si="76"/>
        <v>1</v>
      </c>
      <c r="X154" t="str">
        <f ca="1">IF(T154="","", IF(T154=1, "Long"&amp;COUNTIF($T$2:T154,1), "Sell"&amp;COUNTIF($T$2:T154, 0)))</f>
        <v/>
      </c>
      <c r="Y154" t="str">
        <f ca="1">IF(U154="","", IF(U154=-1, "Short"&amp;COUNTIF($U$2:U154,-1), "Cover"&amp;COUNTIF($U$2:U154, 0)))</f>
        <v>Short8</v>
      </c>
      <c r="Z154" t="str">
        <f t="shared" ca="1" si="66"/>
        <v/>
      </c>
      <c r="AA154" t="str">
        <f t="shared" ca="1" si="67"/>
        <v/>
      </c>
      <c r="AB154" t="str">
        <f t="shared" ca="1" si="68"/>
        <v>Short</v>
      </c>
      <c r="AC154" t="str">
        <f t="shared" ca="1" si="69"/>
        <v/>
      </c>
      <c r="AD154" t="str">
        <f t="shared" ca="1" si="70"/>
        <v>Short</v>
      </c>
      <c r="AE154" t="str">
        <f t="shared" ca="1" si="70"/>
        <v/>
      </c>
      <c r="AF154">
        <f t="shared" ca="1" si="71"/>
        <v>1</v>
      </c>
      <c r="AG154">
        <f t="shared" ca="1" si="72"/>
        <v>0</v>
      </c>
      <c r="AH154">
        <f ca="1">IF(AF154=0, "", COUNTIF($AF$2:AF154, 1))</f>
        <v>19</v>
      </c>
      <c r="AI154" t="str">
        <f ca="1">IF(AG154=0, "", COUNTIF($AG$2:AG154, 1))</f>
        <v/>
      </c>
      <c r="AJ154" t="str">
        <f t="shared" ca="1" si="73"/>
        <v>Short</v>
      </c>
      <c r="AK154" t="str">
        <f t="shared" ca="1" si="74"/>
        <v/>
      </c>
    </row>
    <row r="155" spans="1:37" x14ac:dyDescent="0.3">
      <c r="A155" t="str">
        <f ca="1">IF(W155="","",W155&amp;"-"&amp;COUNTIF($W$2:W155,W155))</f>
        <v/>
      </c>
      <c r="B155" t="str">
        <f ca="1">IF(T155="","",T155&amp;"-"&amp;COUNTIF($T$2:T155,T155))</f>
        <v/>
      </c>
      <c r="C155" t="str">
        <f ca="1">IF(U155="","",U155&amp;"-"&amp;COUNTIF($U$2:U155,U155))</f>
        <v/>
      </c>
      <c r="D155" t="s">
        <v>97</v>
      </c>
      <c r="E155" t="s">
        <v>97</v>
      </c>
      <c r="F155">
        <f t="shared" si="75"/>
        <v>154</v>
      </c>
      <c r="G155" s="4">
        <f t="shared" ca="1" si="56"/>
        <v>41494</v>
      </c>
      <c r="H155">
        <f t="shared" ca="1" si="57"/>
        <v>610.5</v>
      </c>
      <c r="I155" s="5">
        <f t="shared" ca="1" si="57"/>
        <v>746.95</v>
      </c>
      <c r="J155" s="6">
        <f t="shared" ca="1" si="58"/>
        <v>0.81732378338576872</v>
      </c>
      <c r="K155" s="6">
        <f t="shared" ca="1" si="54"/>
        <v>0.79169776029861494</v>
      </c>
      <c r="L155" s="6">
        <f t="shared" ca="1" si="77"/>
        <v>2.0476738516970603E-2</v>
      </c>
      <c r="M155">
        <f t="shared" ca="1" si="59"/>
        <v>0.81217449881558557</v>
      </c>
      <c r="N155">
        <f t="shared" ca="1" si="60"/>
        <v>0.77122102178164431</v>
      </c>
      <c r="O155" t="str">
        <f t="shared" ca="1" si="55"/>
        <v>Short</v>
      </c>
      <c r="P155" t="str">
        <f t="shared" ca="1" si="53"/>
        <v/>
      </c>
      <c r="Q155" t="str">
        <f t="shared" ca="1" si="61"/>
        <v>Short</v>
      </c>
      <c r="R155">
        <f t="shared" ca="1" si="62"/>
        <v>0</v>
      </c>
      <c r="S155">
        <f t="shared" ca="1" si="63"/>
        <v>-1</v>
      </c>
      <c r="T155" t="str">
        <f t="shared" ca="1" si="64"/>
        <v/>
      </c>
      <c r="U155" t="str">
        <f t="shared" ca="1" si="65"/>
        <v/>
      </c>
      <c r="V155">
        <f t="shared" ca="1" si="78"/>
        <v>0</v>
      </c>
      <c r="W155" t="str">
        <f t="shared" ca="1" si="76"/>
        <v/>
      </c>
      <c r="X155" t="str">
        <f ca="1">IF(T155="","", IF(T155=1, "Long"&amp;COUNTIF($T$2:T155,1), "Sell"&amp;COUNTIF($T$2:T155, 0)))</f>
        <v/>
      </c>
      <c r="Y155" t="str">
        <f ca="1">IF(U155="","", IF(U155=-1, "Short"&amp;COUNTIF($U$2:U155,-1), "Cover"&amp;COUNTIF($U$2:U155, 0)))</f>
        <v/>
      </c>
      <c r="Z155" t="str">
        <f t="shared" ca="1" si="66"/>
        <v/>
      </c>
      <c r="AA155" t="str">
        <f t="shared" ca="1" si="67"/>
        <v/>
      </c>
      <c r="AB155" t="str">
        <f t="shared" ca="1" si="68"/>
        <v/>
      </c>
      <c r="AC155" t="str">
        <f t="shared" ca="1" si="69"/>
        <v/>
      </c>
      <c r="AD155" t="str">
        <f t="shared" ca="1" si="70"/>
        <v/>
      </c>
      <c r="AE155" t="str">
        <f t="shared" ca="1" si="70"/>
        <v/>
      </c>
      <c r="AF155">
        <f t="shared" ca="1" si="71"/>
        <v>0</v>
      </c>
      <c r="AG155">
        <f t="shared" ca="1" si="72"/>
        <v>0</v>
      </c>
      <c r="AH155" t="str">
        <f ca="1">IF(AF155=0, "", COUNTIF($AF$2:AF155, 1))</f>
        <v/>
      </c>
      <c r="AI155" t="str">
        <f ca="1">IF(AG155=0, "", COUNTIF($AG$2:AG155, 1))</f>
        <v/>
      </c>
      <c r="AJ155" t="str">
        <f t="shared" ca="1" si="73"/>
        <v/>
      </c>
      <c r="AK155" t="str">
        <f t="shared" ca="1" si="74"/>
        <v/>
      </c>
    </row>
    <row r="156" spans="1:37" x14ac:dyDescent="0.3">
      <c r="A156" t="str">
        <f ca="1">IF(W156="","",W156&amp;"-"&amp;COUNTIF($W$2:W156,W156))</f>
        <v>0-19</v>
      </c>
      <c r="B156" t="str">
        <f ca="1">IF(T156="","",T156&amp;"-"&amp;COUNTIF($T$2:T156,T156))</f>
        <v/>
      </c>
      <c r="C156" t="str">
        <f ca="1">IF(U156="","",U156&amp;"-"&amp;COUNTIF($U$2:U156,U156))</f>
        <v>0-8</v>
      </c>
      <c r="D156" t="s">
        <v>97</v>
      </c>
      <c r="E156">
        <v>19</v>
      </c>
      <c r="F156">
        <f t="shared" si="75"/>
        <v>155</v>
      </c>
      <c r="G156" s="4">
        <f t="shared" ca="1" si="56"/>
        <v>41498</v>
      </c>
      <c r="H156">
        <f t="shared" ca="1" si="57"/>
        <v>602.20000000000005</v>
      </c>
      <c r="I156" s="5">
        <f t="shared" ca="1" si="57"/>
        <v>769.75</v>
      </c>
      <c r="J156" s="6">
        <f t="shared" ca="1" si="58"/>
        <v>0.7823319259499838</v>
      </c>
      <c r="K156" s="6">
        <f t="shared" ca="1" si="54"/>
        <v>0.78997316008124907</v>
      </c>
      <c r="L156" s="6">
        <f t="shared" ca="1" si="77"/>
        <v>2.0465555701740815E-2</v>
      </c>
      <c r="M156">
        <f t="shared" ca="1" si="59"/>
        <v>0.81043871578298987</v>
      </c>
      <c r="N156">
        <f t="shared" ca="1" si="60"/>
        <v>0.76950760437950827</v>
      </c>
      <c r="O156" t="str">
        <f t="shared" ca="1" si="55"/>
        <v/>
      </c>
      <c r="P156" t="str">
        <f t="shared" ca="1" si="53"/>
        <v/>
      </c>
      <c r="Q156" t="str">
        <f t="shared" ca="1" si="61"/>
        <v/>
      </c>
      <c r="R156">
        <f t="shared" ca="1" si="62"/>
        <v>0</v>
      </c>
      <c r="S156">
        <f t="shared" ca="1" si="63"/>
        <v>0</v>
      </c>
      <c r="T156" t="str">
        <f t="shared" ca="1" si="64"/>
        <v/>
      </c>
      <c r="U156">
        <f t="shared" ca="1" si="65"/>
        <v>0</v>
      </c>
      <c r="V156">
        <f t="shared" ca="1" si="78"/>
        <v>0</v>
      </c>
      <c r="W156">
        <f t="shared" ca="1" si="76"/>
        <v>0</v>
      </c>
      <c r="X156" t="str">
        <f ca="1">IF(T156="","", IF(T156=1, "Long"&amp;COUNTIF($T$2:T156,1), "Sell"&amp;COUNTIF($T$2:T156, 0)))</f>
        <v/>
      </c>
      <c r="Y156" t="str">
        <f ca="1">IF(U156="","", IF(U156=-1, "Short"&amp;COUNTIF($U$2:U156,-1), "Cover"&amp;COUNTIF($U$2:U156, 0)))</f>
        <v>Cover8</v>
      </c>
      <c r="Z156" t="str">
        <f t="shared" ca="1" si="66"/>
        <v/>
      </c>
      <c r="AA156" t="str">
        <f t="shared" ca="1" si="67"/>
        <v/>
      </c>
      <c r="AB156" t="str">
        <f t="shared" ca="1" si="68"/>
        <v/>
      </c>
      <c r="AC156" t="str">
        <f t="shared" ca="1" si="69"/>
        <v>Cover</v>
      </c>
      <c r="AD156" t="str">
        <f t="shared" ca="1" si="70"/>
        <v/>
      </c>
      <c r="AE156" t="str">
        <f t="shared" ca="1" si="70"/>
        <v>Cover</v>
      </c>
      <c r="AF156">
        <f t="shared" ca="1" si="71"/>
        <v>0</v>
      </c>
      <c r="AG156">
        <f t="shared" ca="1" si="72"/>
        <v>1</v>
      </c>
      <c r="AH156" t="str">
        <f ca="1">IF(AF156=0, "", COUNTIF($AF$2:AF156, 1))</f>
        <v/>
      </c>
      <c r="AI156">
        <f ca="1">IF(AG156=0, "", COUNTIF($AG$2:AG156, 1))</f>
        <v>19</v>
      </c>
      <c r="AJ156" t="str">
        <f t="shared" ca="1" si="73"/>
        <v/>
      </c>
      <c r="AK156" t="str">
        <f t="shared" ca="1" si="74"/>
        <v>Short</v>
      </c>
    </row>
    <row r="157" spans="1:37" x14ac:dyDescent="0.3">
      <c r="A157" t="str">
        <f ca="1">IF(W157="","",W157&amp;"-"&amp;COUNTIF($W$2:W157,W157))</f>
        <v/>
      </c>
      <c r="B157" t="str">
        <f ca="1">IF(T157="","",T157&amp;"-"&amp;COUNTIF($T$2:T157,T157))</f>
        <v/>
      </c>
      <c r="C157" t="str">
        <f ca="1">IF(U157="","",U157&amp;"-"&amp;COUNTIF($U$2:U157,U157))</f>
        <v/>
      </c>
      <c r="D157" t="s">
        <v>97</v>
      </c>
      <c r="E157" t="s">
        <v>97</v>
      </c>
      <c r="F157">
        <f t="shared" si="75"/>
        <v>156</v>
      </c>
      <c r="G157" s="4">
        <f t="shared" ca="1" si="56"/>
        <v>41499</v>
      </c>
      <c r="H157">
        <f t="shared" ca="1" si="57"/>
        <v>620.5</v>
      </c>
      <c r="I157" s="5">
        <f t="shared" ca="1" si="57"/>
        <v>791.95</v>
      </c>
      <c r="J157" s="6">
        <f t="shared" ca="1" si="58"/>
        <v>0.78350905991539865</v>
      </c>
      <c r="K157" s="6">
        <f t="shared" ca="1" si="54"/>
        <v>0.78990849453795131</v>
      </c>
      <c r="L157" s="6">
        <f t="shared" ca="1" si="77"/>
        <v>2.048699002629804E-2</v>
      </c>
      <c r="M157">
        <f t="shared" ca="1" si="59"/>
        <v>0.81039548456424937</v>
      </c>
      <c r="N157">
        <f t="shared" ca="1" si="60"/>
        <v>0.76942150451165325</v>
      </c>
      <c r="O157" t="str">
        <f t="shared" ca="1" si="55"/>
        <v/>
      </c>
      <c r="P157" t="str">
        <f t="shared" ref="P157:P220" ca="1" si="79">IF(G157&lt;=$AM$3,"",IF(P156="",IF(J157&lt;N157,"Long",IF(P157="","","")),IF(P156="Long", IF(J157&gt;K157,"",P156),"")))</f>
        <v/>
      </c>
      <c r="Q157" t="str">
        <f t="shared" ca="1" si="61"/>
        <v/>
      </c>
      <c r="R157">
        <f t="shared" ca="1" si="62"/>
        <v>0</v>
      </c>
      <c r="S157">
        <f t="shared" ca="1" si="63"/>
        <v>0</v>
      </c>
      <c r="T157" t="str">
        <f t="shared" ca="1" si="64"/>
        <v/>
      </c>
      <c r="U157" t="str">
        <f t="shared" ca="1" si="65"/>
        <v/>
      </c>
      <c r="V157">
        <f t="shared" ca="1" si="78"/>
        <v>0</v>
      </c>
      <c r="W157" t="str">
        <f t="shared" ca="1" si="76"/>
        <v/>
      </c>
      <c r="X157" t="str">
        <f ca="1">IF(T157="","", IF(T157=1, "Long"&amp;COUNTIF($T$2:T157,1), "Sell"&amp;COUNTIF($T$2:T157, 0)))</f>
        <v/>
      </c>
      <c r="Y157" t="str">
        <f ca="1">IF(U157="","", IF(U157=-1, "Short"&amp;COUNTIF($U$2:U157,-1), "Cover"&amp;COUNTIF($U$2:U157, 0)))</f>
        <v/>
      </c>
      <c r="Z157" t="str">
        <f t="shared" ca="1" si="66"/>
        <v/>
      </c>
      <c r="AA157" t="str">
        <f t="shared" ca="1" si="67"/>
        <v/>
      </c>
      <c r="AB157" t="str">
        <f t="shared" ca="1" si="68"/>
        <v/>
      </c>
      <c r="AC157" t="str">
        <f t="shared" ca="1" si="69"/>
        <v/>
      </c>
      <c r="AD157" t="str">
        <f t="shared" ca="1" si="70"/>
        <v/>
      </c>
      <c r="AE157" t="str">
        <f t="shared" ca="1" si="70"/>
        <v/>
      </c>
      <c r="AF157">
        <f t="shared" ca="1" si="71"/>
        <v>0</v>
      </c>
      <c r="AG157">
        <f t="shared" ca="1" si="72"/>
        <v>0</v>
      </c>
      <c r="AH157" t="str">
        <f ca="1">IF(AF157=0, "", COUNTIF($AF$2:AF157, 1))</f>
        <v/>
      </c>
      <c r="AI157" t="str">
        <f ca="1">IF(AG157=0, "", COUNTIF($AG$2:AG157, 1))</f>
        <v/>
      </c>
      <c r="AJ157" t="str">
        <f t="shared" ca="1" si="73"/>
        <v/>
      </c>
      <c r="AK157" t="str">
        <f t="shared" ca="1" si="74"/>
        <v/>
      </c>
    </row>
    <row r="158" spans="1:37" x14ac:dyDescent="0.3">
      <c r="A158" t="str">
        <f ca="1">IF(W158="","",W158&amp;"-"&amp;COUNTIF($W$2:W158,W158))</f>
        <v/>
      </c>
      <c r="B158" t="str">
        <f ca="1">IF(T158="","",T158&amp;"-"&amp;COUNTIF($T$2:T158,T158))</f>
        <v/>
      </c>
      <c r="C158" t="str">
        <f ca="1">IF(U158="","",U158&amp;"-"&amp;COUNTIF($U$2:U158,U158))</f>
        <v/>
      </c>
      <c r="D158" t="s">
        <v>97</v>
      </c>
      <c r="E158" t="s">
        <v>97</v>
      </c>
      <c r="F158">
        <f t="shared" si="75"/>
        <v>157</v>
      </c>
      <c r="G158" s="4">
        <f t="shared" ca="1" si="56"/>
        <v>41500</v>
      </c>
      <c r="H158">
        <f t="shared" ca="1" si="57"/>
        <v>621.35</v>
      </c>
      <c r="I158" s="5">
        <f t="shared" ca="1" si="57"/>
        <v>780.7</v>
      </c>
      <c r="J158" s="6">
        <f t="shared" ca="1" si="58"/>
        <v>0.7958883053669783</v>
      </c>
      <c r="K158" s="6">
        <f t="shared" ca="1" si="54"/>
        <v>0.79208815257975529</v>
      </c>
      <c r="L158" s="6">
        <f t="shared" ca="1" si="77"/>
        <v>1.9763967462041565E-2</v>
      </c>
      <c r="M158">
        <f t="shared" ca="1" si="59"/>
        <v>0.81185212004179685</v>
      </c>
      <c r="N158">
        <f t="shared" ca="1" si="60"/>
        <v>0.77232418511771372</v>
      </c>
      <c r="O158" t="str">
        <f t="shared" ca="1" si="55"/>
        <v/>
      </c>
      <c r="P158" t="str">
        <f t="shared" ca="1" si="79"/>
        <v/>
      </c>
      <c r="Q158" t="str">
        <f t="shared" ca="1" si="61"/>
        <v/>
      </c>
      <c r="R158">
        <f t="shared" ca="1" si="62"/>
        <v>0</v>
      </c>
      <c r="S158">
        <f t="shared" ca="1" si="63"/>
        <v>0</v>
      </c>
      <c r="T158" t="str">
        <f t="shared" ca="1" si="64"/>
        <v/>
      </c>
      <c r="U158" t="str">
        <f t="shared" ca="1" si="65"/>
        <v/>
      </c>
      <c r="V158">
        <f t="shared" ca="1" si="78"/>
        <v>0</v>
      </c>
      <c r="W158" t="str">
        <f t="shared" ca="1" si="76"/>
        <v/>
      </c>
      <c r="X158" t="str">
        <f ca="1">IF(T158="","", IF(T158=1, "Long"&amp;COUNTIF($T$2:T158,1), "Sell"&amp;COUNTIF($T$2:T158, 0)))</f>
        <v/>
      </c>
      <c r="Y158" t="str">
        <f ca="1">IF(U158="","", IF(U158=-1, "Short"&amp;COUNTIF($U$2:U158,-1), "Cover"&amp;COUNTIF($U$2:U158, 0)))</f>
        <v/>
      </c>
      <c r="Z158" t="str">
        <f t="shared" ca="1" si="66"/>
        <v/>
      </c>
      <c r="AA158" t="str">
        <f t="shared" ca="1" si="67"/>
        <v/>
      </c>
      <c r="AB158" t="str">
        <f t="shared" ca="1" si="68"/>
        <v/>
      </c>
      <c r="AC158" t="str">
        <f t="shared" ca="1" si="69"/>
        <v/>
      </c>
      <c r="AD158" t="str">
        <f t="shared" ca="1" si="70"/>
        <v/>
      </c>
      <c r="AE158" t="str">
        <f t="shared" ca="1" si="70"/>
        <v/>
      </c>
      <c r="AF158">
        <f t="shared" ca="1" si="71"/>
        <v>0</v>
      </c>
      <c r="AG158">
        <f t="shared" ca="1" si="72"/>
        <v>0</v>
      </c>
      <c r="AH158" t="str">
        <f ca="1">IF(AF158=0, "", COUNTIF($AF$2:AF158, 1))</f>
        <v/>
      </c>
      <c r="AI158" t="str">
        <f ca="1">IF(AG158=0, "", COUNTIF($AG$2:AG158, 1))</f>
        <v/>
      </c>
      <c r="AJ158" t="str">
        <f t="shared" ca="1" si="73"/>
        <v/>
      </c>
      <c r="AK158" t="str">
        <f t="shared" ca="1" si="74"/>
        <v/>
      </c>
    </row>
    <row r="159" spans="1:37" x14ac:dyDescent="0.3">
      <c r="A159" t="str">
        <f ca="1">IF(W159="","",W159&amp;"-"&amp;COUNTIF($W$2:W159,W159))</f>
        <v/>
      </c>
      <c r="B159" t="str">
        <f ca="1">IF(T159="","",T159&amp;"-"&amp;COUNTIF($T$2:T159,T159))</f>
        <v/>
      </c>
      <c r="C159" t="str">
        <f ca="1">IF(U159="","",U159&amp;"-"&amp;COUNTIF($U$2:U159,U159))</f>
        <v/>
      </c>
      <c r="D159" t="s">
        <v>97</v>
      </c>
      <c r="E159" t="s">
        <v>97</v>
      </c>
      <c r="F159">
        <f t="shared" si="75"/>
        <v>158</v>
      </c>
      <c r="G159" s="4">
        <f t="shared" ca="1" si="56"/>
        <v>41502</v>
      </c>
      <c r="H159">
        <f t="shared" ca="1" si="57"/>
        <v>587.9</v>
      </c>
      <c r="I159" s="5">
        <f t="shared" ca="1" si="57"/>
        <v>737.9</v>
      </c>
      <c r="J159" s="6">
        <f t="shared" ca="1" si="58"/>
        <v>0.79672042282152056</v>
      </c>
      <c r="K159" s="6">
        <f t="shared" ca="1" si="54"/>
        <v>0.79558429380625106</v>
      </c>
      <c r="L159" s="6">
        <f t="shared" ca="1" si="77"/>
        <v>1.6649660408747109E-2</v>
      </c>
      <c r="M159">
        <f t="shared" ca="1" si="59"/>
        <v>0.81223395421499822</v>
      </c>
      <c r="N159">
        <f t="shared" ca="1" si="60"/>
        <v>0.77893463339750391</v>
      </c>
      <c r="O159" t="str">
        <f t="shared" ca="1" si="55"/>
        <v/>
      </c>
      <c r="P159" t="str">
        <f t="shared" ca="1" si="79"/>
        <v/>
      </c>
      <c r="Q159" t="str">
        <f t="shared" ca="1" si="61"/>
        <v/>
      </c>
      <c r="R159">
        <f t="shared" ca="1" si="62"/>
        <v>0</v>
      </c>
      <c r="S159">
        <f t="shared" ca="1" si="63"/>
        <v>0</v>
      </c>
      <c r="T159" t="str">
        <f t="shared" ca="1" si="64"/>
        <v/>
      </c>
      <c r="U159" t="str">
        <f t="shared" ca="1" si="65"/>
        <v/>
      </c>
      <c r="V159">
        <f t="shared" ca="1" si="78"/>
        <v>0</v>
      </c>
      <c r="W159" t="str">
        <f t="shared" ca="1" si="76"/>
        <v/>
      </c>
      <c r="X159" t="str">
        <f ca="1">IF(T159="","", IF(T159=1, "Long"&amp;COUNTIF($T$2:T159,1), "Sell"&amp;COUNTIF($T$2:T159, 0)))</f>
        <v/>
      </c>
      <c r="Y159" t="str">
        <f ca="1">IF(U159="","", IF(U159=-1, "Short"&amp;COUNTIF($U$2:U159,-1), "Cover"&amp;COUNTIF($U$2:U159, 0)))</f>
        <v/>
      </c>
      <c r="Z159" t="str">
        <f t="shared" ca="1" si="66"/>
        <v/>
      </c>
      <c r="AA159" t="str">
        <f t="shared" ca="1" si="67"/>
        <v/>
      </c>
      <c r="AB159" t="str">
        <f t="shared" ca="1" si="68"/>
        <v/>
      </c>
      <c r="AC159" t="str">
        <f t="shared" ca="1" si="69"/>
        <v/>
      </c>
      <c r="AD159" t="str">
        <f t="shared" ca="1" si="70"/>
        <v/>
      </c>
      <c r="AE159" t="str">
        <f t="shared" ca="1" si="70"/>
        <v/>
      </c>
      <c r="AF159">
        <f t="shared" ca="1" si="71"/>
        <v>0</v>
      </c>
      <c r="AG159">
        <f t="shared" ca="1" si="72"/>
        <v>0</v>
      </c>
      <c r="AH159" t="str">
        <f ca="1">IF(AF159=0, "", COUNTIF($AF$2:AF159, 1))</f>
        <v/>
      </c>
      <c r="AI159" t="str">
        <f ca="1">IF(AG159=0, "", COUNTIF($AG$2:AG159, 1))</f>
        <v/>
      </c>
      <c r="AJ159" t="str">
        <f t="shared" ca="1" si="73"/>
        <v/>
      </c>
      <c r="AK159" t="str">
        <f t="shared" ca="1" si="74"/>
        <v/>
      </c>
    </row>
    <row r="160" spans="1:37" x14ac:dyDescent="0.3">
      <c r="A160" t="str">
        <f ca="1">IF(W160="","",W160&amp;"-"&amp;COUNTIF($W$2:W160,W160))</f>
        <v/>
      </c>
      <c r="B160" t="str">
        <f ca="1">IF(T160="","",T160&amp;"-"&amp;COUNTIF($T$2:T160,T160))</f>
        <v/>
      </c>
      <c r="C160" t="str">
        <f ca="1">IF(U160="","",U160&amp;"-"&amp;COUNTIF($U$2:U160,U160))</f>
        <v/>
      </c>
      <c r="D160" t="s">
        <v>97</v>
      </c>
      <c r="E160" t="s">
        <v>97</v>
      </c>
      <c r="F160">
        <f t="shared" si="75"/>
        <v>159</v>
      </c>
      <c r="G160" s="4">
        <f t="shared" ca="1" si="56"/>
        <v>41505</v>
      </c>
      <c r="H160">
        <f t="shared" ca="1" si="57"/>
        <v>584.70000000000005</v>
      </c>
      <c r="I160" s="5">
        <f t="shared" ca="1" si="57"/>
        <v>735.5</v>
      </c>
      <c r="J160" s="6">
        <f t="shared" ca="1" si="58"/>
        <v>0.79496940856560172</v>
      </c>
      <c r="K160" s="6">
        <f t="shared" ca="1" si="54"/>
        <v>0.79770057370809899</v>
      </c>
      <c r="L160" s="6">
        <f t="shared" ca="1" si="77"/>
        <v>1.4818250277121406E-2</v>
      </c>
      <c r="M160">
        <f t="shared" ca="1" si="59"/>
        <v>0.81251882398522035</v>
      </c>
      <c r="N160">
        <f t="shared" ca="1" si="60"/>
        <v>0.78288232343097763</v>
      </c>
      <c r="O160" t="str">
        <f t="shared" ca="1" si="55"/>
        <v/>
      </c>
      <c r="P160" t="str">
        <f t="shared" ca="1" si="79"/>
        <v/>
      </c>
      <c r="Q160" t="str">
        <f t="shared" ca="1" si="61"/>
        <v/>
      </c>
      <c r="R160">
        <f t="shared" ca="1" si="62"/>
        <v>0</v>
      </c>
      <c r="S160">
        <f t="shared" ca="1" si="63"/>
        <v>0</v>
      </c>
      <c r="T160" t="str">
        <f t="shared" ca="1" si="64"/>
        <v/>
      </c>
      <c r="U160" t="str">
        <f t="shared" ca="1" si="65"/>
        <v/>
      </c>
      <c r="V160">
        <f t="shared" ca="1" si="78"/>
        <v>0</v>
      </c>
      <c r="W160" t="str">
        <f t="shared" ca="1" si="76"/>
        <v/>
      </c>
      <c r="X160" t="str">
        <f ca="1">IF(T160="","", IF(T160=1, "Long"&amp;COUNTIF($T$2:T160,1), "Sell"&amp;COUNTIF($T$2:T160, 0)))</f>
        <v/>
      </c>
      <c r="Y160" t="str">
        <f ca="1">IF(U160="","", IF(U160=-1, "Short"&amp;COUNTIF($U$2:U160,-1), "Cover"&amp;COUNTIF($U$2:U160, 0)))</f>
        <v/>
      </c>
      <c r="Z160" t="str">
        <f t="shared" ca="1" si="66"/>
        <v/>
      </c>
      <c r="AA160" t="str">
        <f t="shared" ca="1" si="67"/>
        <v/>
      </c>
      <c r="AB160" t="str">
        <f t="shared" ca="1" si="68"/>
        <v/>
      </c>
      <c r="AC160" t="str">
        <f t="shared" ca="1" si="69"/>
        <v/>
      </c>
      <c r="AD160" t="str">
        <f t="shared" ca="1" si="70"/>
        <v/>
      </c>
      <c r="AE160" t="str">
        <f t="shared" ca="1" si="70"/>
        <v/>
      </c>
      <c r="AF160">
        <f t="shared" ca="1" si="71"/>
        <v>0</v>
      </c>
      <c r="AG160">
        <f t="shared" ca="1" si="72"/>
        <v>0</v>
      </c>
      <c r="AH160" t="str">
        <f ca="1">IF(AF160=0, "", COUNTIF($AF$2:AF160, 1))</f>
        <v/>
      </c>
      <c r="AI160" t="str">
        <f ca="1">IF(AG160=0, "", COUNTIF($AG$2:AG160, 1))</f>
        <v/>
      </c>
      <c r="AJ160" t="str">
        <f t="shared" ca="1" si="73"/>
        <v/>
      </c>
      <c r="AK160" t="str">
        <f t="shared" ca="1" si="74"/>
        <v/>
      </c>
    </row>
    <row r="161" spans="1:37" x14ac:dyDescent="0.3">
      <c r="A161" t="str">
        <f ca="1">IF(W161="","",W161&amp;"-"&amp;COUNTIF($W$2:W161,W161))</f>
        <v/>
      </c>
      <c r="B161" t="str">
        <f ca="1">IF(T161="","",T161&amp;"-"&amp;COUNTIF($T$2:T161,T161))</f>
        <v/>
      </c>
      <c r="C161" t="str">
        <f ca="1">IF(U161="","",U161&amp;"-"&amp;COUNTIF($U$2:U161,U161))</f>
        <v/>
      </c>
      <c r="D161" t="s">
        <v>97</v>
      </c>
      <c r="E161" t="s">
        <v>97</v>
      </c>
      <c r="F161">
        <f t="shared" si="75"/>
        <v>160</v>
      </c>
      <c r="G161" s="4">
        <f t="shared" ca="1" si="56"/>
        <v>41506</v>
      </c>
      <c r="H161">
        <f t="shared" ca="1" si="57"/>
        <v>584.75</v>
      </c>
      <c r="I161" s="5">
        <f t="shared" ca="1" si="57"/>
        <v>726.25</v>
      </c>
      <c r="J161" s="6">
        <f t="shared" ca="1" si="58"/>
        <v>0.80516351118760754</v>
      </c>
      <c r="K161" s="6">
        <f t="shared" ca="1" si="54"/>
        <v>0.80012575144899123</v>
      </c>
      <c r="L161" s="6">
        <f t="shared" ca="1" si="77"/>
        <v>1.3708230659704862E-2</v>
      </c>
      <c r="M161">
        <f t="shared" ca="1" si="59"/>
        <v>0.81383398210869606</v>
      </c>
      <c r="N161">
        <f t="shared" ca="1" si="60"/>
        <v>0.7864175207892864</v>
      </c>
      <c r="O161" t="str">
        <f t="shared" ca="1" si="55"/>
        <v/>
      </c>
      <c r="P161" t="str">
        <f t="shared" ca="1" si="79"/>
        <v/>
      </c>
      <c r="Q161" t="str">
        <f t="shared" ca="1" si="61"/>
        <v/>
      </c>
      <c r="R161">
        <f t="shared" ca="1" si="62"/>
        <v>0</v>
      </c>
      <c r="S161">
        <f t="shared" ca="1" si="63"/>
        <v>0</v>
      </c>
      <c r="T161" t="str">
        <f t="shared" ca="1" si="64"/>
        <v/>
      </c>
      <c r="U161" t="str">
        <f t="shared" ca="1" si="65"/>
        <v/>
      </c>
      <c r="V161">
        <f t="shared" ca="1" si="78"/>
        <v>0</v>
      </c>
      <c r="W161" t="str">
        <f t="shared" ca="1" si="76"/>
        <v/>
      </c>
      <c r="X161" t="str">
        <f ca="1">IF(T161="","", IF(T161=1, "Long"&amp;COUNTIF($T$2:T161,1), "Sell"&amp;COUNTIF($T$2:T161, 0)))</f>
        <v/>
      </c>
      <c r="Y161" t="str">
        <f ca="1">IF(U161="","", IF(U161=-1, "Short"&amp;COUNTIF($U$2:U161,-1), "Cover"&amp;COUNTIF($U$2:U161, 0)))</f>
        <v/>
      </c>
      <c r="Z161" t="str">
        <f t="shared" ca="1" si="66"/>
        <v/>
      </c>
      <c r="AA161" t="str">
        <f t="shared" ca="1" si="67"/>
        <v/>
      </c>
      <c r="AB161" t="str">
        <f t="shared" ca="1" si="68"/>
        <v/>
      </c>
      <c r="AC161" t="str">
        <f t="shared" ca="1" si="69"/>
        <v/>
      </c>
      <c r="AD161" t="str">
        <f t="shared" ca="1" si="70"/>
        <v/>
      </c>
      <c r="AE161" t="str">
        <f t="shared" ca="1" si="70"/>
        <v/>
      </c>
      <c r="AF161">
        <f t="shared" ca="1" si="71"/>
        <v>0</v>
      </c>
      <c r="AG161">
        <f t="shared" ca="1" si="72"/>
        <v>0</v>
      </c>
      <c r="AH161" t="str">
        <f ca="1">IF(AF161=0, "", COUNTIF($AF$2:AF161, 1))</f>
        <v/>
      </c>
      <c r="AI161" t="str">
        <f ca="1">IF(AG161=0, "", COUNTIF($AG$2:AG161, 1))</f>
        <v/>
      </c>
      <c r="AJ161" t="str">
        <f t="shared" ca="1" si="73"/>
        <v/>
      </c>
      <c r="AK161" t="str">
        <f t="shared" ca="1" si="74"/>
        <v/>
      </c>
    </row>
    <row r="162" spans="1:37" x14ac:dyDescent="0.3">
      <c r="A162" t="str">
        <f ca="1">IF(W162="","",W162&amp;"-"&amp;COUNTIF($W$2:W162,W162))</f>
        <v/>
      </c>
      <c r="B162" t="str">
        <f ca="1">IF(T162="","",T162&amp;"-"&amp;COUNTIF($T$2:T162,T162))</f>
        <v/>
      </c>
      <c r="C162" t="str">
        <f ca="1">IF(U162="","",U162&amp;"-"&amp;COUNTIF($U$2:U162,U162))</f>
        <v/>
      </c>
      <c r="D162" t="s">
        <v>97</v>
      </c>
      <c r="E162" t="s">
        <v>97</v>
      </c>
      <c r="F162">
        <f t="shared" si="75"/>
        <v>161</v>
      </c>
      <c r="G162" s="4">
        <f t="shared" ca="1" si="56"/>
        <v>41507</v>
      </c>
      <c r="H162">
        <f t="shared" ca="1" si="57"/>
        <v>593.35</v>
      </c>
      <c r="I162" s="5">
        <f t="shared" ca="1" si="57"/>
        <v>747.25</v>
      </c>
      <c r="J162" s="6">
        <f t="shared" ca="1" si="58"/>
        <v>0.79404483104717305</v>
      </c>
      <c r="K162" s="6">
        <f t="shared" ca="1" si="54"/>
        <v>0.80033879579033163</v>
      </c>
      <c r="L162" s="6">
        <f t="shared" ca="1" si="77"/>
        <v>1.3582413092306752E-2</v>
      </c>
      <c r="M162">
        <f t="shared" ca="1" si="59"/>
        <v>0.81392120888263841</v>
      </c>
      <c r="N162">
        <f t="shared" ca="1" si="60"/>
        <v>0.78675638269802484</v>
      </c>
      <c r="O162" t="str">
        <f t="shared" ca="1" si="55"/>
        <v/>
      </c>
      <c r="P162" t="str">
        <f t="shared" ca="1" si="79"/>
        <v/>
      </c>
      <c r="Q162" t="str">
        <f t="shared" ca="1" si="61"/>
        <v/>
      </c>
      <c r="R162">
        <f t="shared" ca="1" si="62"/>
        <v>0</v>
      </c>
      <c r="S162">
        <f t="shared" ca="1" si="63"/>
        <v>0</v>
      </c>
      <c r="T162" t="str">
        <f t="shared" ca="1" si="64"/>
        <v/>
      </c>
      <c r="U162" t="str">
        <f t="shared" ca="1" si="65"/>
        <v/>
      </c>
      <c r="V162">
        <f t="shared" ca="1" si="78"/>
        <v>0</v>
      </c>
      <c r="W162" t="str">
        <f t="shared" ca="1" si="76"/>
        <v/>
      </c>
      <c r="X162" t="str">
        <f ca="1">IF(T162="","", IF(T162=1, "Long"&amp;COUNTIF($T$2:T162,1), "Sell"&amp;COUNTIF($T$2:T162, 0)))</f>
        <v/>
      </c>
      <c r="Y162" t="str">
        <f ca="1">IF(U162="","", IF(U162=-1, "Short"&amp;COUNTIF($U$2:U162,-1), "Cover"&amp;COUNTIF($U$2:U162, 0)))</f>
        <v/>
      </c>
      <c r="Z162" t="str">
        <f t="shared" ca="1" si="66"/>
        <v/>
      </c>
      <c r="AA162" t="str">
        <f t="shared" ca="1" si="67"/>
        <v/>
      </c>
      <c r="AB162" t="str">
        <f t="shared" ca="1" si="68"/>
        <v/>
      </c>
      <c r="AC162" t="str">
        <f t="shared" ca="1" si="69"/>
        <v/>
      </c>
      <c r="AD162" t="str">
        <f t="shared" ca="1" si="70"/>
        <v/>
      </c>
      <c r="AE162" t="str">
        <f t="shared" ca="1" si="70"/>
        <v/>
      </c>
      <c r="AF162">
        <f t="shared" ca="1" si="71"/>
        <v>0</v>
      </c>
      <c r="AG162">
        <f t="shared" ca="1" si="72"/>
        <v>0</v>
      </c>
      <c r="AH162" t="str">
        <f ca="1">IF(AF162=0, "", COUNTIF($AF$2:AF162, 1))</f>
        <v/>
      </c>
      <c r="AI162" t="str">
        <f ca="1">IF(AG162=0, "", COUNTIF($AG$2:AG162, 1))</f>
        <v/>
      </c>
      <c r="AJ162" t="str">
        <f t="shared" ca="1" si="73"/>
        <v/>
      </c>
      <c r="AK162" t="str">
        <f t="shared" ca="1" si="74"/>
        <v/>
      </c>
    </row>
    <row r="163" spans="1:37" x14ac:dyDescent="0.3">
      <c r="A163" t="str">
        <f ca="1">IF(W163="","",W163&amp;"-"&amp;COUNTIF($W$2:W163,W163))</f>
        <v/>
      </c>
      <c r="B163" t="str">
        <f ca="1">IF(T163="","",T163&amp;"-"&amp;COUNTIF($T$2:T163,T163))</f>
        <v/>
      </c>
      <c r="C163" t="str">
        <f ca="1">IF(U163="","",U163&amp;"-"&amp;COUNTIF($U$2:U163,U163))</f>
        <v/>
      </c>
      <c r="D163" t="s">
        <v>97</v>
      </c>
      <c r="E163" t="s">
        <v>97</v>
      </c>
      <c r="F163">
        <f t="shared" si="75"/>
        <v>162</v>
      </c>
      <c r="G163" s="4">
        <f t="shared" ca="1" si="56"/>
        <v>41508</v>
      </c>
      <c r="H163">
        <f t="shared" ca="1" si="57"/>
        <v>588.70000000000005</v>
      </c>
      <c r="I163" s="5">
        <f t="shared" ca="1" si="57"/>
        <v>735.9</v>
      </c>
      <c r="J163" s="6">
        <f t="shared" ca="1" si="58"/>
        <v>0.79997282239434719</v>
      </c>
      <c r="K163" s="6">
        <f t="shared" ca="1" si="54"/>
        <v>0.79938243036068335</v>
      </c>
      <c r="L163" s="6">
        <f t="shared" ca="1" si="77"/>
        <v>1.3193970689167582E-2</v>
      </c>
      <c r="M163">
        <f t="shared" ca="1" si="59"/>
        <v>0.81257640104985096</v>
      </c>
      <c r="N163">
        <f t="shared" ca="1" si="60"/>
        <v>0.78618845967151574</v>
      </c>
      <c r="O163" t="str">
        <f t="shared" ca="1" si="55"/>
        <v/>
      </c>
      <c r="P163" t="str">
        <f t="shared" ca="1" si="79"/>
        <v/>
      </c>
      <c r="Q163" t="str">
        <f t="shared" ca="1" si="61"/>
        <v/>
      </c>
      <c r="R163">
        <f t="shared" ca="1" si="62"/>
        <v>0</v>
      </c>
      <c r="S163">
        <f t="shared" ca="1" si="63"/>
        <v>0</v>
      </c>
      <c r="T163" t="str">
        <f t="shared" ca="1" si="64"/>
        <v/>
      </c>
      <c r="U163" t="str">
        <f t="shared" ca="1" si="65"/>
        <v/>
      </c>
      <c r="V163">
        <f t="shared" ca="1" si="78"/>
        <v>0</v>
      </c>
      <c r="W163" t="str">
        <f t="shared" ca="1" si="76"/>
        <v/>
      </c>
      <c r="X163" t="str">
        <f ca="1">IF(T163="","", IF(T163=1, "Long"&amp;COUNTIF($T$2:T163,1), "Sell"&amp;COUNTIF($T$2:T163, 0)))</f>
        <v/>
      </c>
      <c r="Y163" t="str">
        <f ca="1">IF(U163="","", IF(U163=-1, "Short"&amp;COUNTIF($U$2:U163,-1), "Cover"&amp;COUNTIF($U$2:U163, 0)))</f>
        <v/>
      </c>
      <c r="Z163" t="str">
        <f t="shared" ca="1" si="66"/>
        <v/>
      </c>
      <c r="AA163" t="str">
        <f t="shared" ca="1" si="67"/>
        <v/>
      </c>
      <c r="AB163" t="str">
        <f t="shared" ca="1" si="68"/>
        <v/>
      </c>
      <c r="AC163" t="str">
        <f t="shared" ca="1" si="69"/>
        <v/>
      </c>
      <c r="AD163" t="str">
        <f t="shared" ca="1" si="70"/>
        <v/>
      </c>
      <c r="AE163" t="str">
        <f t="shared" ca="1" si="70"/>
        <v/>
      </c>
      <c r="AF163">
        <f t="shared" ca="1" si="71"/>
        <v>0</v>
      </c>
      <c r="AG163">
        <f t="shared" ca="1" si="72"/>
        <v>0</v>
      </c>
      <c r="AH163" t="str">
        <f ca="1">IF(AF163=0, "", COUNTIF($AF$2:AF163, 1))</f>
        <v/>
      </c>
      <c r="AI163" t="str">
        <f ca="1">IF(AG163=0, "", COUNTIF($AG$2:AG163, 1))</f>
        <v/>
      </c>
      <c r="AJ163" t="str">
        <f t="shared" ca="1" si="73"/>
        <v/>
      </c>
      <c r="AK163" t="str">
        <f t="shared" ca="1" si="74"/>
        <v/>
      </c>
    </row>
    <row r="164" spans="1:37" x14ac:dyDescent="0.3">
      <c r="A164" t="str">
        <f ca="1">IF(W164="","",W164&amp;"-"&amp;COUNTIF($W$2:W164,W164))</f>
        <v>1-20</v>
      </c>
      <c r="B164" t="str">
        <f ca="1">IF(T164="","",T164&amp;"-"&amp;COUNTIF($T$2:T164,T164))</f>
        <v/>
      </c>
      <c r="C164" t="str">
        <f ca="1">IF(U164="","",U164&amp;"-"&amp;COUNTIF($U$2:U164,U164))</f>
        <v>-1-9</v>
      </c>
      <c r="D164">
        <v>20</v>
      </c>
      <c r="E164" t="s">
        <v>97</v>
      </c>
      <c r="F164">
        <f t="shared" si="75"/>
        <v>163</v>
      </c>
      <c r="G164" s="4">
        <f t="shared" ca="1" si="56"/>
        <v>41509</v>
      </c>
      <c r="H164">
        <f t="shared" ca="1" si="57"/>
        <v>607.54999999999995</v>
      </c>
      <c r="I164" s="5">
        <f t="shared" ca="1" si="57"/>
        <v>740.85</v>
      </c>
      <c r="J164" s="6">
        <f t="shared" ca="1" si="58"/>
        <v>0.82007153944793132</v>
      </c>
      <c r="K164" s="6">
        <f t="shared" ca="1" si="54"/>
        <v>0.79899956100823111</v>
      </c>
      <c r="L164" s="6">
        <f t="shared" ca="1" si="77"/>
        <v>1.243730259887268E-2</v>
      </c>
      <c r="M164">
        <f t="shared" ca="1" si="59"/>
        <v>0.81143686360710376</v>
      </c>
      <c r="N164">
        <f t="shared" ca="1" si="60"/>
        <v>0.78656225840935845</v>
      </c>
      <c r="O164" t="str">
        <f t="shared" ca="1" si="55"/>
        <v>Short</v>
      </c>
      <c r="P164" t="str">
        <f t="shared" ca="1" si="79"/>
        <v/>
      </c>
      <c r="Q164" t="str">
        <f t="shared" ca="1" si="61"/>
        <v>Short</v>
      </c>
      <c r="R164">
        <f t="shared" ca="1" si="62"/>
        <v>0</v>
      </c>
      <c r="S164">
        <f t="shared" ca="1" si="63"/>
        <v>-1</v>
      </c>
      <c r="T164" t="str">
        <f t="shared" ca="1" si="64"/>
        <v/>
      </c>
      <c r="U164">
        <f t="shared" ca="1" si="65"/>
        <v>-1</v>
      </c>
      <c r="V164">
        <f t="shared" ca="1" si="78"/>
        <v>-1</v>
      </c>
      <c r="W164">
        <f t="shared" ca="1" si="76"/>
        <v>1</v>
      </c>
      <c r="X164" t="str">
        <f ca="1">IF(T164="","", IF(T164=1, "Long"&amp;COUNTIF($T$2:T164,1), "Sell"&amp;COUNTIF($T$2:T164, 0)))</f>
        <v/>
      </c>
      <c r="Y164" t="str">
        <f ca="1">IF(U164="","", IF(U164=-1, "Short"&amp;COUNTIF($U$2:U164,-1), "Cover"&amp;COUNTIF($U$2:U164, 0)))</f>
        <v>Short9</v>
      </c>
      <c r="Z164" t="str">
        <f t="shared" ca="1" si="66"/>
        <v/>
      </c>
      <c r="AA164" t="str">
        <f t="shared" ca="1" si="67"/>
        <v/>
      </c>
      <c r="AB164" t="str">
        <f t="shared" ca="1" si="68"/>
        <v>Short</v>
      </c>
      <c r="AC164" t="str">
        <f t="shared" ca="1" si="69"/>
        <v/>
      </c>
      <c r="AD164" t="str">
        <f t="shared" ca="1" si="70"/>
        <v>Short</v>
      </c>
      <c r="AE164" t="str">
        <f t="shared" ca="1" si="70"/>
        <v/>
      </c>
      <c r="AF164">
        <f t="shared" ca="1" si="71"/>
        <v>1</v>
      </c>
      <c r="AG164">
        <f t="shared" ca="1" si="72"/>
        <v>0</v>
      </c>
      <c r="AH164">
        <f ca="1">IF(AF164=0, "", COUNTIF($AF$2:AF164, 1))</f>
        <v>20</v>
      </c>
      <c r="AI164" t="str">
        <f ca="1">IF(AG164=0, "", COUNTIF($AG$2:AG164, 1))</f>
        <v/>
      </c>
      <c r="AJ164" t="str">
        <f t="shared" ca="1" si="73"/>
        <v>Short</v>
      </c>
      <c r="AK164" t="str">
        <f t="shared" ca="1" si="74"/>
        <v/>
      </c>
    </row>
    <row r="165" spans="1:37" x14ac:dyDescent="0.3">
      <c r="A165" t="str">
        <f ca="1">IF(W165="","",W165&amp;"-"&amp;COUNTIF($W$2:W165,W165))</f>
        <v/>
      </c>
      <c r="B165" t="str">
        <f ca="1">IF(T165="","",T165&amp;"-"&amp;COUNTIF($T$2:T165,T165))</f>
        <v/>
      </c>
      <c r="C165" t="str">
        <f ca="1">IF(U165="","",U165&amp;"-"&amp;COUNTIF($U$2:U165,U165))</f>
        <v/>
      </c>
      <c r="D165" t="s">
        <v>97</v>
      </c>
      <c r="E165" t="s">
        <v>97</v>
      </c>
      <c r="F165">
        <f t="shared" si="75"/>
        <v>164</v>
      </c>
      <c r="G165" s="4">
        <f t="shared" ca="1" si="56"/>
        <v>41512</v>
      </c>
      <c r="H165">
        <f t="shared" ca="1" si="57"/>
        <v>611.29999999999995</v>
      </c>
      <c r="I165" s="5">
        <f t="shared" ca="1" si="57"/>
        <v>744</v>
      </c>
      <c r="J165" s="6">
        <f t="shared" ca="1" si="58"/>
        <v>0.82163978494623646</v>
      </c>
      <c r="K165" s="6">
        <f t="shared" ca="1" si="54"/>
        <v>0.7994311611642777</v>
      </c>
      <c r="L165" s="6">
        <f t="shared" ca="1" si="77"/>
        <v>1.3195614973239787E-2</v>
      </c>
      <c r="M165">
        <f t="shared" ca="1" si="59"/>
        <v>0.81262677613751744</v>
      </c>
      <c r="N165">
        <f t="shared" ca="1" si="60"/>
        <v>0.78623554619103797</v>
      </c>
      <c r="O165" t="str">
        <f t="shared" ca="1" si="55"/>
        <v>Short</v>
      </c>
      <c r="P165" t="str">
        <f t="shared" ca="1" si="79"/>
        <v/>
      </c>
      <c r="Q165" t="str">
        <f t="shared" ca="1" si="61"/>
        <v>Short</v>
      </c>
      <c r="R165">
        <f t="shared" ca="1" si="62"/>
        <v>0</v>
      </c>
      <c r="S165">
        <f t="shared" ca="1" si="63"/>
        <v>-1</v>
      </c>
      <c r="T165" t="str">
        <f t="shared" ca="1" si="64"/>
        <v/>
      </c>
      <c r="U165" t="str">
        <f t="shared" ca="1" si="65"/>
        <v/>
      </c>
      <c r="V165">
        <f t="shared" ca="1" si="78"/>
        <v>0</v>
      </c>
      <c r="W165" t="str">
        <f t="shared" ca="1" si="76"/>
        <v/>
      </c>
      <c r="X165" t="str">
        <f ca="1">IF(T165="","", IF(T165=1, "Long"&amp;COUNTIF($T$2:T165,1), "Sell"&amp;COUNTIF($T$2:T165, 0)))</f>
        <v/>
      </c>
      <c r="Y165" t="str">
        <f ca="1">IF(U165="","", IF(U165=-1, "Short"&amp;COUNTIF($U$2:U165,-1), "Cover"&amp;COUNTIF($U$2:U165, 0)))</f>
        <v/>
      </c>
      <c r="Z165" t="str">
        <f t="shared" ca="1" si="66"/>
        <v/>
      </c>
      <c r="AA165" t="str">
        <f t="shared" ca="1" si="67"/>
        <v/>
      </c>
      <c r="AB165" t="str">
        <f t="shared" ca="1" si="68"/>
        <v/>
      </c>
      <c r="AC165" t="str">
        <f t="shared" ca="1" si="69"/>
        <v/>
      </c>
      <c r="AD165" t="str">
        <f t="shared" ca="1" si="70"/>
        <v/>
      </c>
      <c r="AE165" t="str">
        <f t="shared" ca="1" si="70"/>
        <v/>
      </c>
      <c r="AF165">
        <f t="shared" ca="1" si="71"/>
        <v>0</v>
      </c>
      <c r="AG165">
        <f t="shared" ca="1" si="72"/>
        <v>0</v>
      </c>
      <c r="AH165" t="str">
        <f ca="1">IF(AF165=0, "", COUNTIF($AF$2:AF165, 1))</f>
        <v/>
      </c>
      <c r="AI165" t="str">
        <f ca="1">IF(AG165=0, "", COUNTIF($AG$2:AG165, 1))</f>
        <v/>
      </c>
      <c r="AJ165" t="str">
        <f t="shared" ca="1" si="73"/>
        <v/>
      </c>
      <c r="AK165" t="str">
        <f t="shared" ca="1" si="74"/>
        <v/>
      </c>
    </row>
    <row r="166" spans="1:37" x14ac:dyDescent="0.3">
      <c r="A166" t="str">
        <f ca="1">IF(W166="","",W166&amp;"-"&amp;COUNTIF($W$2:W166,W166))</f>
        <v/>
      </c>
      <c r="B166" t="str">
        <f ca="1">IF(T166="","",T166&amp;"-"&amp;COUNTIF($T$2:T166,T166))</f>
        <v/>
      </c>
      <c r="C166" t="str">
        <f ca="1">IF(U166="","",U166&amp;"-"&amp;COUNTIF($U$2:U166,U166))</f>
        <v/>
      </c>
      <c r="D166" t="s">
        <v>97</v>
      </c>
      <c r="E166" t="s">
        <v>97</v>
      </c>
      <c r="F166">
        <f t="shared" si="75"/>
        <v>165</v>
      </c>
      <c r="G166" s="4">
        <f t="shared" ca="1" si="56"/>
        <v>41513</v>
      </c>
      <c r="H166">
        <f t="shared" ca="1" si="57"/>
        <v>561.9</v>
      </c>
      <c r="I166" s="5">
        <f t="shared" ca="1" si="57"/>
        <v>686</v>
      </c>
      <c r="J166" s="6">
        <f t="shared" ca="1" si="58"/>
        <v>0.8190962099125364</v>
      </c>
      <c r="K166" s="6">
        <f t="shared" ca="1" si="54"/>
        <v>0.80310758956053319</v>
      </c>
      <c r="L166" s="6">
        <f t="shared" ca="1" si="77"/>
        <v>1.3022575826991206E-2</v>
      </c>
      <c r="M166">
        <f t="shared" ca="1" si="59"/>
        <v>0.81613016538752436</v>
      </c>
      <c r="N166">
        <f t="shared" ca="1" si="60"/>
        <v>0.79008501373354201</v>
      </c>
      <c r="O166" t="str">
        <f t="shared" ca="1" si="55"/>
        <v>Short</v>
      </c>
      <c r="P166" t="str">
        <f t="shared" ca="1" si="79"/>
        <v/>
      </c>
      <c r="Q166" t="str">
        <f t="shared" ca="1" si="61"/>
        <v>Short</v>
      </c>
      <c r="R166">
        <f t="shared" ca="1" si="62"/>
        <v>0</v>
      </c>
      <c r="S166">
        <f t="shared" ca="1" si="63"/>
        <v>-1</v>
      </c>
      <c r="T166" t="str">
        <f t="shared" ca="1" si="64"/>
        <v/>
      </c>
      <c r="U166" t="str">
        <f t="shared" ca="1" si="65"/>
        <v/>
      </c>
      <c r="V166">
        <f t="shared" ca="1" si="78"/>
        <v>0</v>
      </c>
      <c r="W166" t="str">
        <f t="shared" ca="1" si="76"/>
        <v/>
      </c>
      <c r="X166" t="str">
        <f ca="1">IF(T166="","", IF(T166=1, "Long"&amp;COUNTIF($T$2:T166,1), "Sell"&amp;COUNTIF($T$2:T166, 0)))</f>
        <v/>
      </c>
      <c r="Y166" t="str">
        <f ca="1">IF(U166="","", IF(U166=-1, "Short"&amp;COUNTIF($U$2:U166,-1), "Cover"&amp;COUNTIF($U$2:U166, 0)))</f>
        <v/>
      </c>
      <c r="Z166" t="str">
        <f t="shared" ca="1" si="66"/>
        <v/>
      </c>
      <c r="AA166" t="str">
        <f t="shared" ca="1" si="67"/>
        <v/>
      </c>
      <c r="AB166" t="str">
        <f t="shared" ca="1" si="68"/>
        <v/>
      </c>
      <c r="AC166" t="str">
        <f t="shared" ca="1" si="69"/>
        <v/>
      </c>
      <c r="AD166" t="str">
        <f t="shared" ca="1" si="70"/>
        <v/>
      </c>
      <c r="AE166" t="str">
        <f t="shared" ca="1" si="70"/>
        <v/>
      </c>
      <c r="AF166">
        <f t="shared" ca="1" si="71"/>
        <v>0</v>
      </c>
      <c r="AG166">
        <f t="shared" ca="1" si="72"/>
        <v>0</v>
      </c>
      <c r="AH166" t="str">
        <f ca="1">IF(AF166=0, "", COUNTIF($AF$2:AF166, 1))</f>
        <v/>
      </c>
      <c r="AI166" t="str">
        <f ca="1">IF(AG166=0, "", COUNTIF($AG$2:AG166, 1))</f>
        <v/>
      </c>
      <c r="AJ166" t="str">
        <f t="shared" ca="1" si="73"/>
        <v/>
      </c>
      <c r="AK166" t="str">
        <f t="shared" ca="1" si="74"/>
        <v/>
      </c>
    </row>
    <row r="167" spans="1:37" x14ac:dyDescent="0.3">
      <c r="A167" t="str">
        <f ca="1">IF(W167="","",W167&amp;"-"&amp;COUNTIF($W$2:W167,W167))</f>
        <v/>
      </c>
      <c r="B167" t="str">
        <f ca="1">IF(T167="","",T167&amp;"-"&amp;COUNTIF($T$2:T167,T167))</f>
        <v/>
      </c>
      <c r="C167" t="str">
        <f ca="1">IF(U167="","",U167&amp;"-"&amp;COUNTIF($U$2:U167,U167))</f>
        <v/>
      </c>
      <c r="D167" t="s">
        <v>97</v>
      </c>
      <c r="E167" t="s">
        <v>97</v>
      </c>
      <c r="F167">
        <f t="shared" si="75"/>
        <v>166</v>
      </c>
      <c r="G167" s="4">
        <f t="shared" ca="1" si="56"/>
        <v>41514</v>
      </c>
      <c r="H167">
        <f t="shared" ca="1" si="57"/>
        <v>561.95000000000005</v>
      </c>
      <c r="I167" s="5">
        <f t="shared" ca="1" si="57"/>
        <v>652.75</v>
      </c>
      <c r="J167" s="6">
        <f t="shared" ca="1" si="58"/>
        <v>0.86089620834929148</v>
      </c>
      <c r="K167" s="6">
        <f t="shared" ca="1" si="54"/>
        <v>0.81084630440392225</v>
      </c>
      <c r="L167" s="6">
        <f t="shared" ca="1" si="77"/>
        <v>2.0770792403211846E-2</v>
      </c>
      <c r="M167">
        <f t="shared" ca="1" si="59"/>
        <v>0.83161709680713414</v>
      </c>
      <c r="N167">
        <f t="shared" ca="1" si="60"/>
        <v>0.79007551200071036</v>
      </c>
      <c r="O167" t="str">
        <f t="shared" ca="1" si="55"/>
        <v>Short</v>
      </c>
      <c r="P167" t="str">
        <f t="shared" ca="1" si="79"/>
        <v/>
      </c>
      <c r="Q167" t="str">
        <f t="shared" ca="1" si="61"/>
        <v>Short</v>
      </c>
      <c r="R167">
        <f t="shared" ca="1" si="62"/>
        <v>0</v>
      </c>
      <c r="S167">
        <f t="shared" ca="1" si="63"/>
        <v>-1</v>
      </c>
      <c r="T167" t="str">
        <f t="shared" ca="1" si="64"/>
        <v/>
      </c>
      <c r="U167" t="str">
        <f t="shared" ca="1" si="65"/>
        <v/>
      </c>
      <c r="V167">
        <f t="shared" ca="1" si="78"/>
        <v>0</v>
      </c>
      <c r="W167" t="str">
        <f t="shared" ca="1" si="76"/>
        <v/>
      </c>
      <c r="X167" t="str">
        <f ca="1">IF(T167="","", IF(T167=1, "Long"&amp;COUNTIF($T$2:T167,1), "Sell"&amp;COUNTIF($T$2:T167, 0)))</f>
        <v/>
      </c>
      <c r="Y167" t="str">
        <f ca="1">IF(U167="","", IF(U167=-1, "Short"&amp;COUNTIF($U$2:U167,-1), "Cover"&amp;COUNTIF($U$2:U167, 0)))</f>
        <v/>
      </c>
      <c r="Z167" t="str">
        <f t="shared" ca="1" si="66"/>
        <v/>
      </c>
      <c r="AA167" t="str">
        <f t="shared" ca="1" si="67"/>
        <v/>
      </c>
      <c r="AB167" t="str">
        <f t="shared" ca="1" si="68"/>
        <v/>
      </c>
      <c r="AC167" t="str">
        <f t="shared" ca="1" si="69"/>
        <v/>
      </c>
      <c r="AD167" t="str">
        <f t="shared" ca="1" si="70"/>
        <v/>
      </c>
      <c r="AE167" t="str">
        <f t="shared" ca="1" si="70"/>
        <v/>
      </c>
      <c r="AF167">
        <f t="shared" ca="1" si="71"/>
        <v>0</v>
      </c>
      <c r="AG167">
        <f t="shared" ca="1" si="72"/>
        <v>0</v>
      </c>
      <c r="AH167" t="str">
        <f ca="1">IF(AF167=0, "", COUNTIF($AF$2:AF167, 1))</f>
        <v/>
      </c>
      <c r="AI167" t="str">
        <f ca="1">IF(AG167=0, "", COUNTIF($AG$2:AG167, 1))</f>
        <v/>
      </c>
      <c r="AJ167" t="str">
        <f t="shared" ca="1" si="73"/>
        <v/>
      </c>
      <c r="AK167" t="str">
        <f t="shared" ca="1" si="74"/>
        <v/>
      </c>
    </row>
    <row r="168" spans="1:37" x14ac:dyDescent="0.3">
      <c r="A168" t="str">
        <f ca="1">IF(W168="","",W168&amp;"-"&amp;COUNTIF($W$2:W168,W168))</f>
        <v/>
      </c>
      <c r="B168" t="str">
        <f ca="1">IF(T168="","",T168&amp;"-"&amp;COUNTIF($T$2:T168,T168))</f>
        <v/>
      </c>
      <c r="C168" t="str">
        <f ca="1">IF(U168="","",U168&amp;"-"&amp;COUNTIF($U$2:U168,U168))</f>
        <v/>
      </c>
      <c r="D168" t="s">
        <v>97</v>
      </c>
      <c r="E168" t="s">
        <v>97</v>
      </c>
      <c r="F168">
        <f t="shared" si="75"/>
        <v>167</v>
      </c>
      <c r="G168" s="4">
        <f t="shared" ca="1" si="56"/>
        <v>41515</v>
      </c>
      <c r="H168">
        <f t="shared" ca="1" si="57"/>
        <v>572.04999999999995</v>
      </c>
      <c r="I168" s="5">
        <f t="shared" ca="1" si="57"/>
        <v>695.5</v>
      </c>
      <c r="J168" s="6">
        <f t="shared" ca="1" si="58"/>
        <v>0.82250179726815231</v>
      </c>
      <c r="K168" s="6">
        <f t="shared" ca="1" si="54"/>
        <v>0.81350765359403998</v>
      </c>
      <c r="L168" s="6">
        <f t="shared" ca="1" si="77"/>
        <v>2.0341837940334298E-2</v>
      </c>
      <c r="M168">
        <f t="shared" ca="1" si="59"/>
        <v>0.83384949153437427</v>
      </c>
      <c r="N168">
        <f t="shared" ca="1" si="60"/>
        <v>0.7931658156537057</v>
      </c>
      <c r="O168" t="str">
        <f t="shared" ca="1" si="55"/>
        <v>Short</v>
      </c>
      <c r="P168" t="str">
        <f t="shared" ca="1" si="79"/>
        <v/>
      </c>
      <c r="Q168" t="str">
        <f t="shared" ca="1" si="61"/>
        <v>Short</v>
      </c>
      <c r="R168">
        <f t="shared" ca="1" si="62"/>
        <v>0</v>
      </c>
      <c r="S168">
        <f t="shared" ca="1" si="63"/>
        <v>-1</v>
      </c>
      <c r="T168" t="str">
        <f t="shared" ca="1" si="64"/>
        <v/>
      </c>
      <c r="U168" t="str">
        <f t="shared" ca="1" si="65"/>
        <v/>
      </c>
      <c r="V168">
        <f t="shared" ca="1" si="78"/>
        <v>0</v>
      </c>
      <c r="W168" t="str">
        <f t="shared" ca="1" si="76"/>
        <v/>
      </c>
      <c r="X168" t="str">
        <f ca="1">IF(T168="","", IF(T168=1, "Long"&amp;COUNTIF($T$2:T168,1), "Sell"&amp;COUNTIF($T$2:T168, 0)))</f>
        <v/>
      </c>
      <c r="Y168" t="str">
        <f ca="1">IF(U168="","", IF(U168=-1, "Short"&amp;COUNTIF($U$2:U168,-1), "Cover"&amp;COUNTIF($U$2:U168, 0)))</f>
        <v/>
      </c>
      <c r="Z168" t="str">
        <f t="shared" ca="1" si="66"/>
        <v/>
      </c>
      <c r="AA168" t="str">
        <f t="shared" ca="1" si="67"/>
        <v/>
      </c>
      <c r="AB168" t="str">
        <f t="shared" ca="1" si="68"/>
        <v/>
      </c>
      <c r="AC168" t="str">
        <f t="shared" ca="1" si="69"/>
        <v/>
      </c>
      <c r="AD168" t="str">
        <f t="shared" ca="1" si="70"/>
        <v/>
      </c>
      <c r="AE168" t="str">
        <f t="shared" ca="1" si="70"/>
        <v/>
      </c>
      <c r="AF168">
        <f t="shared" ca="1" si="71"/>
        <v>0</v>
      </c>
      <c r="AG168">
        <f t="shared" ca="1" si="72"/>
        <v>0</v>
      </c>
      <c r="AH168" t="str">
        <f ca="1">IF(AF168=0, "", COUNTIF($AF$2:AF168, 1))</f>
        <v/>
      </c>
      <c r="AI168" t="str">
        <f ca="1">IF(AG168=0, "", COUNTIF($AG$2:AG168, 1))</f>
        <v/>
      </c>
      <c r="AJ168" t="str">
        <f t="shared" ca="1" si="73"/>
        <v/>
      </c>
      <c r="AK168" t="str">
        <f t="shared" ca="1" si="74"/>
        <v/>
      </c>
    </row>
    <row r="169" spans="1:37" x14ac:dyDescent="0.3">
      <c r="A169" t="str">
        <f ca="1">IF(W169="","",W169&amp;"-"&amp;COUNTIF($W$2:W169,W169))</f>
        <v/>
      </c>
      <c r="B169" t="str">
        <f ca="1">IF(T169="","",T169&amp;"-"&amp;COUNTIF($T$2:T169,T169))</f>
        <v/>
      </c>
      <c r="C169" t="str">
        <f ca="1">IF(U169="","",U169&amp;"-"&amp;COUNTIF($U$2:U169,U169))</f>
        <v/>
      </c>
      <c r="D169" t="s">
        <v>97</v>
      </c>
      <c r="E169" t="s">
        <v>97</v>
      </c>
      <c r="F169">
        <f t="shared" si="75"/>
        <v>168</v>
      </c>
      <c r="G169" s="4">
        <f t="shared" ca="1" si="56"/>
        <v>41516</v>
      </c>
      <c r="H169">
        <f t="shared" ca="1" si="57"/>
        <v>594</v>
      </c>
      <c r="I169" s="5">
        <f t="shared" ca="1" si="57"/>
        <v>718.65</v>
      </c>
      <c r="J169" s="6">
        <f t="shared" ca="1" si="58"/>
        <v>0.82654978083907327</v>
      </c>
      <c r="K169" s="6">
        <f t="shared" ca="1" si="54"/>
        <v>0.816490589395795</v>
      </c>
      <c r="L169" s="6">
        <f t="shared" ca="1" si="77"/>
        <v>1.9786134997375499E-2</v>
      </c>
      <c r="M169">
        <f t="shared" ca="1" si="59"/>
        <v>0.83627672439317047</v>
      </c>
      <c r="N169">
        <f t="shared" ca="1" si="60"/>
        <v>0.79670445439841953</v>
      </c>
      <c r="O169" t="str">
        <f t="shared" ca="1" si="55"/>
        <v>Short</v>
      </c>
      <c r="P169" t="str">
        <f t="shared" ca="1" si="79"/>
        <v/>
      </c>
      <c r="Q169" t="str">
        <f t="shared" ca="1" si="61"/>
        <v>Short</v>
      </c>
      <c r="R169">
        <f t="shared" ca="1" si="62"/>
        <v>0</v>
      </c>
      <c r="S169">
        <f t="shared" ca="1" si="63"/>
        <v>-1</v>
      </c>
      <c r="T169" t="str">
        <f t="shared" ca="1" si="64"/>
        <v/>
      </c>
      <c r="U169" t="str">
        <f t="shared" ca="1" si="65"/>
        <v/>
      </c>
      <c r="V169">
        <f t="shared" ca="1" si="78"/>
        <v>0</v>
      </c>
      <c r="W169" t="str">
        <f t="shared" ca="1" si="76"/>
        <v/>
      </c>
      <c r="X169" t="str">
        <f ca="1">IF(T169="","", IF(T169=1, "Long"&amp;COUNTIF($T$2:T169,1), "Sell"&amp;COUNTIF($T$2:T169, 0)))</f>
        <v/>
      </c>
      <c r="Y169" t="str">
        <f ca="1">IF(U169="","", IF(U169=-1, "Short"&amp;COUNTIF($U$2:U169,-1), "Cover"&amp;COUNTIF($U$2:U169, 0)))</f>
        <v/>
      </c>
      <c r="Z169" t="str">
        <f t="shared" ca="1" si="66"/>
        <v/>
      </c>
      <c r="AA169" t="str">
        <f t="shared" ca="1" si="67"/>
        <v/>
      </c>
      <c r="AB169" t="str">
        <f t="shared" ca="1" si="68"/>
        <v/>
      </c>
      <c r="AC169" t="str">
        <f t="shared" ca="1" si="69"/>
        <v/>
      </c>
      <c r="AD169" t="str">
        <f t="shared" ca="1" si="70"/>
        <v/>
      </c>
      <c r="AE169" t="str">
        <f t="shared" ca="1" si="70"/>
        <v/>
      </c>
      <c r="AF169">
        <f t="shared" ca="1" si="71"/>
        <v>0</v>
      </c>
      <c r="AG169">
        <f t="shared" ca="1" si="72"/>
        <v>0</v>
      </c>
      <c r="AH169" t="str">
        <f ca="1">IF(AF169=0, "", COUNTIF($AF$2:AF169, 1))</f>
        <v/>
      </c>
      <c r="AI169" t="str">
        <f ca="1">IF(AG169=0, "", COUNTIF($AG$2:AG169, 1))</f>
        <v/>
      </c>
      <c r="AJ169" t="str">
        <f t="shared" ca="1" si="73"/>
        <v/>
      </c>
      <c r="AK169" t="str">
        <f t="shared" ca="1" si="74"/>
        <v/>
      </c>
    </row>
    <row r="170" spans="1:37" x14ac:dyDescent="0.3">
      <c r="A170" t="str">
        <f ca="1">IF(W170="","",W170&amp;"-"&amp;COUNTIF($W$2:W170,W170))</f>
        <v>0-20</v>
      </c>
      <c r="B170" t="str">
        <f ca="1">IF(T170="","",T170&amp;"-"&amp;COUNTIF($T$2:T170,T170))</f>
        <v/>
      </c>
      <c r="C170" t="str">
        <f ca="1">IF(U170="","",U170&amp;"-"&amp;COUNTIF($U$2:U170,U170))</f>
        <v>0-9</v>
      </c>
      <c r="D170" t="s">
        <v>97</v>
      </c>
      <c r="E170">
        <v>20</v>
      </c>
      <c r="F170">
        <f t="shared" si="75"/>
        <v>169</v>
      </c>
      <c r="G170" s="4">
        <f t="shared" ca="1" si="56"/>
        <v>41519</v>
      </c>
      <c r="H170">
        <f t="shared" ca="1" si="57"/>
        <v>589.5</v>
      </c>
      <c r="I170" s="5">
        <f t="shared" ca="1" si="57"/>
        <v>738.4</v>
      </c>
      <c r="J170" s="6">
        <f t="shared" ca="1" si="58"/>
        <v>0.79834777898158182</v>
      </c>
      <c r="K170" s="6">
        <f t="shared" ca="1" si="54"/>
        <v>0.81682842643739306</v>
      </c>
      <c r="L170" s="6">
        <f t="shared" ca="1" si="77"/>
        <v>1.9402975859796907E-2</v>
      </c>
      <c r="M170">
        <f t="shared" ca="1" si="59"/>
        <v>0.83623140229718995</v>
      </c>
      <c r="N170">
        <f t="shared" ca="1" si="60"/>
        <v>0.79742545057759617</v>
      </c>
      <c r="O170" t="str">
        <f t="shared" ca="1" si="55"/>
        <v/>
      </c>
      <c r="P170" t="str">
        <f t="shared" ca="1" si="79"/>
        <v/>
      </c>
      <c r="Q170" t="str">
        <f t="shared" ca="1" si="61"/>
        <v/>
      </c>
      <c r="R170">
        <f t="shared" ca="1" si="62"/>
        <v>0</v>
      </c>
      <c r="S170">
        <f t="shared" ca="1" si="63"/>
        <v>0</v>
      </c>
      <c r="T170" t="str">
        <f t="shared" ca="1" si="64"/>
        <v/>
      </c>
      <c r="U170">
        <f t="shared" ca="1" si="65"/>
        <v>0</v>
      </c>
      <c r="V170">
        <f t="shared" ca="1" si="78"/>
        <v>0</v>
      </c>
      <c r="W170">
        <f t="shared" ca="1" si="76"/>
        <v>0</v>
      </c>
      <c r="X170" t="str">
        <f ca="1">IF(T170="","", IF(T170=1, "Long"&amp;COUNTIF($T$2:T170,1), "Sell"&amp;COUNTIF($T$2:T170, 0)))</f>
        <v/>
      </c>
      <c r="Y170" t="str">
        <f ca="1">IF(U170="","", IF(U170=-1, "Short"&amp;COUNTIF($U$2:U170,-1), "Cover"&amp;COUNTIF($U$2:U170, 0)))</f>
        <v>Cover9</v>
      </c>
      <c r="Z170" t="str">
        <f t="shared" ca="1" si="66"/>
        <v/>
      </c>
      <c r="AA170" t="str">
        <f t="shared" ca="1" si="67"/>
        <v/>
      </c>
      <c r="AB170" t="str">
        <f t="shared" ca="1" si="68"/>
        <v/>
      </c>
      <c r="AC170" t="str">
        <f t="shared" ca="1" si="69"/>
        <v>Cover</v>
      </c>
      <c r="AD170" t="str">
        <f t="shared" ca="1" si="70"/>
        <v/>
      </c>
      <c r="AE170" t="str">
        <f t="shared" ca="1" si="70"/>
        <v>Cover</v>
      </c>
      <c r="AF170">
        <f t="shared" ca="1" si="71"/>
        <v>0</v>
      </c>
      <c r="AG170">
        <f t="shared" ca="1" si="72"/>
        <v>1</v>
      </c>
      <c r="AH170" t="str">
        <f ca="1">IF(AF170=0, "", COUNTIF($AF$2:AF170, 1))</f>
        <v/>
      </c>
      <c r="AI170">
        <f ca="1">IF(AG170=0, "", COUNTIF($AG$2:AG170, 1))</f>
        <v>20</v>
      </c>
      <c r="AJ170" t="str">
        <f t="shared" ca="1" si="73"/>
        <v/>
      </c>
      <c r="AK170" t="str">
        <f t="shared" ca="1" si="74"/>
        <v>Short</v>
      </c>
    </row>
    <row r="171" spans="1:37" x14ac:dyDescent="0.3">
      <c r="A171" t="str">
        <f ca="1">IF(W171="","",W171&amp;"-"&amp;COUNTIF($W$2:W171,W171))</f>
        <v/>
      </c>
      <c r="B171" t="str">
        <f ca="1">IF(T171="","",T171&amp;"-"&amp;COUNTIF($T$2:T171,T171))</f>
        <v/>
      </c>
      <c r="C171" t="str">
        <f ca="1">IF(U171="","",U171&amp;"-"&amp;COUNTIF($U$2:U171,U171))</f>
        <v/>
      </c>
      <c r="D171" t="s">
        <v>97</v>
      </c>
      <c r="E171" t="s">
        <v>97</v>
      </c>
      <c r="F171">
        <f t="shared" si="75"/>
        <v>170</v>
      </c>
      <c r="G171" s="4">
        <f t="shared" ca="1" si="56"/>
        <v>41520</v>
      </c>
      <c r="H171">
        <f t="shared" ca="1" si="57"/>
        <v>562.54999999999995</v>
      </c>
      <c r="I171" s="5">
        <f t="shared" ca="1" si="57"/>
        <v>702.35</v>
      </c>
      <c r="J171" s="6">
        <f t="shared" ca="1" si="58"/>
        <v>0.80095394034313372</v>
      </c>
      <c r="K171" s="6">
        <f t="shared" ca="1" si="54"/>
        <v>0.81640746935294572</v>
      </c>
      <c r="L171" s="6">
        <f t="shared" ca="1" si="77"/>
        <v>1.972712814106347E-2</v>
      </c>
      <c r="M171">
        <f t="shared" ca="1" si="59"/>
        <v>0.8361345974940092</v>
      </c>
      <c r="N171">
        <f t="shared" ca="1" si="60"/>
        <v>0.79668034121188225</v>
      </c>
      <c r="O171" t="str">
        <f t="shared" ca="1" si="55"/>
        <v/>
      </c>
      <c r="P171" t="str">
        <f t="shared" ca="1" si="79"/>
        <v/>
      </c>
      <c r="Q171" t="str">
        <f t="shared" ca="1" si="61"/>
        <v/>
      </c>
      <c r="R171">
        <f t="shared" ca="1" si="62"/>
        <v>0</v>
      </c>
      <c r="S171">
        <f t="shared" ca="1" si="63"/>
        <v>0</v>
      </c>
      <c r="T171" t="str">
        <f t="shared" ca="1" si="64"/>
        <v/>
      </c>
      <c r="U171" t="str">
        <f t="shared" ca="1" si="65"/>
        <v/>
      </c>
      <c r="V171">
        <f t="shared" ca="1" si="78"/>
        <v>0</v>
      </c>
      <c r="W171" t="str">
        <f t="shared" ca="1" si="76"/>
        <v/>
      </c>
      <c r="X171" t="str">
        <f ca="1">IF(T171="","", IF(T171=1, "Long"&amp;COUNTIF($T$2:T171,1), "Sell"&amp;COUNTIF($T$2:T171, 0)))</f>
        <v/>
      </c>
      <c r="Y171" t="str">
        <f ca="1">IF(U171="","", IF(U171=-1, "Short"&amp;COUNTIF($U$2:U171,-1), "Cover"&amp;COUNTIF($U$2:U171, 0)))</f>
        <v/>
      </c>
      <c r="Z171" t="str">
        <f t="shared" ca="1" si="66"/>
        <v/>
      </c>
      <c r="AA171" t="str">
        <f t="shared" ca="1" si="67"/>
        <v/>
      </c>
      <c r="AB171" t="str">
        <f t="shared" ca="1" si="68"/>
        <v/>
      </c>
      <c r="AC171" t="str">
        <f t="shared" ca="1" si="69"/>
        <v/>
      </c>
      <c r="AD171" t="str">
        <f t="shared" ca="1" si="70"/>
        <v/>
      </c>
      <c r="AE171" t="str">
        <f t="shared" ca="1" si="70"/>
        <v/>
      </c>
      <c r="AF171">
        <f t="shared" ca="1" si="71"/>
        <v>0</v>
      </c>
      <c r="AG171">
        <f t="shared" ca="1" si="72"/>
        <v>0</v>
      </c>
      <c r="AH171" t="str">
        <f ca="1">IF(AF171=0, "", COUNTIF($AF$2:AF171, 1))</f>
        <v/>
      </c>
      <c r="AI171" t="str">
        <f ca="1">IF(AG171=0, "", COUNTIF($AG$2:AG171, 1))</f>
        <v/>
      </c>
      <c r="AJ171" t="str">
        <f t="shared" ca="1" si="73"/>
        <v/>
      </c>
      <c r="AK171" t="str">
        <f t="shared" ca="1" si="74"/>
        <v/>
      </c>
    </row>
    <row r="172" spans="1:37" x14ac:dyDescent="0.3">
      <c r="A172" t="str">
        <f ca="1">IF(W172="","",W172&amp;"-"&amp;COUNTIF($W$2:W172,W172))</f>
        <v>1-21</v>
      </c>
      <c r="B172" t="str">
        <f ca="1">IF(T172="","",T172&amp;"-"&amp;COUNTIF($T$2:T172,T172))</f>
        <v>1-12</v>
      </c>
      <c r="C172" t="str">
        <f ca="1">IF(U172="","",U172&amp;"-"&amp;COUNTIF($U$2:U172,U172))</f>
        <v/>
      </c>
      <c r="D172">
        <v>21</v>
      </c>
      <c r="E172" t="s">
        <v>97</v>
      </c>
      <c r="F172">
        <f t="shared" si="75"/>
        <v>171</v>
      </c>
      <c r="G172" s="4">
        <f t="shared" ca="1" si="56"/>
        <v>41521</v>
      </c>
      <c r="H172">
        <f t="shared" ca="1" si="57"/>
        <v>564.04999999999995</v>
      </c>
      <c r="I172" s="5">
        <f t="shared" ca="1" si="57"/>
        <v>709.5</v>
      </c>
      <c r="J172" s="6">
        <f t="shared" ca="1" si="58"/>
        <v>0.79499647639182514</v>
      </c>
      <c r="K172" s="6">
        <f t="shared" ca="1" si="54"/>
        <v>0.81650263388741107</v>
      </c>
      <c r="L172" s="6">
        <f t="shared" ca="1" si="77"/>
        <v>1.9609206247592506E-2</v>
      </c>
      <c r="M172">
        <f t="shared" ca="1" si="59"/>
        <v>0.83611184013500361</v>
      </c>
      <c r="N172">
        <f t="shared" ca="1" si="60"/>
        <v>0.79689342763981852</v>
      </c>
      <c r="O172" t="str">
        <f t="shared" ca="1" si="55"/>
        <v>Long</v>
      </c>
      <c r="P172" t="str">
        <f t="shared" ca="1" si="79"/>
        <v>Long</v>
      </c>
      <c r="Q172" t="str">
        <f t="shared" ca="1" si="61"/>
        <v/>
      </c>
      <c r="R172">
        <f t="shared" ca="1" si="62"/>
        <v>1</v>
      </c>
      <c r="S172">
        <f t="shared" ca="1" si="63"/>
        <v>0</v>
      </c>
      <c r="T172">
        <f t="shared" ca="1" si="64"/>
        <v>1</v>
      </c>
      <c r="U172" t="str">
        <f t="shared" ca="1" si="65"/>
        <v/>
      </c>
      <c r="V172">
        <f t="shared" ca="1" si="78"/>
        <v>1</v>
      </c>
      <c r="W172">
        <f t="shared" ca="1" si="76"/>
        <v>1</v>
      </c>
      <c r="X172" t="str">
        <f ca="1">IF(T172="","", IF(T172=1, "Long"&amp;COUNTIF($T$2:T172,1), "Sell"&amp;COUNTIF($T$2:T172, 0)))</f>
        <v>Long12</v>
      </c>
      <c r="Y172" t="str">
        <f ca="1">IF(U172="","", IF(U172=-1, "Short"&amp;COUNTIF($U$2:U172,-1), "Cover"&amp;COUNTIF($U$2:U172, 0)))</f>
        <v/>
      </c>
      <c r="Z172" t="str">
        <f t="shared" ca="1" si="66"/>
        <v>BUY</v>
      </c>
      <c r="AA172" t="str">
        <f t="shared" ca="1" si="67"/>
        <v/>
      </c>
      <c r="AB172" t="str">
        <f t="shared" ca="1" si="68"/>
        <v/>
      </c>
      <c r="AC172" t="str">
        <f t="shared" ca="1" si="69"/>
        <v/>
      </c>
      <c r="AD172" t="str">
        <f t="shared" ca="1" si="70"/>
        <v>BUY</v>
      </c>
      <c r="AE172" t="str">
        <f t="shared" ca="1" si="70"/>
        <v/>
      </c>
      <c r="AF172">
        <f t="shared" ca="1" si="71"/>
        <v>1</v>
      </c>
      <c r="AG172">
        <f t="shared" ca="1" si="72"/>
        <v>0</v>
      </c>
      <c r="AH172">
        <f ca="1">IF(AF172=0, "", COUNTIF($AF$2:AF172, 1))</f>
        <v>21</v>
      </c>
      <c r="AI172" t="str">
        <f ca="1">IF(AG172=0, "", COUNTIF($AG$2:AG172, 1))</f>
        <v/>
      </c>
      <c r="AJ172" t="str">
        <f t="shared" ca="1" si="73"/>
        <v>Long</v>
      </c>
      <c r="AK172" t="str">
        <f t="shared" ca="1" si="74"/>
        <v/>
      </c>
    </row>
    <row r="173" spans="1:37" x14ac:dyDescent="0.3">
      <c r="A173" t="str">
        <f ca="1">IF(W173="","",W173&amp;"-"&amp;COUNTIF($W$2:W173,W173))</f>
        <v/>
      </c>
      <c r="B173" t="str">
        <f ca="1">IF(T173="","",T173&amp;"-"&amp;COUNTIF($T$2:T173,T173))</f>
        <v/>
      </c>
      <c r="C173" t="str">
        <f ca="1">IF(U173="","",U173&amp;"-"&amp;COUNTIF($U$2:U173,U173))</f>
        <v/>
      </c>
      <c r="D173" t="s">
        <v>97</v>
      </c>
      <c r="E173" t="s">
        <v>97</v>
      </c>
      <c r="F173">
        <f t="shared" si="75"/>
        <v>172</v>
      </c>
      <c r="G173" s="4">
        <f t="shared" ca="1" si="56"/>
        <v>41522</v>
      </c>
      <c r="H173">
        <f t="shared" ca="1" si="57"/>
        <v>609.5</v>
      </c>
      <c r="I173" s="5">
        <f t="shared" ca="1" si="57"/>
        <v>750.4</v>
      </c>
      <c r="J173" s="6">
        <f t="shared" ca="1" si="58"/>
        <v>0.81223347547974412</v>
      </c>
      <c r="K173" s="6">
        <f t="shared" ca="1" si="54"/>
        <v>0.81772869919595048</v>
      </c>
      <c r="L173" s="6">
        <f t="shared" ca="1" si="77"/>
        <v>1.8828605338836832E-2</v>
      </c>
      <c r="M173">
        <f t="shared" ca="1" si="59"/>
        <v>0.83655730453478727</v>
      </c>
      <c r="N173">
        <f t="shared" ca="1" si="60"/>
        <v>0.79890009385711369</v>
      </c>
      <c r="O173" t="str">
        <f t="shared" ca="1" si="55"/>
        <v>Long</v>
      </c>
      <c r="P173" t="str">
        <f t="shared" ca="1" si="79"/>
        <v>Long</v>
      </c>
      <c r="Q173" t="str">
        <f t="shared" ca="1" si="61"/>
        <v/>
      </c>
      <c r="R173">
        <f t="shared" ca="1" si="62"/>
        <v>1</v>
      </c>
      <c r="S173">
        <f t="shared" ca="1" si="63"/>
        <v>0</v>
      </c>
      <c r="T173" t="str">
        <f t="shared" ca="1" si="64"/>
        <v/>
      </c>
      <c r="U173" t="str">
        <f t="shared" ca="1" si="65"/>
        <v/>
      </c>
      <c r="V173">
        <f t="shared" ca="1" si="78"/>
        <v>0</v>
      </c>
      <c r="W173" t="str">
        <f t="shared" ca="1" si="76"/>
        <v/>
      </c>
      <c r="X173" t="str">
        <f ca="1">IF(T173="","", IF(T173=1, "Long"&amp;COUNTIF($T$2:T173,1), "Sell"&amp;COUNTIF($T$2:T173, 0)))</f>
        <v/>
      </c>
      <c r="Y173" t="str">
        <f ca="1">IF(U173="","", IF(U173=-1, "Short"&amp;COUNTIF($U$2:U173,-1), "Cover"&amp;COUNTIF($U$2:U173, 0)))</f>
        <v/>
      </c>
      <c r="Z173" t="str">
        <f t="shared" ca="1" si="66"/>
        <v/>
      </c>
      <c r="AA173" t="str">
        <f t="shared" ca="1" si="67"/>
        <v/>
      </c>
      <c r="AB173" t="str">
        <f t="shared" ca="1" si="68"/>
        <v/>
      </c>
      <c r="AC173" t="str">
        <f t="shared" ca="1" si="69"/>
        <v/>
      </c>
      <c r="AD173" t="str">
        <f t="shared" ca="1" si="70"/>
        <v/>
      </c>
      <c r="AE173" t="str">
        <f t="shared" ca="1" si="70"/>
        <v/>
      </c>
      <c r="AF173">
        <f t="shared" ca="1" si="71"/>
        <v>0</v>
      </c>
      <c r="AG173">
        <f t="shared" ca="1" si="72"/>
        <v>0</v>
      </c>
      <c r="AH173" t="str">
        <f ca="1">IF(AF173=0, "", COUNTIF($AF$2:AF173, 1))</f>
        <v/>
      </c>
      <c r="AI173" t="str">
        <f ca="1">IF(AG173=0, "", COUNTIF($AG$2:AG173, 1))</f>
        <v/>
      </c>
      <c r="AJ173" t="str">
        <f t="shared" ca="1" si="73"/>
        <v/>
      </c>
      <c r="AK173" t="str">
        <f t="shared" ca="1" si="74"/>
        <v/>
      </c>
    </row>
    <row r="174" spans="1:37" x14ac:dyDescent="0.3">
      <c r="A174" t="str">
        <f ca="1">IF(W174="","",W174&amp;"-"&amp;COUNTIF($W$2:W174,W174))</f>
        <v/>
      </c>
      <c r="B174" t="str">
        <f ca="1">IF(T174="","",T174&amp;"-"&amp;COUNTIF($T$2:T174,T174))</f>
        <v/>
      </c>
      <c r="C174" t="str">
        <f ca="1">IF(U174="","",U174&amp;"-"&amp;COUNTIF($U$2:U174,U174))</f>
        <v/>
      </c>
      <c r="D174" t="s">
        <v>97</v>
      </c>
      <c r="E174" t="s">
        <v>97</v>
      </c>
      <c r="F174">
        <f t="shared" si="75"/>
        <v>173</v>
      </c>
      <c r="G174" s="4">
        <f t="shared" ca="1" si="56"/>
        <v>41523</v>
      </c>
      <c r="H174">
        <f t="shared" ca="1" si="57"/>
        <v>616.20000000000005</v>
      </c>
      <c r="I174" s="5">
        <f t="shared" ca="1" si="57"/>
        <v>760.85</v>
      </c>
      <c r="J174" s="6">
        <f t="shared" ca="1" si="58"/>
        <v>0.80988368272327005</v>
      </c>
      <c r="K174" s="6">
        <f t="shared" ca="1" si="54"/>
        <v>0.81670991352348454</v>
      </c>
      <c r="L174" s="6">
        <f t="shared" ca="1" si="77"/>
        <v>1.8962898136440538E-2</v>
      </c>
      <c r="M174">
        <f t="shared" ca="1" si="59"/>
        <v>0.83567281165992513</v>
      </c>
      <c r="N174">
        <f t="shared" ca="1" si="60"/>
        <v>0.79774701538704396</v>
      </c>
      <c r="O174" t="str">
        <f t="shared" ca="1" si="55"/>
        <v>Long</v>
      </c>
      <c r="P174" t="str">
        <f t="shared" ca="1" si="79"/>
        <v>Long</v>
      </c>
      <c r="Q174" t="str">
        <f t="shared" ca="1" si="61"/>
        <v/>
      </c>
      <c r="R174">
        <f t="shared" ca="1" si="62"/>
        <v>1</v>
      </c>
      <c r="S174">
        <f t="shared" ca="1" si="63"/>
        <v>0</v>
      </c>
      <c r="T174" t="str">
        <f t="shared" ca="1" si="64"/>
        <v/>
      </c>
      <c r="U174" t="str">
        <f t="shared" ca="1" si="65"/>
        <v/>
      </c>
      <c r="V174">
        <f t="shared" ca="1" si="78"/>
        <v>0</v>
      </c>
      <c r="W174" t="str">
        <f t="shared" ca="1" si="76"/>
        <v/>
      </c>
      <c r="X174" t="str">
        <f ca="1">IF(T174="","", IF(T174=1, "Long"&amp;COUNTIF($T$2:T174,1), "Sell"&amp;COUNTIF($T$2:T174, 0)))</f>
        <v/>
      </c>
      <c r="Y174" t="str">
        <f ca="1">IF(U174="","", IF(U174=-1, "Short"&amp;COUNTIF($U$2:U174,-1), "Cover"&amp;COUNTIF($U$2:U174, 0)))</f>
        <v/>
      </c>
      <c r="Z174" t="str">
        <f t="shared" ca="1" si="66"/>
        <v/>
      </c>
      <c r="AA174" t="str">
        <f t="shared" ca="1" si="67"/>
        <v/>
      </c>
      <c r="AB174" t="str">
        <f t="shared" ca="1" si="68"/>
        <v/>
      </c>
      <c r="AC174" t="str">
        <f t="shared" ca="1" si="69"/>
        <v/>
      </c>
      <c r="AD174" t="str">
        <f t="shared" ca="1" si="70"/>
        <v/>
      </c>
      <c r="AE174" t="str">
        <f t="shared" ca="1" si="70"/>
        <v/>
      </c>
      <c r="AF174">
        <f t="shared" ca="1" si="71"/>
        <v>0</v>
      </c>
      <c r="AG174">
        <f t="shared" ca="1" si="72"/>
        <v>0</v>
      </c>
      <c r="AH174" t="str">
        <f ca="1">IF(AF174=0, "", COUNTIF($AF$2:AF174, 1))</f>
        <v/>
      </c>
      <c r="AI174" t="str">
        <f ca="1">IF(AG174=0, "", COUNTIF($AG$2:AG174, 1))</f>
        <v/>
      </c>
      <c r="AJ174" t="str">
        <f t="shared" ca="1" si="73"/>
        <v/>
      </c>
      <c r="AK174" t="str">
        <f t="shared" ca="1" si="74"/>
        <v/>
      </c>
    </row>
    <row r="175" spans="1:37" x14ac:dyDescent="0.3">
      <c r="A175" t="str">
        <f ca="1">IF(W175="","",W175&amp;"-"&amp;COUNTIF($W$2:W175,W175))</f>
        <v/>
      </c>
      <c r="B175" t="str">
        <f ca="1">IF(T175="","",T175&amp;"-"&amp;COUNTIF($T$2:T175,T175))</f>
        <v/>
      </c>
      <c r="C175" t="str">
        <f ca="1">IF(U175="","",U175&amp;"-"&amp;COUNTIF($U$2:U175,U175))</f>
        <v/>
      </c>
      <c r="D175" t="s">
        <v>97</v>
      </c>
      <c r="E175" t="s">
        <v>97</v>
      </c>
      <c r="F175">
        <f t="shared" si="75"/>
        <v>174</v>
      </c>
      <c r="G175" s="4">
        <f t="shared" ca="1" si="56"/>
        <v>41527</v>
      </c>
      <c r="H175">
        <f t="shared" ca="1" si="57"/>
        <v>638</v>
      </c>
      <c r="I175" s="5">
        <f t="shared" ca="1" si="57"/>
        <v>809.15</v>
      </c>
      <c r="J175" s="6">
        <f t="shared" ca="1" si="58"/>
        <v>0.78848174009763339</v>
      </c>
      <c r="K175" s="6">
        <f t="shared" ca="1" si="54"/>
        <v>0.8133941090386243</v>
      </c>
      <c r="L175" s="6">
        <f t="shared" ca="1" si="77"/>
        <v>2.081373504975885E-2</v>
      </c>
      <c r="M175">
        <f t="shared" ca="1" si="59"/>
        <v>0.83420784408838311</v>
      </c>
      <c r="N175">
        <f t="shared" ca="1" si="60"/>
        <v>0.79258037398886549</v>
      </c>
      <c r="O175" t="str">
        <f t="shared" ca="1" si="55"/>
        <v>Long</v>
      </c>
      <c r="P175" t="str">
        <f t="shared" ca="1" si="79"/>
        <v>Long</v>
      </c>
      <c r="Q175" t="str">
        <f t="shared" ca="1" si="61"/>
        <v/>
      </c>
      <c r="R175">
        <f t="shared" ca="1" si="62"/>
        <v>1</v>
      </c>
      <c r="S175">
        <f t="shared" ca="1" si="63"/>
        <v>0</v>
      </c>
      <c r="T175" t="str">
        <f t="shared" ca="1" si="64"/>
        <v/>
      </c>
      <c r="U175" t="str">
        <f t="shared" ca="1" si="65"/>
        <v/>
      </c>
      <c r="V175">
        <f t="shared" ca="1" si="78"/>
        <v>0</v>
      </c>
      <c r="W175" t="str">
        <f t="shared" ca="1" si="76"/>
        <v/>
      </c>
      <c r="X175" t="str">
        <f ca="1">IF(T175="","", IF(T175=1, "Long"&amp;COUNTIF($T$2:T175,1), "Sell"&amp;COUNTIF($T$2:T175, 0)))</f>
        <v/>
      </c>
      <c r="Y175" t="str">
        <f ca="1">IF(U175="","", IF(U175=-1, "Short"&amp;COUNTIF($U$2:U175,-1), "Cover"&amp;COUNTIF($U$2:U175, 0)))</f>
        <v/>
      </c>
      <c r="Z175" t="str">
        <f t="shared" ca="1" si="66"/>
        <v/>
      </c>
      <c r="AA175" t="str">
        <f t="shared" ca="1" si="67"/>
        <v/>
      </c>
      <c r="AB175" t="str">
        <f t="shared" ca="1" si="68"/>
        <v/>
      </c>
      <c r="AC175" t="str">
        <f t="shared" ca="1" si="69"/>
        <v/>
      </c>
      <c r="AD175" t="str">
        <f t="shared" ca="1" si="70"/>
        <v/>
      </c>
      <c r="AE175" t="str">
        <f t="shared" ca="1" si="70"/>
        <v/>
      </c>
      <c r="AF175">
        <f t="shared" ca="1" si="71"/>
        <v>0</v>
      </c>
      <c r="AG175">
        <f t="shared" ca="1" si="72"/>
        <v>0</v>
      </c>
      <c r="AH175" t="str">
        <f ca="1">IF(AF175=0, "", COUNTIF($AF$2:AF175, 1))</f>
        <v/>
      </c>
      <c r="AI175" t="str">
        <f ca="1">IF(AG175=0, "", COUNTIF($AG$2:AG175, 1))</f>
        <v/>
      </c>
      <c r="AJ175" t="str">
        <f t="shared" ca="1" si="73"/>
        <v/>
      </c>
      <c r="AK175" t="str">
        <f t="shared" ca="1" si="74"/>
        <v/>
      </c>
    </row>
    <row r="176" spans="1:37" x14ac:dyDescent="0.3">
      <c r="A176" t="str">
        <f ca="1">IF(W176="","",W176&amp;"-"&amp;COUNTIF($W$2:W176,W176))</f>
        <v/>
      </c>
      <c r="B176" t="str">
        <f ca="1">IF(T176="","",T176&amp;"-"&amp;COUNTIF($T$2:T176,T176))</f>
        <v/>
      </c>
      <c r="C176" t="str">
        <f ca="1">IF(U176="","",U176&amp;"-"&amp;COUNTIF($U$2:U176,U176))</f>
        <v/>
      </c>
      <c r="D176" t="s">
        <v>97</v>
      </c>
      <c r="E176" t="s">
        <v>97</v>
      </c>
      <c r="F176">
        <f t="shared" si="75"/>
        <v>175</v>
      </c>
      <c r="G176" s="4">
        <f t="shared" ca="1" si="56"/>
        <v>41528</v>
      </c>
      <c r="H176">
        <f t="shared" ca="1" si="57"/>
        <v>647.25</v>
      </c>
      <c r="I176" s="5">
        <f t="shared" ca="1" si="57"/>
        <v>811.8</v>
      </c>
      <c r="J176" s="6">
        <f t="shared" ca="1" si="58"/>
        <v>0.79730229120473028</v>
      </c>
      <c r="K176" s="6">
        <f t="shared" ca="1" si="54"/>
        <v>0.81121471716784355</v>
      </c>
      <c r="L176" s="6">
        <f t="shared" ca="1" si="77"/>
        <v>2.1285987195682279E-2</v>
      </c>
      <c r="M176">
        <f t="shared" ca="1" si="59"/>
        <v>0.83250070436352586</v>
      </c>
      <c r="N176">
        <f t="shared" ca="1" si="60"/>
        <v>0.78992872997216124</v>
      </c>
      <c r="O176" t="str">
        <f t="shared" ca="1" si="55"/>
        <v>Long</v>
      </c>
      <c r="P176" t="str">
        <f t="shared" ca="1" si="79"/>
        <v>Long</v>
      </c>
      <c r="Q176" t="str">
        <f t="shared" ca="1" si="61"/>
        <v/>
      </c>
      <c r="R176">
        <f t="shared" ca="1" si="62"/>
        <v>1</v>
      </c>
      <c r="S176">
        <f t="shared" ca="1" si="63"/>
        <v>0</v>
      </c>
      <c r="T176" t="str">
        <f t="shared" ca="1" si="64"/>
        <v/>
      </c>
      <c r="U176" t="str">
        <f t="shared" ca="1" si="65"/>
        <v/>
      </c>
      <c r="V176">
        <f t="shared" ca="1" si="78"/>
        <v>0</v>
      </c>
      <c r="W176" t="str">
        <f t="shared" ca="1" si="76"/>
        <v/>
      </c>
      <c r="X176" t="str">
        <f ca="1">IF(T176="","", IF(T176=1, "Long"&amp;COUNTIF($T$2:T176,1), "Sell"&amp;COUNTIF($T$2:T176, 0)))</f>
        <v/>
      </c>
      <c r="Y176" t="str">
        <f ca="1">IF(U176="","", IF(U176=-1, "Short"&amp;COUNTIF($U$2:U176,-1), "Cover"&amp;COUNTIF($U$2:U176, 0)))</f>
        <v/>
      </c>
      <c r="Z176" t="str">
        <f t="shared" ca="1" si="66"/>
        <v/>
      </c>
      <c r="AA176" t="str">
        <f t="shared" ca="1" si="67"/>
        <v/>
      </c>
      <c r="AB176" t="str">
        <f t="shared" ca="1" si="68"/>
        <v/>
      </c>
      <c r="AC176" t="str">
        <f t="shared" ca="1" si="69"/>
        <v/>
      </c>
      <c r="AD176" t="str">
        <f t="shared" ca="1" si="70"/>
        <v/>
      </c>
      <c r="AE176" t="str">
        <f t="shared" ca="1" si="70"/>
        <v/>
      </c>
      <c r="AF176">
        <f t="shared" ca="1" si="71"/>
        <v>0</v>
      </c>
      <c r="AG176">
        <f t="shared" ca="1" si="72"/>
        <v>0</v>
      </c>
      <c r="AH176" t="str">
        <f ca="1">IF(AF176=0, "", COUNTIF($AF$2:AF176, 1))</f>
        <v/>
      </c>
      <c r="AI176" t="str">
        <f ca="1">IF(AG176=0, "", COUNTIF($AG$2:AG176, 1))</f>
        <v/>
      </c>
      <c r="AJ176" t="str">
        <f t="shared" ca="1" si="73"/>
        <v/>
      </c>
      <c r="AK176" t="str">
        <f t="shared" ca="1" si="74"/>
        <v/>
      </c>
    </row>
    <row r="177" spans="1:37" x14ac:dyDescent="0.3">
      <c r="A177" t="str">
        <f ca="1">IF(W177="","",W177&amp;"-"&amp;COUNTIF($W$2:W177,W177))</f>
        <v/>
      </c>
      <c r="B177" t="str">
        <f ca="1">IF(T177="","",T177&amp;"-"&amp;COUNTIF($T$2:T177,T177))</f>
        <v/>
      </c>
      <c r="C177" t="str">
        <f ca="1">IF(U177="","",U177&amp;"-"&amp;COUNTIF($U$2:U177,U177))</f>
        <v/>
      </c>
      <c r="D177" t="s">
        <v>97</v>
      </c>
      <c r="E177" t="s">
        <v>97</v>
      </c>
      <c r="F177">
        <f t="shared" si="75"/>
        <v>176</v>
      </c>
      <c r="G177" s="4">
        <f t="shared" ca="1" si="56"/>
        <v>41529</v>
      </c>
      <c r="H177">
        <f t="shared" ca="1" si="57"/>
        <v>633.95000000000005</v>
      </c>
      <c r="I177" s="5">
        <f t="shared" ca="1" si="57"/>
        <v>814.45</v>
      </c>
      <c r="J177" s="6">
        <f t="shared" ca="1" si="58"/>
        <v>0.77837804653447118</v>
      </c>
      <c r="K177" s="6">
        <f t="shared" ca="1" si="54"/>
        <v>0.80296290098636136</v>
      </c>
      <c r="L177" s="6">
        <f t="shared" ca="1" si="77"/>
        <v>1.4932853144792134E-2</v>
      </c>
      <c r="M177">
        <f t="shared" ca="1" si="59"/>
        <v>0.81789575413115345</v>
      </c>
      <c r="N177">
        <f t="shared" ca="1" si="60"/>
        <v>0.78803004784156927</v>
      </c>
      <c r="O177" t="str">
        <f t="shared" ca="1" si="55"/>
        <v>Long</v>
      </c>
      <c r="P177" t="str">
        <f t="shared" ca="1" si="79"/>
        <v>Long</v>
      </c>
      <c r="Q177" t="str">
        <f t="shared" ca="1" si="61"/>
        <v/>
      </c>
      <c r="R177">
        <f t="shared" ca="1" si="62"/>
        <v>1</v>
      </c>
      <c r="S177">
        <f t="shared" ca="1" si="63"/>
        <v>0</v>
      </c>
      <c r="T177" t="str">
        <f t="shared" ca="1" si="64"/>
        <v/>
      </c>
      <c r="U177" t="str">
        <f t="shared" ca="1" si="65"/>
        <v/>
      </c>
      <c r="V177">
        <f t="shared" ca="1" si="78"/>
        <v>0</v>
      </c>
      <c r="W177" t="str">
        <f t="shared" ca="1" si="76"/>
        <v/>
      </c>
      <c r="X177" t="str">
        <f ca="1">IF(T177="","", IF(T177=1, "Long"&amp;COUNTIF($T$2:T177,1), "Sell"&amp;COUNTIF($T$2:T177, 0)))</f>
        <v/>
      </c>
      <c r="Y177" t="str">
        <f ca="1">IF(U177="","", IF(U177=-1, "Short"&amp;COUNTIF($U$2:U177,-1), "Cover"&amp;COUNTIF($U$2:U177, 0)))</f>
        <v/>
      </c>
      <c r="Z177" t="str">
        <f t="shared" ca="1" si="66"/>
        <v/>
      </c>
      <c r="AA177" t="str">
        <f t="shared" ca="1" si="67"/>
        <v/>
      </c>
      <c r="AB177" t="str">
        <f t="shared" ca="1" si="68"/>
        <v/>
      </c>
      <c r="AC177" t="str">
        <f t="shared" ca="1" si="69"/>
        <v/>
      </c>
      <c r="AD177" t="str">
        <f t="shared" ca="1" si="70"/>
        <v/>
      </c>
      <c r="AE177" t="str">
        <f t="shared" ca="1" si="70"/>
        <v/>
      </c>
      <c r="AF177">
        <f t="shared" ca="1" si="71"/>
        <v>0</v>
      </c>
      <c r="AG177">
        <f t="shared" ca="1" si="72"/>
        <v>0</v>
      </c>
      <c r="AH177" t="str">
        <f ca="1">IF(AF177=0, "", COUNTIF($AF$2:AF177, 1))</f>
        <v/>
      </c>
      <c r="AI177" t="str">
        <f ca="1">IF(AG177=0, "", COUNTIF($AG$2:AG177, 1))</f>
        <v/>
      </c>
      <c r="AJ177" t="str">
        <f t="shared" ca="1" si="73"/>
        <v/>
      </c>
      <c r="AK177" t="str">
        <f t="shared" ca="1" si="74"/>
        <v/>
      </c>
    </row>
    <row r="178" spans="1:37" x14ac:dyDescent="0.3">
      <c r="A178" t="str">
        <f ca="1">IF(W178="","",W178&amp;"-"&amp;COUNTIF($W$2:W178,W178))</f>
        <v/>
      </c>
      <c r="B178" t="str">
        <f ca="1">IF(T178="","",T178&amp;"-"&amp;COUNTIF($T$2:T178,T178))</f>
        <v/>
      </c>
      <c r="C178" t="str">
        <f ca="1">IF(U178="","",U178&amp;"-"&amp;COUNTIF($U$2:U178,U178))</f>
        <v/>
      </c>
      <c r="D178" t="s">
        <v>97</v>
      </c>
      <c r="E178" t="s">
        <v>97</v>
      </c>
      <c r="F178">
        <f t="shared" si="75"/>
        <v>177</v>
      </c>
      <c r="G178" s="4">
        <f t="shared" ca="1" si="56"/>
        <v>41530</v>
      </c>
      <c r="H178">
        <f t="shared" ca="1" si="57"/>
        <v>629.20000000000005</v>
      </c>
      <c r="I178" s="5">
        <f t="shared" ca="1" si="57"/>
        <v>807.95</v>
      </c>
      <c r="J178" s="6">
        <f t="shared" ca="1" si="58"/>
        <v>0.77876106194690264</v>
      </c>
      <c r="K178" s="6">
        <f t="shared" ca="1" si="54"/>
        <v>0.79858882745423665</v>
      </c>
      <c r="L178" s="6">
        <f t="shared" ca="1" si="77"/>
        <v>1.4979787417762834E-2</v>
      </c>
      <c r="M178">
        <f t="shared" ca="1" si="59"/>
        <v>0.8135686148719995</v>
      </c>
      <c r="N178">
        <f t="shared" ca="1" si="60"/>
        <v>0.7836090400364738</v>
      </c>
      <c r="O178" t="str">
        <f t="shared" ca="1" si="55"/>
        <v>Long</v>
      </c>
      <c r="P178" t="str">
        <f t="shared" ca="1" si="79"/>
        <v>Long</v>
      </c>
      <c r="Q178" t="str">
        <f t="shared" ca="1" si="61"/>
        <v/>
      </c>
      <c r="R178">
        <f t="shared" ca="1" si="62"/>
        <v>1</v>
      </c>
      <c r="S178">
        <f t="shared" ca="1" si="63"/>
        <v>0</v>
      </c>
      <c r="T178" t="str">
        <f t="shared" ca="1" si="64"/>
        <v/>
      </c>
      <c r="U178" t="str">
        <f t="shared" ca="1" si="65"/>
        <v/>
      </c>
      <c r="V178">
        <f t="shared" ca="1" si="78"/>
        <v>0</v>
      </c>
      <c r="W178" t="str">
        <f t="shared" ca="1" si="76"/>
        <v/>
      </c>
      <c r="X178" t="str">
        <f ca="1">IF(T178="","", IF(T178=1, "Long"&amp;COUNTIF($T$2:T178,1), "Sell"&amp;COUNTIF($T$2:T178, 0)))</f>
        <v/>
      </c>
      <c r="Y178" t="str">
        <f ca="1">IF(U178="","", IF(U178=-1, "Short"&amp;COUNTIF($U$2:U178,-1), "Cover"&amp;COUNTIF($U$2:U178, 0)))</f>
        <v/>
      </c>
      <c r="Z178" t="str">
        <f t="shared" ca="1" si="66"/>
        <v/>
      </c>
      <c r="AA178" t="str">
        <f t="shared" ca="1" si="67"/>
        <v/>
      </c>
      <c r="AB178" t="str">
        <f t="shared" ca="1" si="68"/>
        <v/>
      </c>
      <c r="AC178" t="str">
        <f t="shared" ca="1" si="69"/>
        <v/>
      </c>
      <c r="AD178" t="str">
        <f t="shared" ca="1" si="70"/>
        <v/>
      </c>
      <c r="AE178" t="str">
        <f t="shared" ca="1" si="70"/>
        <v/>
      </c>
      <c r="AF178">
        <f t="shared" ca="1" si="71"/>
        <v>0</v>
      </c>
      <c r="AG178">
        <f t="shared" ca="1" si="72"/>
        <v>0</v>
      </c>
      <c r="AH178" t="str">
        <f ca="1">IF(AF178=0, "", COUNTIF($AF$2:AF178, 1))</f>
        <v/>
      </c>
      <c r="AI178" t="str">
        <f ca="1">IF(AG178=0, "", COUNTIF($AG$2:AG178, 1))</f>
        <v/>
      </c>
      <c r="AJ178" t="str">
        <f t="shared" ca="1" si="73"/>
        <v/>
      </c>
      <c r="AK178" t="str">
        <f t="shared" ca="1" si="74"/>
        <v/>
      </c>
    </row>
    <row r="179" spans="1:37" x14ac:dyDescent="0.3">
      <c r="A179" t="str">
        <f ca="1">IF(W179="","",W179&amp;"-"&amp;COUNTIF($W$2:W179,W179))</f>
        <v/>
      </c>
      <c r="B179" t="str">
        <f ca="1">IF(T179="","",T179&amp;"-"&amp;COUNTIF($T$2:T179,T179))</f>
        <v/>
      </c>
      <c r="C179" t="str">
        <f ca="1">IF(U179="","",U179&amp;"-"&amp;COUNTIF($U$2:U179,U179))</f>
        <v/>
      </c>
      <c r="D179" t="s">
        <v>97</v>
      </c>
      <c r="E179" t="s">
        <v>97</v>
      </c>
      <c r="F179">
        <f t="shared" si="75"/>
        <v>178</v>
      </c>
      <c r="G179" s="4">
        <f t="shared" ca="1" si="56"/>
        <v>41533</v>
      </c>
      <c r="H179">
        <f t="shared" ca="1" si="57"/>
        <v>642.79999999999995</v>
      </c>
      <c r="I179" s="5">
        <f t="shared" ca="1" si="57"/>
        <v>814.25</v>
      </c>
      <c r="J179" s="6">
        <f t="shared" ca="1" si="58"/>
        <v>0.7894381332514584</v>
      </c>
      <c r="K179" s="6">
        <f t="shared" ca="1" si="54"/>
        <v>0.79487766269547522</v>
      </c>
      <c r="L179" s="6">
        <f t="shared" ca="1" si="77"/>
        <v>1.146850339586792E-2</v>
      </c>
      <c r="M179">
        <f t="shared" ca="1" si="59"/>
        <v>0.80634616609134313</v>
      </c>
      <c r="N179">
        <f t="shared" ca="1" si="60"/>
        <v>0.78340915929960731</v>
      </c>
      <c r="O179" t="str">
        <f t="shared" ca="1" si="55"/>
        <v>Long</v>
      </c>
      <c r="P179" t="str">
        <f t="shared" ca="1" si="79"/>
        <v>Long</v>
      </c>
      <c r="Q179" t="str">
        <f t="shared" ca="1" si="61"/>
        <v/>
      </c>
      <c r="R179">
        <f t="shared" ca="1" si="62"/>
        <v>1</v>
      </c>
      <c r="S179">
        <f t="shared" ca="1" si="63"/>
        <v>0</v>
      </c>
      <c r="T179" t="str">
        <f t="shared" ca="1" si="64"/>
        <v/>
      </c>
      <c r="U179" t="str">
        <f t="shared" ca="1" si="65"/>
        <v/>
      </c>
      <c r="V179">
        <f t="shared" ca="1" si="78"/>
        <v>0</v>
      </c>
      <c r="W179" t="str">
        <f t="shared" ca="1" si="76"/>
        <v/>
      </c>
      <c r="X179" t="str">
        <f ca="1">IF(T179="","", IF(T179=1, "Long"&amp;COUNTIF($T$2:T179,1), "Sell"&amp;COUNTIF($T$2:T179, 0)))</f>
        <v/>
      </c>
      <c r="Y179" t="str">
        <f ca="1">IF(U179="","", IF(U179=-1, "Short"&amp;COUNTIF($U$2:U179,-1), "Cover"&amp;COUNTIF($U$2:U179, 0)))</f>
        <v/>
      </c>
      <c r="Z179" t="str">
        <f t="shared" ca="1" si="66"/>
        <v/>
      </c>
      <c r="AA179" t="str">
        <f t="shared" ca="1" si="67"/>
        <v/>
      </c>
      <c r="AB179" t="str">
        <f t="shared" ca="1" si="68"/>
        <v/>
      </c>
      <c r="AC179" t="str">
        <f t="shared" ca="1" si="69"/>
        <v/>
      </c>
      <c r="AD179" t="str">
        <f t="shared" ca="1" si="70"/>
        <v/>
      </c>
      <c r="AE179" t="str">
        <f t="shared" ca="1" si="70"/>
        <v/>
      </c>
      <c r="AF179">
        <f t="shared" ca="1" si="71"/>
        <v>0</v>
      </c>
      <c r="AG179">
        <f t="shared" ca="1" si="72"/>
        <v>0</v>
      </c>
      <c r="AH179" t="str">
        <f ca="1">IF(AF179=0, "", COUNTIF($AF$2:AF179, 1))</f>
        <v/>
      </c>
      <c r="AI179" t="str">
        <f ca="1">IF(AG179=0, "", COUNTIF($AG$2:AG179, 1))</f>
        <v/>
      </c>
      <c r="AJ179" t="str">
        <f t="shared" ca="1" si="73"/>
        <v/>
      </c>
      <c r="AK179" t="str">
        <f t="shared" ca="1" si="74"/>
        <v/>
      </c>
    </row>
    <row r="180" spans="1:37" x14ac:dyDescent="0.3">
      <c r="A180" t="str">
        <f ca="1">IF(W180="","",W180&amp;"-"&amp;COUNTIF($W$2:W180,W180))</f>
        <v>0-21</v>
      </c>
      <c r="B180" t="str">
        <f ca="1">IF(T180="","",T180&amp;"-"&amp;COUNTIF($T$2:T180,T180))</f>
        <v>0-12</v>
      </c>
      <c r="C180" t="str">
        <f ca="1">IF(U180="","",U180&amp;"-"&amp;COUNTIF($U$2:U180,U180))</f>
        <v/>
      </c>
      <c r="D180" t="s">
        <v>97</v>
      </c>
      <c r="E180">
        <v>21</v>
      </c>
      <c r="F180">
        <f t="shared" si="75"/>
        <v>179</v>
      </c>
      <c r="G180" s="4">
        <f t="shared" ca="1" si="56"/>
        <v>41534</v>
      </c>
      <c r="H180">
        <f t="shared" ca="1" si="57"/>
        <v>642.25</v>
      </c>
      <c r="I180" s="5">
        <f t="shared" ca="1" si="57"/>
        <v>803.95</v>
      </c>
      <c r="J180" s="6">
        <f t="shared" ca="1" si="58"/>
        <v>0.79886808881149318</v>
      </c>
      <c r="K180" s="6">
        <f t="shared" ca="1" si="54"/>
        <v>0.79492969367846622</v>
      </c>
      <c r="L180" s="6">
        <f t="shared" ca="1" si="77"/>
        <v>1.1487161203253018E-2</v>
      </c>
      <c r="M180">
        <f t="shared" ca="1" si="59"/>
        <v>0.80641685488171921</v>
      </c>
      <c r="N180">
        <f t="shared" ca="1" si="60"/>
        <v>0.78344253247521323</v>
      </c>
      <c r="O180" t="str">
        <f t="shared" ca="1" si="55"/>
        <v/>
      </c>
      <c r="P180" t="str">
        <f t="shared" ca="1" si="79"/>
        <v/>
      </c>
      <c r="Q180" t="str">
        <f t="shared" ca="1" si="61"/>
        <v/>
      </c>
      <c r="R180">
        <f t="shared" ca="1" si="62"/>
        <v>0</v>
      </c>
      <c r="S180">
        <f t="shared" ca="1" si="63"/>
        <v>0</v>
      </c>
      <c r="T180">
        <f t="shared" ca="1" si="64"/>
        <v>0</v>
      </c>
      <c r="U180" t="str">
        <f t="shared" ca="1" si="65"/>
        <v/>
      </c>
      <c r="V180">
        <f t="shared" ca="1" si="78"/>
        <v>0</v>
      </c>
      <c r="W180">
        <f t="shared" ca="1" si="76"/>
        <v>0</v>
      </c>
      <c r="X180" t="str">
        <f ca="1">IF(T180="","", IF(T180=1, "Long"&amp;COUNTIF($T$2:T180,1), "Sell"&amp;COUNTIF($T$2:T180, 0)))</f>
        <v>Sell12</v>
      </c>
      <c r="Y180" t="str">
        <f ca="1">IF(U180="","", IF(U180=-1, "Short"&amp;COUNTIF($U$2:U180,-1), "Cover"&amp;COUNTIF($U$2:U180, 0)))</f>
        <v/>
      </c>
      <c r="Z180" t="str">
        <f t="shared" ca="1" si="66"/>
        <v/>
      </c>
      <c r="AA180" t="str">
        <f t="shared" ca="1" si="67"/>
        <v>SELL</v>
      </c>
      <c r="AB180" t="str">
        <f t="shared" ca="1" si="68"/>
        <v/>
      </c>
      <c r="AC180" t="str">
        <f t="shared" ca="1" si="69"/>
        <v/>
      </c>
      <c r="AD180" t="str">
        <f t="shared" ca="1" si="70"/>
        <v/>
      </c>
      <c r="AE180" t="str">
        <f t="shared" ca="1" si="70"/>
        <v>SELL</v>
      </c>
      <c r="AF180">
        <f t="shared" ca="1" si="71"/>
        <v>0</v>
      </c>
      <c r="AG180">
        <f t="shared" ca="1" si="72"/>
        <v>1</v>
      </c>
      <c r="AH180" t="str">
        <f ca="1">IF(AF180=0, "", COUNTIF($AF$2:AF180, 1))</f>
        <v/>
      </c>
      <c r="AI180">
        <f ca="1">IF(AG180=0, "", COUNTIF($AG$2:AG180, 1))</f>
        <v>21</v>
      </c>
      <c r="AJ180" t="str">
        <f t="shared" ca="1" si="73"/>
        <v/>
      </c>
      <c r="AK180" t="str">
        <f t="shared" ca="1" si="74"/>
        <v>Long</v>
      </c>
    </row>
    <row r="181" spans="1:37" x14ac:dyDescent="0.3">
      <c r="A181" t="str">
        <f ca="1">IF(W181="","",W181&amp;"-"&amp;COUNTIF($W$2:W181,W181))</f>
        <v>1-22</v>
      </c>
      <c r="B181" t="str">
        <f ca="1">IF(T181="","",T181&amp;"-"&amp;COUNTIF($T$2:T181,T181))</f>
        <v/>
      </c>
      <c r="C181" t="str">
        <f ca="1">IF(U181="","",U181&amp;"-"&amp;COUNTIF($U$2:U181,U181))</f>
        <v>-1-10</v>
      </c>
      <c r="D181">
        <v>22</v>
      </c>
      <c r="E181" t="s">
        <v>97</v>
      </c>
      <c r="F181">
        <f t="shared" si="75"/>
        <v>180</v>
      </c>
      <c r="G181" s="4">
        <f t="shared" ca="1" si="56"/>
        <v>41535</v>
      </c>
      <c r="H181">
        <f t="shared" ca="1" si="57"/>
        <v>650.5</v>
      </c>
      <c r="I181" s="5">
        <f t="shared" ca="1" si="57"/>
        <v>799.2</v>
      </c>
      <c r="J181" s="6">
        <f t="shared" ca="1" si="58"/>
        <v>0.81393893893893887</v>
      </c>
      <c r="K181" s="6">
        <f t="shared" ca="1" si="54"/>
        <v>0.79622819353804675</v>
      </c>
      <c r="L181" s="6">
        <f t="shared" ca="1" si="77"/>
        <v>1.2891826399477698E-2</v>
      </c>
      <c r="M181">
        <f t="shared" ca="1" si="59"/>
        <v>0.80912001993752447</v>
      </c>
      <c r="N181">
        <f t="shared" ca="1" si="60"/>
        <v>0.78333636713856902</v>
      </c>
      <c r="O181" t="str">
        <f t="shared" ca="1" si="55"/>
        <v>Short</v>
      </c>
      <c r="P181" t="str">
        <f t="shared" ca="1" si="79"/>
        <v/>
      </c>
      <c r="Q181" t="str">
        <f t="shared" ca="1" si="61"/>
        <v>Short</v>
      </c>
      <c r="R181">
        <f t="shared" ca="1" si="62"/>
        <v>0</v>
      </c>
      <c r="S181">
        <f t="shared" ca="1" si="63"/>
        <v>-1</v>
      </c>
      <c r="T181" t="str">
        <f t="shared" ca="1" si="64"/>
        <v/>
      </c>
      <c r="U181">
        <f t="shared" ca="1" si="65"/>
        <v>-1</v>
      </c>
      <c r="V181">
        <f t="shared" ca="1" si="78"/>
        <v>-1</v>
      </c>
      <c r="W181">
        <f t="shared" ca="1" si="76"/>
        <v>1</v>
      </c>
      <c r="X181" t="str">
        <f ca="1">IF(T181="","", IF(T181=1, "Long"&amp;COUNTIF($T$2:T181,1), "Sell"&amp;COUNTIF($T$2:T181, 0)))</f>
        <v/>
      </c>
      <c r="Y181" t="str">
        <f ca="1">IF(U181="","", IF(U181=-1, "Short"&amp;COUNTIF($U$2:U181,-1), "Cover"&amp;COUNTIF($U$2:U181, 0)))</f>
        <v>Short10</v>
      </c>
      <c r="Z181" t="str">
        <f t="shared" ca="1" si="66"/>
        <v/>
      </c>
      <c r="AA181" t="str">
        <f t="shared" ca="1" si="67"/>
        <v/>
      </c>
      <c r="AB181" t="str">
        <f t="shared" ca="1" si="68"/>
        <v>Short</v>
      </c>
      <c r="AC181" t="str">
        <f t="shared" ca="1" si="69"/>
        <v/>
      </c>
      <c r="AD181" t="str">
        <f t="shared" ca="1" si="70"/>
        <v>Short</v>
      </c>
      <c r="AE181" t="str">
        <f t="shared" ca="1" si="70"/>
        <v/>
      </c>
      <c r="AF181">
        <f t="shared" ca="1" si="71"/>
        <v>1</v>
      </c>
      <c r="AG181">
        <f t="shared" ca="1" si="72"/>
        <v>0</v>
      </c>
      <c r="AH181">
        <f ca="1">IF(AF181=0, "", COUNTIF($AF$2:AF181, 1))</f>
        <v>22</v>
      </c>
      <c r="AI181" t="str">
        <f ca="1">IF(AG181=0, "", COUNTIF($AG$2:AG181, 1))</f>
        <v/>
      </c>
      <c r="AJ181" t="str">
        <f t="shared" ca="1" si="73"/>
        <v>Short</v>
      </c>
      <c r="AK181" t="str">
        <f t="shared" ca="1" si="74"/>
        <v/>
      </c>
    </row>
    <row r="182" spans="1:37" x14ac:dyDescent="0.3">
      <c r="A182" t="str">
        <f ca="1">IF(W182="","",W182&amp;"-"&amp;COUNTIF($W$2:W182,W182))</f>
        <v/>
      </c>
      <c r="B182" t="str">
        <f ca="1">IF(T182="","",T182&amp;"-"&amp;COUNTIF($T$2:T182,T182))</f>
        <v/>
      </c>
      <c r="C182" t="str">
        <f ca="1">IF(U182="","",U182&amp;"-"&amp;COUNTIF($U$2:U182,U182))</f>
        <v/>
      </c>
      <c r="D182" t="s">
        <v>97</v>
      </c>
      <c r="E182" t="s">
        <v>97</v>
      </c>
      <c r="F182">
        <f t="shared" si="75"/>
        <v>181</v>
      </c>
      <c r="G182" s="4">
        <f t="shared" ca="1" si="56"/>
        <v>41536</v>
      </c>
      <c r="H182">
        <f t="shared" ca="1" si="57"/>
        <v>683.2</v>
      </c>
      <c r="I182" s="5">
        <f t="shared" ca="1" si="57"/>
        <v>834.55</v>
      </c>
      <c r="J182" s="6">
        <f t="shared" ca="1" si="58"/>
        <v>0.81864477862321017</v>
      </c>
      <c r="K182" s="6">
        <f t="shared" ca="1" si="54"/>
        <v>0.79859302376118524</v>
      </c>
      <c r="L182" s="6">
        <f t="shared" ca="1" si="77"/>
        <v>1.4685043907692893E-2</v>
      </c>
      <c r="M182">
        <f t="shared" ca="1" si="59"/>
        <v>0.81327806766887811</v>
      </c>
      <c r="N182">
        <f t="shared" ca="1" si="60"/>
        <v>0.78390797985349236</v>
      </c>
      <c r="O182" t="str">
        <f t="shared" ca="1" si="55"/>
        <v>Short</v>
      </c>
      <c r="P182" t="str">
        <f t="shared" ca="1" si="79"/>
        <v/>
      </c>
      <c r="Q182" t="str">
        <f t="shared" ca="1" si="61"/>
        <v>Short</v>
      </c>
      <c r="R182">
        <f t="shared" ca="1" si="62"/>
        <v>0</v>
      </c>
      <c r="S182">
        <f t="shared" ca="1" si="63"/>
        <v>-1</v>
      </c>
      <c r="T182" t="str">
        <f t="shared" ca="1" si="64"/>
        <v/>
      </c>
      <c r="U182" t="str">
        <f t="shared" ca="1" si="65"/>
        <v/>
      </c>
      <c r="V182">
        <f t="shared" ca="1" si="78"/>
        <v>0</v>
      </c>
      <c r="W182" t="str">
        <f t="shared" ca="1" si="76"/>
        <v/>
      </c>
      <c r="X182" t="str">
        <f ca="1">IF(T182="","", IF(T182=1, "Long"&amp;COUNTIF($T$2:T182,1), "Sell"&amp;COUNTIF($T$2:T182, 0)))</f>
        <v/>
      </c>
      <c r="Y182" t="str">
        <f ca="1">IF(U182="","", IF(U182=-1, "Short"&amp;COUNTIF($U$2:U182,-1), "Cover"&amp;COUNTIF($U$2:U182, 0)))</f>
        <v/>
      </c>
      <c r="Z182" t="str">
        <f t="shared" ca="1" si="66"/>
        <v/>
      </c>
      <c r="AA182" t="str">
        <f t="shared" ca="1" si="67"/>
        <v/>
      </c>
      <c r="AB182" t="str">
        <f t="shared" ca="1" si="68"/>
        <v/>
      </c>
      <c r="AC182" t="str">
        <f t="shared" ca="1" si="69"/>
        <v/>
      </c>
      <c r="AD182" t="str">
        <f t="shared" ca="1" si="70"/>
        <v/>
      </c>
      <c r="AE182" t="str">
        <f t="shared" ca="1" si="70"/>
        <v/>
      </c>
      <c r="AF182">
        <f t="shared" ca="1" si="71"/>
        <v>0</v>
      </c>
      <c r="AG182">
        <f t="shared" ca="1" si="72"/>
        <v>0</v>
      </c>
      <c r="AH182" t="str">
        <f ca="1">IF(AF182=0, "", COUNTIF($AF$2:AF182, 1))</f>
        <v/>
      </c>
      <c r="AI182" t="str">
        <f ca="1">IF(AG182=0, "", COUNTIF($AG$2:AG182, 1))</f>
        <v/>
      </c>
      <c r="AJ182" t="str">
        <f t="shared" ca="1" si="73"/>
        <v/>
      </c>
      <c r="AK182" t="str">
        <f t="shared" ca="1" si="74"/>
        <v/>
      </c>
    </row>
    <row r="183" spans="1:37" x14ac:dyDescent="0.3">
      <c r="A183" t="str">
        <f ca="1">IF(W183="","",W183&amp;"-"&amp;COUNTIF($W$2:W183,W183))</f>
        <v/>
      </c>
      <c r="B183" t="str">
        <f ca="1">IF(T183="","",T183&amp;"-"&amp;COUNTIF($T$2:T183,T183))</f>
        <v/>
      </c>
      <c r="C183" t="str">
        <f ca="1">IF(U183="","",U183&amp;"-"&amp;COUNTIF($U$2:U183,U183))</f>
        <v/>
      </c>
      <c r="D183" t="s">
        <v>97</v>
      </c>
      <c r="E183" t="s">
        <v>97</v>
      </c>
      <c r="F183">
        <f t="shared" si="75"/>
        <v>182</v>
      </c>
      <c r="G183" s="4">
        <f t="shared" ca="1" si="56"/>
        <v>41537</v>
      </c>
      <c r="H183">
        <f t="shared" ca="1" si="57"/>
        <v>659.05</v>
      </c>
      <c r="I183" s="5">
        <f t="shared" ca="1" si="57"/>
        <v>810.4</v>
      </c>
      <c r="J183" s="6">
        <f t="shared" ca="1" si="58"/>
        <v>0.81324037512339586</v>
      </c>
      <c r="K183" s="6">
        <f t="shared" ca="1" si="54"/>
        <v>0.79869371372555031</v>
      </c>
      <c r="L183" s="6">
        <f t="shared" ca="1" si="77"/>
        <v>1.4792025724431888E-2</v>
      </c>
      <c r="M183">
        <f t="shared" ca="1" si="59"/>
        <v>0.81348573944998215</v>
      </c>
      <c r="N183">
        <f t="shared" ca="1" si="60"/>
        <v>0.78390168800111848</v>
      </c>
      <c r="O183" t="str">
        <f t="shared" ca="1" si="55"/>
        <v>Short</v>
      </c>
      <c r="P183" t="str">
        <f t="shared" ca="1" si="79"/>
        <v/>
      </c>
      <c r="Q183" t="str">
        <f t="shared" ca="1" si="61"/>
        <v>Short</v>
      </c>
      <c r="R183">
        <f t="shared" ca="1" si="62"/>
        <v>0</v>
      </c>
      <c r="S183">
        <f t="shared" ca="1" si="63"/>
        <v>-1</v>
      </c>
      <c r="T183" t="str">
        <f t="shared" ca="1" si="64"/>
        <v/>
      </c>
      <c r="U183" t="str">
        <f t="shared" ca="1" si="65"/>
        <v/>
      </c>
      <c r="V183">
        <f t="shared" ca="1" si="78"/>
        <v>0</v>
      </c>
      <c r="W183" t="str">
        <f t="shared" ca="1" si="76"/>
        <v/>
      </c>
      <c r="X183" t="str">
        <f ca="1">IF(T183="","", IF(T183=1, "Long"&amp;COUNTIF($T$2:T183,1), "Sell"&amp;COUNTIF($T$2:T183, 0)))</f>
        <v/>
      </c>
      <c r="Y183" t="str">
        <f ca="1">IF(U183="","", IF(U183=-1, "Short"&amp;COUNTIF($U$2:U183,-1), "Cover"&amp;COUNTIF($U$2:U183, 0)))</f>
        <v/>
      </c>
      <c r="Z183" t="str">
        <f t="shared" ca="1" si="66"/>
        <v/>
      </c>
      <c r="AA183" t="str">
        <f t="shared" ca="1" si="67"/>
        <v/>
      </c>
      <c r="AB183" t="str">
        <f t="shared" ca="1" si="68"/>
        <v/>
      </c>
      <c r="AC183" t="str">
        <f t="shared" ca="1" si="69"/>
        <v/>
      </c>
      <c r="AD183" t="str">
        <f t="shared" ca="1" si="70"/>
        <v/>
      </c>
      <c r="AE183" t="str">
        <f t="shared" ca="1" si="70"/>
        <v/>
      </c>
      <c r="AF183">
        <f t="shared" ca="1" si="71"/>
        <v>0</v>
      </c>
      <c r="AG183">
        <f t="shared" ca="1" si="72"/>
        <v>0</v>
      </c>
      <c r="AH183" t="str">
        <f ca="1">IF(AF183=0, "", COUNTIF($AF$2:AF183, 1))</f>
        <v/>
      </c>
      <c r="AI183" t="str">
        <f ca="1">IF(AG183=0, "", COUNTIF($AG$2:AG183, 1))</f>
        <v/>
      </c>
      <c r="AJ183" t="str">
        <f t="shared" ca="1" si="73"/>
        <v/>
      </c>
      <c r="AK183" t="str">
        <f t="shared" ca="1" si="74"/>
        <v/>
      </c>
    </row>
    <row r="184" spans="1:37" x14ac:dyDescent="0.3">
      <c r="A184" t="str">
        <f ca="1">IF(W184="","",W184&amp;"-"&amp;COUNTIF($W$2:W184,W184))</f>
        <v/>
      </c>
      <c r="B184" t="str">
        <f ca="1">IF(T184="","",T184&amp;"-"&amp;COUNTIF($T$2:T184,T184))</f>
        <v/>
      </c>
      <c r="C184" t="str">
        <f ca="1">IF(U184="","",U184&amp;"-"&amp;COUNTIF($U$2:U184,U184))</f>
        <v/>
      </c>
      <c r="D184" t="s">
        <v>97</v>
      </c>
      <c r="E184" t="s">
        <v>97</v>
      </c>
      <c r="F184">
        <f t="shared" si="75"/>
        <v>183</v>
      </c>
      <c r="G184" s="4">
        <f t="shared" ca="1" si="56"/>
        <v>41540</v>
      </c>
      <c r="H184">
        <f t="shared" ca="1" si="57"/>
        <v>641.95000000000005</v>
      </c>
      <c r="I184" s="5">
        <f t="shared" ca="1" si="57"/>
        <v>776.2</v>
      </c>
      <c r="J184" s="6">
        <f t="shared" ca="1" si="58"/>
        <v>0.82704199948466894</v>
      </c>
      <c r="K184" s="6">
        <f t="shared" ca="1" si="54"/>
        <v>0.8004095454016904</v>
      </c>
      <c r="L184" s="6">
        <f t="shared" ca="1" si="77"/>
        <v>1.7056133928207498E-2</v>
      </c>
      <c r="M184">
        <f t="shared" ca="1" si="59"/>
        <v>0.81746567932989789</v>
      </c>
      <c r="N184">
        <f t="shared" ca="1" si="60"/>
        <v>0.78335341147348292</v>
      </c>
      <c r="O184" t="str">
        <f t="shared" ca="1" si="55"/>
        <v>Short</v>
      </c>
      <c r="P184" t="str">
        <f t="shared" ca="1" si="79"/>
        <v/>
      </c>
      <c r="Q184" t="str">
        <f t="shared" ca="1" si="61"/>
        <v>Short</v>
      </c>
      <c r="R184">
        <f t="shared" ca="1" si="62"/>
        <v>0</v>
      </c>
      <c r="S184">
        <f t="shared" ca="1" si="63"/>
        <v>-1</v>
      </c>
      <c r="T184" t="str">
        <f t="shared" ca="1" si="64"/>
        <v/>
      </c>
      <c r="U184" t="str">
        <f t="shared" ca="1" si="65"/>
        <v/>
      </c>
      <c r="V184">
        <f t="shared" ca="1" si="78"/>
        <v>0</v>
      </c>
      <c r="W184" t="str">
        <f t="shared" ca="1" si="76"/>
        <v/>
      </c>
      <c r="X184" t="str">
        <f ca="1">IF(T184="","", IF(T184=1, "Long"&amp;COUNTIF($T$2:T184,1), "Sell"&amp;COUNTIF($T$2:T184, 0)))</f>
        <v/>
      </c>
      <c r="Y184" t="str">
        <f ca="1">IF(U184="","", IF(U184=-1, "Short"&amp;COUNTIF($U$2:U184,-1), "Cover"&amp;COUNTIF($U$2:U184, 0)))</f>
        <v/>
      </c>
      <c r="Z184" t="str">
        <f t="shared" ca="1" si="66"/>
        <v/>
      </c>
      <c r="AA184" t="str">
        <f t="shared" ca="1" si="67"/>
        <v/>
      </c>
      <c r="AB184" t="str">
        <f t="shared" ca="1" si="68"/>
        <v/>
      </c>
      <c r="AC184" t="str">
        <f t="shared" ca="1" si="69"/>
        <v/>
      </c>
      <c r="AD184" t="str">
        <f t="shared" ca="1" si="70"/>
        <v/>
      </c>
      <c r="AE184" t="str">
        <f t="shared" ca="1" si="70"/>
        <v/>
      </c>
      <c r="AF184">
        <f t="shared" ca="1" si="71"/>
        <v>0</v>
      </c>
      <c r="AG184">
        <f t="shared" ca="1" si="72"/>
        <v>0</v>
      </c>
      <c r="AH184" t="str">
        <f ca="1">IF(AF184=0, "", COUNTIF($AF$2:AF184, 1))</f>
        <v/>
      </c>
      <c r="AI184" t="str">
        <f ca="1">IF(AG184=0, "", COUNTIF($AG$2:AG184, 1))</f>
        <v/>
      </c>
      <c r="AJ184" t="str">
        <f t="shared" ca="1" si="73"/>
        <v/>
      </c>
      <c r="AK184" t="str">
        <f t="shared" ca="1" si="74"/>
        <v/>
      </c>
    </row>
    <row r="185" spans="1:37" x14ac:dyDescent="0.3">
      <c r="A185" t="str">
        <f ca="1">IF(W185="","",W185&amp;"-"&amp;COUNTIF($W$2:W185,W185))</f>
        <v/>
      </c>
      <c r="B185" t="str">
        <f ca="1">IF(T185="","",T185&amp;"-"&amp;COUNTIF($T$2:T185,T185))</f>
        <v/>
      </c>
      <c r="C185" t="str">
        <f ca="1">IF(U185="","",U185&amp;"-"&amp;COUNTIF($U$2:U185,U185))</f>
        <v/>
      </c>
      <c r="D185" t="s">
        <v>97</v>
      </c>
      <c r="E185" t="s">
        <v>97</v>
      </c>
      <c r="F185">
        <f t="shared" si="75"/>
        <v>184</v>
      </c>
      <c r="G185" s="4">
        <f t="shared" ca="1" si="56"/>
        <v>41541</v>
      </c>
      <c r="H185">
        <f t="shared" ca="1" si="57"/>
        <v>638.45000000000005</v>
      </c>
      <c r="I185" s="5">
        <f t="shared" ca="1" si="57"/>
        <v>788.25</v>
      </c>
      <c r="J185" s="6">
        <f t="shared" ca="1" si="58"/>
        <v>0.80995876942594358</v>
      </c>
      <c r="K185" s="6">
        <f t="shared" ca="1" si="54"/>
        <v>0.80255724833452136</v>
      </c>
      <c r="L185" s="6">
        <f t="shared" ca="1" si="77"/>
        <v>1.6736501036190121E-2</v>
      </c>
      <c r="M185">
        <f t="shared" ca="1" si="59"/>
        <v>0.81929374937071153</v>
      </c>
      <c r="N185">
        <f t="shared" ca="1" si="60"/>
        <v>0.78582074729833118</v>
      </c>
      <c r="O185" t="str">
        <f t="shared" ca="1" si="55"/>
        <v>Short</v>
      </c>
      <c r="P185" t="str">
        <f t="shared" ca="1" si="79"/>
        <v/>
      </c>
      <c r="Q185" t="str">
        <f t="shared" ca="1" si="61"/>
        <v>Short</v>
      </c>
      <c r="R185">
        <f t="shared" ca="1" si="62"/>
        <v>0</v>
      </c>
      <c r="S185">
        <f t="shared" ca="1" si="63"/>
        <v>-1</v>
      </c>
      <c r="T185" t="str">
        <f t="shared" ca="1" si="64"/>
        <v/>
      </c>
      <c r="U185" t="str">
        <f t="shared" ca="1" si="65"/>
        <v/>
      </c>
      <c r="V185">
        <f t="shared" ca="1" si="78"/>
        <v>0</v>
      </c>
      <c r="W185" t="str">
        <f t="shared" ca="1" si="76"/>
        <v/>
      </c>
      <c r="X185" t="str">
        <f ca="1">IF(T185="","", IF(T185=1, "Long"&amp;COUNTIF($T$2:T185,1), "Sell"&amp;COUNTIF($T$2:T185, 0)))</f>
        <v/>
      </c>
      <c r="Y185" t="str">
        <f ca="1">IF(U185="","", IF(U185=-1, "Short"&amp;COUNTIF($U$2:U185,-1), "Cover"&amp;COUNTIF($U$2:U185, 0)))</f>
        <v/>
      </c>
      <c r="Z185" t="str">
        <f t="shared" ca="1" si="66"/>
        <v/>
      </c>
      <c r="AA185" t="str">
        <f t="shared" ca="1" si="67"/>
        <v/>
      </c>
      <c r="AB185" t="str">
        <f t="shared" ca="1" si="68"/>
        <v/>
      </c>
      <c r="AC185" t="str">
        <f t="shared" ca="1" si="69"/>
        <v/>
      </c>
      <c r="AD185" t="str">
        <f t="shared" ca="1" si="70"/>
        <v/>
      </c>
      <c r="AE185" t="str">
        <f t="shared" ca="1" si="70"/>
        <v/>
      </c>
      <c r="AF185">
        <f t="shared" ca="1" si="71"/>
        <v>0</v>
      </c>
      <c r="AG185">
        <f t="shared" ca="1" si="72"/>
        <v>0</v>
      </c>
      <c r="AH185" t="str">
        <f ca="1">IF(AF185=0, "", COUNTIF($AF$2:AF185, 1))</f>
        <v/>
      </c>
      <c r="AI185" t="str">
        <f ca="1">IF(AG185=0, "", COUNTIF($AG$2:AG185, 1))</f>
        <v/>
      </c>
      <c r="AJ185" t="str">
        <f t="shared" ca="1" si="73"/>
        <v/>
      </c>
      <c r="AK185" t="str">
        <f t="shared" ca="1" si="74"/>
        <v/>
      </c>
    </row>
    <row r="186" spans="1:37" x14ac:dyDescent="0.3">
      <c r="A186" t="str">
        <f ca="1">IF(W186="","",W186&amp;"-"&amp;COUNTIF($W$2:W186,W186))</f>
        <v>0-22</v>
      </c>
      <c r="B186" t="str">
        <f ca="1">IF(T186="","",T186&amp;"-"&amp;COUNTIF($T$2:T186,T186))</f>
        <v/>
      </c>
      <c r="C186" t="str">
        <f ca="1">IF(U186="","",U186&amp;"-"&amp;COUNTIF($U$2:U186,U186))</f>
        <v>0-10</v>
      </c>
      <c r="D186" t="s">
        <v>97</v>
      </c>
      <c r="E186">
        <v>22</v>
      </c>
      <c r="F186">
        <f t="shared" si="75"/>
        <v>185</v>
      </c>
      <c r="G186" s="4">
        <f t="shared" ca="1" si="56"/>
        <v>41542</v>
      </c>
      <c r="H186">
        <f t="shared" ca="1" si="57"/>
        <v>620.6</v>
      </c>
      <c r="I186" s="5">
        <f t="shared" ca="1" si="57"/>
        <v>779.65</v>
      </c>
      <c r="J186" s="6">
        <f t="shared" ca="1" si="58"/>
        <v>0.79599820432245239</v>
      </c>
      <c r="K186" s="6">
        <f t="shared" ca="1" si="54"/>
        <v>0.80242683964629347</v>
      </c>
      <c r="L186" s="6">
        <f t="shared" ca="1" si="77"/>
        <v>1.6787000996360248E-2</v>
      </c>
      <c r="M186">
        <f t="shared" ca="1" si="59"/>
        <v>0.81921384064265368</v>
      </c>
      <c r="N186">
        <f t="shared" ca="1" si="60"/>
        <v>0.78563983864993325</v>
      </c>
      <c r="O186" t="str">
        <f t="shared" ca="1" si="55"/>
        <v/>
      </c>
      <c r="P186" t="str">
        <f t="shared" ca="1" si="79"/>
        <v/>
      </c>
      <c r="Q186" t="str">
        <f t="shared" ca="1" si="61"/>
        <v/>
      </c>
      <c r="R186">
        <f t="shared" ca="1" si="62"/>
        <v>0</v>
      </c>
      <c r="S186">
        <f t="shared" ca="1" si="63"/>
        <v>0</v>
      </c>
      <c r="T186" t="str">
        <f t="shared" ca="1" si="64"/>
        <v/>
      </c>
      <c r="U186">
        <f t="shared" ca="1" si="65"/>
        <v>0</v>
      </c>
      <c r="V186">
        <f t="shared" ca="1" si="78"/>
        <v>0</v>
      </c>
      <c r="W186">
        <f t="shared" ca="1" si="76"/>
        <v>0</v>
      </c>
      <c r="X186" t="str">
        <f ca="1">IF(T186="","", IF(T186=1, "Long"&amp;COUNTIF($T$2:T186,1), "Sell"&amp;COUNTIF($T$2:T186, 0)))</f>
        <v/>
      </c>
      <c r="Y186" t="str">
        <f ca="1">IF(U186="","", IF(U186=-1, "Short"&amp;COUNTIF($U$2:U186,-1), "Cover"&amp;COUNTIF($U$2:U186, 0)))</f>
        <v>Cover10</v>
      </c>
      <c r="Z186" t="str">
        <f t="shared" ca="1" si="66"/>
        <v/>
      </c>
      <c r="AA186" t="str">
        <f t="shared" ca="1" si="67"/>
        <v/>
      </c>
      <c r="AB186" t="str">
        <f t="shared" ca="1" si="68"/>
        <v/>
      </c>
      <c r="AC186" t="str">
        <f t="shared" ca="1" si="69"/>
        <v>Cover</v>
      </c>
      <c r="AD186" t="str">
        <f t="shared" ca="1" si="70"/>
        <v/>
      </c>
      <c r="AE186" t="str">
        <f t="shared" ca="1" si="70"/>
        <v>Cover</v>
      </c>
      <c r="AF186">
        <f t="shared" ca="1" si="71"/>
        <v>0</v>
      </c>
      <c r="AG186">
        <f t="shared" ca="1" si="72"/>
        <v>1</v>
      </c>
      <c r="AH186" t="str">
        <f ca="1">IF(AF186=0, "", COUNTIF($AF$2:AF186, 1))</f>
        <v/>
      </c>
      <c r="AI186">
        <f ca="1">IF(AG186=0, "", COUNTIF($AG$2:AG186, 1))</f>
        <v>22</v>
      </c>
      <c r="AJ186" t="str">
        <f t="shared" ca="1" si="73"/>
        <v/>
      </c>
      <c r="AK186" t="str">
        <f t="shared" ca="1" si="74"/>
        <v>Short</v>
      </c>
    </row>
    <row r="187" spans="1:37" x14ac:dyDescent="0.3">
      <c r="A187" t="str">
        <f ca="1">IF(W187="","",W187&amp;"-"&amp;COUNTIF($W$2:W187,W187))</f>
        <v>1-23</v>
      </c>
      <c r="B187" t="str">
        <f ca="1">IF(T187="","",T187&amp;"-"&amp;COUNTIF($T$2:T187,T187))</f>
        <v>1-13</v>
      </c>
      <c r="C187" t="str">
        <f ca="1">IF(U187="","",U187&amp;"-"&amp;COUNTIF($U$2:U187,U187))</f>
        <v/>
      </c>
      <c r="D187">
        <v>23</v>
      </c>
      <c r="E187" t="s">
        <v>97</v>
      </c>
      <c r="F187">
        <f t="shared" si="75"/>
        <v>186</v>
      </c>
      <c r="G187" s="4">
        <f t="shared" ca="1" si="56"/>
        <v>41543</v>
      </c>
      <c r="H187">
        <f t="shared" ca="1" si="57"/>
        <v>621.15</v>
      </c>
      <c r="I187" s="5">
        <f t="shared" ca="1" si="57"/>
        <v>792.85</v>
      </c>
      <c r="J187" s="6">
        <f t="shared" ca="1" si="58"/>
        <v>0.78343949044585981</v>
      </c>
      <c r="K187" s="6">
        <f t="shared" ca="1" si="54"/>
        <v>0.80293298403743241</v>
      </c>
      <c r="L187" s="6">
        <f t="shared" ca="1" si="77"/>
        <v>1.6041071521924116E-2</v>
      </c>
      <c r="M187">
        <f t="shared" ca="1" si="59"/>
        <v>0.81897405555935654</v>
      </c>
      <c r="N187">
        <f t="shared" ca="1" si="60"/>
        <v>0.78689191251550827</v>
      </c>
      <c r="O187" t="str">
        <f t="shared" ca="1" si="55"/>
        <v>Long</v>
      </c>
      <c r="P187" t="str">
        <f t="shared" ca="1" si="79"/>
        <v>Long</v>
      </c>
      <c r="Q187" t="str">
        <f t="shared" ca="1" si="61"/>
        <v/>
      </c>
      <c r="R187">
        <f t="shared" ca="1" si="62"/>
        <v>1</v>
      </c>
      <c r="S187">
        <f t="shared" ca="1" si="63"/>
        <v>0</v>
      </c>
      <c r="T187">
        <f t="shared" ca="1" si="64"/>
        <v>1</v>
      </c>
      <c r="U187" t="str">
        <f t="shared" ca="1" si="65"/>
        <v/>
      </c>
      <c r="V187">
        <f t="shared" ca="1" si="78"/>
        <v>1</v>
      </c>
      <c r="W187">
        <f t="shared" ca="1" si="76"/>
        <v>1</v>
      </c>
      <c r="X187" t="str">
        <f ca="1">IF(T187="","", IF(T187=1, "Long"&amp;COUNTIF($T$2:T187,1), "Sell"&amp;COUNTIF($T$2:T187, 0)))</f>
        <v>Long13</v>
      </c>
      <c r="Y187" t="str">
        <f ca="1">IF(U187="","", IF(U187=-1, "Short"&amp;COUNTIF($U$2:U187,-1), "Cover"&amp;COUNTIF($U$2:U187, 0)))</f>
        <v/>
      </c>
      <c r="Z187" t="str">
        <f t="shared" ca="1" si="66"/>
        <v>BUY</v>
      </c>
      <c r="AA187" t="str">
        <f t="shared" ca="1" si="67"/>
        <v/>
      </c>
      <c r="AB187" t="str">
        <f t="shared" ca="1" si="68"/>
        <v/>
      </c>
      <c r="AC187" t="str">
        <f t="shared" ca="1" si="69"/>
        <v/>
      </c>
      <c r="AD187" t="str">
        <f t="shared" ca="1" si="70"/>
        <v>BUY</v>
      </c>
      <c r="AE187" t="str">
        <f t="shared" ca="1" si="70"/>
        <v/>
      </c>
      <c r="AF187">
        <f t="shared" ca="1" si="71"/>
        <v>1</v>
      </c>
      <c r="AG187">
        <f t="shared" ca="1" si="72"/>
        <v>0</v>
      </c>
      <c r="AH187">
        <f ca="1">IF(AF187=0, "", COUNTIF($AF$2:AF187, 1))</f>
        <v>23</v>
      </c>
      <c r="AI187" t="str">
        <f ca="1">IF(AG187=0, "", COUNTIF($AG$2:AG187, 1))</f>
        <v/>
      </c>
      <c r="AJ187" t="str">
        <f t="shared" ca="1" si="73"/>
        <v>Long</v>
      </c>
      <c r="AK187" t="str">
        <f t="shared" ca="1" si="74"/>
        <v/>
      </c>
    </row>
    <row r="188" spans="1:37" x14ac:dyDescent="0.3">
      <c r="A188" t="str">
        <f ca="1">IF(W188="","",W188&amp;"-"&amp;COUNTIF($W$2:W188,W188))</f>
        <v/>
      </c>
      <c r="B188" t="str">
        <f ca="1">IF(T188="","",T188&amp;"-"&amp;COUNTIF($T$2:T188,T188))</f>
        <v/>
      </c>
      <c r="C188" t="str">
        <f ca="1">IF(U188="","",U188&amp;"-"&amp;COUNTIF($U$2:U188,U188))</f>
        <v/>
      </c>
      <c r="D188" t="s">
        <v>97</v>
      </c>
      <c r="E188" t="s">
        <v>97</v>
      </c>
      <c r="F188">
        <f t="shared" si="75"/>
        <v>187</v>
      </c>
      <c r="G188" s="4">
        <f t="shared" ca="1" si="56"/>
        <v>41544</v>
      </c>
      <c r="H188">
        <f t="shared" ca="1" si="57"/>
        <v>608.9</v>
      </c>
      <c r="I188" s="5">
        <f t="shared" ca="1" si="57"/>
        <v>784.2</v>
      </c>
      <c r="J188" s="6">
        <f t="shared" ca="1" si="58"/>
        <v>0.77646008671257327</v>
      </c>
      <c r="K188" s="6">
        <f t="shared" ca="1" si="54"/>
        <v>0.80270288651399935</v>
      </c>
      <c r="L188" s="6">
        <f t="shared" ca="1" si="77"/>
        <v>1.6437919598910986E-2</v>
      </c>
      <c r="M188">
        <f t="shared" ca="1" si="59"/>
        <v>0.81914080611291029</v>
      </c>
      <c r="N188">
        <f t="shared" ca="1" si="60"/>
        <v>0.7862649669150884</v>
      </c>
      <c r="O188" t="str">
        <f t="shared" ca="1" si="55"/>
        <v>Long</v>
      </c>
      <c r="P188" t="str">
        <f t="shared" ca="1" si="79"/>
        <v>Long</v>
      </c>
      <c r="Q188" t="str">
        <f t="shared" ca="1" si="61"/>
        <v/>
      </c>
      <c r="R188">
        <f t="shared" ca="1" si="62"/>
        <v>1</v>
      </c>
      <c r="S188">
        <f t="shared" ca="1" si="63"/>
        <v>0</v>
      </c>
      <c r="T188" t="str">
        <f t="shared" ca="1" si="64"/>
        <v/>
      </c>
      <c r="U188" t="str">
        <f t="shared" ca="1" si="65"/>
        <v/>
      </c>
      <c r="V188">
        <f t="shared" ca="1" si="78"/>
        <v>0</v>
      </c>
      <c r="W188" t="str">
        <f t="shared" ca="1" si="76"/>
        <v/>
      </c>
      <c r="X188" t="str">
        <f ca="1">IF(T188="","", IF(T188=1, "Long"&amp;COUNTIF($T$2:T188,1), "Sell"&amp;COUNTIF($T$2:T188, 0)))</f>
        <v/>
      </c>
      <c r="Y188" t="str">
        <f ca="1">IF(U188="","", IF(U188=-1, "Short"&amp;COUNTIF($U$2:U188,-1), "Cover"&amp;COUNTIF($U$2:U188, 0)))</f>
        <v/>
      </c>
      <c r="Z188" t="str">
        <f t="shared" ca="1" si="66"/>
        <v/>
      </c>
      <c r="AA188" t="str">
        <f t="shared" ca="1" si="67"/>
        <v/>
      </c>
      <c r="AB188" t="str">
        <f t="shared" ca="1" si="68"/>
        <v/>
      </c>
      <c r="AC188" t="str">
        <f t="shared" ca="1" si="69"/>
        <v/>
      </c>
      <c r="AD188" t="str">
        <f t="shared" ca="1" si="70"/>
        <v/>
      </c>
      <c r="AE188" t="str">
        <f t="shared" ca="1" si="70"/>
        <v/>
      </c>
      <c r="AF188">
        <f t="shared" ca="1" si="71"/>
        <v>0</v>
      </c>
      <c r="AG188">
        <f t="shared" ca="1" si="72"/>
        <v>0</v>
      </c>
      <c r="AH188" t="str">
        <f ca="1">IF(AF188=0, "", COUNTIF($AF$2:AF188, 1))</f>
        <v/>
      </c>
      <c r="AI188" t="str">
        <f ca="1">IF(AG188=0, "", COUNTIF($AG$2:AG188, 1))</f>
        <v/>
      </c>
      <c r="AJ188" t="str">
        <f t="shared" ca="1" si="73"/>
        <v/>
      </c>
      <c r="AK188" t="str">
        <f t="shared" ca="1" si="74"/>
        <v/>
      </c>
    </row>
    <row r="189" spans="1:37" x14ac:dyDescent="0.3">
      <c r="A189" t="str">
        <f ca="1">IF(W189="","",W189&amp;"-"&amp;COUNTIF($W$2:W189,W189))</f>
        <v/>
      </c>
      <c r="B189" t="str">
        <f ca="1">IF(T189="","",T189&amp;"-"&amp;COUNTIF($T$2:T189,T189))</f>
        <v/>
      </c>
      <c r="C189" t="str">
        <f ca="1">IF(U189="","",U189&amp;"-"&amp;COUNTIF($U$2:U189,U189))</f>
        <v/>
      </c>
      <c r="D189" t="s">
        <v>97</v>
      </c>
      <c r="E189" t="s">
        <v>97</v>
      </c>
      <c r="F189">
        <f t="shared" si="75"/>
        <v>188</v>
      </c>
      <c r="G189" s="4">
        <f t="shared" ca="1" si="56"/>
        <v>41547</v>
      </c>
      <c r="H189">
        <f t="shared" ca="1" si="57"/>
        <v>593.04999999999995</v>
      </c>
      <c r="I189" s="5">
        <f t="shared" ca="1" si="57"/>
        <v>764.25</v>
      </c>
      <c r="J189" s="6">
        <f t="shared" ca="1" si="58"/>
        <v>0.77598953222113176</v>
      </c>
      <c r="K189" s="6">
        <f t="shared" ca="1" si="54"/>
        <v>0.80135802641096665</v>
      </c>
      <c r="L189" s="6">
        <f t="shared" ca="1" si="77"/>
        <v>1.8108960146093565E-2</v>
      </c>
      <c r="M189">
        <f t="shared" ca="1" si="59"/>
        <v>0.81946698655706018</v>
      </c>
      <c r="N189">
        <f t="shared" ca="1" si="60"/>
        <v>0.78324906626487312</v>
      </c>
      <c r="O189" t="str">
        <f t="shared" ca="1" si="55"/>
        <v>Long</v>
      </c>
      <c r="P189" t="str">
        <f t="shared" ca="1" si="79"/>
        <v>Long</v>
      </c>
      <c r="Q189" t="str">
        <f t="shared" ca="1" si="61"/>
        <v/>
      </c>
      <c r="R189">
        <f t="shared" ca="1" si="62"/>
        <v>1</v>
      </c>
      <c r="S189">
        <f t="shared" ca="1" si="63"/>
        <v>0</v>
      </c>
      <c r="T189" t="str">
        <f t="shared" ca="1" si="64"/>
        <v/>
      </c>
      <c r="U189" t="str">
        <f t="shared" ca="1" si="65"/>
        <v/>
      </c>
      <c r="V189">
        <f t="shared" ca="1" si="78"/>
        <v>0</v>
      </c>
      <c r="W189" t="str">
        <f t="shared" ca="1" si="76"/>
        <v/>
      </c>
      <c r="X189" t="str">
        <f ca="1">IF(T189="","", IF(T189=1, "Long"&amp;COUNTIF($T$2:T189,1), "Sell"&amp;COUNTIF($T$2:T189, 0)))</f>
        <v/>
      </c>
      <c r="Y189" t="str">
        <f ca="1">IF(U189="","", IF(U189=-1, "Short"&amp;COUNTIF($U$2:U189,-1), "Cover"&amp;COUNTIF($U$2:U189, 0)))</f>
        <v/>
      </c>
      <c r="Z189" t="str">
        <f t="shared" ca="1" si="66"/>
        <v/>
      </c>
      <c r="AA189" t="str">
        <f t="shared" ca="1" si="67"/>
        <v/>
      </c>
      <c r="AB189" t="str">
        <f t="shared" ca="1" si="68"/>
        <v/>
      </c>
      <c r="AC189" t="str">
        <f t="shared" ca="1" si="69"/>
        <v/>
      </c>
      <c r="AD189" t="str">
        <f t="shared" ca="1" si="70"/>
        <v/>
      </c>
      <c r="AE189" t="str">
        <f t="shared" ca="1" si="70"/>
        <v/>
      </c>
      <c r="AF189">
        <f t="shared" ca="1" si="71"/>
        <v>0</v>
      </c>
      <c r="AG189">
        <f t="shared" ca="1" si="72"/>
        <v>0</v>
      </c>
      <c r="AH189" t="str">
        <f ca="1">IF(AF189=0, "", COUNTIF($AF$2:AF189, 1))</f>
        <v/>
      </c>
      <c r="AI189" t="str">
        <f ca="1">IF(AG189=0, "", COUNTIF($AG$2:AG189, 1))</f>
        <v/>
      </c>
      <c r="AJ189" t="str">
        <f t="shared" ca="1" si="73"/>
        <v/>
      </c>
      <c r="AK189" t="str">
        <f t="shared" ca="1" si="74"/>
        <v/>
      </c>
    </row>
    <row r="190" spans="1:37" x14ac:dyDescent="0.3">
      <c r="A190" t="str">
        <f ca="1">IF(W190="","",W190&amp;"-"&amp;COUNTIF($W$2:W190,W190))</f>
        <v/>
      </c>
      <c r="B190" t="str">
        <f ca="1">IF(T190="","",T190&amp;"-"&amp;COUNTIF($T$2:T190,T190))</f>
        <v/>
      </c>
      <c r="C190" t="str">
        <f ca="1">IF(U190="","",U190&amp;"-"&amp;COUNTIF($U$2:U190,U190))</f>
        <v/>
      </c>
      <c r="D190" t="s">
        <v>97</v>
      </c>
      <c r="E190" t="s">
        <v>97</v>
      </c>
      <c r="F190">
        <f t="shared" si="75"/>
        <v>189</v>
      </c>
      <c r="G190" s="4">
        <f t="shared" ca="1" si="56"/>
        <v>41548</v>
      </c>
      <c r="H190">
        <f t="shared" ca="1" si="57"/>
        <v>611.65</v>
      </c>
      <c r="I190" s="5">
        <f t="shared" ca="1" si="57"/>
        <v>785.9</v>
      </c>
      <c r="J190" s="6">
        <f t="shared" ca="1" si="58"/>
        <v>0.77827967934851761</v>
      </c>
      <c r="K190" s="6">
        <f t="shared" ca="1" si="54"/>
        <v>0.79929918546466916</v>
      </c>
      <c r="L190" s="6">
        <f t="shared" ca="1" si="77"/>
        <v>1.9537519436598892E-2</v>
      </c>
      <c r="M190">
        <f t="shared" ca="1" si="59"/>
        <v>0.81883670490126803</v>
      </c>
      <c r="N190">
        <f t="shared" ca="1" si="60"/>
        <v>0.77976166602807029</v>
      </c>
      <c r="O190" t="str">
        <f t="shared" ca="1" si="55"/>
        <v>Long</v>
      </c>
      <c r="P190" t="str">
        <f t="shared" ca="1" si="79"/>
        <v>Long</v>
      </c>
      <c r="Q190" t="str">
        <f t="shared" ca="1" si="61"/>
        <v/>
      </c>
      <c r="R190">
        <f t="shared" ca="1" si="62"/>
        <v>1</v>
      </c>
      <c r="S190">
        <f t="shared" ca="1" si="63"/>
        <v>0</v>
      </c>
      <c r="T190" t="str">
        <f t="shared" ca="1" si="64"/>
        <v/>
      </c>
      <c r="U190" t="str">
        <f t="shared" ca="1" si="65"/>
        <v/>
      </c>
      <c r="V190">
        <f t="shared" ca="1" si="78"/>
        <v>0</v>
      </c>
      <c r="W190" t="str">
        <f t="shared" ca="1" si="76"/>
        <v/>
      </c>
      <c r="X190" t="str">
        <f ca="1">IF(T190="","", IF(T190=1, "Long"&amp;COUNTIF($T$2:T190,1), "Sell"&amp;COUNTIF($T$2:T190, 0)))</f>
        <v/>
      </c>
      <c r="Y190" t="str">
        <f ca="1">IF(U190="","", IF(U190=-1, "Short"&amp;COUNTIF($U$2:U190,-1), "Cover"&amp;COUNTIF($U$2:U190, 0)))</f>
        <v/>
      </c>
      <c r="Z190" t="str">
        <f t="shared" ca="1" si="66"/>
        <v/>
      </c>
      <c r="AA190" t="str">
        <f t="shared" ca="1" si="67"/>
        <v/>
      </c>
      <c r="AB190" t="str">
        <f t="shared" ca="1" si="68"/>
        <v/>
      </c>
      <c r="AC190" t="str">
        <f t="shared" ca="1" si="69"/>
        <v/>
      </c>
      <c r="AD190" t="str">
        <f t="shared" ca="1" si="70"/>
        <v/>
      </c>
      <c r="AE190" t="str">
        <f t="shared" ca="1" si="70"/>
        <v/>
      </c>
      <c r="AF190">
        <f t="shared" ca="1" si="71"/>
        <v>0</v>
      </c>
      <c r="AG190">
        <f t="shared" ca="1" si="72"/>
        <v>0</v>
      </c>
      <c r="AH190" t="str">
        <f ca="1">IF(AF190=0, "", COUNTIF($AF$2:AF190, 1))</f>
        <v/>
      </c>
      <c r="AI190" t="str">
        <f ca="1">IF(AG190=0, "", COUNTIF($AG$2:AG190, 1))</f>
        <v/>
      </c>
      <c r="AJ190" t="str">
        <f t="shared" ca="1" si="73"/>
        <v/>
      </c>
      <c r="AK190" t="str">
        <f t="shared" ca="1" si="74"/>
        <v/>
      </c>
    </row>
    <row r="191" spans="1:37" x14ac:dyDescent="0.3">
      <c r="A191" t="str">
        <f ca="1">IF(W191="","",W191&amp;"-"&amp;COUNTIF($W$2:W191,W191))</f>
        <v/>
      </c>
      <c r="B191" t="str">
        <f ca="1">IF(T191="","",T191&amp;"-"&amp;COUNTIF($T$2:T191,T191))</f>
        <v/>
      </c>
      <c r="C191" t="str">
        <f ca="1">IF(U191="","",U191&amp;"-"&amp;COUNTIF($U$2:U191,U191))</f>
        <v/>
      </c>
      <c r="D191" t="s">
        <v>97</v>
      </c>
      <c r="E191" t="s">
        <v>97</v>
      </c>
      <c r="F191">
        <f t="shared" si="75"/>
        <v>190</v>
      </c>
      <c r="G191" s="4">
        <f t="shared" ca="1" si="56"/>
        <v>41550</v>
      </c>
      <c r="H191">
        <f t="shared" ca="1" si="57"/>
        <v>636.20000000000005</v>
      </c>
      <c r="I191" s="5">
        <f t="shared" ca="1" si="57"/>
        <v>802.4</v>
      </c>
      <c r="J191" s="6">
        <f t="shared" ca="1" si="58"/>
        <v>0.79287138584247263</v>
      </c>
      <c r="K191" s="6">
        <f t="shared" ca="1" si="54"/>
        <v>0.7971924301550225</v>
      </c>
      <c r="L191" s="6">
        <f t="shared" ca="1" si="77"/>
        <v>1.8909262981312135E-2</v>
      </c>
      <c r="M191">
        <f t="shared" ca="1" si="59"/>
        <v>0.81610169313633463</v>
      </c>
      <c r="N191">
        <f t="shared" ca="1" si="60"/>
        <v>0.77828316717371038</v>
      </c>
      <c r="O191" t="str">
        <f t="shared" ca="1" si="55"/>
        <v>Long</v>
      </c>
      <c r="P191" t="str">
        <f t="shared" ca="1" si="79"/>
        <v>Long</v>
      </c>
      <c r="Q191" t="str">
        <f t="shared" ca="1" si="61"/>
        <v/>
      </c>
      <c r="R191">
        <f t="shared" ca="1" si="62"/>
        <v>1</v>
      </c>
      <c r="S191">
        <f t="shared" ca="1" si="63"/>
        <v>0</v>
      </c>
      <c r="T191" t="str">
        <f t="shared" ca="1" si="64"/>
        <v/>
      </c>
      <c r="U191" t="str">
        <f t="shared" ca="1" si="65"/>
        <v/>
      </c>
      <c r="V191">
        <f t="shared" ca="1" si="78"/>
        <v>0</v>
      </c>
      <c r="W191" t="str">
        <f t="shared" ca="1" si="76"/>
        <v/>
      </c>
      <c r="X191" t="str">
        <f ca="1">IF(T191="","", IF(T191=1, "Long"&amp;COUNTIF($T$2:T191,1), "Sell"&amp;COUNTIF($T$2:T191, 0)))</f>
        <v/>
      </c>
      <c r="Y191" t="str">
        <f ca="1">IF(U191="","", IF(U191=-1, "Short"&amp;COUNTIF($U$2:U191,-1), "Cover"&amp;COUNTIF($U$2:U191, 0)))</f>
        <v/>
      </c>
      <c r="Z191" t="str">
        <f t="shared" ca="1" si="66"/>
        <v/>
      </c>
      <c r="AA191" t="str">
        <f t="shared" ca="1" si="67"/>
        <v/>
      </c>
      <c r="AB191" t="str">
        <f t="shared" ca="1" si="68"/>
        <v/>
      </c>
      <c r="AC191" t="str">
        <f t="shared" ca="1" si="69"/>
        <v/>
      </c>
      <c r="AD191" t="str">
        <f t="shared" ca="1" si="70"/>
        <v/>
      </c>
      <c r="AE191" t="str">
        <f t="shared" ca="1" si="70"/>
        <v/>
      </c>
      <c r="AF191">
        <f t="shared" ca="1" si="71"/>
        <v>0</v>
      </c>
      <c r="AG191">
        <f t="shared" ca="1" si="72"/>
        <v>0</v>
      </c>
      <c r="AH191" t="str">
        <f ca="1">IF(AF191=0, "", COUNTIF($AF$2:AF191, 1))</f>
        <v/>
      </c>
      <c r="AI191" t="str">
        <f ca="1">IF(AG191=0, "", COUNTIF($AG$2:AG191, 1))</f>
        <v/>
      </c>
      <c r="AJ191" t="str">
        <f t="shared" ca="1" si="73"/>
        <v/>
      </c>
      <c r="AK191" t="str">
        <f t="shared" ca="1" si="74"/>
        <v/>
      </c>
    </row>
    <row r="192" spans="1:37" x14ac:dyDescent="0.3">
      <c r="A192" t="str">
        <f ca="1">IF(W192="","",W192&amp;"-"&amp;COUNTIF($W$2:W192,W192))</f>
        <v>0-23</v>
      </c>
      <c r="B192" t="str">
        <f ca="1">IF(T192="","",T192&amp;"-"&amp;COUNTIF($T$2:T192,T192))</f>
        <v>0-13</v>
      </c>
      <c r="C192" t="str">
        <f ca="1">IF(U192="","",U192&amp;"-"&amp;COUNTIF($U$2:U192,U192))</f>
        <v/>
      </c>
      <c r="D192" t="s">
        <v>97</v>
      </c>
      <c r="E192">
        <v>23</v>
      </c>
      <c r="F192">
        <f t="shared" si="75"/>
        <v>191</v>
      </c>
      <c r="G192" s="4">
        <f t="shared" ca="1" si="56"/>
        <v>41551</v>
      </c>
      <c r="H192">
        <f t="shared" ca="1" si="57"/>
        <v>640.45000000000005</v>
      </c>
      <c r="I192" s="5">
        <f t="shared" ca="1" si="57"/>
        <v>798.7</v>
      </c>
      <c r="J192" s="6">
        <f t="shared" ca="1" si="58"/>
        <v>0.80186553148866913</v>
      </c>
      <c r="K192" s="6">
        <f t="shared" ca="1" si="54"/>
        <v>0.79551450544156854</v>
      </c>
      <c r="L192" s="6">
        <f t="shared" ca="1" si="77"/>
        <v>1.7484985134240728E-2</v>
      </c>
      <c r="M192">
        <f t="shared" ca="1" si="59"/>
        <v>0.81299949057580922</v>
      </c>
      <c r="N192">
        <f t="shared" ca="1" si="60"/>
        <v>0.77802952030732786</v>
      </c>
      <c r="O192" t="str">
        <f t="shared" ca="1" si="55"/>
        <v/>
      </c>
      <c r="P192" t="str">
        <f t="shared" ca="1" si="79"/>
        <v/>
      </c>
      <c r="Q192" t="str">
        <f t="shared" ca="1" si="61"/>
        <v/>
      </c>
      <c r="R192">
        <f t="shared" ca="1" si="62"/>
        <v>0</v>
      </c>
      <c r="S192">
        <f t="shared" ca="1" si="63"/>
        <v>0</v>
      </c>
      <c r="T192">
        <f t="shared" ca="1" si="64"/>
        <v>0</v>
      </c>
      <c r="U192" t="str">
        <f t="shared" ca="1" si="65"/>
        <v/>
      </c>
      <c r="V192">
        <f t="shared" ca="1" si="78"/>
        <v>0</v>
      </c>
      <c r="W192">
        <f t="shared" ca="1" si="76"/>
        <v>0</v>
      </c>
      <c r="X192" t="str">
        <f ca="1">IF(T192="","", IF(T192=1, "Long"&amp;COUNTIF($T$2:T192,1), "Sell"&amp;COUNTIF($T$2:T192, 0)))</f>
        <v>Sell13</v>
      </c>
      <c r="Y192" t="str">
        <f ca="1">IF(U192="","", IF(U192=-1, "Short"&amp;COUNTIF($U$2:U192,-1), "Cover"&amp;COUNTIF($U$2:U192, 0)))</f>
        <v/>
      </c>
      <c r="Z192" t="str">
        <f t="shared" ca="1" si="66"/>
        <v/>
      </c>
      <c r="AA192" t="str">
        <f t="shared" ca="1" si="67"/>
        <v>SELL</v>
      </c>
      <c r="AB192" t="str">
        <f t="shared" ca="1" si="68"/>
        <v/>
      </c>
      <c r="AC192" t="str">
        <f t="shared" ca="1" si="69"/>
        <v/>
      </c>
      <c r="AD192" t="str">
        <f t="shared" ca="1" si="70"/>
        <v/>
      </c>
      <c r="AE192" t="str">
        <f t="shared" ca="1" si="70"/>
        <v>SELL</v>
      </c>
      <c r="AF192">
        <f t="shared" ca="1" si="71"/>
        <v>0</v>
      </c>
      <c r="AG192">
        <f t="shared" ca="1" si="72"/>
        <v>1</v>
      </c>
      <c r="AH192" t="str">
        <f ca="1">IF(AF192=0, "", COUNTIF($AF$2:AF192, 1))</f>
        <v/>
      </c>
      <c r="AI192">
        <f ca="1">IF(AG192=0, "", COUNTIF($AG$2:AG192, 1))</f>
        <v>23</v>
      </c>
      <c r="AJ192" t="str">
        <f t="shared" ca="1" si="73"/>
        <v/>
      </c>
      <c r="AK192" t="str">
        <f t="shared" ca="1" si="74"/>
        <v>Long</v>
      </c>
    </row>
    <row r="193" spans="1:37" x14ac:dyDescent="0.3">
      <c r="A193" t="str">
        <f ca="1">IF(W193="","",W193&amp;"-"&amp;COUNTIF($W$2:W193,W193))</f>
        <v/>
      </c>
      <c r="B193" t="str">
        <f ca="1">IF(T193="","",T193&amp;"-"&amp;COUNTIF($T$2:T193,T193))</f>
        <v/>
      </c>
      <c r="C193" t="str">
        <f ca="1">IF(U193="","",U193&amp;"-"&amp;COUNTIF($U$2:U193,U193))</f>
        <v/>
      </c>
      <c r="D193" t="s">
        <v>97</v>
      </c>
      <c r="E193" t="s">
        <v>97</v>
      </c>
      <c r="F193">
        <f t="shared" si="75"/>
        <v>192</v>
      </c>
      <c r="G193" s="4">
        <f t="shared" ca="1" si="56"/>
        <v>41554</v>
      </c>
      <c r="H193">
        <f t="shared" ca="1" si="57"/>
        <v>634.29999999999995</v>
      </c>
      <c r="I193" s="5">
        <f t="shared" ca="1" si="57"/>
        <v>797.8</v>
      </c>
      <c r="J193" s="6">
        <f t="shared" ca="1" si="58"/>
        <v>0.79506141890198045</v>
      </c>
      <c r="K193" s="6">
        <f t="shared" ca="1" si="54"/>
        <v>0.79369660981942691</v>
      </c>
      <c r="L193" s="6">
        <f t="shared" ca="1" si="77"/>
        <v>1.6345144480537428E-2</v>
      </c>
      <c r="M193">
        <f t="shared" ca="1" si="59"/>
        <v>0.81004175429996439</v>
      </c>
      <c r="N193">
        <f t="shared" ca="1" si="60"/>
        <v>0.77735146533888944</v>
      </c>
      <c r="O193" t="str">
        <f t="shared" ca="1" si="55"/>
        <v/>
      </c>
      <c r="P193" t="str">
        <f t="shared" ca="1" si="79"/>
        <v/>
      </c>
      <c r="Q193" t="str">
        <f t="shared" ca="1" si="61"/>
        <v/>
      </c>
      <c r="R193">
        <f t="shared" ca="1" si="62"/>
        <v>0</v>
      </c>
      <c r="S193">
        <f t="shared" ca="1" si="63"/>
        <v>0</v>
      </c>
      <c r="T193" t="str">
        <f t="shared" ca="1" si="64"/>
        <v/>
      </c>
      <c r="U193" t="str">
        <f t="shared" ca="1" si="65"/>
        <v/>
      </c>
      <c r="V193">
        <f t="shared" ca="1" si="78"/>
        <v>0</v>
      </c>
      <c r="W193" t="str">
        <f t="shared" ca="1" si="76"/>
        <v/>
      </c>
      <c r="X193" t="str">
        <f ca="1">IF(T193="","", IF(T193=1, "Long"&amp;COUNTIF($T$2:T193,1), "Sell"&amp;COUNTIF($T$2:T193, 0)))</f>
        <v/>
      </c>
      <c r="Y193" t="str">
        <f ca="1">IF(U193="","", IF(U193=-1, "Short"&amp;COUNTIF($U$2:U193,-1), "Cover"&amp;COUNTIF($U$2:U193, 0)))</f>
        <v/>
      </c>
      <c r="Z193" t="str">
        <f t="shared" ca="1" si="66"/>
        <v/>
      </c>
      <c r="AA193" t="str">
        <f t="shared" ca="1" si="67"/>
        <v/>
      </c>
      <c r="AB193" t="str">
        <f t="shared" ca="1" si="68"/>
        <v/>
      </c>
      <c r="AC193" t="str">
        <f t="shared" ca="1" si="69"/>
        <v/>
      </c>
      <c r="AD193" t="str">
        <f t="shared" ca="1" si="70"/>
        <v/>
      </c>
      <c r="AE193" t="str">
        <f t="shared" ca="1" si="70"/>
        <v/>
      </c>
      <c r="AF193">
        <f t="shared" ca="1" si="71"/>
        <v>0</v>
      </c>
      <c r="AG193">
        <f t="shared" ca="1" si="72"/>
        <v>0</v>
      </c>
      <c r="AH193" t="str">
        <f ca="1">IF(AF193=0, "", COUNTIF($AF$2:AF193, 1))</f>
        <v/>
      </c>
      <c r="AI193" t="str">
        <f ca="1">IF(AG193=0, "", COUNTIF($AG$2:AG193, 1))</f>
        <v/>
      </c>
      <c r="AJ193" t="str">
        <f t="shared" ca="1" si="73"/>
        <v/>
      </c>
      <c r="AK193" t="str">
        <f t="shared" ca="1" si="74"/>
        <v/>
      </c>
    </row>
    <row r="194" spans="1:37" x14ac:dyDescent="0.3">
      <c r="A194" t="str">
        <f ca="1">IF(W194="","",W194&amp;"-"&amp;COUNTIF($W$2:W194,W194))</f>
        <v/>
      </c>
      <c r="B194" t="str">
        <f ca="1">IF(T194="","",T194&amp;"-"&amp;COUNTIF($T$2:T194,T194))</f>
        <v/>
      </c>
      <c r="C194" t="str">
        <f ca="1">IF(U194="","",U194&amp;"-"&amp;COUNTIF($U$2:U194,U194))</f>
        <v/>
      </c>
      <c r="D194" t="s">
        <v>97</v>
      </c>
      <c r="E194" t="s">
        <v>97</v>
      </c>
      <c r="F194">
        <f t="shared" si="75"/>
        <v>193</v>
      </c>
      <c r="G194" s="4">
        <f t="shared" ca="1" si="56"/>
        <v>41555</v>
      </c>
      <c r="H194">
        <f t="shared" ca="1" si="57"/>
        <v>632.65</v>
      </c>
      <c r="I194" s="5">
        <f t="shared" ca="1" si="57"/>
        <v>791.5</v>
      </c>
      <c r="J194" s="6">
        <f t="shared" ca="1" si="58"/>
        <v>0.7993051168667088</v>
      </c>
      <c r="K194" s="6">
        <f t="shared" ref="K194:K257" ca="1" si="80">IF($F194&gt;=$AM$3,AVERAGE(OFFSET(J194,0,0,-$AM$3,1)),"")</f>
        <v>0.790922921557631</v>
      </c>
      <c r="L194" s="6">
        <f t="shared" ca="1" si="77"/>
        <v>1.1771342821743554E-2</v>
      </c>
      <c r="M194">
        <f t="shared" ca="1" si="59"/>
        <v>0.80269426437937452</v>
      </c>
      <c r="N194">
        <f t="shared" ca="1" si="60"/>
        <v>0.77915157873588747</v>
      </c>
      <c r="O194" t="str">
        <f t="shared" ref="O194:O251" ca="1" si="81">IF(F194&lt;=$AM$3,"",IF(O193="",IF(J194&gt;M194,"Short",IF(J194&lt;N194,"Long",IF(M194="","",""))),IF(O193="Long",IF(J194&gt;K194,"",O193),IF(O193="Short",IF(J194&lt;K194,"",O193),""))))</f>
        <v/>
      </c>
      <c r="P194" t="str">
        <f t="shared" ca="1" si="79"/>
        <v/>
      </c>
      <c r="Q194" t="str">
        <f t="shared" ca="1" si="61"/>
        <v/>
      </c>
      <c r="R194">
        <f t="shared" ca="1" si="62"/>
        <v>0</v>
      </c>
      <c r="S194">
        <f t="shared" ca="1" si="63"/>
        <v>0</v>
      </c>
      <c r="T194" t="str">
        <f t="shared" ca="1" si="64"/>
        <v/>
      </c>
      <c r="U194" t="str">
        <f t="shared" ca="1" si="65"/>
        <v/>
      </c>
      <c r="V194">
        <f t="shared" ca="1" si="78"/>
        <v>0</v>
      </c>
      <c r="W194" t="str">
        <f t="shared" ca="1" si="76"/>
        <v/>
      </c>
      <c r="X194" t="str">
        <f ca="1">IF(T194="","", IF(T194=1, "Long"&amp;COUNTIF($T$2:T194,1), "Sell"&amp;COUNTIF($T$2:T194, 0)))</f>
        <v/>
      </c>
      <c r="Y194" t="str">
        <f ca="1">IF(U194="","", IF(U194=-1, "Short"&amp;COUNTIF($U$2:U194,-1), "Cover"&amp;COUNTIF($U$2:U194, 0)))</f>
        <v/>
      </c>
      <c r="Z194" t="str">
        <f t="shared" ca="1" si="66"/>
        <v/>
      </c>
      <c r="AA194" t="str">
        <f t="shared" ca="1" si="67"/>
        <v/>
      </c>
      <c r="AB194" t="str">
        <f t="shared" ca="1" si="68"/>
        <v/>
      </c>
      <c r="AC194" t="str">
        <f t="shared" ca="1" si="69"/>
        <v/>
      </c>
      <c r="AD194" t="str">
        <f t="shared" ca="1" si="70"/>
        <v/>
      </c>
      <c r="AE194" t="str">
        <f t="shared" ca="1" si="70"/>
        <v/>
      </c>
      <c r="AF194">
        <f t="shared" ca="1" si="71"/>
        <v>0</v>
      </c>
      <c r="AG194">
        <f t="shared" ca="1" si="72"/>
        <v>0</v>
      </c>
      <c r="AH194" t="str">
        <f ca="1">IF(AF194=0, "", COUNTIF($AF$2:AF194, 1))</f>
        <v/>
      </c>
      <c r="AI194" t="str">
        <f ca="1">IF(AG194=0, "", COUNTIF($AG$2:AG194, 1))</f>
        <v/>
      </c>
      <c r="AJ194" t="str">
        <f t="shared" ca="1" si="73"/>
        <v/>
      </c>
      <c r="AK194" t="str">
        <f t="shared" ca="1" si="74"/>
        <v/>
      </c>
    </row>
    <row r="195" spans="1:37" x14ac:dyDescent="0.3">
      <c r="A195" t="str">
        <f ca="1">IF(W195="","",W195&amp;"-"&amp;COUNTIF($W$2:W195,W195))</f>
        <v>1-24</v>
      </c>
      <c r="B195" t="str">
        <f ca="1">IF(T195="","",T195&amp;"-"&amp;COUNTIF($T$2:T195,T195))</f>
        <v/>
      </c>
      <c r="C195" t="str">
        <f ca="1">IF(U195="","",U195&amp;"-"&amp;COUNTIF($U$2:U195,U195))</f>
        <v>-1-11</v>
      </c>
      <c r="D195">
        <v>24</v>
      </c>
      <c r="E195" t="s">
        <v>97</v>
      </c>
      <c r="F195">
        <f t="shared" si="75"/>
        <v>194</v>
      </c>
      <c r="G195" s="4">
        <f t="shared" ref="G195:G251" ca="1" si="82">VLOOKUP(F195, INDIRECT("HDFCBANK!A2:P251"), 4, FALSE)</f>
        <v>41556</v>
      </c>
      <c r="H195">
        <f t="shared" ref="H195:I251" ca="1" si="83">VLOOKUP(H$1&amp;$G195, INDIRECT(H$1&amp;"!E2:Q251"), 7, FALSE)</f>
        <v>649.15</v>
      </c>
      <c r="I195" s="5">
        <f t="shared" ca="1" si="83"/>
        <v>802.2</v>
      </c>
      <c r="J195" s="6">
        <f t="shared" ref="J195:J251" ca="1" si="84">H195/I195</f>
        <v>0.80921216654200945</v>
      </c>
      <c r="K195" s="6">
        <f t="shared" ca="1" si="80"/>
        <v>0.79084826126923746</v>
      </c>
      <c r="L195" s="6">
        <f t="shared" ca="1" si="77"/>
        <v>1.1638813622671546E-2</v>
      </c>
      <c r="M195">
        <f t="shared" ref="M195:M251" ca="1" si="85">IFERROR(K195+(L195*$AM$4), "")</f>
        <v>0.80248707489190896</v>
      </c>
      <c r="N195">
        <f t="shared" ref="N195:N251" ca="1" si="86">IFERROR(K195-(L195*$AM$4), "")</f>
        <v>0.77920944764656597</v>
      </c>
      <c r="O195" t="str">
        <f t="shared" ca="1" si="81"/>
        <v>Short</v>
      </c>
      <c r="P195" t="str">
        <f t="shared" ca="1" si="79"/>
        <v/>
      </c>
      <c r="Q195" t="str">
        <f t="shared" ref="Q195:Q251" ca="1" si="87">IF(G195&lt;=$AM$3, "", IF(Q194="", IF(J195&gt;M195,"Short", IF(M195="","","")), IF(Q194="Short", IF(J195&lt;K195,"",Q194), "")))</f>
        <v>Short</v>
      </c>
      <c r="R195">
        <f t="shared" ref="R195:R258" ca="1" si="88">IF(P195="Long", 1, 0)</f>
        <v>0</v>
      </c>
      <c r="S195">
        <f t="shared" ref="S195:S258" ca="1" si="89">IF(Q195="Short", -1, 0)</f>
        <v>-1</v>
      </c>
      <c r="T195" t="str">
        <f t="shared" ref="T195:T251" ca="1" si="90">IF(P194="",IF(P195="Long",1, ""),IF(P194="Long",IF(P195="Long","", 0), ""))</f>
        <v/>
      </c>
      <c r="U195">
        <f t="shared" ref="U195:U251" ca="1" si="91">IF(Q194="",IF(Q195="Short",-1, ""),IF(Q194="Short",IF(Q195="Short","", 0), ""))</f>
        <v>-1</v>
      </c>
      <c r="V195">
        <f t="shared" ca="1" si="78"/>
        <v>-1</v>
      </c>
      <c r="W195">
        <f t="shared" ca="1" si="76"/>
        <v>1</v>
      </c>
      <c r="X195" t="str">
        <f ca="1">IF(T195="","", IF(T195=1, "Long"&amp;COUNTIF($T$2:T195,1), "Sell"&amp;COUNTIF($T$2:T195, 0)))</f>
        <v/>
      </c>
      <c r="Y195" t="str">
        <f ca="1">IF(U195="","", IF(U195=-1, "Short"&amp;COUNTIF($U$2:U195,-1), "Cover"&amp;COUNTIF($U$2:U195, 0)))</f>
        <v>Short11</v>
      </c>
      <c r="Z195" t="str">
        <f t="shared" ref="Z195:Z251" ca="1" si="92">IF(T195="","",IF(T195=1,"BUY",""))</f>
        <v/>
      </c>
      <c r="AA195" t="str">
        <f t="shared" ref="AA195:AA251" ca="1" si="93">IF(T195="","",IF(T195=0,"SELL",""))</f>
        <v/>
      </c>
      <c r="AB195" t="str">
        <f t="shared" ref="AB195:AB251" ca="1" si="94">IF(U195="", "", IF(U195=-1, "Short", ""))</f>
        <v>Short</v>
      </c>
      <c r="AC195" t="str">
        <f t="shared" ref="AC195:AC251" ca="1" si="95">IF(U195="", "", IF(U195=0, "Cover", ""))</f>
        <v/>
      </c>
      <c r="AD195" t="str">
        <f t="shared" ref="AD195:AE251" ca="1" si="96">Z195&amp;AB195</f>
        <v>Short</v>
      </c>
      <c r="AE195" t="str">
        <f t="shared" ca="1" si="96"/>
        <v/>
      </c>
      <c r="AF195">
        <f t="shared" ref="AF195:AF251" ca="1" si="97">IF(AD195="",0,1)</f>
        <v>1</v>
      </c>
      <c r="AG195">
        <f t="shared" ref="AG195:AG251" ca="1" si="98">IF(AE195="", 0, 1)</f>
        <v>0</v>
      </c>
      <c r="AH195">
        <f ca="1">IF(AF195=0, "", COUNTIF($AF$2:AF195, 1))</f>
        <v>24</v>
      </c>
      <c r="AI195" t="str">
        <f ca="1">IF(AG195=0, "", COUNTIF($AG$2:AG195, 1))</f>
        <v/>
      </c>
      <c r="AJ195" t="str">
        <f t="shared" ref="AJ195:AJ251" ca="1" si="99">IF(T195=1,"Long",IF(U195=-1,"Short", ""))</f>
        <v>Short</v>
      </c>
      <c r="AK195" t="str">
        <f t="shared" ref="AK195:AK251" ca="1" si="100">IF(AA195="SELL", "Long", IF(AC195="Cover", "Short", ""))</f>
        <v/>
      </c>
    </row>
    <row r="196" spans="1:37" x14ac:dyDescent="0.3">
      <c r="A196" t="str">
        <f ca="1">IF(W196="","",W196&amp;"-"&amp;COUNTIF($W$2:W196,W196))</f>
        <v/>
      </c>
      <c r="B196" t="str">
        <f ca="1">IF(T196="","",T196&amp;"-"&amp;COUNTIF($T$2:T196,T196))</f>
        <v/>
      </c>
      <c r="C196" t="str">
        <f ca="1">IF(U196="","",U196&amp;"-"&amp;COUNTIF($U$2:U196,U196))</f>
        <v/>
      </c>
      <c r="D196" t="s">
        <v>97</v>
      </c>
      <c r="E196" t="s">
        <v>97</v>
      </c>
      <c r="F196">
        <f t="shared" ref="F196:F251" si="101">F195+1</f>
        <v>195</v>
      </c>
      <c r="G196" s="4">
        <f t="shared" ca="1" si="82"/>
        <v>41557</v>
      </c>
      <c r="H196">
        <f t="shared" ca="1" si="83"/>
        <v>641.04999999999995</v>
      </c>
      <c r="I196" s="5">
        <f t="shared" ca="1" si="83"/>
        <v>808.25</v>
      </c>
      <c r="J196" s="6">
        <f t="shared" ca="1" si="84"/>
        <v>0.79313331271265075</v>
      </c>
      <c r="K196" s="6">
        <f t="shared" ca="1" si="80"/>
        <v>0.79056177210825729</v>
      </c>
      <c r="L196" s="6">
        <f t="shared" ca="1" si="77"/>
        <v>1.1532739046074492E-2</v>
      </c>
      <c r="M196">
        <f t="shared" ca="1" si="85"/>
        <v>0.80209451115433184</v>
      </c>
      <c r="N196">
        <f t="shared" ca="1" si="86"/>
        <v>0.77902903306218274</v>
      </c>
      <c r="O196" t="str">
        <f t="shared" ca="1" si="81"/>
        <v>Short</v>
      </c>
      <c r="P196" t="str">
        <f t="shared" ca="1" si="79"/>
        <v/>
      </c>
      <c r="Q196" t="str">
        <f t="shared" ca="1" si="87"/>
        <v>Short</v>
      </c>
      <c r="R196">
        <f t="shared" ca="1" si="88"/>
        <v>0</v>
      </c>
      <c r="S196">
        <f t="shared" ca="1" si="89"/>
        <v>-1</v>
      </c>
      <c r="T196" t="str">
        <f t="shared" ca="1" si="90"/>
        <v/>
      </c>
      <c r="U196" t="str">
        <f t="shared" ca="1" si="91"/>
        <v/>
      </c>
      <c r="V196">
        <f t="shared" ca="1" si="78"/>
        <v>0</v>
      </c>
      <c r="W196" t="str">
        <f t="shared" ca="1" si="76"/>
        <v/>
      </c>
      <c r="X196" t="str">
        <f ca="1">IF(T196="","", IF(T196=1, "Long"&amp;COUNTIF($T$2:T196,1), "Sell"&amp;COUNTIF($T$2:T196, 0)))</f>
        <v/>
      </c>
      <c r="Y196" t="str">
        <f ca="1">IF(U196="","", IF(U196=-1, "Short"&amp;COUNTIF($U$2:U196,-1), "Cover"&amp;COUNTIF($U$2:U196, 0)))</f>
        <v/>
      </c>
      <c r="Z196" t="str">
        <f t="shared" ca="1" si="92"/>
        <v/>
      </c>
      <c r="AA196" t="str">
        <f t="shared" ca="1" si="93"/>
        <v/>
      </c>
      <c r="AB196" t="str">
        <f t="shared" ca="1" si="94"/>
        <v/>
      </c>
      <c r="AC196" t="str">
        <f t="shared" ca="1" si="95"/>
        <v/>
      </c>
      <c r="AD196" t="str">
        <f t="shared" ca="1" si="96"/>
        <v/>
      </c>
      <c r="AE196" t="str">
        <f t="shared" ca="1" si="96"/>
        <v/>
      </c>
      <c r="AF196">
        <f t="shared" ca="1" si="97"/>
        <v>0</v>
      </c>
      <c r="AG196">
        <f t="shared" ca="1" si="98"/>
        <v>0</v>
      </c>
      <c r="AH196" t="str">
        <f ca="1">IF(AF196=0, "", COUNTIF($AF$2:AF196, 1))</f>
        <v/>
      </c>
      <c r="AI196" t="str">
        <f ca="1">IF(AG196=0, "", COUNTIF($AG$2:AG196, 1))</f>
        <v/>
      </c>
      <c r="AJ196" t="str">
        <f t="shared" ca="1" si="99"/>
        <v/>
      </c>
      <c r="AK196" t="str">
        <f t="shared" ca="1" si="100"/>
        <v/>
      </c>
    </row>
    <row r="197" spans="1:37" x14ac:dyDescent="0.3">
      <c r="A197" t="str">
        <f ca="1">IF(W197="","",W197&amp;"-"&amp;COUNTIF($W$2:W197,W197))</f>
        <v/>
      </c>
      <c r="B197" t="str">
        <f ca="1">IF(T197="","",T197&amp;"-"&amp;COUNTIF($T$2:T197,T197))</f>
        <v/>
      </c>
      <c r="C197" t="str">
        <f ca="1">IF(U197="","",U197&amp;"-"&amp;COUNTIF($U$2:U197,U197))</f>
        <v/>
      </c>
      <c r="D197" t="s">
        <v>97</v>
      </c>
      <c r="E197" t="s">
        <v>97</v>
      </c>
      <c r="F197">
        <f t="shared" si="101"/>
        <v>196</v>
      </c>
      <c r="G197" s="4">
        <f t="shared" ca="1" si="82"/>
        <v>41558</v>
      </c>
      <c r="H197">
        <f t="shared" ca="1" si="83"/>
        <v>661.3</v>
      </c>
      <c r="I197" s="5">
        <f t="shared" ca="1" si="83"/>
        <v>810.5</v>
      </c>
      <c r="J197" s="6">
        <f t="shared" ca="1" si="84"/>
        <v>0.81591610117211588</v>
      </c>
      <c r="K197" s="6">
        <f t="shared" ca="1" si="80"/>
        <v>0.79380943318088293</v>
      </c>
      <c r="L197" s="6">
        <f t="shared" ca="1" si="77"/>
        <v>1.3677551400894824E-2</v>
      </c>
      <c r="M197">
        <f t="shared" ca="1" si="85"/>
        <v>0.8074869845817777</v>
      </c>
      <c r="N197">
        <f t="shared" ca="1" si="86"/>
        <v>0.78013188177998816</v>
      </c>
      <c r="O197" t="str">
        <f t="shared" ca="1" si="81"/>
        <v>Short</v>
      </c>
      <c r="P197" t="str">
        <f t="shared" ca="1" si="79"/>
        <v/>
      </c>
      <c r="Q197" t="str">
        <f t="shared" ca="1" si="87"/>
        <v>Short</v>
      </c>
      <c r="R197">
        <f t="shared" ca="1" si="88"/>
        <v>0</v>
      </c>
      <c r="S197">
        <f t="shared" ca="1" si="89"/>
        <v>-1</v>
      </c>
      <c r="T197" t="str">
        <f t="shared" ca="1" si="90"/>
        <v/>
      </c>
      <c r="U197" t="str">
        <f t="shared" ca="1" si="91"/>
        <v/>
      </c>
      <c r="V197">
        <f t="shared" ca="1" si="78"/>
        <v>0</v>
      </c>
      <c r="W197" t="str">
        <f t="shared" ca="1" si="76"/>
        <v/>
      </c>
      <c r="X197" t="str">
        <f ca="1">IF(T197="","", IF(T197=1, "Long"&amp;COUNTIF($T$2:T197,1), "Sell"&amp;COUNTIF($T$2:T197, 0)))</f>
        <v/>
      </c>
      <c r="Y197" t="str">
        <f ca="1">IF(U197="","", IF(U197=-1, "Short"&amp;COUNTIF($U$2:U197,-1), "Cover"&amp;COUNTIF($U$2:U197, 0)))</f>
        <v/>
      </c>
      <c r="Z197" t="str">
        <f t="shared" ca="1" si="92"/>
        <v/>
      </c>
      <c r="AA197" t="str">
        <f t="shared" ca="1" si="93"/>
        <v/>
      </c>
      <c r="AB197" t="str">
        <f t="shared" ca="1" si="94"/>
        <v/>
      </c>
      <c r="AC197" t="str">
        <f t="shared" ca="1" si="95"/>
        <v/>
      </c>
      <c r="AD197" t="str">
        <f t="shared" ca="1" si="96"/>
        <v/>
      </c>
      <c r="AE197" t="str">
        <f t="shared" ca="1" si="96"/>
        <v/>
      </c>
      <c r="AF197">
        <f t="shared" ca="1" si="97"/>
        <v>0</v>
      </c>
      <c r="AG197">
        <f t="shared" ca="1" si="98"/>
        <v>0</v>
      </c>
      <c r="AH197" t="str">
        <f ca="1">IF(AF197=0, "", COUNTIF($AF$2:AF197, 1))</f>
        <v/>
      </c>
      <c r="AI197" t="str">
        <f ca="1">IF(AG197=0, "", COUNTIF($AG$2:AG197, 1))</f>
        <v/>
      </c>
      <c r="AJ197" t="str">
        <f t="shared" ca="1" si="99"/>
        <v/>
      </c>
      <c r="AK197" t="str">
        <f t="shared" ca="1" si="100"/>
        <v/>
      </c>
    </row>
    <row r="198" spans="1:37" x14ac:dyDescent="0.3">
      <c r="A198" t="str">
        <f ca="1">IF(W198="","",W198&amp;"-"&amp;COUNTIF($W$2:W198,W198))</f>
        <v/>
      </c>
      <c r="B198" t="str">
        <f ca="1">IF(T198="","",T198&amp;"-"&amp;COUNTIF($T$2:T198,T198))</f>
        <v/>
      </c>
      <c r="C198" t="str">
        <f ca="1">IF(U198="","",U198&amp;"-"&amp;COUNTIF($U$2:U198,U198))</f>
        <v/>
      </c>
      <c r="D198" t="s">
        <v>97</v>
      </c>
      <c r="E198" t="s">
        <v>97</v>
      </c>
      <c r="F198">
        <f t="shared" si="101"/>
        <v>197</v>
      </c>
      <c r="G198" s="4">
        <f t="shared" ca="1" si="82"/>
        <v>41561</v>
      </c>
      <c r="H198">
        <f t="shared" ca="1" si="83"/>
        <v>667.5</v>
      </c>
      <c r="I198" s="5">
        <f t="shared" ca="1" si="83"/>
        <v>803.35</v>
      </c>
      <c r="J198" s="6">
        <f t="shared" ca="1" si="84"/>
        <v>0.83089562457210431</v>
      </c>
      <c r="K198" s="6">
        <f t="shared" ca="1" si="80"/>
        <v>0.799252986966836</v>
      </c>
      <c r="L198" s="6">
        <f t="shared" ca="1" si="77"/>
        <v>1.653864733734052E-2</v>
      </c>
      <c r="M198">
        <f t="shared" ca="1" si="85"/>
        <v>0.81579163430417656</v>
      </c>
      <c r="N198">
        <f t="shared" ca="1" si="86"/>
        <v>0.78271433962949544</v>
      </c>
      <c r="O198" t="str">
        <f t="shared" ca="1" si="81"/>
        <v>Short</v>
      </c>
      <c r="P198" t="str">
        <f t="shared" ca="1" si="79"/>
        <v/>
      </c>
      <c r="Q198" t="str">
        <f t="shared" ca="1" si="87"/>
        <v>Short</v>
      </c>
      <c r="R198">
        <f t="shared" ca="1" si="88"/>
        <v>0</v>
      </c>
      <c r="S198">
        <f t="shared" ca="1" si="89"/>
        <v>-1</v>
      </c>
      <c r="T198" t="str">
        <f t="shared" ca="1" si="90"/>
        <v/>
      </c>
      <c r="U198" t="str">
        <f t="shared" ca="1" si="91"/>
        <v/>
      </c>
      <c r="V198">
        <f t="shared" ca="1" si="78"/>
        <v>0</v>
      </c>
      <c r="W198" t="str">
        <f t="shared" ca="1" si="76"/>
        <v/>
      </c>
      <c r="X198" t="str">
        <f ca="1">IF(T198="","", IF(T198=1, "Long"&amp;COUNTIF($T$2:T198,1), "Sell"&amp;COUNTIF($T$2:T198, 0)))</f>
        <v/>
      </c>
      <c r="Y198" t="str">
        <f ca="1">IF(U198="","", IF(U198=-1, "Short"&amp;COUNTIF($U$2:U198,-1), "Cover"&amp;COUNTIF($U$2:U198, 0)))</f>
        <v/>
      </c>
      <c r="Z198" t="str">
        <f t="shared" ca="1" si="92"/>
        <v/>
      </c>
      <c r="AA198" t="str">
        <f t="shared" ca="1" si="93"/>
        <v/>
      </c>
      <c r="AB198" t="str">
        <f t="shared" ca="1" si="94"/>
        <v/>
      </c>
      <c r="AC198" t="str">
        <f t="shared" ca="1" si="95"/>
        <v/>
      </c>
      <c r="AD198" t="str">
        <f t="shared" ca="1" si="96"/>
        <v/>
      </c>
      <c r="AE198" t="str">
        <f t="shared" ca="1" si="96"/>
        <v/>
      </c>
      <c r="AF198">
        <f t="shared" ca="1" si="97"/>
        <v>0</v>
      </c>
      <c r="AG198">
        <f t="shared" ca="1" si="98"/>
        <v>0</v>
      </c>
      <c r="AH198" t="str">
        <f ca="1">IF(AF198=0, "", COUNTIF($AF$2:AF198, 1))</f>
        <v/>
      </c>
      <c r="AI198" t="str">
        <f ca="1">IF(AG198=0, "", COUNTIF($AG$2:AG198, 1))</f>
        <v/>
      </c>
      <c r="AJ198" t="str">
        <f t="shared" ca="1" si="99"/>
        <v/>
      </c>
      <c r="AK198" t="str">
        <f t="shared" ca="1" si="100"/>
        <v/>
      </c>
    </row>
    <row r="199" spans="1:37" x14ac:dyDescent="0.3">
      <c r="A199" t="str">
        <f ca="1">IF(W199="","",W199&amp;"-"&amp;COUNTIF($W$2:W199,W199))</f>
        <v/>
      </c>
      <c r="B199" t="str">
        <f ca="1">IF(T199="","",T199&amp;"-"&amp;COUNTIF($T$2:T199,T199))</f>
        <v/>
      </c>
      <c r="C199" t="str">
        <f ca="1">IF(U199="","",U199&amp;"-"&amp;COUNTIF($U$2:U199,U199))</f>
        <v/>
      </c>
      <c r="D199" t="s">
        <v>97</v>
      </c>
      <c r="E199" t="s">
        <v>97</v>
      </c>
      <c r="F199">
        <f t="shared" si="101"/>
        <v>198</v>
      </c>
      <c r="G199" s="4">
        <f t="shared" ca="1" si="82"/>
        <v>41562</v>
      </c>
      <c r="H199">
        <f t="shared" ca="1" si="83"/>
        <v>652.45000000000005</v>
      </c>
      <c r="I199" s="5">
        <f t="shared" ca="1" si="83"/>
        <v>801.95</v>
      </c>
      <c r="J199" s="6">
        <f t="shared" ca="1" si="84"/>
        <v>0.81357940021198327</v>
      </c>
      <c r="K199" s="6">
        <f t="shared" ca="1" si="80"/>
        <v>0.80301197376592115</v>
      </c>
      <c r="L199" s="6">
        <f t="shared" ca="1" si="77"/>
        <v>1.4849241185059545E-2</v>
      </c>
      <c r="M199">
        <f t="shared" ca="1" si="85"/>
        <v>0.81786121495098074</v>
      </c>
      <c r="N199">
        <f t="shared" ca="1" si="86"/>
        <v>0.78816273258086156</v>
      </c>
      <c r="O199" t="str">
        <f t="shared" ca="1" si="81"/>
        <v>Short</v>
      </c>
      <c r="P199" t="str">
        <f t="shared" ca="1" si="79"/>
        <v/>
      </c>
      <c r="Q199" t="str">
        <f t="shared" ca="1" si="87"/>
        <v>Short</v>
      </c>
      <c r="R199">
        <f t="shared" ca="1" si="88"/>
        <v>0</v>
      </c>
      <c r="S199">
        <f t="shared" ca="1" si="89"/>
        <v>-1</v>
      </c>
      <c r="T199" t="str">
        <f t="shared" ca="1" si="90"/>
        <v/>
      </c>
      <c r="U199" t="str">
        <f t="shared" ca="1" si="91"/>
        <v/>
      </c>
      <c r="V199">
        <f t="shared" ca="1" si="78"/>
        <v>0</v>
      </c>
      <c r="W199" t="str">
        <f t="shared" ca="1" si="76"/>
        <v/>
      </c>
      <c r="X199" t="str">
        <f ca="1">IF(T199="","", IF(T199=1, "Long"&amp;COUNTIF($T$2:T199,1), "Sell"&amp;COUNTIF($T$2:T199, 0)))</f>
        <v/>
      </c>
      <c r="Y199" t="str">
        <f ca="1">IF(U199="","", IF(U199=-1, "Short"&amp;COUNTIF($U$2:U199,-1), "Cover"&amp;COUNTIF($U$2:U199, 0)))</f>
        <v/>
      </c>
      <c r="Z199" t="str">
        <f t="shared" ca="1" si="92"/>
        <v/>
      </c>
      <c r="AA199" t="str">
        <f t="shared" ca="1" si="93"/>
        <v/>
      </c>
      <c r="AB199" t="str">
        <f t="shared" ca="1" si="94"/>
        <v/>
      </c>
      <c r="AC199" t="str">
        <f t="shared" ca="1" si="95"/>
        <v/>
      </c>
      <c r="AD199" t="str">
        <f t="shared" ca="1" si="96"/>
        <v/>
      </c>
      <c r="AE199" t="str">
        <f t="shared" ca="1" si="96"/>
        <v/>
      </c>
      <c r="AF199">
        <f t="shared" ca="1" si="97"/>
        <v>0</v>
      </c>
      <c r="AG199">
        <f t="shared" ca="1" si="98"/>
        <v>0</v>
      </c>
      <c r="AH199" t="str">
        <f ca="1">IF(AF199=0, "", COUNTIF($AF$2:AF199, 1))</f>
        <v/>
      </c>
      <c r="AI199" t="str">
        <f ca="1">IF(AG199=0, "", COUNTIF($AG$2:AG199, 1))</f>
        <v/>
      </c>
      <c r="AJ199" t="str">
        <f t="shared" ca="1" si="99"/>
        <v/>
      </c>
      <c r="AK199" t="str">
        <f t="shared" ca="1" si="100"/>
        <v/>
      </c>
    </row>
    <row r="200" spans="1:37" x14ac:dyDescent="0.3">
      <c r="A200" t="str">
        <f ca="1">IF(W200="","",W200&amp;"-"&amp;COUNTIF($W$2:W200,W200))</f>
        <v/>
      </c>
      <c r="B200" t="str">
        <f ca="1">IF(T200="","",T200&amp;"-"&amp;COUNTIF($T$2:T200,T200))</f>
        <v/>
      </c>
      <c r="C200" t="str">
        <f ca="1">IF(U200="","",U200&amp;"-"&amp;COUNTIF($U$2:U200,U200))</f>
        <v/>
      </c>
      <c r="D200" t="s">
        <v>97</v>
      </c>
      <c r="E200" t="s">
        <v>97</v>
      </c>
      <c r="F200">
        <f t="shared" si="101"/>
        <v>199</v>
      </c>
      <c r="G200" s="4">
        <f t="shared" ca="1" si="82"/>
        <v>41564</v>
      </c>
      <c r="H200">
        <f t="shared" ca="1" si="83"/>
        <v>654.20000000000005</v>
      </c>
      <c r="I200" s="5">
        <f t="shared" ca="1" si="83"/>
        <v>795.2</v>
      </c>
      <c r="J200" s="6">
        <f t="shared" ca="1" si="84"/>
        <v>0.8226861167002012</v>
      </c>
      <c r="K200" s="6">
        <f t="shared" ca="1" si="80"/>
        <v>0.80745261750108954</v>
      </c>
      <c r="L200" s="6">
        <f t="shared" ca="1" si="77"/>
        <v>1.3176966516408942E-2</v>
      </c>
      <c r="M200">
        <f t="shared" ca="1" si="85"/>
        <v>0.82062958401749853</v>
      </c>
      <c r="N200">
        <f t="shared" ca="1" si="86"/>
        <v>0.79427565098468056</v>
      </c>
      <c r="O200" t="str">
        <f t="shared" ca="1" si="81"/>
        <v>Short</v>
      </c>
      <c r="P200" t="str">
        <f t="shared" ca="1" si="79"/>
        <v/>
      </c>
      <c r="Q200" t="str">
        <f t="shared" ca="1" si="87"/>
        <v>Short</v>
      </c>
      <c r="R200">
        <f t="shared" ca="1" si="88"/>
        <v>0</v>
      </c>
      <c r="S200">
        <f t="shared" ca="1" si="89"/>
        <v>-1</v>
      </c>
      <c r="T200" t="str">
        <f t="shared" ca="1" si="90"/>
        <v/>
      </c>
      <c r="U200" t="str">
        <f t="shared" ca="1" si="91"/>
        <v/>
      </c>
      <c r="V200">
        <f t="shared" ca="1" si="78"/>
        <v>0</v>
      </c>
      <c r="W200" t="str">
        <f t="shared" ca="1" si="76"/>
        <v/>
      </c>
      <c r="X200" t="str">
        <f ca="1">IF(T200="","", IF(T200=1, "Long"&amp;COUNTIF($T$2:T200,1), "Sell"&amp;COUNTIF($T$2:T200, 0)))</f>
        <v/>
      </c>
      <c r="Y200" t="str">
        <f ca="1">IF(U200="","", IF(U200=-1, "Short"&amp;COUNTIF($U$2:U200,-1), "Cover"&amp;COUNTIF($U$2:U200, 0)))</f>
        <v/>
      </c>
      <c r="Z200" t="str">
        <f t="shared" ca="1" si="92"/>
        <v/>
      </c>
      <c r="AA200" t="str">
        <f t="shared" ca="1" si="93"/>
        <v/>
      </c>
      <c r="AB200" t="str">
        <f t="shared" ca="1" si="94"/>
        <v/>
      </c>
      <c r="AC200" t="str">
        <f t="shared" ca="1" si="95"/>
        <v/>
      </c>
      <c r="AD200" t="str">
        <f t="shared" ca="1" si="96"/>
        <v/>
      </c>
      <c r="AE200" t="str">
        <f t="shared" ca="1" si="96"/>
        <v/>
      </c>
      <c r="AF200">
        <f t="shared" ca="1" si="97"/>
        <v>0</v>
      </c>
      <c r="AG200">
        <f t="shared" ca="1" si="98"/>
        <v>0</v>
      </c>
      <c r="AH200" t="str">
        <f ca="1">IF(AF200=0, "", COUNTIF($AF$2:AF200, 1))</f>
        <v/>
      </c>
      <c r="AI200" t="str">
        <f ca="1">IF(AG200=0, "", COUNTIF($AG$2:AG200, 1))</f>
        <v/>
      </c>
      <c r="AJ200" t="str">
        <f t="shared" ca="1" si="99"/>
        <v/>
      </c>
      <c r="AK200" t="str">
        <f t="shared" ca="1" si="100"/>
        <v/>
      </c>
    </row>
    <row r="201" spans="1:37" x14ac:dyDescent="0.3">
      <c r="A201" t="str">
        <f ca="1">IF(W201="","",W201&amp;"-"&amp;COUNTIF($W$2:W201,W201))</f>
        <v/>
      </c>
      <c r="B201" t="str">
        <f ca="1">IF(T201="","",T201&amp;"-"&amp;COUNTIF($T$2:T201,T201))</f>
        <v/>
      </c>
      <c r="C201" t="str">
        <f ca="1">IF(U201="","",U201&amp;"-"&amp;COUNTIF($U$2:U201,U201))</f>
        <v/>
      </c>
      <c r="D201" t="s">
        <v>97</v>
      </c>
      <c r="E201" t="s">
        <v>97</v>
      </c>
      <c r="F201">
        <f t="shared" si="101"/>
        <v>200</v>
      </c>
      <c r="G201" s="4">
        <f t="shared" ca="1" si="82"/>
        <v>41565</v>
      </c>
      <c r="H201">
        <f t="shared" ca="1" si="83"/>
        <v>676.6</v>
      </c>
      <c r="I201" s="5">
        <f t="shared" ca="1" si="83"/>
        <v>819.45</v>
      </c>
      <c r="J201" s="6">
        <f t="shared" ca="1" si="84"/>
        <v>0.82567575813045335</v>
      </c>
      <c r="K201" s="6">
        <f t="shared" ca="1" si="80"/>
        <v>0.81073305472988777</v>
      </c>
      <c r="L201" s="6">
        <f t="shared" ca="1" si="77"/>
        <v>1.3226866063540409E-2</v>
      </c>
      <c r="M201">
        <f t="shared" ca="1" si="85"/>
        <v>0.82395992079342817</v>
      </c>
      <c r="N201">
        <f t="shared" ca="1" si="86"/>
        <v>0.79750618866634737</v>
      </c>
      <c r="O201" t="str">
        <f t="shared" ca="1" si="81"/>
        <v>Short</v>
      </c>
      <c r="P201" t="str">
        <f t="shared" ca="1" si="79"/>
        <v/>
      </c>
      <c r="Q201" t="str">
        <f t="shared" ca="1" si="87"/>
        <v>Short</v>
      </c>
      <c r="R201">
        <f t="shared" ca="1" si="88"/>
        <v>0</v>
      </c>
      <c r="S201">
        <f t="shared" ca="1" si="89"/>
        <v>-1</v>
      </c>
      <c r="T201" t="str">
        <f t="shared" ca="1" si="90"/>
        <v/>
      </c>
      <c r="U201" t="str">
        <f t="shared" ca="1" si="91"/>
        <v/>
      </c>
      <c r="V201">
        <f t="shared" ca="1" si="78"/>
        <v>0</v>
      </c>
      <c r="W201" t="str">
        <f t="shared" ca="1" si="76"/>
        <v/>
      </c>
      <c r="X201" t="str">
        <f ca="1">IF(T201="","", IF(T201=1, "Long"&amp;COUNTIF($T$2:T201,1), "Sell"&amp;COUNTIF($T$2:T201, 0)))</f>
        <v/>
      </c>
      <c r="Y201" t="str">
        <f ca="1">IF(U201="","", IF(U201=-1, "Short"&amp;COUNTIF($U$2:U201,-1), "Cover"&amp;COUNTIF($U$2:U201, 0)))</f>
        <v/>
      </c>
      <c r="Z201" t="str">
        <f t="shared" ca="1" si="92"/>
        <v/>
      </c>
      <c r="AA201" t="str">
        <f t="shared" ca="1" si="93"/>
        <v/>
      </c>
      <c r="AB201" t="str">
        <f t="shared" ca="1" si="94"/>
        <v/>
      </c>
      <c r="AC201" t="str">
        <f t="shared" ca="1" si="95"/>
        <v/>
      </c>
      <c r="AD201" t="str">
        <f t="shared" ca="1" si="96"/>
        <v/>
      </c>
      <c r="AE201" t="str">
        <f t="shared" ca="1" si="96"/>
        <v/>
      </c>
      <c r="AF201">
        <f t="shared" ca="1" si="97"/>
        <v>0</v>
      </c>
      <c r="AG201">
        <f t="shared" ca="1" si="98"/>
        <v>0</v>
      </c>
      <c r="AH201" t="str">
        <f ca="1">IF(AF201=0, "", COUNTIF($AF$2:AF201, 1))</f>
        <v/>
      </c>
      <c r="AI201" t="str">
        <f ca="1">IF(AG201=0, "", COUNTIF($AG$2:AG201, 1))</f>
        <v/>
      </c>
      <c r="AJ201" t="str">
        <f t="shared" ca="1" si="99"/>
        <v/>
      </c>
      <c r="AK201" t="str">
        <f t="shared" ca="1" si="100"/>
        <v/>
      </c>
    </row>
    <row r="202" spans="1:37" x14ac:dyDescent="0.3">
      <c r="A202" t="str">
        <f ca="1">IF(W202="","",W202&amp;"-"&amp;COUNTIF($W$2:W202,W202))</f>
        <v/>
      </c>
      <c r="B202" t="str">
        <f ca="1">IF(T202="","",T202&amp;"-"&amp;COUNTIF($T$2:T202,T202))</f>
        <v/>
      </c>
      <c r="C202" t="str">
        <f ca="1">IF(U202="","",U202&amp;"-"&amp;COUNTIF($U$2:U202,U202))</f>
        <v/>
      </c>
      <c r="D202" t="s">
        <v>97</v>
      </c>
      <c r="E202" t="s">
        <v>97</v>
      </c>
      <c r="F202">
        <f t="shared" si="101"/>
        <v>201</v>
      </c>
      <c r="G202" s="4">
        <f t="shared" ca="1" si="82"/>
        <v>41568</v>
      </c>
      <c r="H202">
        <f t="shared" ca="1" si="83"/>
        <v>671.25</v>
      </c>
      <c r="I202" s="5">
        <f t="shared" ca="1" si="83"/>
        <v>821.15</v>
      </c>
      <c r="J202" s="6">
        <f t="shared" ca="1" si="84"/>
        <v>0.8174511356025087</v>
      </c>
      <c r="K202" s="6">
        <f t="shared" ca="1" si="80"/>
        <v>0.81229161514127157</v>
      </c>
      <c r="L202" s="6">
        <f t="shared" ca="1" si="77"/>
        <v>1.2981860889477566E-2</v>
      </c>
      <c r="M202">
        <f t="shared" ca="1" si="85"/>
        <v>0.82527347603074919</v>
      </c>
      <c r="N202">
        <f t="shared" ca="1" si="86"/>
        <v>0.79930975425179396</v>
      </c>
      <c r="O202" t="str">
        <f t="shared" ca="1" si="81"/>
        <v>Short</v>
      </c>
      <c r="P202" t="str">
        <f t="shared" ca="1" si="79"/>
        <v/>
      </c>
      <c r="Q202" t="str">
        <f t="shared" ca="1" si="87"/>
        <v>Short</v>
      </c>
      <c r="R202">
        <f t="shared" ca="1" si="88"/>
        <v>0</v>
      </c>
      <c r="S202">
        <f t="shared" ca="1" si="89"/>
        <v>-1</v>
      </c>
      <c r="T202" t="str">
        <f t="shared" ca="1" si="90"/>
        <v/>
      </c>
      <c r="U202" t="str">
        <f t="shared" ca="1" si="91"/>
        <v/>
      </c>
      <c r="V202">
        <f t="shared" ca="1" si="78"/>
        <v>0</v>
      </c>
      <c r="W202" t="str">
        <f t="shared" ca="1" si="76"/>
        <v/>
      </c>
      <c r="X202" t="str">
        <f ca="1">IF(T202="","", IF(T202=1, "Long"&amp;COUNTIF($T$2:T202,1), "Sell"&amp;COUNTIF($T$2:T202, 0)))</f>
        <v/>
      </c>
      <c r="Y202" t="str">
        <f ca="1">IF(U202="","", IF(U202=-1, "Short"&amp;COUNTIF($U$2:U202,-1), "Cover"&amp;COUNTIF($U$2:U202, 0)))</f>
        <v/>
      </c>
      <c r="Z202" t="str">
        <f t="shared" ca="1" si="92"/>
        <v/>
      </c>
      <c r="AA202" t="str">
        <f t="shared" ca="1" si="93"/>
        <v/>
      </c>
      <c r="AB202" t="str">
        <f t="shared" ca="1" si="94"/>
        <v/>
      </c>
      <c r="AC202" t="str">
        <f t="shared" ca="1" si="95"/>
        <v/>
      </c>
      <c r="AD202" t="str">
        <f t="shared" ca="1" si="96"/>
        <v/>
      </c>
      <c r="AE202" t="str">
        <f t="shared" ca="1" si="96"/>
        <v/>
      </c>
      <c r="AF202">
        <f t="shared" ca="1" si="97"/>
        <v>0</v>
      </c>
      <c r="AG202">
        <f t="shared" ca="1" si="98"/>
        <v>0</v>
      </c>
      <c r="AH202" t="str">
        <f ca="1">IF(AF202=0, "", COUNTIF($AF$2:AF202, 1))</f>
        <v/>
      </c>
      <c r="AI202" t="str">
        <f ca="1">IF(AG202=0, "", COUNTIF($AG$2:AG202, 1))</f>
        <v/>
      </c>
      <c r="AJ202" t="str">
        <f t="shared" ca="1" si="99"/>
        <v/>
      </c>
      <c r="AK202" t="str">
        <f t="shared" ca="1" si="100"/>
        <v/>
      </c>
    </row>
    <row r="203" spans="1:37" x14ac:dyDescent="0.3">
      <c r="A203" t="str">
        <f ca="1">IF(W203="","",W203&amp;"-"&amp;COUNTIF($W$2:W203,W203))</f>
        <v/>
      </c>
      <c r="B203" t="str">
        <f ca="1">IF(T203="","",T203&amp;"-"&amp;COUNTIF($T$2:T203,T203))</f>
        <v/>
      </c>
      <c r="C203" t="str">
        <f ca="1">IF(U203="","",U203&amp;"-"&amp;COUNTIF($U$2:U203,U203))</f>
        <v/>
      </c>
      <c r="D203" t="s">
        <v>97</v>
      </c>
      <c r="E203" t="s">
        <v>97</v>
      </c>
      <c r="F203">
        <f t="shared" si="101"/>
        <v>202</v>
      </c>
      <c r="G203" s="4">
        <f t="shared" ca="1" si="82"/>
        <v>41569</v>
      </c>
      <c r="H203">
        <f t="shared" ca="1" si="83"/>
        <v>669</v>
      </c>
      <c r="I203" s="5">
        <f t="shared" ca="1" si="83"/>
        <v>810.7</v>
      </c>
      <c r="J203" s="6">
        <f t="shared" ca="1" si="84"/>
        <v>0.8252127790798075</v>
      </c>
      <c r="K203" s="6">
        <f t="shared" ca="1" si="80"/>
        <v>0.81530675115905438</v>
      </c>
      <c r="L203" s="6">
        <f t="shared" ca="1" si="77"/>
        <v>1.1999651719059075E-2</v>
      </c>
      <c r="M203">
        <f t="shared" ca="1" si="85"/>
        <v>0.82730640287811341</v>
      </c>
      <c r="N203">
        <f t="shared" ca="1" si="86"/>
        <v>0.80330709943999534</v>
      </c>
      <c r="O203" t="str">
        <f t="shared" ca="1" si="81"/>
        <v>Short</v>
      </c>
      <c r="P203" t="str">
        <f t="shared" ca="1" si="79"/>
        <v/>
      </c>
      <c r="Q203" t="str">
        <f t="shared" ca="1" si="87"/>
        <v>Short</v>
      </c>
      <c r="R203">
        <f t="shared" ca="1" si="88"/>
        <v>0</v>
      </c>
      <c r="S203">
        <f t="shared" ca="1" si="89"/>
        <v>-1</v>
      </c>
      <c r="T203" t="str">
        <f t="shared" ca="1" si="90"/>
        <v/>
      </c>
      <c r="U203" t="str">
        <f t="shared" ca="1" si="91"/>
        <v/>
      </c>
      <c r="V203">
        <f t="shared" ca="1" si="78"/>
        <v>0</v>
      </c>
      <c r="W203" t="str">
        <f t="shared" ref="W203:W259" ca="1" si="102">IF(O202="",IF(O203="Long",1,IF(O203="Short",1,"")),IF(O202="Long",IF(O203="Long","", 0),IF(O202="Short",IF(O203="Short","",0), "")))</f>
        <v/>
      </c>
      <c r="X203" t="str">
        <f ca="1">IF(T203="","", IF(T203=1, "Long"&amp;COUNTIF($T$2:T203,1), "Sell"&amp;COUNTIF($T$2:T203, 0)))</f>
        <v/>
      </c>
      <c r="Y203" t="str">
        <f ca="1">IF(U203="","", IF(U203=-1, "Short"&amp;COUNTIF($U$2:U203,-1), "Cover"&amp;COUNTIF($U$2:U203, 0)))</f>
        <v/>
      </c>
      <c r="Z203" t="str">
        <f t="shared" ca="1" si="92"/>
        <v/>
      </c>
      <c r="AA203" t="str">
        <f t="shared" ca="1" si="93"/>
        <v/>
      </c>
      <c r="AB203" t="str">
        <f t="shared" ca="1" si="94"/>
        <v/>
      </c>
      <c r="AC203" t="str">
        <f t="shared" ca="1" si="95"/>
        <v/>
      </c>
      <c r="AD203" t="str">
        <f t="shared" ca="1" si="96"/>
        <v/>
      </c>
      <c r="AE203" t="str">
        <f t="shared" ca="1" si="96"/>
        <v/>
      </c>
      <c r="AF203">
        <f t="shared" ca="1" si="97"/>
        <v>0</v>
      </c>
      <c r="AG203">
        <f t="shared" ca="1" si="98"/>
        <v>0</v>
      </c>
      <c r="AH203" t="str">
        <f ca="1">IF(AF203=0, "", COUNTIF($AF$2:AF203, 1))</f>
        <v/>
      </c>
      <c r="AI203" t="str">
        <f ca="1">IF(AG203=0, "", COUNTIF($AG$2:AG203, 1))</f>
        <v/>
      </c>
      <c r="AJ203" t="str">
        <f t="shared" ca="1" si="99"/>
        <v/>
      </c>
      <c r="AK203" t="str">
        <f t="shared" ca="1" si="100"/>
        <v/>
      </c>
    </row>
    <row r="204" spans="1:37" x14ac:dyDescent="0.3">
      <c r="A204" t="str">
        <f ca="1">IF(W204="","",W204&amp;"-"&amp;COUNTIF($W$2:W204,W204))</f>
        <v>0-24</v>
      </c>
      <c r="B204" t="str">
        <f ca="1">IF(T204="","",T204&amp;"-"&amp;COUNTIF($T$2:T204,T204))</f>
        <v/>
      </c>
      <c r="C204" t="str">
        <f ca="1">IF(U204="","",U204&amp;"-"&amp;COUNTIF($U$2:U204,U204))</f>
        <v>0-11</v>
      </c>
      <c r="D204" t="s">
        <v>97</v>
      </c>
      <c r="E204">
        <v>24</v>
      </c>
      <c r="F204">
        <f t="shared" si="101"/>
        <v>203</v>
      </c>
      <c r="G204" s="4">
        <f t="shared" ca="1" si="82"/>
        <v>41570</v>
      </c>
      <c r="H204">
        <f t="shared" ca="1" si="83"/>
        <v>660.2</v>
      </c>
      <c r="I204" s="5">
        <f t="shared" ca="1" si="83"/>
        <v>809.7</v>
      </c>
      <c r="J204" s="6">
        <f t="shared" ca="1" si="84"/>
        <v>0.81536371495615656</v>
      </c>
      <c r="K204" s="6">
        <f t="shared" ca="1" si="80"/>
        <v>0.81691261096799916</v>
      </c>
      <c r="L204" s="6">
        <f t="shared" ref="L204:L251" ca="1" si="103">IFERROR(IF($F204&gt;=$AM$3, _xlfn.STDEV.S(J195:J204), ""), "")</f>
        <v>1.0614915397144545E-2</v>
      </c>
      <c r="M204">
        <f t="shared" ca="1" si="85"/>
        <v>0.82752752636514371</v>
      </c>
      <c r="N204">
        <f t="shared" ca="1" si="86"/>
        <v>0.80629769557085462</v>
      </c>
      <c r="O204" t="str">
        <f t="shared" ca="1" si="81"/>
        <v/>
      </c>
      <c r="P204" t="str">
        <f t="shared" ca="1" si="79"/>
        <v/>
      </c>
      <c r="Q204" t="str">
        <f t="shared" ca="1" si="87"/>
        <v/>
      </c>
      <c r="R204">
        <f t="shared" ca="1" si="88"/>
        <v>0</v>
      </c>
      <c r="S204">
        <f t="shared" ca="1" si="89"/>
        <v>0</v>
      </c>
      <c r="T204" t="str">
        <f t="shared" ca="1" si="90"/>
        <v/>
      </c>
      <c r="U204">
        <f t="shared" ca="1" si="91"/>
        <v>0</v>
      </c>
      <c r="V204">
        <f t="shared" ca="1" si="78"/>
        <v>0</v>
      </c>
      <c r="W204">
        <f t="shared" ca="1" si="102"/>
        <v>0</v>
      </c>
      <c r="X204" t="str">
        <f ca="1">IF(T204="","", IF(T204=1, "Long"&amp;COUNTIF($T$2:T204,1), "Sell"&amp;COUNTIF($T$2:T204, 0)))</f>
        <v/>
      </c>
      <c r="Y204" t="str">
        <f ca="1">IF(U204="","", IF(U204=-1, "Short"&amp;COUNTIF($U$2:U204,-1), "Cover"&amp;COUNTIF($U$2:U204, 0)))</f>
        <v>Cover11</v>
      </c>
      <c r="Z204" t="str">
        <f t="shared" ca="1" si="92"/>
        <v/>
      </c>
      <c r="AA204" t="str">
        <f t="shared" ca="1" si="93"/>
        <v/>
      </c>
      <c r="AB204" t="str">
        <f t="shared" ca="1" si="94"/>
        <v/>
      </c>
      <c r="AC204" t="str">
        <f t="shared" ca="1" si="95"/>
        <v>Cover</v>
      </c>
      <c r="AD204" t="str">
        <f t="shared" ca="1" si="96"/>
        <v/>
      </c>
      <c r="AE204" t="str">
        <f t="shared" ca="1" si="96"/>
        <v>Cover</v>
      </c>
      <c r="AF204">
        <f t="shared" ca="1" si="97"/>
        <v>0</v>
      </c>
      <c r="AG204">
        <f t="shared" ca="1" si="98"/>
        <v>1</v>
      </c>
      <c r="AH204" t="str">
        <f ca="1">IF(AF204=0, "", COUNTIF($AF$2:AF204, 1))</f>
        <v/>
      </c>
      <c r="AI204">
        <f ca="1">IF(AG204=0, "", COUNTIF($AG$2:AG204, 1))</f>
        <v>24</v>
      </c>
      <c r="AJ204" t="str">
        <f t="shared" ca="1" si="99"/>
        <v/>
      </c>
      <c r="AK204" t="str">
        <f t="shared" ca="1" si="100"/>
        <v>Short</v>
      </c>
    </row>
    <row r="205" spans="1:37" x14ac:dyDescent="0.3">
      <c r="A205" t="str">
        <f ca="1">IF(W205="","",W205&amp;"-"&amp;COUNTIF($W$2:W205,W205))</f>
        <v/>
      </c>
      <c r="B205" t="str">
        <f ca="1">IF(T205="","",T205&amp;"-"&amp;COUNTIF($T$2:T205,T205))</f>
        <v/>
      </c>
      <c r="C205" t="str">
        <f ca="1">IF(U205="","",U205&amp;"-"&amp;COUNTIF($U$2:U205,U205))</f>
        <v/>
      </c>
      <c r="D205" t="s">
        <v>97</v>
      </c>
      <c r="E205" t="s">
        <v>97</v>
      </c>
      <c r="F205">
        <f t="shared" si="101"/>
        <v>204</v>
      </c>
      <c r="G205" s="4">
        <f t="shared" ca="1" si="82"/>
        <v>41571</v>
      </c>
      <c r="H205">
        <f t="shared" ca="1" si="83"/>
        <v>669.3</v>
      </c>
      <c r="I205" s="5">
        <f t="shared" ca="1" si="83"/>
        <v>812.15</v>
      </c>
      <c r="J205" s="6">
        <f t="shared" ca="1" si="84"/>
        <v>0.8241088468878901</v>
      </c>
      <c r="K205" s="6">
        <f t="shared" ca="1" si="80"/>
        <v>0.81840227900258711</v>
      </c>
      <c r="L205" s="6">
        <f t="shared" ca="1" si="103"/>
        <v>1.0458307269667746E-2</v>
      </c>
      <c r="M205">
        <f t="shared" ca="1" si="85"/>
        <v>0.8288605862722549</v>
      </c>
      <c r="N205">
        <f t="shared" ca="1" si="86"/>
        <v>0.80794397173291932</v>
      </c>
      <c r="O205" t="str">
        <f t="shared" ca="1" si="81"/>
        <v/>
      </c>
      <c r="P205" t="str">
        <f t="shared" ca="1" si="79"/>
        <v/>
      </c>
      <c r="Q205" t="str">
        <f t="shared" ca="1" si="87"/>
        <v/>
      </c>
      <c r="R205">
        <f t="shared" ca="1" si="88"/>
        <v>0</v>
      </c>
      <c r="S205">
        <f t="shared" ca="1" si="89"/>
        <v>0</v>
      </c>
      <c r="T205" t="str">
        <f t="shared" ca="1" si="90"/>
        <v/>
      </c>
      <c r="U205" t="str">
        <f t="shared" ca="1" si="91"/>
        <v/>
      </c>
      <c r="V205">
        <f t="shared" ca="1" si="78"/>
        <v>0</v>
      </c>
      <c r="W205" t="str">
        <f t="shared" ca="1" si="102"/>
        <v/>
      </c>
      <c r="X205" t="str">
        <f ca="1">IF(T205="","", IF(T205=1, "Long"&amp;COUNTIF($T$2:T205,1), "Sell"&amp;COUNTIF($T$2:T205, 0)))</f>
        <v/>
      </c>
      <c r="Y205" t="str">
        <f ca="1">IF(U205="","", IF(U205=-1, "Short"&amp;COUNTIF($U$2:U205,-1), "Cover"&amp;COUNTIF($U$2:U205, 0)))</f>
        <v/>
      </c>
      <c r="Z205" t="str">
        <f t="shared" ca="1" si="92"/>
        <v/>
      </c>
      <c r="AA205" t="str">
        <f t="shared" ca="1" si="93"/>
        <v/>
      </c>
      <c r="AB205" t="str">
        <f t="shared" ca="1" si="94"/>
        <v/>
      </c>
      <c r="AC205" t="str">
        <f t="shared" ca="1" si="95"/>
        <v/>
      </c>
      <c r="AD205" t="str">
        <f t="shared" ca="1" si="96"/>
        <v/>
      </c>
      <c r="AE205" t="str">
        <f t="shared" ca="1" si="96"/>
        <v/>
      </c>
      <c r="AF205">
        <f t="shared" ca="1" si="97"/>
        <v>0</v>
      </c>
      <c r="AG205">
        <f t="shared" ca="1" si="98"/>
        <v>0</v>
      </c>
      <c r="AH205" t="str">
        <f ca="1">IF(AF205=0, "", COUNTIF($AF$2:AF205, 1))</f>
        <v/>
      </c>
      <c r="AI205" t="str">
        <f ca="1">IF(AG205=0, "", COUNTIF($AG$2:AG205, 1))</f>
        <v/>
      </c>
      <c r="AJ205" t="str">
        <f t="shared" ca="1" si="99"/>
        <v/>
      </c>
      <c r="AK205" t="str">
        <f t="shared" ca="1" si="100"/>
        <v/>
      </c>
    </row>
    <row r="206" spans="1:37" x14ac:dyDescent="0.3">
      <c r="A206" t="str">
        <f ca="1">IF(W206="","",W206&amp;"-"&amp;COUNTIF($W$2:W206,W206))</f>
        <v>1-25</v>
      </c>
      <c r="B206" t="str">
        <f ca="1">IF(T206="","",T206&amp;"-"&amp;COUNTIF($T$2:T206,T206))</f>
        <v/>
      </c>
      <c r="C206" t="str">
        <f ca="1">IF(U206="","",U206&amp;"-"&amp;COUNTIF($U$2:U206,U206))</f>
        <v>-1-12</v>
      </c>
      <c r="D206">
        <v>25</v>
      </c>
      <c r="E206" t="s">
        <v>97</v>
      </c>
      <c r="F206">
        <f t="shared" si="101"/>
        <v>205</v>
      </c>
      <c r="G206" s="4">
        <f t="shared" ca="1" si="82"/>
        <v>41572</v>
      </c>
      <c r="H206">
        <f t="shared" ca="1" si="83"/>
        <v>672.55</v>
      </c>
      <c r="I206" s="5">
        <f t="shared" ca="1" si="83"/>
        <v>809.8</v>
      </c>
      <c r="J206" s="6">
        <f t="shared" ca="1" si="84"/>
        <v>0.83051370708816996</v>
      </c>
      <c r="K206" s="6">
        <f t="shared" ca="1" si="80"/>
        <v>0.82214031844013902</v>
      </c>
      <c r="L206" s="6">
        <f t="shared" ca="1" si="103"/>
        <v>6.2611887677131266E-3</v>
      </c>
      <c r="M206">
        <f t="shared" ca="1" si="85"/>
        <v>0.82840150720785211</v>
      </c>
      <c r="N206">
        <f t="shared" ca="1" si="86"/>
        <v>0.81587912967242593</v>
      </c>
      <c r="O206" t="str">
        <f t="shared" ca="1" si="81"/>
        <v>Short</v>
      </c>
      <c r="P206" t="str">
        <f t="shared" ca="1" si="79"/>
        <v/>
      </c>
      <c r="Q206" t="str">
        <f t="shared" ca="1" si="87"/>
        <v>Short</v>
      </c>
      <c r="R206">
        <f t="shared" ca="1" si="88"/>
        <v>0</v>
      </c>
      <c r="S206">
        <f t="shared" ca="1" si="89"/>
        <v>-1</v>
      </c>
      <c r="T206" t="str">
        <f t="shared" ca="1" si="90"/>
        <v/>
      </c>
      <c r="U206">
        <f t="shared" ca="1" si="91"/>
        <v>-1</v>
      </c>
      <c r="V206">
        <f t="shared" ref="V206:V251" ca="1" si="104">IF(T206="", 0, T206)+IF(U206="", 0, U206)</f>
        <v>-1</v>
      </c>
      <c r="W206">
        <f t="shared" ca="1" si="102"/>
        <v>1</v>
      </c>
      <c r="X206" t="str">
        <f ca="1">IF(T206="","", IF(T206=1, "Long"&amp;COUNTIF($T$2:T206,1), "Sell"&amp;COUNTIF($T$2:T206, 0)))</f>
        <v/>
      </c>
      <c r="Y206" t="str">
        <f ca="1">IF(U206="","", IF(U206=-1, "Short"&amp;COUNTIF($U$2:U206,-1), "Cover"&amp;COUNTIF($U$2:U206, 0)))</f>
        <v>Short12</v>
      </c>
      <c r="Z206" t="str">
        <f t="shared" ca="1" si="92"/>
        <v/>
      </c>
      <c r="AA206" t="str">
        <f t="shared" ca="1" si="93"/>
        <v/>
      </c>
      <c r="AB206" t="str">
        <f t="shared" ca="1" si="94"/>
        <v>Short</v>
      </c>
      <c r="AC206" t="str">
        <f t="shared" ca="1" si="95"/>
        <v/>
      </c>
      <c r="AD206" t="str">
        <f t="shared" ca="1" si="96"/>
        <v>Short</v>
      </c>
      <c r="AE206" t="str">
        <f t="shared" ca="1" si="96"/>
        <v/>
      </c>
      <c r="AF206">
        <f t="shared" ca="1" si="97"/>
        <v>1</v>
      </c>
      <c r="AG206">
        <f t="shared" ca="1" si="98"/>
        <v>0</v>
      </c>
      <c r="AH206">
        <f ca="1">IF(AF206=0, "", COUNTIF($AF$2:AF206, 1))</f>
        <v>25</v>
      </c>
      <c r="AI206" t="str">
        <f ca="1">IF(AG206=0, "", COUNTIF($AG$2:AG206, 1))</f>
        <v/>
      </c>
      <c r="AJ206" t="str">
        <f t="shared" ca="1" si="99"/>
        <v>Short</v>
      </c>
      <c r="AK206" t="str">
        <f t="shared" ca="1" si="100"/>
        <v/>
      </c>
    </row>
    <row r="207" spans="1:37" x14ac:dyDescent="0.3">
      <c r="A207" t="str">
        <f ca="1">IF(W207="","",W207&amp;"-"&amp;COUNTIF($W$2:W207,W207))</f>
        <v>0-25</v>
      </c>
      <c r="B207" t="str">
        <f ca="1">IF(T207="","",T207&amp;"-"&amp;COUNTIF($T$2:T207,T207))</f>
        <v>1-14</v>
      </c>
      <c r="C207" t="str">
        <f ca="1">IF(U207="","",U207&amp;"-"&amp;COUNTIF($U$2:U207,U207))</f>
        <v>0-12</v>
      </c>
      <c r="D207">
        <v>26</v>
      </c>
      <c r="E207">
        <v>25</v>
      </c>
      <c r="F207">
        <f t="shared" si="101"/>
        <v>206</v>
      </c>
      <c r="G207" s="4">
        <f t="shared" ca="1" si="82"/>
        <v>41575</v>
      </c>
      <c r="H207">
        <f t="shared" ca="1" si="83"/>
        <v>667.9</v>
      </c>
      <c r="I207" s="5">
        <f t="shared" ca="1" si="83"/>
        <v>820.85</v>
      </c>
      <c r="J207" s="6">
        <f t="shared" ca="1" si="84"/>
        <v>0.81366875799476146</v>
      </c>
      <c r="K207" s="6">
        <f t="shared" ca="1" si="80"/>
        <v>0.82191558412240373</v>
      </c>
      <c r="L207" s="6">
        <f t="shared" ca="1" si="103"/>
        <v>6.5433916087478134E-3</v>
      </c>
      <c r="M207">
        <f t="shared" ca="1" si="85"/>
        <v>0.82845897573115157</v>
      </c>
      <c r="N207">
        <f t="shared" ca="1" si="86"/>
        <v>0.81537219251365589</v>
      </c>
      <c r="O207" t="str">
        <f t="shared" ca="1" si="81"/>
        <v/>
      </c>
      <c r="P207" t="str">
        <f t="shared" ca="1" si="79"/>
        <v>Long</v>
      </c>
      <c r="Q207" t="str">
        <f t="shared" ca="1" si="87"/>
        <v/>
      </c>
      <c r="R207">
        <f t="shared" ca="1" si="88"/>
        <v>1</v>
      </c>
      <c r="S207">
        <f t="shared" ca="1" si="89"/>
        <v>0</v>
      </c>
      <c r="T207">
        <f t="shared" ca="1" si="90"/>
        <v>1</v>
      </c>
      <c r="U207">
        <f t="shared" ca="1" si="91"/>
        <v>0</v>
      </c>
      <c r="V207">
        <f t="shared" ca="1" si="104"/>
        <v>1</v>
      </c>
      <c r="W207">
        <f t="shared" ca="1" si="102"/>
        <v>0</v>
      </c>
      <c r="X207" t="str">
        <f ca="1">IF(T207="","", IF(T207=1, "Long"&amp;COUNTIF($T$2:T207,1), "Sell"&amp;COUNTIF($T$2:T207, 0)))</f>
        <v>Long14</v>
      </c>
      <c r="Y207" t="str">
        <f ca="1">IF(U207="","", IF(U207=-1, "Short"&amp;COUNTIF($U$2:U207,-1), "Cover"&amp;COUNTIF($U$2:U207, 0)))</f>
        <v>Cover12</v>
      </c>
      <c r="Z207" t="str">
        <f t="shared" ca="1" si="92"/>
        <v>BUY</v>
      </c>
      <c r="AA207" t="str">
        <f t="shared" ca="1" si="93"/>
        <v/>
      </c>
      <c r="AB207" t="str">
        <f t="shared" ca="1" si="94"/>
        <v/>
      </c>
      <c r="AC207" t="str">
        <f t="shared" ca="1" si="95"/>
        <v>Cover</v>
      </c>
      <c r="AD207" t="str">
        <f t="shared" ca="1" si="96"/>
        <v>BUY</v>
      </c>
      <c r="AE207" t="str">
        <f t="shared" ca="1" si="96"/>
        <v>Cover</v>
      </c>
      <c r="AF207">
        <f t="shared" ca="1" si="97"/>
        <v>1</v>
      </c>
      <c r="AG207">
        <f t="shared" ca="1" si="98"/>
        <v>1</v>
      </c>
      <c r="AH207">
        <f ca="1">IF(AF207=0, "", COUNTIF($AF$2:AF207, 1))</f>
        <v>26</v>
      </c>
      <c r="AI207">
        <f ca="1">IF(AG207=0, "", COUNTIF($AG$2:AG207, 1))</f>
        <v>25</v>
      </c>
      <c r="AJ207" t="str">
        <f t="shared" ca="1" si="99"/>
        <v>Long</v>
      </c>
      <c r="AK207" t="str">
        <f t="shared" ca="1" si="100"/>
        <v>Short</v>
      </c>
    </row>
    <row r="208" spans="1:37" x14ac:dyDescent="0.3">
      <c r="A208" t="str">
        <f ca="1">IF(W208="","",W208&amp;"-"&amp;COUNTIF($W$2:W208,W208))</f>
        <v/>
      </c>
      <c r="B208" t="str">
        <f ca="1">IF(T208="","",T208&amp;"-"&amp;COUNTIF($T$2:T208,T208))</f>
        <v/>
      </c>
      <c r="C208" t="str">
        <f ca="1">IF(U208="","",U208&amp;"-"&amp;COUNTIF($U$2:U208,U208))</f>
        <v/>
      </c>
      <c r="D208" t="s">
        <v>97</v>
      </c>
      <c r="E208" t="s">
        <v>97</v>
      </c>
      <c r="F208">
        <f t="shared" si="101"/>
        <v>207</v>
      </c>
      <c r="G208" s="4">
        <f t="shared" ca="1" si="82"/>
        <v>41576</v>
      </c>
      <c r="H208">
        <f t="shared" ca="1" si="83"/>
        <v>686.5</v>
      </c>
      <c r="I208" s="5">
        <f t="shared" ca="1" si="83"/>
        <v>839.6</v>
      </c>
      <c r="J208" s="6">
        <f t="shared" ca="1" si="84"/>
        <v>0.81765126250595521</v>
      </c>
      <c r="K208" s="6">
        <f t="shared" ca="1" si="80"/>
        <v>0.82059114791578869</v>
      </c>
      <c r="L208" s="6">
        <f t="shared" ca="1" si="103"/>
        <v>5.8247151902256211E-3</v>
      </c>
      <c r="M208">
        <f t="shared" ca="1" si="85"/>
        <v>0.82641586310601434</v>
      </c>
      <c r="N208">
        <f t="shared" ca="1" si="86"/>
        <v>0.81476643272556304</v>
      </c>
      <c r="O208" t="str">
        <f t="shared" ca="1" si="81"/>
        <v/>
      </c>
      <c r="P208" t="str">
        <f t="shared" ca="1" si="79"/>
        <v>Long</v>
      </c>
      <c r="Q208" t="str">
        <f t="shared" ca="1" si="87"/>
        <v/>
      </c>
      <c r="R208">
        <f t="shared" ca="1" si="88"/>
        <v>1</v>
      </c>
      <c r="S208">
        <f t="shared" ca="1" si="89"/>
        <v>0</v>
      </c>
      <c r="T208" t="str">
        <f t="shared" ca="1" si="90"/>
        <v/>
      </c>
      <c r="U208" t="str">
        <f t="shared" ca="1" si="91"/>
        <v/>
      </c>
      <c r="V208">
        <f t="shared" ca="1" si="104"/>
        <v>0</v>
      </c>
      <c r="W208" t="str">
        <f t="shared" ca="1" si="102"/>
        <v/>
      </c>
      <c r="X208" t="str">
        <f ca="1">IF(T208="","", IF(T208=1, "Long"&amp;COUNTIF($T$2:T208,1), "Sell"&amp;COUNTIF($T$2:T208, 0)))</f>
        <v/>
      </c>
      <c r="Y208" t="str">
        <f ca="1">IF(U208="","", IF(U208=-1, "Short"&amp;COUNTIF($U$2:U208,-1), "Cover"&amp;COUNTIF($U$2:U208, 0)))</f>
        <v/>
      </c>
      <c r="Z208" t="str">
        <f t="shared" ca="1" si="92"/>
        <v/>
      </c>
      <c r="AA208" t="str">
        <f t="shared" ca="1" si="93"/>
        <v/>
      </c>
      <c r="AB208" t="str">
        <f t="shared" ca="1" si="94"/>
        <v/>
      </c>
      <c r="AC208" t="str">
        <f t="shared" ca="1" si="95"/>
        <v/>
      </c>
      <c r="AD208" t="str">
        <f t="shared" ca="1" si="96"/>
        <v/>
      </c>
      <c r="AE208" t="str">
        <f t="shared" ca="1" si="96"/>
        <v/>
      </c>
      <c r="AF208">
        <f t="shared" ca="1" si="97"/>
        <v>0</v>
      </c>
      <c r="AG208">
        <f t="shared" ca="1" si="98"/>
        <v>0</v>
      </c>
      <c r="AH208" t="str">
        <f ca="1">IF(AF208=0, "", COUNTIF($AF$2:AF208, 1))</f>
        <v/>
      </c>
      <c r="AI208" t="str">
        <f ca="1">IF(AG208=0, "", COUNTIF($AG$2:AG208, 1))</f>
        <v/>
      </c>
      <c r="AJ208" t="str">
        <f t="shared" ca="1" si="99"/>
        <v/>
      </c>
      <c r="AK208" t="str">
        <f t="shared" ca="1" si="100"/>
        <v/>
      </c>
    </row>
    <row r="209" spans="1:37" x14ac:dyDescent="0.3">
      <c r="A209" t="str">
        <f ca="1">IF(W209="","",W209&amp;"-"&amp;COUNTIF($W$2:W209,W209))</f>
        <v>1-26</v>
      </c>
      <c r="B209" t="str">
        <f ca="1">IF(T209="","",T209&amp;"-"&amp;COUNTIF($T$2:T209,T209))</f>
        <v/>
      </c>
      <c r="C209" t="str">
        <f ca="1">IF(U209="","",U209&amp;"-"&amp;COUNTIF($U$2:U209,U209))</f>
        <v/>
      </c>
      <c r="D209" t="s">
        <v>97</v>
      </c>
      <c r="E209" t="s">
        <v>97</v>
      </c>
      <c r="F209">
        <f t="shared" si="101"/>
        <v>208</v>
      </c>
      <c r="G209" s="4">
        <f t="shared" ca="1" si="82"/>
        <v>41577</v>
      </c>
      <c r="H209">
        <f t="shared" ca="1" si="83"/>
        <v>679.35</v>
      </c>
      <c r="I209" s="5">
        <f t="shared" ca="1" si="83"/>
        <v>849.45</v>
      </c>
      <c r="J209" s="6">
        <f t="shared" ca="1" si="84"/>
        <v>0.79975278121137205</v>
      </c>
      <c r="K209" s="6">
        <f t="shared" ca="1" si="80"/>
        <v>0.8192084860157276</v>
      </c>
      <c r="L209" s="6">
        <f t="shared" ca="1" si="103"/>
        <v>8.6364932773816128E-3</v>
      </c>
      <c r="M209">
        <f t="shared" ca="1" si="85"/>
        <v>0.82784497929310918</v>
      </c>
      <c r="N209">
        <f t="shared" ca="1" si="86"/>
        <v>0.81057199273834601</v>
      </c>
      <c r="O209" t="str">
        <f t="shared" ca="1" si="81"/>
        <v>Long</v>
      </c>
      <c r="P209" t="str">
        <f t="shared" ca="1" si="79"/>
        <v>Long</v>
      </c>
      <c r="Q209" t="str">
        <f t="shared" ca="1" si="87"/>
        <v/>
      </c>
      <c r="R209">
        <f t="shared" ca="1" si="88"/>
        <v>1</v>
      </c>
      <c r="S209">
        <f t="shared" ca="1" si="89"/>
        <v>0</v>
      </c>
      <c r="T209" t="str">
        <f t="shared" ca="1" si="90"/>
        <v/>
      </c>
      <c r="U209" t="str">
        <f t="shared" ca="1" si="91"/>
        <v/>
      </c>
      <c r="V209">
        <f t="shared" ca="1" si="104"/>
        <v>0</v>
      </c>
      <c r="W209">
        <f t="shared" ca="1" si="102"/>
        <v>1</v>
      </c>
      <c r="X209" t="str">
        <f ca="1">IF(T209="","", IF(T209=1, "Long"&amp;COUNTIF($T$2:T209,1), "Sell"&amp;COUNTIF($T$2:T209, 0)))</f>
        <v/>
      </c>
      <c r="Y209" t="str">
        <f ca="1">IF(U209="","", IF(U209=-1, "Short"&amp;COUNTIF($U$2:U209,-1), "Cover"&amp;COUNTIF($U$2:U209, 0)))</f>
        <v/>
      </c>
      <c r="Z209" t="str">
        <f t="shared" ca="1" si="92"/>
        <v/>
      </c>
      <c r="AA209" t="str">
        <f t="shared" ca="1" si="93"/>
        <v/>
      </c>
      <c r="AB209" t="str">
        <f t="shared" ca="1" si="94"/>
        <v/>
      </c>
      <c r="AC209" t="str">
        <f t="shared" ca="1" si="95"/>
        <v/>
      </c>
      <c r="AD209" t="str">
        <f t="shared" ca="1" si="96"/>
        <v/>
      </c>
      <c r="AE209" t="str">
        <f t="shared" ca="1" si="96"/>
        <v/>
      </c>
      <c r="AF209">
        <f t="shared" ca="1" si="97"/>
        <v>0</v>
      </c>
      <c r="AG209">
        <f t="shared" ca="1" si="98"/>
        <v>0</v>
      </c>
      <c r="AH209" t="str">
        <f ca="1">IF(AF209=0, "", COUNTIF($AF$2:AF209, 1))</f>
        <v/>
      </c>
      <c r="AI209" t="str">
        <f ca="1">IF(AG209=0, "", COUNTIF($AG$2:AG209, 1))</f>
        <v/>
      </c>
      <c r="AJ209" t="str">
        <f t="shared" ca="1" si="99"/>
        <v/>
      </c>
      <c r="AK209" t="str">
        <f t="shared" ca="1" si="100"/>
        <v/>
      </c>
    </row>
    <row r="210" spans="1:37" x14ac:dyDescent="0.3">
      <c r="A210" t="str">
        <f ca="1">IF(W210="","",W210&amp;"-"&amp;COUNTIF($W$2:W210,W210))</f>
        <v/>
      </c>
      <c r="B210" t="str">
        <f ca="1">IF(T210="","",T210&amp;"-"&amp;COUNTIF($T$2:T210,T210))</f>
        <v/>
      </c>
      <c r="C210" t="str">
        <f ca="1">IF(U210="","",U210&amp;"-"&amp;COUNTIF($U$2:U210,U210))</f>
        <v/>
      </c>
      <c r="D210" t="s">
        <v>97</v>
      </c>
      <c r="E210" t="s">
        <v>97</v>
      </c>
      <c r="F210">
        <f t="shared" si="101"/>
        <v>209</v>
      </c>
      <c r="G210" s="4">
        <f t="shared" ca="1" si="82"/>
        <v>41578</v>
      </c>
      <c r="H210">
        <f t="shared" ca="1" si="83"/>
        <v>680.8</v>
      </c>
      <c r="I210" s="5">
        <f t="shared" ca="1" si="83"/>
        <v>855.05</v>
      </c>
      <c r="J210" s="6">
        <f t="shared" ca="1" si="84"/>
        <v>0.79621074790947899</v>
      </c>
      <c r="K210" s="6">
        <f t="shared" ca="1" si="80"/>
        <v>0.81656094913665522</v>
      </c>
      <c r="L210" s="6">
        <f t="shared" ca="1" si="103"/>
        <v>1.1145545561333525E-2</v>
      </c>
      <c r="M210">
        <f t="shared" ca="1" si="85"/>
        <v>0.82770649469798874</v>
      </c>
      <c r="N210">
        <f t="shared" ca="1" si="86"/>
        <v>0.80541540357532171</v>
      </c>
      <c r="O210" t="str">
        <f t="shared" ca="1" si="81"/>
        <v>Long</v>
      </c>
      <c r="P210" t="str">
        <f t="shared" ca="1" si="79"/>
        <v>Long</v>
      </c>
      <c r="Q210" t="str">
        <f t="shared" ca="1" si="87"/>
        <v/>
      </c>
      <c r="R210">
        <f t="shared" ca="1" si="88"/>
        <v>1</v>
      </c>
      <c r="S210">
        <f t="shared" ca="1" si="89"/>
        <v>0</v>
      </c>
      <c r="T210" t="str">
        <f t="shared" ca="1" si="90"/>
        <v/>
      </c>
      <c r="U210" t="str">
        <f t="shared" ca="1" si="91"/>
        <v/>
      </c>
      <c r="V210">
        <f t="shared" ca="1" si="104"/>
        <v>0</v>
      </c>
      <c r="W210" t="str">
        <f t="shared" ca="1" si="102"/>
        <v/>
      </c>
      <c r="X210" t="str">
        <f ca="1">IF(T210="","", IF(T210=1, "Long"&amp;COUNTIF($T$2:T210,1), "Sell"&amp;COUNTIF($T$2:T210, 0)))</f>
        <v/>
      </c>
      <c r="Y210" t="str">
        <f ca="1">IF(U210="","", IF(U210=-1, "Short"&amp;COUNTIF($U$2:U210,-1), "Cover"&amp;COUNTIF($U$2:U210, 0)))</f>
        <v/>
      </c>
      <c r="Z210" t="str">
        <f t="shared" ca="1" si="92"/>
        <v/>
      </c>
      <c r="AA210" t="str">
        <f t="shared" ca="1" si="93"/>
        <v/>
      </c>
      <c r="AB210" t="str">
        <f t="shared" ca="1" si="94"/>
        <v/>
      </c>
      <c r="AC210" t="str">
        <f t="shared" ca="1" si="95"/>
        <v/>
      </c>
      <c r="AD210" t="str">
        <f t="shared" ca="1" si="96"/>
        <v/>
      </c>
      <c r="AE210" t="str">
        <f t="shared" ca="1" si="96"/>
        <v/>
      </c>
      <c r="AF210">
        <f t="shared" ca="1" si="97"/>
        <v>0</v>
      </c>
      <c r="AG210">
        <f t="shared" ca="1" si="98"/>
        <v>0</v>
      </c>
      <c r="AH210" t="str">
        <f ca="1">IF(AF210=0, "", COUNTIF($AF$2:AF210, 1))</f>
        <v/>
      </c>
      <c r="AI210" t="str">
        <f ca="1">IF(AG210=0, "", COUNTIF($AG$2:AG210, 1))</f>
        <v/>
      </c>
      <c r="AJ210" t="str">
        <f t="shared" ca="1" si="99"/>
        <v/>
      </c>
      <c r="AK210" t="str">
        <f t="shared" ca="1" si="100"/>
        <v/>
      </c>
    </row>
    <row r="211" spans="1:37" x14ac:dyDescent="0.3">
      <c r="A211" t="str">
        <f ca="1">IF(W211="","",W211&amp;"-"&amp;COUNTIF($W$2:W211,W211))</f>
        <v/>
      </c>
      <c r="B211" t="str">
        <f ca="1">IF(T211="","",T211&amp;"-"&amp;COUNTIF($T$2:T211,T211))</f>
        <v/>
      </c>
      <c r="C211" t="str">
        <f ca="1">IF(U211="","",U211&amp;"-"&amp;COUNTIF($U$2:U211,U211))</f>
        <v/>
      </c>
      <c r="D211" t="s">
        <v>97</v>
      </c>
      <c r="E211" t="s">
        <v>97</v>
      </c>
      <c r="F211">
        <f t="shared" si="101"/>
        <v>210</v>
      </c>
      <c r="G211" s="4">
        <f t="shared" ca="1" si="82"/>
        <v>41579</v>
      </c>
      <c r="H211">
        <f t="shared" ca="1" si="83"/>
        <v>683.8</v>
      </c>
      <c r="I211" s="5">
        <f t="shared" ca="1" si="83"/>
        <v>855.4</v>
      </c>
      <c r="J211" s="6">
        <f t="shared" ca="1" si="84"/>
        <v>0.79939209726443761</v>
      </c>
      <c r="K211" s="6">
        <f t="shared" ca="1" si="80"/>
        <v>0.81393258305005367</v>
      </c>
      <c r="L211" s="6">
        <f t="shared" ca="1" si="103"/>
        <v>1.1835048333481627E-2</v>
      </c>
      <c r="M211">
        <f t="shared" ca="1" si="85"/>
        <v>0.82576763138353526</v>
      </c>
      <c r="N211">
        <f t="shared" ca="1" si="86"/>
        <v>0.80209753471657208</v>
      </c>
      <c r="O211" t="str">
        <f t="shared" ca="1" si="81"/>
        <v>Long</v>
      </c>
      <c r="P211" t="str">
        <f t="shared" ca="1" si="79"/>
        <v>Long</v>
      </c>
      <c r="Q211" t="str">
        <f t="shared" ca="1" si="87"/>
        <v/>
      </c>
      <c r="R211">
        <f t="shared" ca="1" si="88"/>
        <v>1</v>
      </c>
      <c r="S211">
        <f t="shared" ca="1" si="89"/>
        <v>0</v>
      </c>
      <c r="T211" t="str">
        <f t="shared" ca="1" si="90"/>
        <v/>
      </c>
      <c r="U211" t="str">
        <f t="shared" ca="1" si="91"/>
        <v/>
      </c>
      <c r="V211">
        <f t="shared" ca="1" si="104"/>
        <v>0</v>
      </c>
      <c r="W211" t="str">
        <f t="shared" ca="1" si="102"/>
        <v/>
      </c>
      <c r="X211" t="str">
        <f ca="1">IF(T211="","", IF(T211=1, "Long"&amp;COUNTIF($T$2:T211,1), "Sell"&amp;COUNTIF($T$2:T211, 0)))</f>
        <v/>
      </c>
      <c r="Y211" t="str">
        <f ca="1">IF(U211="","", IF(U211=-1, "Short"&amp;COUNTIF($U$2:U211,-1), "Cover"&amp;COUNTIF($U$2:U211, 0)))</f>
        <v/>
      </c>
      <c r="Z211" t="str">
        <f t="shared" ca="1" si="92"/>
        <v/>
      </c>
      <c r="AA211" t="str">
        <f t="shared" ca="1" si="93"/>
        <v/>
      </c>
      <c r="AB211" t="str">
        <f t="shared" ca="1" si="94"/>
        <v/>
      </c>
      <c r="AC211" t="str">
        <f t="shared" ca="1" si="95"/>
        <v/>
      </c>
      <c r="AD211" t="str">
        <f t="shared" ca="1" si="96"/>
        <v/>
      </c>
      <c r="AE211" t="str">
        <f t="shared" ca="1" si="96"/>
        <v/>
      </c>
      <c r="AF211">
        <f t="shared" ca="1" si="97"/>
        <v>0</v>
      </c>
      <c r="AG211">
        <f t="shared" ca="1" si="98"/>
        <v>0</v>
      </c>
      <c r="AH211" t="str">
        <f ca="1">IF(AF211=0, "", COUNTIF($AF$2:AF211, 1))</f>
        <v/>
      </c>
      <c r="AI211" t="str">
        <f ca="1">IF(AG211=0, "", COUNTIF($AG$2:AG211, 1))</f>
        <v/>
      </c>
      <c r="AJ211" t="str">
        <f t="shared" ca="1" si="99"/>
        <v/>
      </c>
      <c r="AK211" t="str">
        <f t="shared" ca="1" si="100"/>
        <v/>
      </c>
    </row>
    <row r="212" spans="1:37" x14ac:dyDescent="0.3">
      <c r="A212" t="str">
        <f ca="1">IF(W212="","",W212&amp;"-"&amp;COUNTIF($W$2:W212,W212))</f>
        <v/>
      </c>
      <c r="B212" t="str">
        <f ca="1">IF(T212="","",T212&amp;"-"&amp;COUNTIF($T$2:T212,T212))</f>
        <v/>
      </c>
      <c r="C212" t="str">
        <f ca="1">IF(U212="","",U212&amp;"-"&amp;COUNTIF($U$2:U212,U212))</f>
        <v/>
      </c>
      <c r="D212" t="s">
        <v>97</v>
      </c>
      <c r="E212" t="s">
        <v>97</v>
      </c>
      <c r="F212">
        <f t="shared" si="101"/>
        <v>211</v>
      </c>
      <c r="G212" s="4">
        <f t="shared" ca="1" si="82"/>
        <v>41581</v>
      </c>
      <c r="H212">
        <f t="shared" ca="1" si="83"/>
        <v>680.45</v>
      </c>
      <c r="I212" s="5">
        <f t="shared" ca="1" si="83"/>
        <v>852.8</v>
      </c>
      <c r="J212" s="6">
        <f t="shared" ca="1" si="84"/>
        <v>0.79790103189493444</v>
      </c>
      <c r="K212" s="6">
        <f t="shared" ca="1" si="80"/>
        <v>0.81197757267929627</v>
      </c>
      <c r="L212" s="6">
        <f t="shared" ca="1" si="103"/>
        <v>1.2767254496387525E-2</v>
      </c>
      <c r="M212">
        <f t="shared" ca="1" si="85"/>
        <v>0.82474482717568376</v>
      </c>
      <c r="N212">
        <f t="shared" ca="1" si="86"/>
        <v>0.79921031818290877</v>
      </c>
      <c r="O212" t="str">
        <f t="shared" ca="1" si="81"/>
        <v>Long</v>
      </c>
      <c r="P212" t="str">
        <f t="shared" ca="1" si="79"/>
        <v>Long</v>
      </c>
      <c r="Q212" t="str">
        <f t="shared" ca="1" si="87"/>
        <v/>
      </c>
      <c r="R212">
        <f t="shared" ca="1" si="88"/>
        <v>1</v>
      </c>
      <c r="S212">
        <f t="shared" ca="1" si="89"/>
        <v>0</v>
      </c>
      <c r="T212" t="str">
        <f t="shared" ca="1" si="90"/>
        <v/>
      </c>
      <c r="U212" t="str">
        <f t="shared" ca="1" si="91"/>
        <v/>
      </c>
      <c r="V212">
        <f t="shared" ca="1" si="104"/>
        <v>0</v>
      </c>
      <c r="W212" t="str">
        <f t="shared" ca="1" si="102"/>
        <v/>
      </c>
      <c r="X212" t="str">
        <f ca="1">IF(T212="","", IF(T212=1, "Long"&amp;COUNTIF($T$2:T212,1), "Sell"&amp;COUNTIF($T$2:T212, 0)))</f>
        <v/>
      </c>
      <c r="Y212" t="str">
        <f ca="1">IF(U212="","", IF(U212=-1, "Short"&amp;COUNTIF($U$2:U212,-1), "Cover"&amp;COUNTIF($U$2:U212, 0)))</f>
        <v/>
      </c>
      <c r="Z212" t="str">
        <f t="shared" ca="1" si="92"/>
        <v/>
      </c>
      <c r="AA212" t="str">
        <f t="shared" ca="1" si="93"/>
        <v/>
      </c>
      <c r="AB212" t="str">
        <f t="shared" ca="1" si="94"/>
        <v/>
      </c>
      <c r="AC212" t="str">
        <f t="shared" ca="1" si="95"/>
        <v/>
      </c>
      <c r="AD212" t="str">
        <f t="shared" ca="1" si="96"/>
        <v/>
      </c>
      <c r="AE212" t="str">
        <f t="shared" ca="1" si="96"/>
        <v/>
      </c>
      <c r="AF212">
        <f t="shared" ca="1" si="97"/>
        <v>0</v>
      </c>
      <c r="AG212">
        <f t="shared" ca="1" si="98"/>
        <v>0</v>
      </c>
      <c r="AH212" t="str">
        <f ca="1">IF(AF212=0, "", COUNTIF($AF$2:AF212, 1))</f>
        <v/>
      </c>
      <c r="AI212" t="str">
        <f ca="1">IF(AG212=0, "", COUNTIF($AG$2:AG212, 1))</f>
        <v/>
      </c>
      <c r="AJ212" t="str">
        <f t="shared" ca="1" si="99"/>
        <v/>
      </c>
      <c r="AK212" t="str">
        <f t="shared" ca="1" si="100"/>
        <v/>
      </c>
    </row>
    <row r="213" spans="1:37" x14ac:dyDescent="0.3">
      <c r="A213" t="str">
        <f ca="1">IF(W213="","",W213&amp;"-"&amp;COUNTIF($W$2:W213,W213))</f>
        <v/>
      </c>
      <c r="B213" t="str">
        <f ca="1">IF(T213="","",T213&amp;"-"&amp;COUNTIF($T$2:T213,T213))</f>
        <v/>
      </c>
      <c r="C213" t="str">
        <f ca="1">IF(U213="","",U213&amp;"-"&amp;COUNTIF($U$2:U213,U213))</f>
        <v/>
      </c>
      <c r="D213" t="s">
        <v>97</v>
      </c>
      <c r="E213" t="s">
        <v>97</v>
      </c>
      <c r="F213">
        <f t="shared" si="101"/>
        <v>212</v>
      </c>
      <c r="G213" s="4">
        <f t="shared" ca="1" si="82"/>
        <v>41583</v>
      </c>
      <c r="H213">
        <f t="shared" ca="1" si="83"/>
        <v>676.25</v>
      </c>
      <c r="I213" s="5">
        <f t="shared" ca="1" si="83"/>
        <v>859.45</v>
      </c>
      <c r="J213" s="6">
        <f t="shared" ca="1" si="84"/>
        <v>0.7868404211996044</v>
      </c>
      <c r="K213" s="6">
        <f t="shared" ca="1" si="80"/>
        <v>0.80814033689127596</v>
      </c>
      <c r="L213" s="6">
        <f t="shared" ca="1" si="103"/>
        <v>1.4049464195002677E-2</v>
      </c>
      <c r="M213">
        <f t="shared" ca="1" si="85"/>
        <v>0.82218980108627859</v>
      </c>
      <c r="N213">
        <f t="shared" ca="1" si="86"/>
        <v>0.79409087269627332</v>
      </c>
      <c r="O213" t="str">
        <f t="shared" ca="1" si="81"/>
        <v>Long</v>
      </c>
      <c r="P213" t="str">
        <f t="shared" ca="1" si="79"/>
        <v>Long</v>
      </c>
      <c r="Q213" t="str">
        <f t="shared" ca="1" si="87"/>
        <v/>
      </c>
      <c r="R213">
        <f t="shared" ca="1" si="88"/>
        <v>1</v>
      </c>
      <c r="S213">
        <f t="shared" ca="1" si="89"/>
        <v>0</v>
      </c>
      <c r="T213" t="str">
        <f t="shared" ca="1" si="90"/>
        <v/>
      </c>
      <c r="U213" t="str">
        <f t="shared" ca="1" si="91"/>
        <v/>
      </c>
      <c r="V213">
        <f t="shared" ca="1" si="104"/>
        <v>0</v>
      </c>
      <c r="W213" t="str">
        <f t="shared" ca="1" si="102"/>
        <v/>
      </c>
      <c r="X213" t="str">
        <f ca="1">IF(T213="","", IF(T213=1, "Long"&amp;COUNTIF($T$2:T213,1), "Sell"&amp;COUNTIF($T$2:T213, 0)))</f>
        <v/>
      </c>
      <c r="Y213" t="str">
        <f ca="1">IF(U213="","", IF(U213=-1, "Short"&amp;COUNTIF($U$2:U213,-1), "Cover"&amp;COUNTIF($U$2:U213, 0)))</f>
        <v/>
      </c>
      <c r="Z213" t="str">
        <f t="shared" ca="1" si="92"/>
        <v/>
      </c>
      <c r="AA213" t="str">
        <f t="shared" ca="1" si="93"/>
        <v/>
      </c>
      <c r="AB213" t="str">
        <f t="shared" ca="1" si="94"/>
        <v/>
      </c>
      <c r="AC213" t="str">
        <f t="shared" ca="1" si="95"/>
        <v/>
      </c>
      <c r="AD213" t="str">
        <f t="shared" ca="1" si="96"/>
        <v/>
      </c>
      <c r="AE213" t="str">
        <f t="shared" ca="1" si="96"/>
        <v/>
      </c>
      <c r="AF213">
        <f t="shared" ca="1" si="97"/>
        <v>0</v>
      </c>
      <c r="AG213">
        <f t="shared" ca="1" si="98"/>
        <v>0</v>
      </c>
      <c r="AH213" t="str">
        <f ca="1">IF(AF213=0, "", COUNTIF($AF$2:AF213, 1))</f>
        <v/>
      </c>
      <c r="AI213" t="str">
        <f ca="1">IF(AG213=0, "", COUNTIF($AG$2:AG213, 1))</f>
        <v/>
      </c>
      <c r="AJ213" t="str">
        <f t="shared" ca="1" si="99"/>
        <v/>
      </c>
      <c r="AK213" t="str">
        <f t="shared" ca="1" si="100"/>
        <v/>
      </c>
    </row>
    <row r="214" spans="1:37" x14ac:dyDescent="0.3">
      <c r="A214" t="str">
        <f ca="1">IF(W214="","",W214&amp;"-"&amp;COUNTIF($W$2:W214,W214))</f>
        <v/>
      </c>
      <c r="B214" t="str">
        <f ca="1">IF(T214="","",T214&amp;"-"&amp;COUNTIF($T$2:T214,T214))</f>
        <v/>
      </c>
      <c r="C214" t="str">
        <f ca="1">IF(U214="","",U214&amp;"-"&amp;COUNTIF($U$2:U214,U214))</f>
        <v/>
      </c>
      <c r="D214" t="s">
        <v>97</v>
      </c>
      <c r="E214" t="s">
        <v>97</v>
      </c>
      <c r="F214">
        <f t="shared" si="101"/>
        <v>213</v>
      </c>
      <c r="G214" s="4">
        <f t="shared" ca="1" si="82"/>
        <v>41584</v>
      </c>
      <c r="H214">
        <f t="shared" ca="1" si="83"/>
        <v>668.9</v>
      </c>
      <c r="I214" s="5">
        <f t="shared" ca="1" si="83"/>
        <v>838.95</v>
      </c>
      <c r="J214" s="6">
        <f t="shared" ca="1" si="84"/>
        <v>0.79730615650515513</v>
      </c>
      <c r="K214" s="6">
        <f t="shared" ca="1" si="80"/>
        <v>0.80633458104617584</v>
      </c>
      <c r="L214" s="6">
        <f t="shared" ca="1" si="103"/>
        <v>1.4177767140254954E-2</v>
      </c>
      <c r="M214">
        <f t="shared" ca="1" si="85"/>
        <v>0.82051234818643082</v>
      </c>
      <c r="N214">
        <f t="shared" ca="1" si="86"/>
        <v>0.79215681390592085</v>
      </c>
      <c r="O214" t="str">
        <f t="shared" ca="1" si="81"/>
        <v>Long</v>
      </c>
      <c r="P214" t="str">
        <f t="shared" ca="1" si="79"/>
        <v>Long</v>
      </c>
      <c r="Q214" t="str">
        <f t="shared" ca="1" si="87"/>
        <v/>
      </c>
      <c r="R214">
        <f t="shared" ca="1" si="88"/>
        <v>1</v>
      </c>
      <c r="S214">
        <f t="shared" ca="1" si="89"/>
        <v>0</v>
      </c>
      <c r="T214" t="str">
        <f t="shared" ca="1" si="90"/>
        <v/>
      </c>
      <c r="U214" t="str">
        <f t="shared" ca="1" si="91"/>
        <v/>
      </c>
      <c r="V214">
        <f t="shared" ca="1" si="104"/>
        <v>0</v>
      </c>
      <c r="W214" t="str">
        <f t="shared" ca="1" si="102"/>
        <v/>
      </c>
      <c r="X214" t="str">
        <f ca="1">IF(T214="","", IF(T214=1, "Long"&amp;COUNTIF($T$2:T214,1), "Sell"&amp;COUNTIF($T$2:T214, 0)))</f>
        <v/>
      </c>
      <c r="Y214" t="str">
        <f ca="1">IF(U214="","", IF(U214=-1, "Short"&amp;COUNTIF($U$2:U214,-1), "Cover"&amp;COUNTIF($U$2:U214, 0)))</f>
        <v/>
      </c>
      <c r="Z214" t="str">
        <f t="shared" ca="1" si="92"/>
        <v/>
      </c>
      <c r="AA214" t="str">
        <f t="shared" ca="1" si="93"/>
        <v/>
      </c>
      <c r="AB214" t="str">
        <f t="shared" ca="1" si="94"/>
        <v/>
      </c>
      <c r="AC214" t="str">
        <f t="shared" ca="1" si="95"/>
        <v/>
      </c>
      <c r="AD214" t="str">
        <f t="shared" ca="1" si="96"/>
        <v/>
      </c>
      <c r="AE214" t="str">
        <f t="shared" ca="1" si="96"/>
        <v/>
      </c>
      <c r="AF214">
        <f t="shared" ca="1" si="97"/>
        <v>0</v>
      </c>
      <c r="AG214">
        <f t="shared" ca="1" si="98"/>
        <v>0</v>
      </c>
      <c r="AH214" t="str">
        <f ca="1">IF(AF214=0, "", COUNTIF($AF$2:AF214, 1))</f>
        <v/>
      </c>
      <c r="AI214" t="str">
        <f ca="1">IF(AG214=0, "", COUNTIF($AG$2:AG214, 1))</f>
        <v/>
      </c>
      <c r="AJ214" t="str">
        <f t="shared" ca="1" si="99"/>
        <v/>
      </c>
      <c r="AK214" t="str">
        <f t="shared" ca="1" si="100"/>
        <v/>
      </c>
    </row>
    <row r="215" spans="1:37" x14ac:dyDescent="0.3">
      <c r="A215" t="str">
        <f ca="1">IF(W215="","",W215&amp;"-"&amp;COUNTIF($W$2:W215,W215))</f>
        <v/>
      </c>
      <c r="B215" t="str">
        <f ca="1">IF(T215="","",T215&amp;"-"&amp;COUNTIF($T$2:T215,T215))</f>
        <v/>
      </c>
      <c r="C215" t="str">
        <f ca="1">IF(U215="","",U215&amp;"-"&amp;COUNTIF($U$2:U215,U215))</f>
        <v/>
      </c>
      <c r="D215" t="s">
        <v>97</v>
      </c>
      <c r="E215" t="s">
        <v>97</v>
      </c>
      <c r="F215">
        <f t="shared" si="101"/>
        <v>214</v>
      </c>
      <c r="G215" s="4">
        <f t="shared" ca="1" si="82"/>
        <v>41585</v>
      </c>
      <c r="H215">
        <f t="shared" ca="1" si="83"/>
        <v>665.4</v>
      </c>
      <c r="I215" s="5">
        <f t="shared" ca="1" si="83"/>
        <v>841.75</v>
      </c>
      <c r="J215" s="6">
        <f t="shared" ca="1" si="84"/>
        <v>0.79049599049599051</v>
      </c>
      <c r="K215" s="6">
        <f t="shared" ca="1" si="80"/>
        <v>0.80297329540698603</v>
      </c>
      <c r="L215" s="6">
        <f t="shared" ca="1" si="103"/>
        <v>1.3462027842424401E-2</v>
      </c>
      <c r="M215">
        <f t="shared" ca="1" si="85"/>
        <v>0.81643532324941048</v>
      </c>
      <c r="N215">
        <f t="shared" ca="1" si="86"/>
        <v>0.78951126756456158</v>
      </c>
      <c r="O215" t="str">
        <f t="shared" ca="1" si="81"/>
        <v>Long</v>
      </c>
      <c r="P215" t="str">
        <f t="shared" ca="1" si="79"/>
        <v>Long</v>
      </c>
      <c r="Q215" t="str">
        <f t="shared" ca="1" si="87"/>
        <v/>
      </c>
      <c r="R215">
        <f t="shared" ca="1" si="88"/>
        <v>1</v>
      </c>
      <c r="S215">
        <f t="shared" ca="1" si="89"/>
        <v>0</v>
      </c>
      <c r="T215" t="str">
        <f t="shared" ca="1" si="90"/>
        <v/>
      </c>
      <c r="U215" t="str">
        <f t="shared" ca="1" si="91"/>
        <v/>
      </c>
      <c r="V215">
        <f t="shared" ca="1" si="104"/>
        <v>0</v>
      </c>
      <c r="W215" t="str">
        <f t="shared" ca="1" si="102"/>
        <v/>
      </c>
      <c r="X215" t="str">
        <f ca="1">IF(T215="","", IF(T215=1, "Long"&amp;COUNTIF($T$2:T215,1), "Sell"&amp;COUNTIF($T$2:T215, 0)))</f>
        <v/>
      </c>
      <c r="Y215" t="str">
        <f ca="1">IF(U215="","", IF(U215=-1, "Short"&amp;COUNTIF($U$2:U215,-1), "Cover"&amp;COUNTIF($U$2:U215, 0)))</f>
        <v/>
      </c>
      <c r="Z215" t="str">
        <f t="shared" ca="1" si="92"/>
        <v/>
      </c>
      <c r="AA215" t="str">
        <f t="shared" ca="1" si="93"/>
        <v/>
      </c>
      <c r="AB215" t="str">
        <f t="shared" ca="1" si="94"/>
        <v/>
      </c>
      <c r="AC215" t="str">
        <f t="shared" ca="1" si="95"/>
        <v/>
      </c>
      <c r="AD215" t="str">
        <f t="shared" ca="1" si="96"/>
        <v/>
      </c>
      <c r="AE215" t="str">
        <f t="shared" ca="1" si="96"/>
        <v/>
      </c>
      <c r="AF215">
        <f t="shared" ca="1" si="97"/>
        <v>0</v>
      </c>
      <c r="AG215">
        <f t="shared" ca="1" si="98"/>
        <v>0</v>
      </c>
      <c r="AH215" t="str">
        <f ca="1">IF(AF215=0, "", COUNTIF($AF$2:AF215, 1))</f>
        <v/>
      </c>
      <c r="AI215" t="str">
        <f ca="1">IF(AG215=0, "", COUNTIF($AG$2:AG215, 1))</f>
        <v/>
      </c>
      <c r="AJ215" t="str">
        <f t="shared" ca="1" si="99"/>
        <v/>
      </c>
      <c r="AK215" t="str">
        <f t="shared" ca="1" si="100"/>
        <v/>
      </c>
    </row>
    <row r="216" spans="1:37" x14ac:dyDescent="0.3">
      <c r="A216" t="str">
        <f ca="1">IF(W216="","",W216&amp;"-"&amp;COUNTIF($W$2:W216,W216))</f>
        <v>0-26</v>
      </c>
      <c r="B216" t="str">
        <f ca="1">IF(T216="","",T216&amp;"-"&amp;COUNTIF($T$2:T216,T216))</f>
        <v>0-14</v>
      </c>
      <c r="C216" t="str">
        <f ca="1">IF(U216="","",U216&amp;"-"&amp;COUNTIF($U$2:U216,U216))</f>
        <v/>
      </c>
      <c r="D216" t="s">
        <v>97</v>
      </c>
      <c r="E216">
        <v>26</v>
      </c>
      <c r="F216">
        <f t="shared" si="101"/>
        <v>215</v>
      </c>
      <c r="G216" s="4">
        <f t="shared" ca="1" si="82"/>
        <v>41586</v>
      </c>
      <c r="H216">
        <f t="shared" ca="1" si="83"/>
        <v>652.5</v>
      </c>
      <c r="I216" s="5">
        <f t="shared" ca="1" si="83"/>
        <v>809.35</v>
      </c>
      <c r="J216" s="6">
        <f t="shared" ca="1" si="84"/>
        <v>0.80620250818558103</v>
      </c>
      <c r="K216" s="6">
        <f t="shared" ca="1" si="80"/>
        <v>0.80054217551672724</v>
      </c>
      <c r="L216" s="6">
        <f t="shared" ca="1" si="103"/>
        <v>9.5678038990965816E-3</v>
      </c>
      <c r="M216">
        <f t="shared" ca="1" si="85"/>
        <v>0.81010997941582386</v>
      </c>
      <c r="N216">
        <f t="shared" ca="1" si="86"/>
        <v>0.79097437161763062</v>
      </c>
      <c r="O216" t="str">
        <f t="shared" ca="1" si="81"/>
        <v/>
      </c>
      <c r="P216" t="str">
        <f t="shared" ca="1" si="79"/>
        <v/>
      </c>
      <c r="Q216" t="str">
        <f t="shared" ca="1" si="87"/>
        <v/>
      </c>
      <c r="R216">
        <f t="shared" ca="1" si="88"/>
        <v>0</v>
      </c>
      <c r="S216">
        <f t="shared" ca="1" si="89"/>
        <v>0</v>
      </c>
      <c r="T216">
        <f t="shared" ca="1" si="90"/>
        <v>0</v>
      </c>
      <c r="U216" t="str">
        <f t="shared" ca="1" si="91"/>
        <v/>
      </c>
      <c r="V216">
        <f t="shared" ca="1" si="104"/>
        <v>0</v>
      </c>
      <c r="W216">
        <f t="shared" ca="1" si="102"/>
        <v>0</v>
      </c>
      <c r="X216" t="str">
        <f ca="1">IF(T216="","", IF(T216=1, "Long"&amp;COUNTIF($T$2:T216,1), "Sell"&amp;COUNTIF($T$2:T216, 0)))</f>
        <v>Sell14</v>
      </c>
      <c r="Y216" t="str">
        <f ca="1">IF(U216="","", IF(U216=-1, "Short"&amp;COUNTIF($U$2:U216,-1), "Cover"&amp;COUNTIF($U$2:U216, 0)))</f>
        <v/>
      </c>
      <c r="Z216" t="str">
        <f t="shared" ca="1" si="92"/>
        <v/>
      </c>
      <c r="AA216" t="str">
        <f t="shared" ca="1" si="93"/>
        <v>SELL</v>
      </c>
      <c r="AB216" t="str">
        <f t="shared" ca="1" si="94"/>
        <v/>
      </c>
      <c r="AC216" t="str">
        <f t="shared" ca="1" si="95"/>
        <v/>
      </c>
      <c r="AD216" t="str">
        <f t="shared" ca="1" si="96"/>
        <v/>
      </c>
      <c r="AE216" t="str">
        <f t="shared" ca="1" si="96"/>
        <v>SELL</v>
      </c>
      <c r="AF216">
        <f t="shared" ca="1" si="97"/>
        <v>0</v>
      </c>
      <c r="AG216">
        <f t="shared" ca="1" si="98"/>
        <v>1</v>
      </c>
      <c r="AH216" t="str">
        <f ca="1">IF(AF216=0, "", COUNTIF($AF$2:AF216, 1))</f>
        <v/>
      </c>
      <c r="AI216">
        <f ca="1">IF(AG216=0, "", COUNTIF($AG$2:AG216, 1))</f>
        <v>26</v>
      </c>
      <c r="AJ216" t="str">
        <f t="shared" ca="1" si="99"/>
        <v/>
      </c>
      <c r="AK216" t="str">
        <f t="shared" ca="1" si="100"/>
        <v>Long</v>
      </c>
    </row>
    <row r="217" spans="1:37" x14ac:dyDescent="0.3">
      <c r="A217" t="str">
        <f ca="1">IF(W217="","",W217&amp;"-"&amp;COUNTIF($W$2:W217,W217))</f>
        <v>1-27</v>
      </c>
      <c r="B217" t="str">
        <f ca="1">IF(T217="","",T217&amp;"-"&amp;COUNTIF($T$2:T217,T217))</f>
        <v/>
      </c>
      <c r="C217" t="str">
        <f ca="1">IF(U217="","",U217&amp;"-"&amp;COUNTIF($U$2:U217,U217))</f>
        <v>-1-13</v>
      </c>
      <c r="D217">
        <v>27</v>
      </c>
      <c r="E217" t="s">
        <v>97</v>
      </c>
      <c r="F217">
        <f t="shared" si="101"/>
        <v>216</v>
      </c>
      <c r="G217" s="4">
        <f t="shared" ca="1" si="82"/>
        <v>41589</v>
      </c>
      <c r="H217">
        <f t="shared" ca="1" si="83"/>
        <v>654.25</v>
      </c>
      <c r="I217" s="5">
        <f t="shared" ca="1" si="83"/>
        <v>805.35</v>
      </c>
      <c r="J217" s="6">
        <f t="shared" ca="1" si="84"/>
        <v>0.81237971068479542</v>
      </c>
      <c r="K217" s="6">
        <f t="shared" ca="1" si="80"/>
        <v>0.80041327078573055</v>
      </c>
      <c r="L217" s="6">
        <f t="shared" ca="1" si="103"/>
        <v>9.3781054120162261E-3</v>
      </c>
      <c r="M217">
        <f t="shared" ca="1" si="85"/>
        <v>0.80979137619774677</v>
      </c>
      <c r="N217">
        <f t="shared" ca="1" si="86"/>
        <v>0.79103516537371432</v>
      </c>
      <c r="O217" t="str">
        <f t="shared" ca="1" si="81"/>
        <v>Short</v>
      </c>
      <c r="P217" t="str">
        <f t="shared" ca="1" si="79"/>
        <v/>
      </c>
      <c r="Q217" t="str">
        <f t="shared" ca="1" si="87"/>
        <v>Short</v>
      </c>
      <c r="R217">
        <f t="shared" ca="1" si="88"/>
        <v>0</v>
      </c>
      <c r="S217">
        <f t="shared" ca="1" si="89"/>
        <v>-1</v>
      </c>
      <c r="T217" t="str">
        <f t="shared" ca="1" si="90"/>
        <v/>
      </c>
      <c r="U217">
        <f t="shared" ca="1" si="91"/>
        <v>-1</v>
      </c>
      <c r="V217">
        <f t="shared" ca="1" si="104"/>
        <v>-1</v>
      </c>
      <c r="W217">
        <f t="shared" ca="1" si="102"/>
        <v>1</v>
      </c>
      <c r="X217" t="str">
        <f ca="1">IF(T217="","", IF(T217=1, "Long"&amp;COUNTIF($T$2:T217,1), "Sell"&amp;COUNTIF($T$2:T217, 0)))</f>
        <v/>
      </c>
      <c r="Y217" t="str">
        <f ca="1">IF(U217="","", IF(U217=-1, "Short"&amp;COUNTIF($U$2:U217,-1), "Cover"&amp;COUNTIF($U$2:U217, 0)))</f>
        <v>Short13</v>
      </c>
      <c r="Z217" t="str">
        <f t="shared" ca="1" si="92"/>
        <v/>
      </c>
      <c r="AA217" t="str">
        <f t="shared" ca="1" si="93"/>
        <v/>
      </c>
      <c r="AB217" t="str">
        <f t="shared" ca="1" si="94"/>
        <v>Short</v>
      </c>
      <c r="AC217" t="str">
        <f t="shared" ca="1" si="95"/>
        <v/>
      </c>
      <c r="AD217" t="str">
        <f t="shared" ca="1" si="96"/>
        <v>Short</v>
      </c>
      <c r="AE217" t="str">
        <f t="shared" ca="1" si="96"/>
        <v/>
      </c>
      <c r="AF217">
        <f t="shared" ca="1" si="97"/>
        <v>1</v>
      </c>
      <c r="AG217">
        <f t="shared" ca="1" si="98"/>
        <v>0</v>
      </c>
      <c r="AH217">
        <f ca="1">IF(AF217=0, "", COUNTIF($AF$2:AF217, 1))</f>
        <v>27</v>
      </c>
      <c r="AI217" t="str">
        <f ca="1">IF(AG217=0, "", COUNTIF($AG$2:AG217, 1))</f>
        <v/>
      </c>
      <c r="AJ217" t="str">
        <f t="shared" ca="1" si="99"/>
        <v>Short</v>
      </c>
      <c r="AK217" t="str">
        <f t="shared" ca="1" si="100"/>
        <v/>
      </c>
    </row>
    <row r="218" spans="1:37" x14ac:dyDescent="0.3">
      <c r="A218" t="str">
        <f ca="1">IF(W218="","",W218&amp;"-"&amp;COUNTIF($W$2:W218,W218))</f>
        <v/>
      </c>
      <c r="B218" t="str">
        <f ca="1">IF(T218="","",T218&amp;"-"&amp;COUNTIF($T$2:T218,T218))</f>
        <v/>
      </c>
      <c r="C218" t="str">
        <f ca="1">IF(U218="","",U218&amp;"-"&amp;COUNTIF($U$2:U218,U218))</f>
        <v/>
      </c>
      <c r="D218" t="s">
        <v>97</v>
      </c>
      <c r="E218" t="s">
        <v>97</v>
      </c>
      <c r="F218">
        <f t="shared" si="101"/>
        <v>217</v>
      </c>
      <c r="G218" s="4">
        <f t="shared" ca="1" si="82"/>
        <v>41590</v>
      </c>
      <c r="H218">
        <f t="shared" ca="1" si="83"/>
        <v>645.95000000000005</v>
      </c>
      <c r="I218" s="5">
        <f t="shared" ca="1" si="83"/>
        <v>794.85</v>
      </c>
      <c r="J218" s="6">
        <f t="shared" ca="1" si="84"/>
        <v>0.8126690570547902</v>
      </c>
      <c r="K218" s="6">
        <f t="shared" ca="1" si="80"/>
        <v>0.79991505024061405</v>
      </c>
      <c r="L218" s="6">
        <f t="shared" ca="1" si="103"/>
        <v>8.4466525353773317E-3</v>
      </c>
      <c r="M218">
        <f t="shared" ca="1" si="85"/>
        <v>0.8083617027759914</v>
      </c>
      <c r="N218">
        <f t="shared" ca="1" si="86"/>
        <v>0.79146839770523669</v>
      </c>
      <c r="O218" t="str">
        <f t="shared" ca="1" si="81"/>
        <v>Short</v>
      </c>
      <c r="P218" t="str">
        <f t="shared" ca="1" si="79"/>
        <v/>
      </c>
      <c r="Q218" t="str">
        <f t="shared" ca="1" si="87"/>
        <v>Short</v>
      </c>
      <c r="R218">
        <f t="shared" ca="1" si="88"/>
        <v>0</v>
      </c>
      <c r="S218">
        <f t="shared" ca="1" si="89"/>
        <v>-1</v>
      </c>
      <c r="T218" t="str">
        <f t="shared" ca="1" si="90"/>
        <v/>
      </c>
      <c r="U218" t="str">
        <f t="shared" ca="1" si="91"/>
        <v/>
      </c>
      <c r="V218">
        <f t="shared" ca="1" si="104"/>
        <v>0</v>
      </c>
      <c r="W218" t="str">
        <f t="shared" ca="1" si="102"/>
        <v/>
      </c>
      <c r="X218" t="str">
        <f ca="1">IF(T218="","", IF(T218=1, "Long"&amp;COUNTIF($T$2:T218,1), "Sell"&amp;COUNTIF($T$2:T218, 0)))</f>
        <v/>
      </c>
      <c r="Y218" t="str">
        <f ca="1">IF(U218="","", IF(U218=-1, "Short"&amp;COUNTIF($U$2:U218,-1), "Cover"&amp;COUNTIF($U$2:U218, 0)))</f>
        <v/>
      </c>
      <c r="Z218" t="str">
        <f t="shared" ca="1" si="92"/>
        <v/>
      </c>
      <c r="AA218" t="str">
        <f t="shared" ca="1" si="93"/>
        <v/>
      </c>
      <c r="AB218" t="str">
        <f t="shared" ca="1" si="94"/>
        <v/>
      </c>
      <c r="AC218" t="str">
        <f t="shared" ca="1" si="95"/>
        <v/>
      </c>
      <c r="AD218" t="str">
        <f t="shared" ca="1" si="96"/>
        <v/>
      </c>
      <c r="AE218" t="str">
        <f t="shared" ca="1" si="96"/>
        <v/>
      </c>
      <c r="AF218">
        <f t="shared" ca="1" si="97"/>
        <v>0</v>
      </c>
      <c r="AG218">
        <f t="shared" ca="1" si="98"/>
        <v>0</v>
      </c>
      <c r="AH218" t="str">
        <f ca="1">IF(AF218=0, "", COUNTIF($AF$2:AF218, 1))</f>
        <v/>
      </c>
      <c r="AI218" t="str">
        <f ca="1">IF(AG218=0, "", COUNTIF($AG$2:AG218, 1))</f>
        <v/>
      </c>
      <c r="AJ218" t="str">
        <f t="shared" ca="1" si="99"/>
        <v/>
      </c>
      <c r="AK218" t="str">
        <f t="shared" ca="1" si="100"/>
        <v/>
      </c>
    </row>
    <row r="219" spans="1:37" x14ac:dyDescent="0.3">
      <c r="A219" t="str">
        <f ca="1">IF(W219="","",W219&amp;"-"&amp;COUNTIF($W$2:W219,W219))</f>
        <v/>
      </c>
      <c r="B219" t="str">
        <f ca="1">IF(T219="","",T219&amp;"-"&amp;COUNTIF($T$2:T219,T219))</f>
        <v/>
      </c>
      <c r="C219" t="str">
        <f ca="1">IF(U219="","",U219&amp;"-"&amp;COUNTIF($U$2:U219,U219))</f>
        <v/>
      </c>
      <c r="D219" t="s">
        <v>97</v>
      </c>
      <c r="E219" t="s">
        <v>97</v>
      </c>
      <c r="F219">
        <f t="shared" si="101"/>
        <v>218</v>
      </c>
      <c r="G219" s="4">
        <f t="shared" ca="1" si="82"/>
        <v>41591</v>
      </c>
      <c r="H219">
        <f t="shared" ca="1" si="83"/>
        <v>633.70000000000005</v>
      </c>
      <c r="I219" s="5">
        <f t="shared" ca="1" si="83"/>
        <v>791.4</v>
      </c>
      <c r="J219" s="6">
        <f t="shared" ca="1" si="84"/>
        <v>0.80073287844326513</v>
      </c>
      <c r="K219" s="6">
        <f t="shared" ca="1" si="80"/>
        <v>0.80001305996380323</v>
      </c>
      <c r="L219" s="6">
        <f t="shared" ca="1" si="103"/>
        <v>8.4502459145897758E-3</v>
      </c>
      <c r="M219">
        <f t="shared" ca="1" si="85"/>
        <v>0.80846330587839299</v>
      </c>
      <c r="N219">
        <f t="shared" ca="1" si="86"/>
        <v>0.79156281404921347</v>
      </c>
      <c r="O219" t="str">
        <f t="shared" ca="1" si="81"/>
        <v>Short</v>
      </c>
      <c r="P219" t="str">
        <f t="shared" ca="1" si="79"/>
        <v/>
      </c>
      <c r="Q219" t="str">
        <f t="shared" ca="1" si="87"/>
        <v>Short</v>
      </c>
      <c r="R219">
        <f t="shared" ca="1" si="88"/>
        <v>0</v>
      </c>
      <c r="S219">
        <f t="shared" ca="1" si="89"/>
        <v>-1</v>
      </c>
      <c r="T219" t="str">
        <f t="shared" ca="1" si="90"/>
        <v/>
      </c>
      <c r="U219" t="str">
        <f t="shared" ca="1" si="91"/>
        <v/>
      </c>
      <c r="V219">
        <f t="shared" ca="1" si="104"/>
        <v>0</v>
      </c>
      <c r="W219" t="str">
        <f t="shared" ca="1" si="102"/>
        <v/>
      </c>
      <c r="X219" t="str">
        <f ca="1">IF(T219="","", IF(T219=1, "Long"&amp;COUNTIF($T$2:T219,1), "Sell"&amp;COUNTIF($T$2:T219, 0)))</f>
        <v/>
      </c>
      <c r="Y219" t="str">
        <f ca="1">IF(U219="","", IF(U219=-1, "Short"&amp;COUNTIF($U$2:U219,-1), "Cover"&amp;COUNTIF($U$2:U219, 0)))</f>
        <v/>
      </c>
      <c r="Z219" t="str">
        <f t="shared" ca="1" si="92"/>
        <v/>
      </c>
      <c r="AA219" t="str">
        <f t="shared" ca="1" si="93"/>
        <v/>
      </c>
      <c r="AB219" t="str">
        <f t="shared" ca="1" si="94"/>
        <v/>
      </c>
      <c r="AC219" t="str">
        <f t="shared" ca="1" si="95"/>
        <v/>
      </c>
      <c r="AD219" t="str">
        <f t="shared" ca="1" si="96"/>
        <v/>
      </c>
      <c r="AE219" t="str">
        <f t="shared" ca="1" si="96"/>
        <v/>
      </c>
      <c r="AF219">
        <f t="shared" ca="1" si="97"/>
        <v>0</v>
      </c>
      <c r="AG219">
        <f t="shared" ca="1" si="98"/>
        <v>0</v>
      </c>
      <c r="AH219" t="str">
        <f ca="1">IF(AF219=0, "", COUNTIF($AF$2:AF219, 1))</f>
        <v/>
      </c>
      <c r="AI219" t="str">
        <f ca="1">IF(AG219=0, "", COUNTIF($AG$2:AG219, 1))</f>
        <v/>
      </c>
      <c r="AJ219" t="str">
        <f t="shared" ca="1" si="99"/>
        <v/>
      </c>
      <c r="AK219" t="str">
        <f t="shared" ca="1" si="100"/>
        <v/>
      </c>
    </row>
    <row r="220" spans="1:37" x14ac:dyDescent="0.3">
      <c r="A220" t="str">
        <f ca="1">IF(W220="","",W220&amp;"-"&amp;COUNTIF($W$2:W220,W220))</f>
        <v/>
      </c>
      <c r="B220" t="str">
        <f ca="1">IF(T220="","",T220&amp;"-"&amp;COUNTIF($T$2:T220,T220))</f>
        <v/>
      </c>
      <c r="C220" t="str">
        <f ca="1">IF(U220="","",U220&amp;"-"&amp;COUNTIF($U$2:U220,U220))</f>
        <v/>
      </c>
      <c r="D220" t="s">
        <v>97</v>
      </c>
      <c r="E220" t="s">
        <v>97</v>
      </c>
      <c r="F220">
        <f t="shared" si="101"/>
        <v>219</v>
      </c>
      <c r="G220" s="4">
        <f t="shared" ca="1" si="82"/>
        <v>41592</v>
      </c>
      <c r="H220">
        <f t="shared" ca="1" si="83"/>
        <v>642.20000000000005</v>
      </c>
      <c r="I220" s="5">
        <f t="shared" ca="1" si="83"/>
        <v>793.3</v>
      </c>
      <c r="J220" s="6">
        <f t="shared" ca="1" si="84"/>
        <v>0.80952981217698228</v>
      </c>
      <c r="K220" s="6">
        <f t="shared" ca="1" si="80"/>
        <v>0.80134496639055364</v>
      </c>
      <c r="L220" s="6">
        <f t="shared" ca="1" si="103"/>
        <v>8.8256642972247574E-3</v>
      </c>
      <c r="M220">
        <f t="shared" ca="1" si="85"/>
        <v>0.81017063068777839</v>
      </c>
      <c r="N220">
        <f t="shared" ca="1" si="86"/>
        <v>0.79251930209332888</v>
      </c>
      <c r="O220" t="str">
        <f t="shared" ca="1" si="81"/>
        <v>Short</v>
      </c>
      <c r="P220" t="str">
        <f t="shared" ca="1" si="79"/>
        <v/>
      </c>
      <c r="Q220" t="str">
        <f t="shared" ca="1" si="87"/>
        <v>Short</v>
      </c>
      <c r="R220">
        <f t="shared" ca="1" si="88"/>
        <v>0</v>
      </c>
      <c r="S220">
        <f t="shared" ca="1" si="89"/>
        <v>-1</v>
      </c>
      <c r="T220" t="str">
        <f t="shared" ca="1" si="90"/>
        <v/>
      </c>
      <c r="U220" t="str">
        <f t="shared" ca="1" si="91"/>
        <v/>
      </c>
      <c r="V220">
        <f t="shared" ca="1" si="104"/>
        <v>0</v>
      </c>
      <c r="W220" t="str">
        <f t="shared" ca="1" si="102"/>
        <v/>
      </c>
      <c r="X220" t="str">
        <f ca="1">IF(T220="","", IF(T220=1, "Long"&amp;COUNTIF($T$2:T220,1), "Sell"&amp;COUNTIF($T$2:T220, 0)))</f>
        <v/>
      </c>
      <c r="Y220" t="str">
        <f ca="1">IF(U220="","", IF(U220=-1, "Short"&amp;COUNTIF($U$2:U220,-1), "Cover"&amp;COUNTIF($U$2:U220, 0)))</f>
        <v/>
      </c>
      <c r="Z220" t="str">
        <f t="shared" ca="1" si="92"/>
        <v/>
      </c>
      <c r="AA220" t="str">
        <f t="shared" ca="1" si="93"/>
        <v/>
      </c>
      <c r="AB220" t="str">
        <f t="shared" ca="1" si="94"/>
        <v/>
      </c>
      <c r="AC220" t="str">
        <f t="shared" ca="1" si="95"/>
        <v/>
      </c>
      <c r="AD220" t="str">
        <f t="shared" ca="1" si="96"/>
        <v/>
      </c>
      <c r="AE220" t="str">
        <f t="shared" ca="1" si="96"/>
        <v/>
      </c>
      <c r="AF220">
        <f t="shared" ca="1" si="97"/>
        <v>0</v>
      </c>
      <c r="AG220">
        <f t="shared" ca="1" si="98"/>
        <v>0</v>
      </c>
      <c r="AH220" t="str">
        <f ca="1">IF(AF220=0, "", COUNTIF($AF$2:AF220, 1))</f>
        <v/>
      </c>
      <c r="AI220" t="str">
        <f ca="1">IF(AG220=0, "", COUNTIF($AG$2:AG220, 1))</f>
        <v/>
      </c>
      <c r="AJ220" t="str">
        <f t="shared" ca="1" si="99"/>
        <v/>
      </c>
      <c r="AK220" t="str">
        <f t="shared" ca="1" si="100"/>
        <v/>
      </c>
    </row>
    <row r="221" spans="1:37" x14ac:dyDescent="0.3">
      <c r="A221" t="str">
        <f ca="1">IF(W221="","",W221&amp;"-"&amp;COUNTIF($W$2:W221,W221))</f>
        <v/>
      </c>
      <c r="B221" t="str">
        <f ca="1">IF(T221="","",T221&amp;"-"&amp;COUNTIF($T$2:T221,T221))</f>
        <v/>
      </c>
      <c r="C221" t="str">
        <f ca="1">IF(U221="","",U221&amp;"-"&amp;COUNTIF($U$2:U221,U221))</f>
        <v/>
      </c>
      <c r="D221" t="s">
        <v>97</v>
      </c>
      <c r="E221" t="s">
        <v>97</v>
      </c>
      <c r="F221">
        <f t="shared" si="101"/>
        <v>220</v>
      </c>
      <c r="G221" s="4">
        <f t="shared" ca="1" si="82"/>
        <v>41596</v>
      </c>
      <c r="H221">
        <f t="shared" ca="1" si="83"/>
        <v>668.8</v>
      </c>
      <c r="I221" s="5">
        <f t="shared" ca="1" si="83"/>
        <v>814.45</v>
      </c>
      <c r="J221" s="6">
        <f t="shared" ca="1" si="84"/>
        <v>0.82116765915648582</v>
      </c>
      <c r="K221" s="6">
        <f t="shared" ca="1" si="80"/>
        <v>0.80352252257975842</v>
      </c>
      <c r="L221" s="6">
        <f t="shared" ca="1" si="103"/>
        <v>1.0763823637449923E-2</v>
      </c>
      <c r="M221">
        <f t="shared" ca="1" si="85"/>
        <v>0.8142863462172083</v>
      </c>
      <c r="N221">
        <f t="shared" ca="1" si="86"/>
        <v>0.79275869894230855</v>
      </c>
      <c r="O221" t="str">
        <f t="shared" ca="1" si="81"/>
        <v>Short</v>
      </c>
      <c r="P221" t="str">
        <f t="shared" ref="P221:P251" ca="1" si="105">IF(G221&lt;=$AM$3,"",IF(P220="",IF(J221&lt;N221,"Long",IF(P221="","","")),IF(P220="Long", IF(J221&gt;K221,"",P220),"")))</f>
        <v/>
      </c>
      <c r="Q221" t="str">
        <f t="shared" ca="1" si="87"/>
        <v>Short</v>
      </c>
      <c r="R221">
        <f t="shared" ca="1" si="88"/>
        <v>0</v>
      </c>
      <c r="S221">
        <f t="shared" ca="1" si="89"/>
        <v>-1</v>
      </c>
      <c r="T221" t="str">
        <f t="shared" ca="1" si="90"/>
        <v/>
      </c>
      <c r="U221" t="str">
        <f t="shared" ca="1" si="91"/>
        <v/>
      </c>
      <c r="V221">
        <f t="shared" ca="1" si="104"/>
        <v>0</v>
      </c>
      <c r="W221" t="str">
        <f t="shared" ca="1" si="102"/>
        <v/>
      </c>
      <c r="X221" t="str">
        <f ca="1">IF(T221="","", IF(T221=1, "Long"&amp;COUNTIF($T$2:T221,1), "Sell"&amp;COUNTIF($T$2:T221, 0)))</f>
        <v/>
      </c>
      <c r="Y221" t="str">
        <f ca="1">IF(U221="","", IF(U221=-1, "Short"&amp;COUNTIF($U$2:U221,-1), "Cover"&amp;COUNTIF($U$2:U221, 0)))</f>
        <v/>
      </c>
      <c r="Z221" t="str">
        <f t="shared" ca="1" si="92"/>
        <v/>
      </c>
      <c r="AA221" t="str">
        <f t="shared" ca="1" si="93"/>
        <v/>
      </c>
      <c r="AB221" t="str">
        <f t="shared" ca="1" si="94"/>
        <v/>
      </c>
      <c r="AC221" t="str">
        <f t="shared" ca="1" si="95"/>
        <v/>
      </c>
      <c r="AD221" t="str">
        <f t="shared" ca="1" si="96"/>
        <v/>
      </c>
      <c r="AE221" t="str">
        <f t="shared" ca="1" si="96"/>
        <v/>
      </c>
      <c r="AF221">
        <f t="shared" ca="1" si="97"/>
        <v>0</v>
      </c>
      <c r="AG221">
        <f t="shared" ca="1" si="98"/>
        <v>0</v>
      </c>
      <c r="AH221" t="str">
        <f ca="1">IF(AF221=0, "", COUNTIF($AF$2:AF221, 1))</f>
        <v/>
      </c>
      <c r="AI221" t="str">
        <f ca="1">IF(AG221=0, "", COUNTIF($AG$2:AG221, 1))</f>
        <v/>
      </c>
      <c r="AJ221" t="str">
        <f t="shared" ca="1" si="99"/>
        <v/>
      </c>
      <c r="AK221" t="str">
        <f t="shared" ca="1" si="100"/>
        <v/>
      </c>
    </row>
    <row r="222" spans="1:37" x14ac:dyDescent="0.3">
      <c r="A222" t="str">
        <f ca="1">IF(W222="","",W222&amp;"-"&amp;COUNTIF($W$2:W222,W222))</f>
        <v/>
      </c>
      <c r="B222" t="str">
        <f ca="1">IF(T222="","",T222&amp;"-"&amp;COUNTIF($T$2:T222,T222))</f>
        <v/>
      </c>
      <c r="C222" t="str">
        <f ca="1">IF(U222="","",U222&amp;"-"&amp;COUNTIF($U$2:U222,U222))</f>
        <v/>
      </c>
      <c r="D222" t="s">
        <v>97</v>
      </c>
      <c r="E222" t="s">
        <v>97</v>
      </c>
      <c r="F222">
        <f t="shared" si="101"/>
        <v>221</v>
      </c>
      <c r="G222" s="4">
        <f t="shared" ca="1" si="82"/>
        <v>41597</v>
      </c>
      <c r="H222">
        <f t="shared" ca="1" si="83"/>
        <v>660.05</v>
      </c>
      <c r="I222" s="5">
        <f t="shared" ca="1" si="83"/>
        <v>818.4</v>
      </c>
      <c r="J222" s="6">
        <f t="shared" ca="1" si="84"/>
        <v>0.80651270772238515</v>
      </c>
      <c r="K222" s="6">
        <f t="shared" ca="1" si="80"/>
        <v>0.80438369016250344</v>
      </c>
      <c r="L222" s="6">
        <f t="shared" ca="1" si="103"/>
        <v>1.0607455697108335E-2</v>
      </c>
      <c r="M222">
        <f t="shared" ca="1" si="85"/>
        <v>0.81499114585961174</v>
      </c>
      <c r="N222">
        <f t="shared" ca="1" si="86"/>
        <v>0.79377623446539514</v>
      </c>
      <c r="O222" t="str">
        <f t="shared" ca="1" si="81"/>
        <v>Short</v>
      </c>
      <c r="P222" t="str">
        <f t="shared" ca="1" si="105"/>
        <v/>
      </c>
      <c r="Q222" t="str">
        <f t="shared" ca="1" si="87"/>
        <v>Short</v>
      </c>
      <c r="R222">
        <f t="shared" ca="1" si="88"/>
        <v>0</v>
      </c>
      <c r="S222">
        <f t="shared" ca="1" si="89"/>
        <v>-1</v>
      </c>
      <c r="T222" t="str">
        <f t="shared" ca="1" si="90"/>
        <v/>
      </c>
      <c r="U222" t="str">
        <f t="shared" ca="1" si="91"/>
        <v/>
      </c>
      <c r="V222">
        <f t="shared" ca="1" si="104"/>
        <v>0</v>
      </c>
      <c r="W222" t="str">
        <f t="shared" ca="1" si="102"/>
        <v/>
      </c>
      <c r="X222" t="str">
        <f ca="1">IF(T222="","", IF(T222=1, "Long"&amp;COUNTIF($T$2:T222,1), "Sell"&amp;COUNTIF($T$2:T222, 0)))</f>
        <v/>
      </c>
      <c r="Y222" t="str">
        <f ca="1">IF(U222="","", IF(U222=-1, "Short"&amp;COUNTIF($U$2:U222,-1), "Cover"&amp;COUNTIF($U$2:U222, 0)))</f>
        <v/>
      </c>
      <c r="Z222" t="str">
        <f t="shared" ca="1" si="92"/>
        <v/>
      </c>
      <c r="AA222" t="str">
        <f t="shared" ca="1" si="93"/>
        <v/>
      </c>
      <c r="AB222" t="str">
        <f t="shared" ca="1" si="94"/>
        <v/>
      </c>
      <c r="AC222" t="str">
        <f t="shared" ca="1" si="95"/>
        <v/>
      </c>
      <c r="AD222" t="str">
        <f t="shared" ca="1" si="96"/>
        <v/>
      </c>
      <c r="AE222" t="str">
        <f t="shared" ca="1" si="96"/>
        <v/>
      </c>
      <c r="AF222">
        <f t="shared" ca="1" si="97"/>
        <v>0</v>
      </c>
      <c r="AG222">
        <f t="shared" ca="1" si="98"/>
        <v>0</v>
      </c>
      <c r="AH222" t="str">
        <f ca="1">IF(AF222=0, "", COUNTIF($AF$2:AF222, 1))</f>
        <v/>
      </c>
      <c r="AI222" t="str">
        <f ca="1">IF(AG222=0, "", COUNTIF($AG$2:AG222, 1))</f>
        <v/>
      </c>
      <c r="AJ222" t="str">
        <f t="shared" ca="1" si="99"/>
        <v/>
      </c>
      <c r="AK222" t="str">
        <f t="shared" ca="1" si="100"/>
        <v/>
      </c>
    </row>
    <row r="223" spans="1:37" x14ac:dyDescent="0.3">
      <c r="A223" t="str">
        <f ca="1">IF(W223="","",W223&amp;"-"&amp;COUNTIF($W$2:W223,W223))</f>
        <v>0-27</v>
      </c>
      <c r="B223" t="str">
        <f ca="1">IF(T223="","",T223&amp;"-"&amp;COUNTIF($T$2:T223,T223))</f>
        <v/>
      </c>
      <c r="C223" t="str">
        <f ca="1">IF(U223="","",U223&amp;"-"&amp;COUNTIF($U$2:U223,U223))</f>
        <v>0-13</v>
      </c>
      <c r="D223" t="s">
        <v>97</v>
      </c>
      <c r="E223">
        <v>27</v>
      </c>
      <c r="F223">
        <f t="shared" si="101"/>
        <v>222</v>
      </c>
      <c r="G223" s="4">
        <f t="shared" ca="1" si="82"/>
        <v>41598</v>
      </c>
      <c r="H223">
        <f t="shared" ca="1" si="83"/>
        <v>649.54999999999995</v>
      </c>
      <c r="I223" s="5">
        <f t="shared" ca="1" si="83"/>
        <v>807.75</v>
      </c>
      <c r="J223" s="6">
        <f t="shared" ca="1" si="84"/>
        <v>0.80414732281027546</v>
      </c>
      <c r="K223" s="6">
        <f t="shared" ca="1" si="80"/>
        <v>0.80611438032357052</v>
      </c>
      <c r="L223" s="6">
        <f t="shared" ca="1" si="103"/>
        <v>8.660252412150838E-3</v>
      </c>
      <c r="M223">
        <f t="shared" ca="1" si="85"/>
        <v>0.81477463273572137</v>
      </c>
      <c r="N223">
        <f t="shared" ca="1" si="86"/>
        <v>0.79745412791141967</v>
      </c>
      <c r="O223" t="str">
        <f t="shared" ca="1" si="81"/>
        <v/>
      </c>
      <c r="P223" t="str">
        <f t="shared" ca="1" si="105"/>
        <v/>
      </c>
      <c r="Q223" t="str">
        <f t="shared" ca="1" si="87"/>
        <v/>
      </c>
      <c r="R223">
        <f t="shared" ca="1" si="88"/>
        <v>0</v>
      </c>
      <c r="S223">
        <f t="shared" ca="1" si="89"/>
        <v>0</v>
      </c>
      <c r="T223" t="str">
        <f t="shared" ca="1" si="90"/>
        <v/>
      </c>
      <c r="U223">
        <f t="shared" ca="1" si="91"/>
        <v>0</v>
      </c>
      <c r="V223">
        <f t="shared" ca="1" si="104"/>
        <v>0</v>
      </c>
      <c r="W223">
        <f t="shared" ca="1" si="102"/>
        <v>0</v>
      </c>
      <c r="X223" t="str">
        <f ca="1">IF(T223="","", IF(T223=1, "Long"&amp;COUNTIF($T$2:T223,1), "Sell"&amp;COUNTIF($T$2:T223, 0)))</f>
        <v/>
      </c>
      <c r="Y223" t="str">
        <f ca="1">IF(U223="","", IF(U223=-1, "Short"&amp;COUNTIF($U$2:U223,-1), "Cover"&amp;COUNTIF($U$2:U223, 0)))</f>
        <v>Cover13</v>
      </c>
      <c r="Z223" t="str">
        <f t="shared" ca="1" si="92"/>
        <v/>
      </c>
      <c r="AA223" t="str">
        <f t="shared" ca="1" si="93"/>
        <v/>
      </c>
      <c r="AB223" t="str">
        <f t="shared" ca="1" si="94"/>
        <v/>
      </c>
      <c r="AC223" t="str">
        <f t="shared" ca="1" si="95"/>
        <v>Cover</v>
      </c>
      <c r="AD223" t="str">
        <f t="shared" ca="1" si="96"/>
        <v/>
      </c>
      <c r="AE223" t="str">
        <f t="shared" ca="1" si="96"/>
        <v>Cover</v>
      </c>
      <c r="AF223">
        <f t="shared" ca="1" si="97"/>
        <v>0</v>
      </c>
      <c r="AG223">
        <f t="shared" ca="1" si="98"/>
        <v>1</v>
      </c>
      <c r="AH223" t="str">
        <f ca="1">IF(AF223=0, "", COUNTIF($AF$2:AF223, 1))</f>
        <v/>
      </c>
      <c r="AI223">
        <f ca="1">IF(AG223=0, "", COUNTIF($AG$2:AG223, 1))</f>
        <v>27</v>
      </c>
      <c r="AJ223" t="str">
        <f t="shared" ca="1" si="99"/>
        <v/>
      </c>
      <c r="AK223" t="str">
        <f t="shared" ca="1" si="100"/>
        <v>Short</v>
      </c>
    </row>
    <row r="224" spans="1:37" x14ac:dyDescent="0.3">
      <c r="A224" t="str">
        <f ca="1">IF(W224="","",W224&amp;"-"&amp;COUNTIF($W$2:W224,W224))</f>
        <v/>
      </c>
      <c r="B224" t="str">
        <f ca="1">IF(T224="","",T224&amp;"-"&amp;COUNTIF($T$2:T224,T224))</f>
        <v/>
      </c>
      <c r="C224" t="str">
        <f ca="1">IF(U224="","",U224&amp;"-"&amp;COUNTIF($U$2:U224,U224))</f>
        <v/>
      </c>
      <c r="D224" t="s">
        <v>97</v>
      </c>
      <c r="E224" t="s">
        <v>97</v>
      </c>
      <c r="F224">
        <f t="shared" si="101"/>
        <v>223</v>
      </c>
      <c r="G224" s="4">
        <f t="shared" ca="1" si="82"/>
        <v>41599</v>
      </c>
      <c r="H224">
        <f t="shared" ca="1" si="83"/>
        <v>637.65</v>
      </c>
      <c r="I224" s="5">
        <f t="shared" ca="1" si="83"/>
        <v>781.7</v>
      </c>
      <c r="J224" s="6">
        <f t="shared" ca="1" si="84"/>
        <v>0.81572214404502996</v>
      </c>
      <c r="K224" s="6">
        <f t="shared" ca="1" si="80"/>
        <v>0.80795597907755812</v>
      </c>
      <c r="L224" s="6">
        <f t="shared" ca="1" si="103"/>
        <v>8.5362573360453064E-3</v>
      </c>
      <c r="M224">
        <f t="shared" ca="1" si="85"/>
        <v>0.81649223641360347</v>
      </c>
      <c r="N224">
        <f t="shared" ca="1" si="86"/>
        <v>0.79941972174151277</v>
      </c>
      <c r="O224" t="str">
        <f t="shared" ca="1" si="81"/>
        <v/>
      </c>
      <c r="P224" t="str">
        <f t="shared" ca="1" si="105"/>
        <v/>
      </c>
      <c r="Q224" t="str">
        <f t="shared" ca="1" si="87"/>
        <v/>
      </c>
      <c r="R224">
        <f t="shared" ca="1" si="88"/>
        <v>0</v>
      </c>
      <c r="S224">
        <f t="shared" ca="1" si="89"/>
        <v>0</v>
      </c>
      <c r="T224" t="str">
        <f t="shared" ca="1" si="90"/>
        <v/>
      </c>
      <c r="U224" t="str">
        <f t="shared" ca="1" si="91"/>
        <v/>
      </c>
      <c r="V224">
        <f t="shared" ca="1" si="104"/>
        <v>0</v>
      </c>
      <c r="W224" t="str">
        <f t="shared" ca="1" si="102"/>
        <v/>
      </c>
      <c r="X224" t="str">
        <f ca="1">IF(T224="","", IF(T224=1, "Long"&amp;COUNTIF($T$2:T224,1), "Sell"&amp;COUNTIF($T$2:T224, 0)))</f>
        <v/>
      </c>
      <c r="Y224" t="str">
        <f ca="1">IF(U224="","", IF(U224=-1, "Short"&amp;COUNTIF($U$2:U224,-1), "Cover"&amp;COUNTIF($U$2:U224, 0)))</f>
        <v/>
      </c>
      <c r="Z224" t="str">
        <f t="shared" ca="1" si="92"/>
        <v/>
      </c>
      <c r="AA224" t="str">
        <f t="shared" ca="1" si="93"/>
        <v/>
      </c>
      <c r="AB224" t="str">
        <f t="shared" ca="1" si="94"/>
        <v/>
      </c>
      <c r="AC224" t="str">
        <f t="shared" ca="1" si="95"/>
        <v/>
      </c>
      <c r="AD224" t="str">
        <f t="shared" ca="1" si="96"/>
        <v/>
      </c>
      <c r="AE224" t="str">
        <f t="shared" ca="1" si="96"/>
        <v/>
      </c>
      <c r="AF224">
        <f t="shared" ca="1" si="97"/>
        <v>0</v>
      </c>
      <c r="AG224">
        <f t="shared" ca="1" si="98"/>
        <v>0</v>
      </c>
      <c r="AH224" t="str">
        <f ca="1">IF(AF224=0, "", COUNTIF($AF$2:AF224, 1))</f>
        <v/>
      </c>
      <c r="AI224" t="str">
        <f ca="1">IF(AG224=0, "", COUNTIF($AG$2:AG224, 1))</f>
        <v/>
      </c>
      <c r="AJ224" t="str">
        <f t="shared" ca="1" si="99"/>
        <v/>
      </c>
      <c r="AK224" t="str">
        <f t="shared" ca="1" si="100"/>
        <v/>
      </c>
    </row>
    <row r="225" spans="1:37" x14ac:dyDescent="0.3">
      <c r="A225" t="str">
        <f ca="1">IF(W225="","",W225&amp;"-"&amp;COUNTIF($W$2:W225,W225))</f>
        <v/>
      </c>
      <c r="B225" t="str">
        <f ca="1">IF(T225="","",T225&amp;"-"&amp;COUNTIF($T$2:T225,T225))</f>
        <v/>
      </c>
      <c r="C225" t="str">
        <f ca="1">IF(U225="","",U225&amp;"-"&amp;COUNTIF($U$2:U225,U225))</f>
        <v/>
      </c>
      <c r="D225" t="s">
        <v>97</v>
      </c>
      <c r="E225" t="s">
        <v>97</v>
      </c>
      <c r="F225">
        <f t="shared" si="101"/>
        <v>224</v>
      </c>
      <c r="G225" s="4">
        <f t="shared" ca="1" si="82"/>
        <v>41600</v>
      </c>
      <c r="H225">
        <f t="shared" ca="1" si="83"/>
        <v>642.15</v>
      </c>
      <c r="I225" s="5">
        <f t="shared" ca="1" si="83"/>
        <v>793.35</v>
      </c>
      <c r="J225" s="6">
        <f t="shared" ca="1" si="84"/>
        <v>0.80941576857629038</v>
      </c>
      <c r="K225" s="6">
        <f t="shared" ca="1" si="80"/>
        <v>0.8098479568855883</v>
      </c>
      <c r="L225" s="6">
        <f t="shared" ca="1" si="103"/>
        <v>5.9375751468090897E-3</v>
      </c>
      <c r="M225">
        <f t="shared" ca="1" si="85"/>
        <v>0.81578553203239734</v>
      </c>
      <c r="N225">
        <f t="shared" ca="1" si="86"/>
        <v>0.80391038173877927</v>
      </c>
      <c r="O225" t="str">
        <f t="shared" ca="1" si="81"/>
        <v/>
      </c>
      <c r="P225" t="str">
        <f t="shared" ca="1" si="105"/>
        <v/>
      </c>
      <c r="Q225" t="str">
        <f t="shared" ca="1" si="87"/>
        <v/>
      </c>
      <c r="R225">
        <f t="shared" ca="1" si="88"/>
        <v>0</v>
      </c>
      <c r="S225">
        <f t="shared" ca="1" si="89"/>
        <v>0</v>
      </c>
      <c r="T225" t="str">
        <f t="shared" ca="1" si="90"/>
        <v/>
      </c>
      <c r="U225" t="str">
        <f t="shared" ca="1" si="91"/>
        <v/>
      </c>
      <c r="V225">
        <f t="shared" ca="1" si="104"/>
        <v>0</v>
      </c>
      <c r="W225" t="str">
        <f t="shared" ca="1" si="102"/>
        <v/>
      </c>
      <c r="X225" t="str">
        <f ca="1">IF(T225="","", IF(T225=1, "Long"&amp;COUNTIF($T$2:T225,1), "Sell"&amp;COUNTIF($T$2:T225, 0)))</f>
        <v/>
      </c>
      <c r="Y225" t="str">
        <f ca="1">IF(U225="","", IF(U225=-1, "Short"&amp;COUNTIF($U$2:U225,-1), "Cover"&amp;COUNTIF($U$2:U225, 0)))</f>
        <v/>
      </c>
      <c r="Z225" t="str">
        <f t="shared" ca="1" si="92"/>
        <v/>
      </c>
      <c r="AA225" t="str">
        <f t="shared" ca="1" si="93"/>
        <v/>
      </c>
      <c r="AB225" t="str">
        <f t="shared" ca="1" si="94"/>
        <v/>
      </c>
      <c r="AC225" t="str">
        <f t="shared" ca="1" si="95"/>
        <v/>
      </c>
      <c r="AD225" t="str">
        <f t="shared" ca="1" si="96"/>
        <v/>
      </c>
      <c r="AE225" t="str">
        <f t="shared" ca="1" si="96"/>
        <v/>
      </c>
      <c r="AF225">
        <f t="shared" ca="1" si="97"/>
        <v>0</v>
      </c>
      <c r="AG225">
        <f t="shared" ca="1" si="98"/>
        <v>0</v>
      </c>
      <c r="AH225" t="str">
        <f ca="1">IF(AF225=0, "", COUNTIF($AF$2:AF225, 1))</f>
        <v/>
      </c>
      <c r="AI225" t="str">
        <f ca="1">IF(AG225=0, "", COUNTIF($AG$2:AG225, 1))</f>
        <v/>
      </c>
      <c r="AJ225" t="str">
        <f t="shared" ca="1" si="99"/>
        <v/>
      </c>
      <c r="AK225" t="str">
        <f t="shared" ca="1" si="100"/>
        <v/>
      </c>
    </row>
    <row r="226" spans="1:37" x14ac:dyDescent="0.3">
      <c r="A226" t="str">
        <f ca="1">IF(W226="","",W226&amp;"-"&amp;COUNTIF($W$2:W226,W226))</f>
        <v/>
      </c>
      <c r="B226" t="str">
        <f ca="1">IF(T226="","",T226&amp;"-"&amp;COUNTIF($T$2:T226,T226))</f>
        <v/>
      </c>
      <c r="C226" t="str">
        <f ca="1">IF(U226="","",U226&amp;"-"&amp;COUNTIF($U$2:U226,U226))</f>
        <v/>
      </c>
      <c r="D226" t="s">
        <v>97</v>
      </c>
      <c r="E226" t="s">
        <v>97</v>
      </c>
      <c r="F226">
        <f t="shared" si="101"/>
        <v>225</v>
      </c>
      <c r="G226" s="4">
        <f t="shared" ca="1" si="82"/>
        <v>41603</v>
      </c>
      <c r="H226">
        <f t="shared" ca="1" si="83"/>
        <v>659.75</v>
      </c>
      <c r="I226" s="5">
        <f t="shared" ca="1" si="83"/>
        <v>818.7</v>
      </c>
      <c r="J226" s="6">
        <f t="shared" ca="1" si="84"/>
        <v>0.80585073897642601</v>
      </c>
      <c r="K226" s="6">
        <f t="shared" ca="1" si="80"/>
        <v>0.8098127799646726</v>
      </c>
      <c r="L226" s="6">
        <f t="shared" ca="1" si="103"/>
        <v>5.9625616069245574E-3</v>
      </c>
      <c r="M226">
        <f t="shared" ca="1" si="85"/>
        <v>0.81577534157159715</v>
      </c>
      <c r="N226">
        <f t="shared" ca="1" si="86"/>
        <v>0.80385021835774806</v>
      </c>
      <c r="O226" t="str">
        <f t="shared" ca="1" si="81"/>
        <v/>
      </c>
      <c r="P226" t="str">
        <f t="shared" ca="1" si="105"/>
        <v/>
      </c>
      <c r="Q226" t="str">
        <f t="shared" ca="1" si="87"/>
        <v/>
      </c>
      <c r="R226">
        <f t="shared" ca="1" si="88"/>
        <v>0</v>
      </c>
      <c r="S226">
        <f t="shared" ca="1" si="89"/>
        <v>0</v>
      </c>
      <c r="T226" t="str">
        <f t="shared" ca="1" si="90"/>
        <v/>
      </c>
      <c r="U226" t="str">
        <f t="shared" ca="1" si="91"/>
        <v/>
      </c>
      <c r="V226">
        <f t="shared" ca="1" si="104"/>
        <v>0</v>
      </c>
      <c r="W226" t="str">
        <f t="shared" ca="1" si="102"/>
        <v/>
      </c>
      <c r="X226" t="str">
        <f ca="1">IF(T226="","", IF(T226=1, "Long"&amp;COUNTIF($T$2:T226,1), "Sell"&amp;COUNTIF($T$2:T226, 0)))</f>
        <v/>
      </c>
      <c r="Y226" t="str">
        <f ca="1">IF(U226="","", IF(U226=-1, "Short"&amp;COUNTIF($U$2:U226,-1), "Cover"&amp;COUNTIF($U$2:U226, 0)))</f>
        <v/>
      </c>
      <c r="Z226" t="str">
        <f t="shared" ca="1" si="92"/>
        <v/>
      </c>
      <c r="AA226" t="str">
        <f t="shared" ca="1" si="93"/>
        <v/>
      </c>
      <c r="AB226" t="str">
        <f t="shared" ca="1" si="94"/>
        <v/>
      </c>
      <c r="AC226" t="str">
        <f t="shared" ca="1" si="95"/>
        <v/>
      </c>
      <c r="AD226" t="str">
        <f t="shared" ca="1" si="96"/>
        <v/>
      </c>
      <c r="AE226" t="str">
        <f t="shared" ca="1" si="96"/>
        <v/>
      </c>
      <c r="AF226">
        <f t="shared" ca="1" si="97"/>
        <v>0</v>
      </c>
      <c r="AG226">
        <f t="shared" ca="1" si="98"/>
        <v>0</v>
      </c>
      <c r="AH226" t="str">
        <f ca="1">IF(AF226=0, "", COUNTIF($AF$2:AF226, 1))</f>
        <v/>
      </c>
      <c r="AI226" t="str">
        <f ca="1">IF(AG226=0, "", COUNTIF($AG$2:AG226, 1))</f>
        <v/>
      </c>
      <c r="AJ226" t="str">
        <f t="shared" ca="1" si="99"/>
        <v/>
      </c>
      <c r="AK226" t="str">
        <f t="shared" ca="1" si="100"/>
        <v/>
      </c>
    </row>
    <row r="227" spans="1:37" x14ac:dyDescent="0.3">
      <c r="A227" t="str">
        <f ca="1">IF(W227="","",W227&amp;"-"&amp;COUNTIF($W$2:W227,W227))</f>
        <v/>
      </c>
      <c r="B227" t="str">
        <f ca="1">IF(T227="","",T227&amp;"-"&amp;COUNTIF($T$2:T227,T227))</f>
        <v/>
      </c>
      <c r="C227" t="str">
        <f ca="1">IF(U227="","",U227&amp;"-"&amp;COUNTIF($U$2:U227,U227))</f>
        <v/>
      </c>
      <c r="D227" t="s">
        <v>97</v>
      </c>
      <c r="E227" t="s">
        <v>97</v>
      </c>
      <c r="F227">
        <f t="shared" si="101"/>
        <v>226</v>
      </c>
      <c r="G227" s="4">
        <f t="shared" ca="1" si="82"/>
        <v>41604</v>
      </c>
      <c r="H227">
        <f t="shared" ca="1" si="83"/>
        <v>652.95000000000005</v>
      </c>
      <c r="I227" s="5">
        <f t="shared" ca="1" si="83"/>
        <v>807.35</v>
      </c>
      <c r="J227" s="6">
        <f t="shared" ca="1" si="84"/>
        <v>0.8087570446522574</v>
      </c>
      <c r="K227" s="6">
        <f t="shared" ca="1" si="80"/>
        <v>0.80945051336141882</v>
      </c>
      <c r="L227" s="6">
        <f t="shared" ca="1" si="103"/>
        <v>5.898986175201599E-3</v>
      </c>
      <c r="M227">
        <f t="shared" ca="1" si="85"/>
        <v>0.81534949953662039</v>
      </c>
      <c r="N227">
        <f t="shared" ca="1" si="86"/>
        <v>0.80355152718621725</v>
      </c>
      <c r="O227" t="str">
        <f t="shared" ca="1" si="81"/>
        <v/>
      </c>
      <c r="P227" t="str">
        <f t="shared" ca="1" si="105"/>
        <v/>
      </c>
      <c r="Q227" t="str">
        <f t="shared" ca="1" si="87"/>
        <v/>
      </c>
      <c r="R227">
        <f t="shared" ca="1" si="88"/>
        <v>0</v>
      </c>
      <c r="S227">
        <f t="shared" ca="1" si="89"/>
        <v>0</v>
      </c>
      <c r="T227" t="str">
        <f t="shared" ca="1" si="90"/>
        <v/>
      </c>
      <c r="U227" t="str">
        <f t="shared" ca="1" si="91"/>
        <v/>
      </c>
      <c r="V227">
        <f t="shared" ca="1" si="104"/>
        <v>0</v>
      </c>
      <c r="W227" t="str">
        <f t="shared" ca="1" si="102"/>
        <v/>
      </c>
      <c r="X227" t="str">
        <f ca="1">IF(T227="","", IF(T227=1, "Long"&amp;COUNTIF($T$2:T227,1), "Sell"&amp;COUNTIF($T$2:T227, 0)))</f>
        <v/>
      </c>
      <c r="Y227" t="str">
        <f ca="1">IF(U227="","", IF(U227=-1, "Short"&amp;COUNTIF($U$2:U227,-1), "Cover"&amp;COUNTIF($U$2:U227, 0)))</f>
        <v/>
      </c>
      <c r="Z227" t="str">
        <f t="shared" ca="1" si="92"/>
        <v/>
      </c>
      <c r="AA227" t="str">
        <f t="shared" ca="1" si="93"/>
        <v/>
      </c>
      <c r="AB227" t="str">
        <f t="shared" ca="1" si="94"/>
        <v/>
      </c>
      <c r="AC227" t="str">
        <f t="shared" ca="1" si="95"/>
        <v/>
      </c>
      <c r="AD227" t="str">
        <f t="shared" ca="1" si="96"/>
        <v/>
      </c>
      <c r="AE227" t="str">
        <f t="shared" ca="1" si="96"/>
        <v/>
      </c>
      <c r="AF227">
        <f t="shared" ca="1" si="97"/>
        <v>0</v>
      </c>
      <c r="AG227">
        <f t="shared" ca="1" si="98"/>
        <v>0</v>
      </c>
      <c r="AH227" t="str">
        <f ca="1">IF(AF227=0, "", COUNTIF($AF$2:AF227, 1))</f>
        <v/>
      </c>
      <c r="AI227" t="str">
        <f ca="1">IF(AG227=0, "", COUNTIF($AG$2:AG227, 1))</f>
        <v/>
      </c>
      <c r="AJ227" t="str">
        <f t="shared" ca="1" si="99"/>
        <v/>
      </c>
      <c r="AK227" t="str">
        <f t="shared" ca="1" si="100"/>
        <v/>
      </c>
    </row>
    <row r="228" spans="1:37" x14ac:dyDescent="0.3">
      <c r="A228" t="str">
        <f ca="1">IF(W228="","",W228&amp;"-"&amp;COUNTIF($W$2:W228,W228))</f>
        <v/>
      </c>
      <c r="B228" t="str">
        <f ca="1">IF(T228="","",T228&amp;"-"&amp;COUNTIF($T$2:T228,T228))</f>
        <v/>
      </c>
      <c r="C228" t="str">
        <f ca="1">IF(U228="","",U228&amp;"-"&amp;COUNTIF($U$2:U228,U228))</f>
        <v/>
      </c>
      <c r="D228" t="s">
        <v>97</v>
      </c>
      <c r="E228" t="s">
        <v>97</v>
      </c>
      <c r="F228">
        <f t="shared" si="101"/>
        <v>227</v>
      </c>
      <c r="G228" s="4">
        <f t="shared" ca="1" si="82"/>
        <v>41605</v>
      </c>
      <c r="H228">
        <f t="shared" ca="1" si="83"/>
        <v>653.54999999999995</v>
      </c>
      <c r="I228" s="5">
        <f t="shared" ca="1" si="83"/>
        <v>808.1</v>
      </c>
      <c r="J228" s="6">
        <f t="shared" ca="1" si="84"/>
        <v>0.80874891721321607</v>
      </c>
      <c r="K228" s="6">
        <f t="shared" ca="1" si="80"/>
        <v>0.80905849937726126</v>
      </c>
      <c r="L228" s="6">
        <f t="shared" ca="1" si="103"/>
        <v>5.7905939540704816E-3</v>
      </c>
      <c r="M228">
        <f t="shared" ca="1" si="85"/>
        <v>0.81484909333133171</v>
      </c>
      <c r="N228">
        <f t="shared" ca="1" si="86"/>
        <v>0.80326790542319082</v>
      </c>
      <c r="O228" t="str">
        <f t="shared" ca="1" si="81"/>
        <v/>
      </c>
      <c r="P228" t="str">
        <f t="shared" ca="1" si="105"/>
        <v/>
      </c>
      <c r="Q228" t="str">
        <f t="shared" ca="1" si="87"/>
        <v/>
      </c>
      <c r="R228">
        <f t="shared" ca="1" si="88"/>
        <v>0</v>
      </c>
      <c r="S228">
        <f t="shared" ca="1" si="89"/>
        <v>0</v>
      </c>
      <c r="T228" t="str">
        <f t="shared" ca="1" si="90"/>
        <v/>
      </c>
      <c r="U228" t="str">
        <f t="shared" ca="1" si="91"/>
        <v/>
      </c>
      <c r="V228">
        <f t="shared" ca="1" si="104"/>
        <v>0</v>
      </c>
      <c r="W228" t="str">
        <f t="shared" ca="1" si="102"/>
        <v/>
      </c>
      <c r="X228" t="str">
        <f ca="1">IF(T228="","", IF(T228=1, "Long"&amp;COUNTIF($T$2:T228,1), "Sell"&amp;COUNTIF($T$2:T228, 0)))</f>
        <v/>
      </c>
      <c r="Y228" t="str">
        <f ca="1">IF(U228="","", IF(U228=-1, "Short"&amp;COUNTIF($U$2:U228,-1), "Cover"&amp;COUNTIF($U$2:U228, 0)))</f>
        <v/>
      </c>
      <c r="Z228" t="str">
        <f t="shared" ca="1" si="92"/>
        <v/>
      </c>
      <c r="AA228" t="str">
        <f t="shared" ca="1" si="93"/>
        <v/>
      </c>
      <c r="AB228" t="str">
        <f t="shared" ca="1" si="94"/>
        <v/>
      </c>
      <c r="AC228" t="str">
        <f t="shared" ca="1" si="95"/>
        <v/>
      </c>
      <c r="AD228" t="str">
        <f t="shared" ca="1" si="96"/>
        <v/>
      </c>
      <c r="AE228" t="str">
        <f t="shared" ca="1" si="96"/>
        <v/>
      </c>
      <c r="AF228">
        <f t="shared" ca="1" si="97"/>
        <v>0</v>
      </c>
      <c r="AG228">
        <f t="shared" ca="1" si="98"/>
        <v>0</v>
      </c>
      <c r="AH228" t="str">
        <f ca="1">IF(AF228=0, "", COUNTIF($AF$2:AF228, 1))</f>
        <v/>
      </c>
      <c r="AI228" t="str">
        <f ca="1">IF(AG228=0, "", COUNTIF($AG$2:AG228, 1))</f>
        <v/>
      </c>
      <c r="AJ228" t="str">
        <f t="shared" ca="1" si="99"/>
        <v/>
      </c>
      <c r="AK228" t="str">
        <f t="shared" ca="1" si="100"/>
        <v/>
      </c>
    </row>
    <row r="229" spans="1:37" x14ac:dyDescent="0.3">
      <c r="A229" t="str">
        <f ca="1">IF(W229="","",W229&amp;"-"&amp;COUNTIF($W$2:W229,W229))</f>
        <v>1-28</v>
      </c>
      <c r="B229" t="str">
        <f ca="1">IF(T229="","",T229&amp;"-"&amp;COUNTIF($T$2:T229,T229))</f>
        <v>1-15</v>
      </c>
      <c r="C229" t="str">
        <f ca="1">IF(U229="","",U229&amp;"-"&amp;COUNTIF($U$2:U229,U229))</f>
        <v/>
      </c>
      <c r="D229">
        <v>28</v>
      </c>
      <c r="E229" t="s">
        <v>97</v>
      </c>
      <c r="F229">
        <f t="shared" si="101"/>
        <v>228</v>
      </c>
      <c r="G229" s="4">
        <f t="shared" ca="1" si="82"/>
        <v>41606</v>
      </c>
      <c r="H229">
        <f t="shared" ca="1" si="83"/>
        <v>653.4</v>
      </c>
      <c r="I229" s="5">
        <f t="shared" ca="1" si="83"/>
        <v>814.1</v>
      </c>
      <c r="J229" s="6">
        <f t="shared" ca="1" si="84"/>
        <v>0.8026041026900872</v>
      </c>
      <c r="K229" s="6">
        <f t="shared" ca="1" si="80"/>
        <v>0.80924562180194359</v>
      </c>
      <c r="L229" s="6">
        <f t="shared" ca="1" si="103"/>
        <v>5.5153516026620096E-3</v>
      </c>
      <c r="M229">
        <f t="shared" ca="1" si="85"/>
        <v>0.81476097340460563</v>
      </c>
      <c r="N229">
        <f t="shared" ca="1" si="86"/>
        <v>0.80373027019928156</v>
      </c>
      <c r="O229" t="str">
        <f t="shared" ca="1" si="81"/>
        <v>Long</v>
      </c>
      <c r="P229" t="str">
        <f t="shared" ca="1" si="105"/>
        <v>Long</v>
      </c>
      <c r="Q229" t="str">
        <f t="shared" ca="1" si="87"/>
        <v/>
      </c>
      <c r="R229">
        <f t="shared" ca="1" si="88"/>
        <v>1</v>
      </c>
      <c r="S229">
        <f t="shared" ca="1" si="89"/>
        <v>0</v>
      </c>
      <c r="T229">
        <f t="shared" ca="1" si="90"/>
        <v>1</v>
      </c>
      <c r="U229" t="str">
        <f t="shared" ca="1" si="91"/>
        <v/>
      </c>
      <c r="V229">
        <f t="shared" ca="1" si="104"/>
        <v>1</v>
      </c>
      <c r="W229">
        <f t="shared" ca="1" si="102"/>
        <v>1</v>
      </c>
      <c r="X229" t="str">
        <f ca="1">IF(T229="","", IF(T229=1, "Long"&amp;COUNTIF($T$2:T229,1), "Sell"&amp;COUNTIF($T$2:T229, 0)))</f>
        <v>Long15</v>
      </c>
      <c r="Y229" t="str">
        <f ca="1">IF(U229="","", IF(U229=-1, "Short"&amp;COUNTIF($U$2:U229,-1), "Cover"&amp;COUNTIF($U$2:U229, 0)))</f>
        <v/>
      </c>
      <c r="Z229" t="str">
        <f t="shared" ca="1" si="92"/>
        <v>BUY</v>
      </c>
      <c r="AA229" t="str">
        <f t="shared" ca="1" si="93"/>
        <v/>
      </c>
      <c r="AB229" t="str">
        <f t="shared" ca="1" si="94"/>
        <v/>
      </c>
      <c r="AC229" t="str">
        <f t="shared" ca="1" si="95"/>
        <v/>
      </c>
      <c r="AD229" t="str">
        <f t="shared" ca="1" si="96"/>
        <v>BUY</v>
      </c>
      <c r="AE229" t="str">
        <f t="shared" ca="1" si="96"/>
        <v/>
      </c>
      <c r="AF229">
        <f t="shared" ca="1" si="97"/>
        <v>1</v>
      </c>
      <c r="AG229">
        <f t="shared" ca="1" si="98"/>
        <v>0</v>
      </c>
      <c r="AH229">
        <f ca="1">IF(AF229=0, "", COUNTIF($AF$2:AF229, 1))</f>
        <v>28</v>
      </c>
      <c r="AI229" t="str">
        <f ca="1">IF(AG229=0, "", COUNTIF($AG$2:AG229, 1))</f>
        <v/>
      </c>
      <c r="AJ229" t="str">
        <f t="shared" ca="1" si="99"/>
        <v>Long</v>
      </c>
      <c r="AK229" t="str">
        <f t="shared" ca="1" si="100"/>
        <v/>
      </c>
    </row>
    <row r="230" spans="1:37" x14ac:dyDescent="0.3">
      <c r="A230" t="str">
        <f ca="1">IF(W230="","",W230&amp;"-"&amp;COUNTIF($W$2:W230,W230))</f>
        <v/>
      </c>
      <c r="B230" t="str">
        <f ca="1">IF(T230="","",T230&amp;"-"&amp;COUNTIF($T$2:T230,T230))</f>
        <v/>
      </c>
      <c r="C230" t="str">
        <f ca="1">IF(U230="","",U230&amp;"-"&amp;COUNTIF($U$2:U230,U230))</f>
        <v/>
      </c>
      <c r="D230" t="s">
        <v>97</v>
      </c>
      <c r="E230" t="s">
        <v>97</v>
      </c>
      <c r="F230">
        <f t="shared" si="101"/>
        <v>229</v>
      </c>
      <c r="G230" s="4">
        <f t="shared" ca="1" si="82"/>
        <v>41607</v>
      </c>
      <c r="H230">
        <f t="shared" ca="1" si="83"/>
        <v>661.3</v>
      </c>
      <c r="I230" s="5">
        <f t="shared" ca="1" si="83"/>
        <v>823.8</v>
      </c>
      <c r="J230" s="6">
        <f t="shared" ca="1" si="84"/>
        <v>0.80274338431658165</v>
      </c>
      <c r="K230" s="6">
        <f t="shared" ca="1" si="80"/>
        <v>0.80856697901590346</v>
      </c>
      <c r="L230" s="6">
        <f t="shared" ca="1" si="103"/>
        <v>5.8818430364150354E-3</v>
      </c>
      <c r="M230">
        <f t="shared" ca="1" si="85"/>
        <v>0.8144488220523185</v>
      </c>
      <c r="N230">
        <f t="shared" ca="1" si="86"/>
        <v>0.80268513597948843</v>
      </c>
      <c r="O230" t="str">
        <f t="shared" ca="1" si="81"/>
        <v>Long</v>
      </c>
      <c r="P230" t="str">
        <f t="shared" ca="1" si="105"/>
        <v>Long</v>
      </c>
      <c r="Q230" t="str">
        <f t="shared" ca="1" si="87"/>
        <v/>
      </c>
      <c r="R230">
        <f t="shared" ca="1" si="88"/>
        <v>1</v>
      </c>
      <c r="S230">
        <f t="shared" ca="1" si="89"/>
        <v>0</v>
      </c>
      <c r="T230" t="str">
        <f t="shared" ca="1" si="90"/>
        <v/>
      </c>
      <c r="U230" t="str">
        <f t="shared" ca="1" si="91"/>
        <v/>
      </c>
      <c r="V230">
        <f t="shared" ca="1" si="104"/>
        <v>0</v>
      </c>
      <c r="W230" t="str">
        <f t="shared" ca="1" si="102"/>
        <v/>
      </c>
      <c r="X230" t="str">
        <f ca="1">IF(T230="","", IF(T230=1, "Long"&amp;COUNTIF($T$2:T230,1), "Sell"&amp;COUNTIF($T$2:T230, 0)))</f>
        <v/>
      </c>
      <c r="Y230" t="str">
        <f ca="1">IF(U230="","", IF(U230=-1, "Short"&amp;COUNTIF($U$2:U230,-1), "Cover"&amp;COUNTIF($U$2:U230, 0)))</f>
        <v/>
      </c>
      <c r="Z230" t="str">
        <f t="shared" ca="1" si="92"/>
        <v/>
      </c>
      <c r="AA230" t="str">
        <f t="shared" ca="1" si="93"/>
        <v/>
      </c>
      <c r="AB230" t="str">
        <f t="shared" ca="1" si="94"/>
        <v/>
      </c>
      <c r="AC230" t="str">
        <f t="shared" ca="1" si="95"/>
        <v/>
      </c>
      <c r="AD230" t="str">
        <f t="shared" ca="1" si="96"/>
        <v/>
      </c>
      <c r="AE230" t="str">
        <f t="shared" ca="1" si="96"/>
        <v/>
      </c>
      <c r="AF230">
        <f t="shared" ca="1" si="97"/>
        <v>0</v>
      </c>
      <c r="AG230">
        <f t="shared" ca="1" si="98"/>
        <v>0</v>
      </c>
      <c r="AH230" t="str">
        <f ca="1">IF(AF230=0, "", COUNTIF($AF$2:AF230, 1))</f>
        <v/>
      </c>
      <c r="AI230" t="str">
        <f ca="1">IF(AG230=0, "", COUNTIF($AG$2:AG230, 1))</f>
        <v/>
      </c>
      <c r="AJ230" t="str">
        <f t="shared" ca="1" si="99"/>
        <v/>
      </c>
      <c r="AK230" t="str">
        <f t="shared" ca="1" si="100"/>
        <v/>
      </c>
    </row>
    <row r="231" spans="1:37" x14ac:dyDescent="0.3">
      <c r="A231" t="str">
        <f ca="1">IF(W231="","",W231&amp;"-"&amp;COUNTIF($W$2:W231,W231))</f>
        <v/>
      </c>
      <c r="B231" t="str">
        <f ca="1">IF(T231="","",T231&amp;"-"&amp;COUNTIF($T$2:T231,T231))</f>
        <v/>
      </c>
      <c r="C231" t="str">
        <f ca="1">IF(U231="","",U231&amp;"-"&amp;COUNTIF($U$2:U231,U231))</f>
        <v/>
      </c>
      <c r="D231" t="s">
        <v>97</v>
      </c>
      <c r="E231" t="s">
        <v>97</v>
      </c>
      <c r="F231">
        <f t="shared" si="101"/>
        <v>230</v>
      </c>
      <c r="G231" s="4">
        <f t="shared" ca="1" si="82"/>
        <v>41610</v>
      </c>
      <c r="H231">
        <f t="shared" ca="1" si="83"/>
        <v>661.3</v>
      </c>
      <c r="I231" s="5">
        <f t="shared" ca="1" si="83"/>
        <v>827.65</v>
      </c>
      <c r="J231" s="6">
        <f t="shared" ca="1" si="84"/>
        <v>0.79900924303751586</v>
      </c>
      <c r="K231" s="6">
        <f t="shared" ca="1" si="80"/>
        <v>0.80635113740400644</v>
      </c>
      <c r="L231" s="6">
        <f t="shared" ca="1" si="103"/>
        <v>4.6528167583658872E-3</v>
      </c>
      <c r="M231">
        <f t="shared" ca="1" si="85"/>
        <v>0.81100395416237236</v>
      </c>
      <c r="N231">
        <f t="shared" ca="1" si="86"/>
        <v>0.80169832064564051</v>
      </c>
      <c r="O231" t="str">
        <f t="shared" ca="1" si="81"/>
        <v>Long</v>
      </c>
      <c r="P231" t="str">
        <f t="shared" ca="1" si="105"/>
        <v>Long</v>
      </c>
      <c r="Q231" t="str">
        <f t="shared" ca="1" si="87"/>
        <v/>
      </c>
      <c r="R231">
        <f t="shared" ca="1" si="88"/>
        <v>1</v>
      </c>
      <c r="S231">
        <f t="shared" ca="1" si="89"/>
        <v>0</v>
      </c>
      <c r="T231" t="str">
        <f t="shared" ca="1" si="90"/>
        <v/>
      </c>
      <c r="U231" t="str">
        <f t="shared" ca="1" si="91"/>
        <v/>
      </c>
      <c r="V231">
        <f t="shared" ca="1" si="104"/>
        <v>0</v>
      </c>
      <c r="W231" t="str">
        <f t="shared" ca="1" si="102"/>
        <v/>
      </c>
      <c r="X231" t="str">
        <f ca="1">IF(T231="","", IF(T231=1, "Long"&amp;COUNTIF($T$2:T231,1), "Sell"&amp;COUNTIF($T$2:T231, 0)))</f>
        <v/>
      </c>
      <c r="Y231" t="str">
        <f ca="1">IF(U231="","", IF(U231=-1, "Short"&amp;COUNTIF($U$2:U231,-1), "Cover"&amp;COUNTIF($U$2:U231, 0)))</f>
        <v/>
      </c>
      <c r="Z231" t="str">
        <f t="shared" ca="1" si="92"/>
        <v/>
      </c>
      <c r="AA231" t="str">
        <f t="shared" ca="1" si="93"/>
        <v/>
      </c>
      <c r="AB231" t="str">
        <f t="shared" ca="1" si="94"/>
        <v/>
      </c>
      <c r="AC231" t="str">
        <f t="shared" ca="1" si="95"/>
        <v/>
      </c>
      <c r="AD231" t="str">
        <f t="shared" ca="1" si="96"/>
        <v/>
      </c>
      <c r="AE231" t="str">
        <f t="shared" ca="1" si="96"/>
        <v/>
      </c>
      <c r="AF231">
        <f t="shared" ca="1" si="97"/>
        <v>0</v>
      </c>
      <c r="AG231">
        <f t="shared" ca="1" si="98"/>
        <v>0</v>
      </c>
      <c r="AH231" t="str">
        <f ca="1">IF(AF231=0, "", COUNTIF($AF$2:AF231, 1))</f>
        <v/>
      </c>
      <c r="AI231" t="str">
        <f ca="1">IF(AG231=0, "", COUNTIF($AG$2:AG231, 1))</f>
        <v/>
      </c>
      <c r="AJ231" t="str">
        <f t="shared" ca="1" si="99"/>
        <v/>
      </c>
      <c r="AK231" t="str">
        <f t="shared" ca="1" si="100"/>
        <v/>
      </c>
    </row>
    <row r="232" spans="1:37" x14ac:dyDescent="0.3">
      <c r="A232" t="str">
        <f ca="1">IF(W232="","",W232&amp;"-"&amp;COUNTIF($W$2:W232,W232))</f>
        <v/>
      </c>
      <c r="B232" t="str">
        <f ca="1">IF(T232="","",T232&amp;"-"&amp;COUNTIF($T$2:T232,T232))</f>
        <v/>
      </c>
      <c r="C232" t="str">
        <f ca="1">IF(U232="","",U232&amp;"-"&amp;COUNTIF($U$2:U232,U232))</f>
        <v/>
      </c>
      <c r="D232" t="s">
        <v>97</v>
      </c>
      <c r="E232" t="s">
        <v>97</v>
      </c>
      <c r="F232">
        <f t="shared" si="101"/>
        <v>231</v>
      </c>
      <c r="G232" s="4">
        <f t="shared" ca="1" si="82"/>
        <v>41611</v>
      </c>
      <c r="H232">
        <f t="shared" ca="1" si="83"/>
        <v>655.75</v>
      </c>
      <c r="I232" s="5">
        <f t="shared" ca="1" si="83"/>
        <v>822.4</v>
      </c>
      <c r="J232" s="6">
        <f t="shared" ca="1" si="84"/>
        <v>0.7973613813229572</v>
      </c>
      <c r="K232" s="6">
        <f t="shared" ca="1" si="80"/>
        <v>0.80543600476406374</v>
      </c>
      <c r="L232" s="6">
        <f t="shared" ca="1" si="103"/>
        <v>5.4492942053124792E-3</v>
      </c>
      <c r="M232">
        <f t="shared" ca="1" si="85"/>
        <v>0.81088529896937622</v>
      </c>
      <c r="N232">
        <f t="shared" ca="1" si="86"/>
        <v>0.79998671055875126</v>
      </c>
      <c r="O232" t="str">
        <f t="shared" ca="1" si="81"/>
        <v>Long</v>
      </c>
      <c r="P232" t="str">
        <f t="shared" ca="1" si="105"/>
        <v>Long</v>
      </c>
      <c r="Q232" t="str">
        <f t="shared" ca="1" si="87"/>
        <v/>
      </c>
      <c r="R232">
        <f t="shared" ca="1" si="88"/>
        <v>1</v>
      </c>
      <c r="S232">
        <f t="shared" ca="1" si="89"/>
        <v>0</v>
      </c>
      <c r="T232" t="str">
        <f t="shared" ca="1" si="90"/>
        <v/>
      </c>
      <c r="U232" t="str">
        <f t="shared" ca="1" si="91"/>
        <v/>
      </c>
      <c r="V232">
        <f t="shared" ca="1" si="104"/>
        <v>0</v>
      </c>
      <c r="W232" t="str">
        <f t="shared" ca="1" si="102"/>
        <v/>
      </c>
      <c r="X232" t="str">
        <f ca="1">IF(T232="","", IF(T232=1, "Long"&amp;COUNTIF($T$2:T232,1), "Sell"&amp;COUNTIF($T$2:T232, 0)))</f>
        <v/>
      </c>
      <c r="Y232" t="str">
        <f ca="1">IF(U232="","", IF(U232=-1, "Short"&amp;COUNTIF($U$2:U232,-1), "Cover"&amp;COUNTIF($U$2:U232, 0)))</f>
        <v/>
      </c>
      <c r="Z232" t="str">
        <f t="shared" ca="1" si="92"/>
        <v/>
      </c>
      <c r="AA232" t="str">
        <f t="shared" ca="1" si="93"/>
        <v/>
      </c>
      <c r="AB232" t="str">
        <f t="shared" ca="1" si="94"/>
        <v/>
      </c>
      <c r="AC232" t="str">
        <f t="shared" ca="1" si="95"/>
        <v/>
      </c>
      <c r="AD232" t="str">
        <f t="shared" ca="1" si="96"/>
        <v/>
      </c>
      <c r="AE232" t="str">
        <f t="shared" ca="1" si="96"/>
        <v/>
      </c>
      <c r="AF232">
        <f t="shared" ca="1" si="97"/>
        <v>0</v>
      </c>
      <c r="AG232">
        <f t="shared" ca="1" si="98"/>
        <v>0</v>
      </c>
      <c r="AH232" t="str">
        <f ca="1">IF(AF232=0, "", COUNTIF($AF$2:AF232, 1))</f>
        <v/>
      </c>
      <c r="AI232" t="str">
        <f ca="1">IF(AG232=0, "", COUNTIF($AG$2:AG232, 1))</f>
        <v/>
      </c>
      <c r="AJ232" t="str">
        <f t="shared" ca="1" si="99"/>
        <v/>
      </c>
      <c r="AK232" t="str">
        <f t="shared" ca="1" si="100"/>
        <v/>
      </c>
    </row>
    <row r="233" spans="1:37" x14ac:dyDescent="0.3">
      <c r="A233" t="str">
        <f ca="1">IF(W233="","",W233&amp;"-"&amp;COUNTIF($W$2:W233,W233))</f>
        <v>0-28</v>
      </c>
      <c r="B233" t="str">
        <f ca="1">IF(T233="","",T233&amp;"-"&amp;COUNTIF($T$2:T233,T233))</f>
        <v>0-15</v>
      </c>
      <c r="C233" t="str">
        <f ca="1">IF(U233="","",U233&amp;"-"&amp;COUNTIF($U$2:U233,U233))</f>
        <v/>
      </c>
      <c r="D233" t="s">
        <v>97</v>
      </c>
      <c r="E233">
        <v>28</v>
      </c>
      <c r="F233">
        <f t="shared" si="101"/>
        <v>232</v>
      </c>
      <c r="G233" s="4">
        <f t="shared" ca="1" si="82"/>
        <v>41612</v>
      </c>
      <c r="H233">
        <f t="shared" ca="1" si="83"/>
        <v>657.6</v>
      </c>
      <c r="I233" s="5">
        <f t="shared" ca="1" si="83"/>
        <v>812.15</v>
      </c>
      <c r="J233" s="6">
        <f t="shared" ca="1" si="84"/>
        <v>0.80970264113772095</v>
      </c>
      <c r="K233" s="6">
        <f t="shared" ca="1" si="80"/>
        <v>0.80599153659680822</v>
      </c>
      <c r="L233" s="6">
        <f t="shared" ca="1" si="103"/>
        <v>5.5848067172318272E-3</v>
      </c>
      <c r="M233">
        <f t="shared" ca="1" si="85"/>
        <v>0.81157634331404005</v>
      </c>
      <c r="N233">
        <f t="shared" ca="1" si="86"/>
        <v>0.8004067298795764</v>
      </c>
      <c r="O233" t="str">
        <f t="shared" ca="1" si="81"/>
        <v/>
      </c>
      <c r="P233" t="str">
        <f t="shared" ca="1" si="105"/>
        <v/>
      </c>
      <c r="Q233" t="str">
        <f t="shared" ca="1" si="87"/>
        <v/>
      </c>
      <c r="R233">
        <f t="shared" ca="1" si="88"/>
        <v>0</v>
      </c>
      <c r="S233">
        <f t="shared" ca="1" si="89"/>
        <v>0</v>
      </c>
      <c r="T233">
        <f t="shared" ca="1" si="90"/>
        <v>0</v>
      </c>
      <c r="U233" t="str">
        <f t="shared" ca="1" si="91"/>
        <v/>
      </c>
      <c r="V233">
        <f t="shared" ca="1" si="104"/>
        <v>0</v>
      </c>
      <c r="W233">
        <f t="shared" ca="1" si="102"/>
        <v>0</v>
      </c>
      <c r="X233" t="str">
        <f ca="1">IF(T233="","", IF(T233=1, "Long"&amp;COUNTIF($T$2:T233,1), "Sell"&amp;COUNTIF($T$2:T233, 0)))</f>
        <v>Sell15</v>
      </c>
      <c r="Y233" t="str">
        <f ca="1">IF(U233="","", IF(U233=-1, "Short"&amp;COUNTIF($U$2:U233,-1), "Cover"&amp;COUNTIF($U$2:U233, 0)))</f>
        <v/>
      </c>
      <c r="Z233" t="str">
        <f t="shared" ca="1" si="92"/>
        <v/>
      </c>
      <c r="AA233" t="str">
        <f t="shared" ca="1" si="93"/>
        <v>SELL</v>
      </c>
      <c r="AB233" t="str">
        <f t="shared" ca="1" si="94"/>
        <v/>
      </c>
      <c r="AC233" t="str">
        <f t="shared" ca="1" si="95"/>
        <v/>
      </c>
      <c r="AD233" t="str">
        <f t="shared" ca="1" si="96"/>
        <v/>
      </c>
      <c r="AE233" t="str">
        <f t="shared" ca="1" si="96"/>
        <v>SELL</v>
      </c>
      <c r="AF233">
        <f t="shared" ca="1" si="97"/>
        <v>0</v>
      </c>
      <c r="AG233">
        <f t="shared" ca="1" si="98"/>
        <v>1</v>
      </c>
      <c r="AH233" t="str">
        <f ca="1">IF(AF233=0, "", COUNTIF($AF$2:AF233, 1))</f>
        <v/>
      </c>
      <c r="AI233">
        <f ca="1">IF(AG233=0, "", COUNTIF($AG$2:AG233, 1))</f>
        <v>28</v>
      </c>
      <c r="AJ233" t="str">
        <f t="shared" ca="1" si="99"/>
        <v/>
      </c>
      <c r="AK233" t="str">
        <f t="shared" ca="1" si="100"/>
        <v>Long</v>
      </c>
    </row>
    <row r="234" spans="1:37" x14ac:dyDescent="0.3">
      <c r="A234" t="str">
        <f ca="1">IF(W234="","",W234&amp;"-"&amp;COUNTIF($W$2:W234,W234))</f>
        <v>1-29</v>
      </c>
      <c r="B234" t="str">
        <f ca="1">IF(T234="","",T234&amp;"-"&amp;COUNTIF($T$2:T234,T234))</f>
        <v/>
      </c>
      <c r="C234" t="str">
        <f ca="1">IF(U234="","",U234&amp;"-"&amp;COUNTIF($U$2:U234,U234))</f>
        <v>-1-14</v>
      </c>
      <c r="D234">
        <v>29</v>
      </c>
      <c r="E234" t="s">
        <v>97</v>
      </c>
      <c r="F234">
        <f t="shared" si="101"/>
        <v>233</v>
      </c>
      <c r="G234" s="4">
        <f t="shared" ca="1" si="82"/>
        <v>41613</v>
      </c>
      <c r="H234">
        <f t="shared" ca="1" si="83"/>
        <v>688.1</v>
      </c>
      <c r="I234" s="5">
        <f t="shared" ca="1" si="83"/>
        <v>827.45</v>
      </c>
      <c r="J234" s="6">
        <f t="shared" ca="1" si="84"/>
        <v>0.83159103269079704</v>
      </c>
      <c r="K234" s="6">
        <f t="shared" ca="1" si="80"/>
        <v>0.80757842546138492</v>
      </c>
      <c r="L234" s="6">
        <f t="shared" ca="1" si="103"/>
        <v>9.5229425359620798E-3</v>
      </c>
      <c r="M234">
        <f t="shared" ca="1" si="85"/>
        <v>0.81710136799734701</v>
      </c>
      <c r="N234">
        <f t="shared" ca="1" si="86"/>
        <v>0.79805548292542283</v>
      </c>
      <c r="O234" t="str">
        <f t="shared" ca="1" si="81"/>
        <v>Short</v>
      </c>
      <c r="P234" t="str">
        <f t="shared" ca="1" si="105"/>
        <v/>
      </c>
      <c r="Q234" t="str">
        <f t="shared" ca="1" si="87"/>
        <v>Short</v>
      </c>
      <c r="R234">
        <f t="shared" ca="1" si="88"/>
        <v>0</v>
      </c>
      <c r="S234">
        <f t="shared" ca="1" si="89"/>
        <v>-1</v>
      </c>
      <c r="T234" t="str">
        <f t="shared" ca="1" si="90"/>
        <v/>
      </c>
      <c r="U234">
        <f t="shared" ca="1" si="91"/>
        <v>-1</v>
      </c>
      <c r="V234">
        <f t="shared" ca="1" si="104"/>
        <v>-1</v>
      </c>
      <c r="W234">
        <f t="shared" ca="1" si="102"/>
        <v>1</v>
      </c>
      <c r="X234" t="str">
        <f ca="1">IF(T234="","", IF(T234=1, "Long"&amp;COUNTIF($T$2:T234,1), "Sell"&amp;COUNTIF($T$2:T234, 0)))</f>
        <v/>
      </c>
      <c r="Y234" t="str">
        <f ca="1">IF(U234="","", IF(U234=-1, "Short"&amp;COUNTIF($U$2:U234,-1), "Cover"&amp;COUNTIF($U$2:U234, 0)))</f>
        <v>Short14</v>
      </c>
      <c r="Z234" t="str">
        <f t="shared" ca="1" si="92"/>
        <v/>
      </c>
      <c r="AA234" t="str">
        <f t="shared" ca="1" si="93"/>
        <v/>
      </c>
      <c r="AB234" t="str">
        <f t="shared" ca="1" si="94"/>
        <v>Short</v>
      </c>
      <c r="AC234" t="str">
        <f t="shared" ca="1" si="95"/>
        <v/>
      </c>
      <c r="AD234" t="str">
        <f t="shared" ca="1" si="96"/>
        <v>Short</v>
      </c>
      <c r="AE234" t="str">
        <f t="shared" ca="1" si="96"/>
        <v/>
      </c>
      <c r="AF234">
        <f t="shared" ca="1" si="97"/>
        <v>1</v>
      </c>
      <c r="AG234">
        <f t="shared" ca="1" si="98"/>
        <v>0</v>
      </c>
      <c r="AH234">
        <f ca="1">IF(AF234=0, "", COUNTIF($AF$2:AF234, 1))</f>
        <v>29</v>
      </c>
      <c r="AI234" t="str">
        <f ca="1">IF(AG234=0, "", COUNTIF($AG$2:AG234, 1))</f>
        <v/>
      </c>
      <c r="AJ234" t="str">
        <f t="shared" ca="1" si="99"/>
        <v>Short</v>
      </c>
      <c r="AK234" t="str">
        <f t="shared" ca="1" si="100"/>
        <v/>
      </c>
    </row>
    <row r="235" spans="1:37" x14ac:dyDescent="0.3">
      <c r="A235" t="str">
        <f ca="1">IF(W235="","",W235&amp;"-"&amp;COUNTIF($W$2:W235,W235))</f>
        <v/>
      </c>
      <c r="B235" t="str">
        <f ca="1">IF(T235="","",T235&amp;"-"&amp;COUNTIF($T$2:T235,T235))</f>
        <v/>
      </c>
      <c r="C235" t="str">
        <f ca="1">IF(U235="","",U235&amp;"-"&amp;COUNTIF($U$2:U235,U235))</f>
        <v/>
      </c>
      <c r="D235" t="s">
        <v>97</v>
      </c>
      <c r="E235" t="s">
        <v>97</v>
      </c>
      <c r="F235">
        <f t="shared" si="101"/>
        <v>234</v>
      </c>
      <c r="G235" s="4">
        <f t="shared" ca="1" si="82"/>
        <v>41614</v>
      </c>
      <c r="H235">
        <f t="shared" ca="1" si="83"/>
        <v>682.7</v>
      </c>
      <c r="I235" s="5">
        <f t="shared" ca="1" si="83"/>
        <v>813.75</v>
      </c>
      <c r="J235" s="6">
        <f t="shared" ca="1" si="84"/>
        <v>0.83895545314900155</v>
      </c>
      <c r="K235" s="6">
        <f t="shared" ca="1" si="80"/>
        <v>0.81053239391865617</v>
      </c>
      <c r="L235" s="6">
        <f t="shared" ca="1" si="103"/>
        <v>1.3784293199996238E-2</v>
      </c>
      <c r="M235">
        <f t="shared" ca="1" si="85"/>
        <v>0.82431668711865236</v>
      </c>
      <c r="N235">
        <f t="shared" ca="1" si="86"/>
        <v>0.79674810071865998</v>
      </c>
      <c r="O235" t="str">
        <f t="shared" ca="1" si="81"/>
        <v>Short</v>
      </c>
      <c r="P235" t="str">
        <f t="shared" ca="1" si="105"/>
        <v/>
      </c>
      <c r="Q235" t="str">
        <f t="shared" ca="1" si="87"/>
        <v>Short</v>
      </c>
      <c r="R235">
        <f t="shared" ca="1" si="88"/>
        <v>0</v>
      </c>
      <c r="S235">
        <f t="shared" ca="1" si="89"/>
        <v>-1</v>
      </c>
      <c r="T235" t="str">
        <f t="shared" ca="1" si="90"/>
        <v/>
      </c>
      <c r="U235" t="str">
        <f t="shared" ca="1" si="91"/>
        <v/>
      </c>
      <c r="V235">
        <f t="shared" ca="1" si="104"/>
        <v>0</v>
      </c>
      <c r="W235" t="str">
        <f t="shared" ca="1" si="102"/>
        <v/>
      </c>
      <c r="X235" t="str">
        <f ca="1">IF(T235="","", IF(T235=1, "Long"&amp;COUNTIF($T$2:T235,1), "Sell"&amp;COUNTIF($T$2:T235, 0)))</f>
        <v/>
      </c>
      <c r="Y235" t="str">
        <f ca="1">IF(U235="","", IF(U235=-1, "Short"&amp;COUNTIF($U$2:U235,-1), "Cover"&amp;COUNTIF($U$2:U235, 0)))</f>
        <v/>
      </c>
      <c r="Z235" t="str">
        <f t="shared" ca="1" si="92"/>
        <v/>
      </c>
      <c r="AA235" t="str">
        <f t="shared" ca="1" si="93"/>
        <v/>
      </c>
      <c r="AB235" t="str">
        <f t="shared" ca="1" si="94"/>
        <v/>
      </c>
      <c r="AC235" t="str">
        <f t="shared" ca="1" si="95"/>
        <v/>
      </c>
      <c r="AD235" t="str">
        <f t="shared" ca="1" si="96"/>
        <v/>
      </c>
      <c r="AE235" t="str">
        <f t="shared" ca="1" si="96"/>
        <v/>
      </c>
      <c r="AF235">
        <f t="shared" ca="1" si="97"/>
        <v>0</v>
      </c>
      <c r="AG235">
        <f t="shared" ca="1" si="98"/>
        <v>0</v>
      </c>
      <c r="AH235" t="str">
        <f ca="1">IF(AF235=0, "", COUNTIF($AF$2:AF235, 1))</f>
        <v/>
      </c>
      <c r="AI235" t="str">
        <f ca="1">IF(AG235=0, "", COUNTIF($AG$2:AG235, 1))</f>
        <v/>
      </c>
      <c r="AJ235" t="str">
        <f t="shared" ca="1" si="99"/>
        <v/>
      </c>
      <c r="AK235" t="str">
        <f t="shared" ca="1" si="100"/>
        <v/>
      </c>
    </row>
    <row r="236" spans="1:37" x14ac:dyDescent="0.3">
      <c r="A236" t="str">
        <f ca="1">IF(W236="","",W236&amp;"-"&amp;COUNTIF($W$2:W236,W236))</f>
        <v/>
      </c>
      <c r="B236" t="str">
        <f ca="1">IF(T236="","",T236&amp;"-"&amp;COUNTIF($T$2:T236,T236))</f>
        <v/>
      </c>
      <c r="C236" t="str">
        <f ca="1">IF(U236="","",U236&amp;"-"&amp;COUNTIF($U$2:U236,U236))</f>
        <v/>
      </c>
      <c r="D236" t="s">
        <v>97</v>
      </c>
      <c r="E236" t="s">
        <v>97</v>
      </c>
      <c r="F236">
        <f t="shared" si="101"/>
        <v>235</v>
      </c>
      <c r="G236" s="4">
        <f t="shared" ca="1" si="82"/>
        <v>41617</v>
      </c>
      <c r="H236">
        <f t="shared" ca="1" si="83"/>
        <v>696.65</v>
      </c>
      <c r="I236" s="5">
        <f t="shared" ca="1" si="83"/>
        <v>820</v>
      </c>
      <c r="J236" s="6">
        <f t="shared" ca="1" si="84"/>
        <v>0.84957317073170724</v>
      </c>
      <c r="K236" s="6">
        <f t="shared" ca="1" si="80"/>
        <v>0.81490463709418415</v>
      </c>
      <c r="L236" s="6">
        <f t="shared" ca="1" si="103"/>
        <v>1.8321692997100476E-2</v>
      </c>
      <c r="M236">
        <f t="shared" ca="1" si="85"/>
        <v>0.83322633009128466</v>
      </c>
      <c r="N236">
        <f t="shared" ca="1" si="86"/>
        <v>0.79658294409708363</v>
      </c>
      <c r="O236" t="str">
        <f t="shared" ca="1" si="81"/>
        <v>Short</v>
      </c>
      <c r="P236" t="str">
        <f t="shared" ca="1" si="105"/>
        <v/>
      </c>
      <c r="Q236" t="str">
        <f t="shared" ca="1" si="87"/>
        <v>Short</v>
      </c>
      <c r="R236">
        <f t="shared" ca="1" si="88"/>
        <v>0</v>
      </c>
      <c r="S236">
        <f t="shared" ca="1" si="89"/>
        <v>-1</v>
      </c>
      <c r="T236" t="str">
        <f t="shared" ca="1" si="90"/>
        <v/>
      </c>
      <c r="U236" t="str">
        <f t="shared" ca="1" si="91"/>
        <v/>
      </c>
      <c r="V236">
        <f t="shared" ca="1" si="104"/>
        <v>0</v>
      </c>
      <c r="W236" t="str">
        <f t="shared" ca="1" si="102"/>
        <v/>
      </c>
      <c r="X236" t="str">
        <f ca="1">IF(T236="","", IF(T236=1, "Long"&amp;COUNTIF($T$2:T236,1), "Sell"&amp;COUNTIF($T$2:T236, 0)))</f>
        <v/>
      </c>
      <c r="Y236" t="str">
        <f ca="1">IF(U236="","", IF(U236=-1, "Short"&amp;COUNTIF($U$2:U236,-1), "Cover"&amp;COUNTIF($U$2:U236, 0)))</f>
        <v/>
      </c>
      <c r="Z236" t="str">
        <f t="shared" ca="1" si="92"/>
        <v/>
      </c>
      <c r="AA236" t="str">
        <f t="shared" ca="1" si="93"/>
        <v/>
      </c>
      <c r="AB236" t="str">
        <f t="shared" ca="1" si="94"/>
        <v/>
      </c>
      <c r="AC236" t="str">
        <f t="shared" ca="1" si="95"/>
        <v/>
      </c>
      <c r="AD236" t="str">
        <f t="shared" ca="1" si="96"/>
        <v/>
      </c>
      <c r="AE236" t="str">
        <f t="shared" ca="1" si="96"/>
        <v/>
      </c>
      <c r="AF236">
        <f t="shared" ca="1" si="97"/>
        <v>0</v>
      </c>
      <c r="AG236">
        <f t="shared" ca="1" si="98"/>
        <v>0</v>
      </c>
      <c r="AH236" t="str">
        <f ca="1">IF(AF236=0, "", COUNTIF($AF$2:AF236, 1))</f>
        <v/>
      </c>
      <c r="AI236" t="str">
        <f ca="1">IF(AG236=0, "", COUNTIF($AG$2:AG236, 1))</f>
        <v/>
      </c>
      <c r="AJ236" t="str">
        <f t="shared" ca="1" si="99"/>
        <v/>
      </c>
      <c r="AK236" t="str">
        <f t="shared" ca="1" si="100"/>
        <v/>
      </c>
    </row>
    <row r="237" spans="1:37" x14ac:dyDescent="0.3">
      <c r="A237" t="str">
        <f ca="1">IF(W237="","",W237&amp;"-"&amp;COUNTIF($W$2:W237,W237))</f>
        <v/>
      </c>
      <c r="B237" t="str">
        <f ca="1">IF(T237="","",T237&amp;"-"&amp;COUNTIF($T$2:T237,T237))</f>
        <v/>
      </c>
      <c r="C237" t="str">
        <f ca="1">IF(U237="","",U237&amp;"-"&amp;COUNTIF($U$2:U237,U237))</f>
        <v/>
      </c>
      <c r="D237" t="s">
        <v>97</v>
      </c>
      <c r="E237" t="s">
        <v>97</v>
      </c>
      <c r="F237">
        <f t="shared" si="101"/>
        <v>236</v>
      </c>
      <c r="G237" s="4">
        <f t="shared" ca="1" si="82"/>
        <v>41618</v>
      </c>
      <c r="H237">
        <f t="shared" ca="1" si="83"/>
        <v>696.7</v>
      </c>
      <c r="I237" s="5">
        <f t="shared" ca="1" si="83"/>
        <v>808.95</v>
      </c>
      <c r="J237" s="6">
        <f t="shared" ca="1" si="84"/>
        <v>0.86123987885530628</v>
      </c>
      <c r="K237" s="6">
        <f t="shared" ca="1" si="80"/>
        <v>0.82015292051448918</v>
      </c>
      <c r="L237" s="6">
        <f t="shared" ca="1" si="103"/>
        <v>2.3225648791682221E-2</v>
      </c>
      <c r="M237">
        <f t="shared" ca="1" si="85"/>
        <v>0.84337856930617139</v>
      </c>
      <c r="N237">
        <f t="shared" ca="1" si="86"/>
        <v>0.79692727172280697</v>
      </c>
      <c r="O237" t="str">
        <f t="shared" ca="1" si="81"/>
        <v>Short</v>
      </c>
      <c r="P237" t="str">
        <f t="shared" ca="1" si="105"/>
        <v/>
      </c>
      <c r="Q237" t="str">
        <f t="shared" ca="1" si="87"/>
        <v>Short</v>
      </c>
      <c r="R237">
        <f t="shared" ca="1" si="88"/>
        <v>0</v>
      </c>
      <c r="S237">
        <f t="shared" ca="1" si="89"/>
        <v>-1</v>
      </c>
      <c r="T237" t="str">
        <f t="shared" ca="1" si="90"/>
        <v/>
      </c>
      <c r="U237" t="str">
        <f t="shared" ca="1" si="91"/>
        <v/>
      </c>
      <c r="V237">
        <f t="shared" ca="1" si="104"/>
        <v>0</v>
      </c>
      <c r="W237" t="str">
        <f t="shared" ca="1" si="102"/>
        <v/>
      </c>
      <c r="X237" t="str">
        <f ca="1">IF(T237="","", IF(T237=1, "Long"&amp;COUNTIF($T$2:T237,1), "Sell"&amp;COUNTIF($T$2:T237, 0)))</f>
        <v/>
      </c>
      <c r="Y237" t="str">
        <f ca="1">IF(U237="","", IF(U237=-1, "Short"&amp;COUNTIF($U$2:U237,-1), "Cover"&amp;COUNTIF($U$2:U237, 0)))</f>
        <v/>
      </c>
      <c r="Z237" t="str">
        <f t="shared" ca="1" si="92"/>
        <v/>
      </c>
      <c r="AA237" t="str">
        <f t="shared" ca="1" si="93"/>
        <v/>
      </c>
      <c r="AB237" t="str">
        <f t="shared" ca="1" si="94"/>
        <v/>
      </c>
      <c r="AC237" t="str">
        <f t="shared" ca="1" si="95"/>
        <v/>
      </c>
      <c r="AD237" t="str">
        <f t="shared" ca="1" si="96"/>
        <v/>
      </c>
      <c r="AE237" t="str">
        <f t="shared" ca="1" si="96"/>
        <v/>
      </c>
      <c r="AF237">
        <f t="shared" ca="1" si="97"/>
        <v>0</v>
      </c>
      <c r="AG237">
        <f t="shared" ca="1" si="98"/>
        <v>0</v>
      </c>
      <c r="AH237" t="str">
        <f ca="1">IF(AF237=0, "", COUNTIF($AF$2:AF237, 1))</f>
        <v/>
      </c>
      <c r="AI237" t="str">
        <f ca="1">IF(AG237=0, "", COUNTIF($AG$2:AG237, 1))</f>
        <v/>
      </c>
      <c r="AJ237" t="str">
        <f t="shared" ca="1" si="99"/>
        <v/>
      </c>
      <c r="AK237" t="str">
        <f t="shared" ca="1" si="100"/>
        <v/>
      </c>
    </row>
    <row r="238" spans="1:37" x14ac:dyDescent="0.3">
      <c r="A238" t="str">
        <f ca="1">IF(W238="","",W238&amp;"-"&amp;COUNTIF($W$2:W238,W238))</f>
        <v/>
      </c>
      <c r="B238" t="str">
        <f ca="1">IF(T238="","",T238&amp;"-"&amp;COUNTIF($T$2:T238,T238))</f>
        <v/>
      </c>
      <c r="C238" t="str">
        <f ca="1">IF(U238="","",U238&amp;"-"&amp;COUNTIF($U$2:U238,U238))</f>
        <v/>
      </c>
      <c r="D238" t="s">
        <v>97</v>
      </c>
      <c r="E238" t="s">
        <v>97</v>
      </c>
      <c r="F238">
        <f t="shared" si="101"/>
        <v>237</v>
      </c>
      <c r="G238" s="4">
        <f t="shared" ca="1" si="82"/>
        <v>41619</v>
      </c>
      <c r="H238">
        <f t="shared" ca="1" si="83"/>
        <v>695.55</v>
      </c>
      <c r="I238" s="5">
        <f t="shared" ca="1" si="83"/>
        <v>818.2</v>
      </c>
      <c r="J238" s="6">
        <f t="shared" ca="1" si="84"/>
        <v>0.85009777560498645</v>
      </c>
      <c r="K238" s="6">
        <f t="shared" ca="1" si="80"/>
        <v>0.82428780635366616</v>
      </c>
      <c r="L238" s="6">
        <f t="shared" ca="1" si="103"/>
        <v>2.4609273550649558E-2</v>
      </c>
      <c r="M238">
        <f t="shared" ca="1" si="85"/>
        <v>0.84889707990431573</v>
      </c>
      <c r="N238">
        <f t="shared" ca="1" si="86"/>
        <v>0.7996785328030166</v>
      </c>
      <c r="O238" t="str">
        <f t="shared" ca="1" si="81"/>
        <v>Short</v>
      </c>
      <c r="P238" t="str">
        <f t="shared" ca="1" si="105"/>
        <v/>
      </c>
      <c r="Q238" t="str">
        <f t="shared" ca="1" si="87"/>
        <v>Short</v>
      </c>
      <c r="R238">
        <f t="shared" ca="1" si="88"/>
        <v>0</v>
      </c>
      <c r="S238">
        <f t="shared" ca="1" si="89"/>
        <v>-1</v>
      </c>
      <c r="T238" t="str">
        <f t="shared" ca="1" si="90"/>
        <v/>
      </c>
      <c r="U238" t="str">
        <f t="shared" ca="1" si="91"/>
        <v/>
      </c>
      <c r="V238">
        <f t="shared" ca="1" si="104"/>
        <v>0</v>
      </c>
      <c r="W238" t="str">
        <f t="shared" ca="1" si="102"/>
        <v/>
      </c>
      <c r="X238" t="str">
        <f ca="1">IF(T238="","", IF(T238=1, "Long"&amp;COUNTIF($T$2:T238,1), "Sell"&amp;COUNTIF($T$2:T238, 0)))</f>
        <v/>
      </c>
      <c r="Y238" t="str">
        <f ca="1">IF(U238="","", IF(U238=-1, "Short"&amp;COUNTIF($U$2:U238,-1), "Cover"&amp;COUNTIF($U$2:U238, 0)))</f>
        <v/>
      </c>
      <c r="Z238" t="str">
        <f t="shared" ca="1" si="92"/>
        <v/>
      </c>
      <c r="AA238" t="str">
        <f t="shared" ca="1" si="93"/>
        <v/>
      </c>
      <c r="AB238" t="str">
        <f t="shared" ca="1" si="94"/>
        <v/>
      </c>
      <c r="AC238" t="str">
        <f t="shared" ca="1" si="95"/>
        <v/>
      </c>
      <c r="AD238" t="str">
        <f t="shared" ca="1" si="96"/>
        <v/>
      </c>
      <c r="AE238" t="str">
        <f t="shared" ca="1" si="96"/>
        <v/>
      </c>
      <c r="AF238">
        <f t="shared" ca="1" si="97"/>
        <v>0</v>
      </c>
      <c r="AG238">
        <f t="shared" ca="1" si="98"/>
        <v>0</v>
      </c>
      <c r="AH238" t="str">
        <f ca="1">IF(AF238=0, "", COUNTIF($AF$2:AF238, 1))</f>
        <v/>
      </c>
      <c r="AI238" t="str">
        <f ca="1">IF(AG238=0, "", COUNTIF($AG$2:AG238, 1))</f>
        <v/>
      </c>
      <c r="AJ238" t="str">
        <f t="shared" ca="1" si="99"/>
        <v/>
      </c>
      <c r="AK238" t="str">
        <f t="shared" ca="1" si="100"/>
        <v/>
      </c>
    </row>
    <row r="239" spans="1:37" x14ac:dyDescent="0.3">
      <c r="A239" t="str">
        <f ca="1">IF(W239="","",W239&amp;"-"&amp;COUNTIF($W$2:W239,W239))</f>
        <v/>
      </c>
      <c r="B239" t="str">
        <f ca="1">IF(T239="","",T239&amp;"-"&amp;COUNTIF($T$2:T239,T239))</f>
        <v/>
      </c>
      <c r="C239" t="str">
        <f ca="1">IF(U239="","",U239&amp;"-"&amp;COUNTIF($U$2:U239,U239))</f>
        <v/>
      </c>
      <c r="D239" t="s">
        <v>97</v>
      </c>
      <c r="E239" t="s">
        <v>97</v>
      </c>
      <c r="F239">
        <f t="shared" si="101"/>
        <v>238</v>
      </c>
      <c r="G239" s="4">
        <f t="shared" ca="1" si="82"/>
        <v>41620</v>
      </c>
      <c r="H239">
        <f t="shared" ca="1" si="83"/>
        <v>695.2</v>
      </c>
      <c r="I239" s="5">
        <f t="shared" ca="1" si="83"/>
        <v>826.95</v>
      </c>
      <c r="J239" s="6">
        <f t="shared" ca="1" si="84"/>
        <v>0.8406796057802769</v>
      </c>
      <c r="K239" s="6">
        <f t="shared" ca="1" si="80"/>
        <v>0.82809535666268508</v>
      </c>
      <c r="L239" s="6">
        <f t="shared" ca="1" si="103"/>
        <v>2.3814283278298719E-2</v>
      </c>
      <c r="M239">
        <f t="shared" ca="1" si="85"/>
        <v>0.85190963994098379</v>
      </c>
      <c r="N239">
        <f t="shared" ca="1" si="86"/>
        <v>0.80428107338438637</v>
      </c>
      <c r="O239" t="str">
        <f t="shared" ca="1" si="81"/>
        <v>Short</v>
      </c>
      <c r="P239" t="str">
        <f t="shared" ca="1" si="105"/>
        <v/>
      </c>
      <c r="Q239" t="str">
        <f t="shared" ca="1" si="87"/>
        <v>Short</v>
      </c>
      <c r="R239">
        <f t="shared" ca="1" si="88"/>
        <v>0</v>
      </c>
      <c r="S239">
        <f t="shared" ca="1" si="89"/>
        <v>-1</v>
      </c>
      <c r="T239" t="str">
        <f t="shared" ca="1" si="90"/>
        <v/>
      </c>
      <c r="U239" t="str">
        <f t="shared" ca="1" si="91"/>
        <v/>
      </c>
      <c r="V239">
        <f t="shared" ca="1" si="104"/>
        <v>0</v>
      </c>
      <c r="W239" t="str">
        <f t="shared" ca="1" si="102"/>
        <v/>
      </c>
      <c r="X239" t="str">
        <f ca="1">IF(T239="","", IF(T239=1, "Long"&amp;COUNTIF($T$2:T239,1), "Sell"&amp;COUNTIF($T$2:T239, 0)))</f>
        <v/>
      </c>
      <c r="Y239" t="str">
        <f ca="1">IF(U239="","", IF(U239=-1, "Short"&amp;COUNTIF($U$2:U239,-1), "Cover"&amp;COUNTIF($U$2:U239, 0)))</f>
        <v/>
      </c>
      <c r="Z239" t="str">
        <f t="shared" ca="1" si="92"/>
        <v/>
      </c>
      <c r="AA239" t="str">
        <f t="shared" ca="1" si="93"/>
        <v/>
      </c>
      <c r="AB239" t="str">
        <f t="shared" ca="1" si="94"/>
        <v/>
      </c>
      <c r="AC239" t="str">
        <f t="shared" ca="1" si="95"/>
        <v/>
      </c>
      <c r="AD239" t="str">
        <f t="shared" ca="1" si="96"/>
        <v/>
      </c>
      <c r="AE239" t="str">
        <f t="shared" ca="1" si="96"/>
        <v/>
      </c>
      <c r="AF239">
        <f t="shared" ca="1" si="97"/>
        <v>0</v>
      </c>
      <c r="AG239">
        <f t="shared" ca="1" si="98"/>
        <v>0</v>
      </c>
      <c r="AH239" t="str">
        <f ca="1">IF(AF239=0, "", COUNTIF($AF$2:AF239, 1))</f>
        <v/>
      </c>
      <c r="AI239" t="str">
        <f ca="1">IF(AG239=0, "", COUNTIF($AG$2:AG239, 1))</f>
        <v/>
      </c>
      <c r="AJ239" t="str">
        <f t="shared" ca="1" si="99"/>
        <v/>
      </c>
      <c r="AK239" t="str">
        <f t="shared" ca="1" si="100"/>
        <v/>
      </c>
    </row>
    <row r="240" spans="1:37" x14ac:dyDescent="0.3">
      <c r="A240" t="str">
        <f ca="1">IF(W240="","",W240&amp;"-"&amp;COUNTIF($W$2:W240,W240))</f>
        <v/>
      </c>
      <c r="B240" t="str">
        <f ca="1">IF(T240="","",T240&amp;"-"&amp;COUNTIF($T$2:T240,T240))</f>
        <v/>
      </c>
      <c r="C240" t="str">
        <f ca="1">IF(U240="","",U240&amp;"-"&amp;COUNTIF($U$2:U240,U240))</f>
        <v/>
      </c>
      <c r="D240" t="s">
        <v>97</v>
      </c>
      <c r="E240" t="s">
        <v>97</v>
      </c>
      <c r="F240">
        <f t="shared" si="101"/>
        <v>239</v>
      </c>
      <c r="G240" s="4">
        <f t="shared" ca="1" si="82"/>
        <v>41621</v>
      </c>
      <c r="H240">
        <f t="shared" ca="1" si="83"/>
        <v>689.95</v>
      </c>
      <c r="I240" s="5">
        <f t="shared" ca="1" si="83"/>
        <v>806.8</v>
      </c>
      <c r="J240" s="6">
        <f t="shared" ca="1" si="84"/>
        <v>0.85516856717897882</v>
      </c>
      <c r="K240" s="6">
        <f t="shared" ca="1" si="80"/>
        <v>0.83333787494892486</v>
      </c>
      <c r="L240" s="6">
        <f t="shared" ca="1" si="103"/>
        <v>2.3379661243002333E-2</v>
      </c>
      <c r="M240">
        <f t="shared" ca="1" si="85"/>
        <v>0.85671753619192714</v>
      </c>
      <c r="N240">
        <f t="shared" ca="1" si="86"/>
        <v>0.80995821370592258</v>
      </c>
      <c r="O240" t="str">
        <f t="shared" ca="1" si="81"/>
        <v>Short</v>
      </c>
      <c r="P240" t="str">
        <f t="shared" ca="1" si="105"/>
        <v/>
      </c>
      <c r="Q240" t="str">
        <f t="shared" ca="1" si="87"/>
        <v>Short</v>
      </c>
      <c r="R240">
        <f t="shared" ca="1" si="88"/>
        <v>0</v>
      </c>
      <c r="S240">
        <f t="shared" ca="1" si="89"/>
        <v>-1</v>
      </c>
      <c r="T240" t="str">
        <f t="shared" ca="1" si="90"/>
        <v/>
      </c>
      <c r="U240" t="str">
        <f t="shared" ca="1" si="91"/>
        <v/>
      </c>
      <c r="V240">
        <f t="shared" ca="1" si="104"/>
        <v>0</v>
      </c>
      <c r="W240" t="str">
        <f t="shared" ca="1" si="102"/>
        <v/>
      </c>
      <c r="X240" t="str">
        <f ca="1">IF(T240="","", IF(T240=1, "Long"&amp;COUNTIF($T$2:T240,1), "Sell"&amp;COUNTIF($T$2:T240, 0)))</f>
        <v/>
      </c>
      <c r="Y240" t="str">
        <f ca="1">IF(U240="","", IF(U240=-1, "Short"&amp;COUNTIF($U$2:U240,-1), "Cover"&amp;COUNTIF($U$2:U240, 0)))</f>
        <v/>
      </c>
      <c r="Z240" t="str">
        <f t="shared" ca="1" si="92"/>
        <v/>
      </c>
      <c r="AA240" t="str">
        <f t="shared" ca="1" si="93"/>
        <v/>
      </c>
      <c r="AB240" t="str">
        <f t="shared" ca="1" si="94"/>
        <v/>
      </c>
      <c r="AC240" t="str">
        <f t="shared" ca="1" si="95"/>
        <v/>
      </c>
      <c r="AD240" t="str">
        <f t="shared" ca="1" si="96"/>
        <v/>
      </c>
      <c r="AE240" t="str">
        <f t="shared" ca="1" si="96"/>
        <v/>
      </c>
      <c r="AF240">
        <f t="shared" ca="1" si="97"/>
        <v>0</v>
      </c>
      <c r="AG240">
        <f t="shared" ca="1" si="98"/>
        <v>0</v>
      </c>
      <c r="AH240" t="str">
        <f ca="1">IF(AF240=0, "", COUNTIF($AF$2:AF240, 1))</f>
        <v/>
      </c>
      <c r="AI240" t="str">
        <f ca="1">IF(AG240=0, "", COUNTIF($AG$2:AG240, 1))</f>
        <v/>
      </c>
      <c r="AJ240" t="str">
        <f t="shared" ca="1" si="99"/>
        <v/>
      </c>
      <c r="AK240" t="str">
        <f t="shared" ca="1" si="100"/>
        <v/>
      </c>
    </row>
    <row r="241" spans="1:37" x14ac:dyDescent="0.3">
      <c r="A241" t="str">
        <f ca="1">IF(W241="","",W241&amp;"-"&amp;COUNTIF($W$2:W241,W241))</f>
        <v/>
      </c>
      <c r="B241" t="str">
        <f ca="1">IF(T241="","",T241&amp;"-"&amp;COUNTIF($T$2:T241,T241))</f>
        <v/>
      </c>
      <c r="C241" t="str">
        <f ca="1">IF(U241="","",U241&amp;"-"&amp;COUNTIF($U$2:U241,U241))</f>
        <v/>
      </c>
      <c r="D241" t="s">
        <v>97</v>
      </c>
      <c r="E241" t="s">
        <v>97</v>
      </c>
      <c r="F241">
        <f t="shared" si="101"/>
        <v>240</v>
      </c>
      <c r="G241" s="4">
        <f t="shared" ca="1" si="82"/>
        <v>41624</v>
      </c>
      <c r="H241">
        <f t="shared" ca="1" si="83"/>
        <v>684.35</v>
      </c>
      <c r="I241" s="5">
        <f t="shared" ca="1" si="83"/>
        <v>798.55</v>
      </c>
      <c r="J241" s="6">
        <f t="shared" ca="1" si="84"/>
        <v>0.8569907958174191</v>
      </c>
      <c r="K241" s="6">
        <f t="shared" ca="1" si="80"/>
        <v>0.83913603022691508</v>
      </c>
      <c r="L241" s="6">
        <f t="shared" ca="1" si="103"/>
        <v>2.0987553689861264E-2</v>
      </c>
      <c r="M241">
        <f t="shared" ca="1" si="85"/>
        <v>0.86012358391677635</v>
      </c>
      <c r="N241">
        <f t="shared" ca="1" si="86"/>
        <v>0.8181484765370538</v>
      </c>
      <c r="O241" t="str">
        <f t="shared" ca="1" si="81"/>
        <v>Short</v>
      </c>
      <c r="P241" t="str">
        <f t="shared" ca="1" si="105"/>
        <v/>
      </c>
      <c r="Q241" t="str">
        <f t="shared" ca="1" si="87"/>
        <v>Short</v>
      </c>
      <c r="R241">
        <f t="shared" ca="1" si="88"/>
        <v>0</v>
      </c>
      <c r="S241">
        <f t="shared" ca="1" si="89"/>
        <v>-1</v>
      </c>
      <c r="T241" t="str">
        <f t="shared" ca="1" si="90"/>
        <v/>
      </c>
      <c r="U241" t="str">
        <f t="shared" ca="1" si="91"/>
        <v/>
      </c>
      <c r="V241">
        <f t="shared" ca="1" si="104"/>
        <v>0</v>
      </c>
      <c r="W241" t="str">
        <f t="shared" ca="1" si="102"/>
        <v/>
      </c>
      <c r="X241" t="str">
        <f ca="1">IF(T241="","", IF(T241=1, "Long"&amp;COUNTIF($T$2:T241,1), "Sell"&amp;COUNTIF($T$2:T241, 0)))</f>
        <v/>
      </c>
      <c r="Y241" t="str">
        <f ca="1">IF(U241="","", IF(U241=-1, "Short"&amp;COUNTIF($U$2:U241,-1), "Cover"&amp;COUNTIF($U$2:U241, 0)))</f>
        <v/>
      </c>
      <c r="Z241" t="str">
        <f t="shared" ca="1" si="92"/>
        <v/>
      </c>
      <c r="AA241" t="str">
        <f t="shared" ca="1" si="93"/>
        <v/>
      </c>
      <c r="AB241" t="str">
        <f t="shared" ca="1" si="94"/>
        <v/>
      </c>
      <c r="AC241" t="str">
        <f t="shared" ca="1" si="95"/>
        <v/>
      </c>
      <c r="AD241" t="str">
        <f t="shared" ca="1" si="96"/>
        <v/>
      </c>
      <c r="AE241" t="str">
        <f t="shared" ca="1" si="96"/>
        <v/>
      </c>
      <c r="AF241">
        <f t="shared" ca="1" si="97"/>
        <v>0</v>
      </c>
      <c r="AG241">
        <f t="shared" ca="1" si="98"/>
        <v>0</v>
      </c>
      <c r="AH241" t="str">
        <f ca="1">IF(AF241=0, "", COUNTIF($AF$2:AF241, 1))</f>
        <v/>
      </c>
      <c r="AI241" t="str">
        <f ca="1">IF(AG241=0, "", COUNTIF($AG$2:AG241, 1))</f>
        <v/>
      </c>
      <c r="AJ241" t="str">
        <f t="shared" ca="1" si="99"/>
        <v/>
      </c>
      <c r="AK241" t="str">
        <f t="shared" ca="1" si="100"/>
        <v/>
      </c>
    </row>
    <row r="242" spans="1:37" x14ac:dyDescent="0.3">
      <c r="A242" t="str">
        <f ca="1">IF(W242="","",W242&amp;"-"&amp;COUNTIF($W$2:W242,W242))</f>
        <v/>
      </c>
      <c r="B242" t="str">
        <f ca="1">IF(T242="","",T242&amp;"-"&amp;COUNTIF($T$2:T242,T242))</f>
        <v/>
      </c>
      <c r="C242" t="str">
        <f ca="1">IF(U242="","",U242&amp;"-"&amp;COUNTIF($U$2:U242,U242))</f>
        <v/>
      </c>
      <c r="D242" t="s">
        <v>97</v>
      </c>
      <c r="E242" t="s">
        <v>97</v>
      </c>
      <c r="F242">
        <f t="shared" si="101"/>
        <v>241</v>
      </c>
      <c r="G242" s="4">
        <f t="shared" ca="1" si="82"/>
        <v>41625</v>
      </c>
      <c r="H242">
        <f t="shared" ca="1" si="83"/>
        <v>657.6</v>
      </c>
      <c r="I242" s="5">
        <f t="shared" ca="1" si="83"/>
        <v>778.45</v>
      </c>
      <c r="J242" s="6">
        <f t="shared" ca="1" si="84"/>
        <v>0.8447556040850408</v>
      </c>
      <c r="K242" s="6">
        <f t="shared" ca="1" si="80"/>
        <v>0.84387545250312357</v>
      </c>
      <c r="L242" s="6">
        <f t="shared" ca="1" si="103"/>
        <v>1.5004198572174006E-2</v>
      </c>
      <c r="M242">
        <f t="shared" ca="1" si="85"/>
        <v>0.85887965107529762</v>
      </c>
      <c r="N242">
        <f t="shared" ca="1" si="86"/>
        <v>0.82887125393094951</v>
      </c>
      <c r="O242" t="str">
        <f t="shared" ca="1" si="81"/>
        <v>Short</v>
      </c>
      <c r="P242" t="str">
        <f t="shared" ca="1" si="105"/>
        <v/>
      </c>
      <c r="Q242" t="str">
        <f t="shared" ca="1" si="87"/>
        <v>Short</v>
      </c>
      <c r="R242">
        <f t="shared" ca="1" si="88"/>
        <v>0</v>
      </c>
      <c r="S242">
        <f t="shared" ca="1" si="89"/>
        <v>-1</v>
      </c>
      <c r="T242" t="str">
        <f t="shared" ca="1" si="90"/>
        <v/>
      </c>
      <c r="U242" t="str">
        <f t="shared" ca="1" si="91"/>
        <v/>
      </c>
      <c r="V242">
        <f t="shared" ca="1" si="104"/>
        <v>0</v>
      </c>
      <c r="W242" t="str">
        <f t="shared" ca="1" si="102"/>
        <v/>
      </c>
      <c r="X242" t="str">
        <f ca="1">IF(T242="","", IF(T242=1, "Long"&amp;COUNTIF($T$2:T242,1), "Sell"&amp;COUNTIF($T$2:T242, 0)))</f>
        <v/>
      </c>
      <c r="Y242" t="str">
        <f ca="1">IF(U242="","", IF(U242=-1, "Short"&amp;COUNTIF($U$2:U242,-1), "Cover"&amp;COUNTIF($U$2:U242, 0)))</f>
        <v/>
      </c>
      <c r="Z242" t="str">
        <f t="shared" ca="1" si="92"/>
        <v/>
      </c>
      <c r="AA242" t="str">
        <f t="shared" ca="1" si="93"/>
        <v/>
      </c>
      <c r="AB242" t="str">
        <f t="shared" ca="1" si="94"/>
        <v/>
      </c>
      <c r="AC242" t="str">
        <f t="shared" ca="1" si="95"/>
        <v/>
      </c>
      <c r="AD242" t="str">
        <f t="shared" ca="1" si="96"/>
        <v/>
      </c>
      <c r="AE242" t="str">
        <f t="shared" ca="1" si="96"/>
        <v/>
      </c>
      <c r="AF242">
        <f t="shared" ca="1" si="97"/>
        <v>0</v>
      </c>
      <c r="AG242">
        <f t="shared" ca="1" si="98"/>
        <v>0</v>
      </c>
      <c r="AH242" t="str">
        <f ca="1">IF(AF242=0, "", COUNTIF($AF$2:AF242, 1))</f>
        <v/>
      </c>
      <c r="AI242" t="str">
        <f ca="1">IF(AG242=0, "", COUNTIF($AG$2:AG242, 1))</f>
        <v/>
      </c>
      <c r="AJ242" t="str">
        <f t="shared" ca="1" si="99"/>
        <v/>
      </c>
      <c r="AK242" t="str">
        <f t="shared" ca="1" si="100"/>
        <v/>
      </c>
    </row>
    <row r="243" spans="1:37" x14ac:dyDescent="0.3">
      <c r="A243" t="str">
        <f ca="1">IF(W243="","",W243&amp;"-"&amp;COUNTIF($W$2:W243,W243))</f>
        <v>0-29</v>
      </c>
      <c r="B243" t="str">
        <f ca="1">IF(T243="","",T243&amp;"-"&amp;COUNTIF($T$2:T243,T243))</f>
        <v>1-16</v>
      </c>
      <c r="C243" t="str">
        <f ca="1">IF(U243="","",U243&amp;"-"&amp;COUNTIF($U$2:U243,U243))</f>
        <v>0-14</v>
      </c>
      <c r="D243">
        <v>30</v>
      </c>
      <c r="E243">
        <v>29</v>
      </c>
      <c r="F243">
        <f t="shared" si="101"/>
        <v>242</v>
      </c>
      <c r="G243" s="36">
        <f t="shared" ca="1" si="82"/>
        <v>41626</v>
      </c>
      <c r="H243" s="7">
        <f t="shared" ca="1" si="83"/>
        <v>666.25</v>
      </c>
      <c r="I243" s="37">
        <f t="shared" ca="1" si="83"/>
        <v>798.25</v>
      </c>
      <c r="J243" s="38">
        <f t="shared" ca="1" si="84"/>
        <v>0.83463827121829004</v>
      </c>
      <c r="K243" s="38">
        <f t="shared" ca="1" si="80"/>
        <v>0.84636901551118038</v>
      </c>
      <c r="L243" s="38">
        <f t="shared" ca="1" si="103"/>
        <v>9.8966868185550345E-3</v>
      </c>
      <c r="M243" s="7">
        <f t="shared" ca="1" si="85"/>
        <v>0.85626570232973542</v>
      </c>
      <c r="N243" s="7">
        <f t="shared" ca="1" si="86"/>
        <v>0.83647232869262533</v>
      </c>
      <c r="O243" s="7" t="str">
        <f t="shared" ca="1" si="81"/>
        <v/>
      </c>
      <c r="P243" s="7" t="str">
        <f t="shared" ca="1" si="105"/>
        <v>Long</v>
      </c>
      <c r="Q243" s="7" t="str">
        <f t="shared" ca="1" si="87"/>
        <v/>
      </c>
      <c r="R243" s="7">
        <f t="shared" ca="1" si="88"/>
        <v>1</v>
      </c>
      <c r="S243" s="7">
        <f t="shared" ca="1" si="89"/>
        <v>0</v>
      </c>
      <c r="T243">
        <f t="shared" ca="1" si="90"/>
        <v>1</v>
      </c>
      <c r="U243">
        <f t="shared" ca="1" si="91"/>
        <v>0</v>
      </c>
      <c r="V243" s="7">
        <f t="shared" ca="1" si="104"/>
        <v>1</v>
      </c>
      <c r="W243" s="7">
        <f t="shared" ca="1" si="102"/>
        <v>0</v>
      </c>
      <c r="X243" t="str">
        <f ca="1">IF(T243="","", IF(T243=1, "Long"&amp;COUNTIF($T$2:T243,1), "Sell"&amp;COUNTIF($T$2:T243, 0)))</f>
        <v>Long16</v>
      </c>
      <c r="Y243" t="str">
        <f ca="1">IF(U243="","", IF(U243=-1, "Short"&amp;COUNTIF($U$2:U243,-1), "Cover"&amp;COUNTIF($U$2:U243, 0)))</f>
        <v>Cover14</v>
      </c>
      <c r="Z243" s="7" t="str">
        <f t="shared" ca="1" si="92"/>
        <v>BUY</v>
      </c>
      <c r="AA243" s="7" t="str">
        <f t="shared" ca="1" si="93"/>
        <v/>
      </c>
      <c r="AB243" s="7" t="str">
        <f t="shared" ca="1" si="94"/>
        <v/>
      </c>
      <c r="AC243" s="7" t="str">
        <f t="shared" ca="1" si="95"/>
        <v>Cover</v>
      </c>
      <c r="AD243" s="7" t="str">
        <f t="shared" ca="1" si="96"/>
        <v>BUY</v>
      </c>
      <c r="AE243" s="7" t="str">
        <f t="shared" ca="1" si="96"/>
        <v>Cover</v>
      </c>
      <c r="AF243" s="7">
        <f t="shared" ca="1" si="97"/>
        <v>1</v>
      </c>
      <c r="AG243" s="7">
        <f t="shared" ca="1" si="98"/>
        <v>1</v>
      </c>
      <c r="AH243" s="7">
        <f ca="1">IF(AF243=0, "", COUNTIF($AF$2:AF243, 1))</f>
        <v>30</v>
      </c>
      <c r="AI243" s="7">
        <f ca="1">IF(AG243=0, "", COUNTIF($AG$2:AG243, 1))</f>
        <v>29</v>
      </c>
      <c r="AJ243" t="str">
        <f t="shared" ca="1" si="99"/>
        <v>Long</v>
      </c>
      <c r="AK243" t="str">
        <f t="shared" ca="1" si="100"/>
        <v>Short</v>
      </c>
    </row>
    <row r="244" spans="1:37" x14ac:dyDescent="0.3">
      <c r="A244" t="str">
        <f ca="1">IF(W244="","",W244&amp;"-"&amp;COUNTIF($W$2:W244,W244))</f>
        <v/>
      </c>
      <c r="B244" t="str">
        <f ca="1">IF(T244="","",T244&amp;"-"&amp;COUNTIF($T$2:T244,T244))</f>
        <v/>
      </c>
      <c r="C244" t="str">
        <f ca="1">IF(U244="","",U244&amp;"-"&amp;COUNTIF($U$2:U244,U244))</f>
        <v/>
      </c>
      <c r="D244" t="s">
        <v>97</v>
      </c>
      <c r="E244" t="s">
        <v>97</v>
      </c>
      <c r="F244">
        <f t="shared" si="101"/>
        <v>243</v>
      </c>
      <c r="G244" s="4">
        <f t="shared" ca="1" si="82"/>
        <v>41627</v>
      </c>
      <c r="H244">
        <f t="shared" ca="1" si="83"/>
        <v>652.54999999999995</v>
      </c>
      <c r="I244" s="5">
        <f t="shared" ca="1" si="83"/>
        <v>776.25</v>
      </c>
      <c r="J244" s="6">
        <f t="shared" ca="1" si="84"/>
        <v>0.84064412238325281</v>
      </c>
      <c r="K244" s="6">
        <f t="shared" ca="1" si="80"/>
        <v>0.84727432448042594</v>
      </c>
      <c r="L244" s="6">
        <f t="shared" ca="1" si="103"/>
        <v>8.7412780126486355E-3</v>
      </c>
      <c r="M244">
        <f t="shared" ca="1" si="85"/>
        <v>0.85601560249307462</v>
      </c>
      <c r="N244">
        <f t="shared" ca="1" si="86"/>
        <v>0.83853304646777727</v>
      </c>
      <c r="O244" t="str">
        <f t="shared" ca="1" si="81"/>
        <v/>
      </c>
      <c r="P244" t="str">
        <f t="shared" ca="1" si="105"/>
        <v>Long</v>
      </c>
      <c r="Q244" t="str">
        <f t="shared" ca="1" si="87"/>
        <v/>
      </c>
      <c r="R244">
        <f t="shared" ca="1" si="88"/>
        <v>1</v>
      </c>
      <c r="S244">
        <f t="shared" ca="1" si="89"/>
        <v>0</v>
      </c>
      <c r="T244" t="str">
        <f t="shared" ca="1" si="90"/>
        <v/>
      </c>
      <c r="U244" t="str">
        <f t="shared" ca="1" si="91"/>
        <v/>
      </c>
      <c r="V244">
        <f t="shared" ca="1" si="104"/>
        <v>0</v>
      </c>
      <c r="W244" t="str">
        <f t="shared" ca="1" si="102"/>
        <v/>
      </c>
      <c r="X244" t="str">
        <f ca="1">IF(T244="","", IF(T244=1, "Long"&amp;COUNTIF($T$2:T244,1), "Sell"&amp;COUNTIF($T$2:T244, 0)))</f>
        <v/>
      </c>
      <c r="Y244" t="str">
        <f ca="1">IF(U244="","", IF(U244=-1, "Short"&amp;COUNTIF($U$2:U244,-1), "Cover"&amp;COUNTIF($U$2:U244, 0)))</f>
        <v/>
      </c>
      <c r="Z244" t="str">
        <f t="shared" ca="1" si="92"/>
        <v/>
      </c>
      <c r="AA244" t="str">
        <f t="shared" ca="1" si="93"/>
        <v/>
      </c>
      <c r="AB244" t="str">
        <f t="shared" ca="1" si="94"/>
        <v/>
      </c>
      <c r="AC244" t="str">
        <f t="shared" ca="1" si="95"/>
        <v/>
      </c>
      <c r="AD244" t="str">
        <f t="shared" ca="1" si="96"/>
        <v/>
      </c>
      <c r="AE244" t="str">
        <f t="shared" ca="1" si="96"/>
        <v/>
      </c>
      <c r="AF244">
        <f t="shared" ca="1" si="97"/>
        <v>0</v>
      </c>
      <c r="AG244">
        <f t="shared" ca="1" si="98"/>
        <v>0</v>
      </c>
      <c r="AH244" t="str">
        <f ca="1">IF(AF244=0, "", COUNTIF($AF$2:AF244, 1))</f>
        <v/>
      </c>
      <c r="AI244" t="str">
        <f ca="1">IF(AG244=0, "", COUNTIF($AG$2:AG244, 1))</f>
        <v/>
      </c>
      <c r="AJ244" t="str">
        <f t="shared" ca="1" si="99"/>
        <v/>
      </c>
      <c r="AK244" t="str">
        <f t="shared" ca="1" si="100"/>
        <v/>
      </c>
    </row>
    <row r="245" spans="1:37" x14ac:dyDescent="0.3">
      <c r="A245" t="str">
        <f ca="1">IF(W245="","",W245&amp;"-"&amp;COUNTIF($W$2:W245,W245))</f>
        <v>1-30</v>
      </c>
      <c r="B245" t="str">
        <f ca="1">IF(T245="","",T245&amp;"-"&amp;COUNTIF($T$2:T245,T245))</f>
        <v/>
      </c>
      <c r="C245" t="str">
        <f ca="1">IF(U245="","",U245&amp;"-"&amp;COUNTIF($U$2:U245,U245))</f>
        <v/>
      </c>
      <c r="D245" t="s">
        <v>97</v>
      </c>
      <c r="E245" t="s">
        <v>97</v>
      </c>
      <c r="F245">
        <f t="shared" si="101"/>
        <v>244</v>
      </c>
      <c r="G245" s="4">
        <f t="shared" ca="1" si="82"/>
        <v>41628</v>
      </c>
      <c r="H245">
        <f t="shared" ca="1" si="83"/>
        <v>664.6</v>
      </c>
      <c r="I245" s="5">
        <f t="shared" ca="1" si="83"/>
        <v>801.85</v>
      </c>
      <c r="J245" s="6">
        <f t="shared" ca="1" si="84"/>
        <v>0.82883332294069967</v>
      </c>
      <c r="K245" s="6">
        <f t="shared" ca="1" si="80"/>
        <v>0.84626211145959584</v>
      </c>
      <c r="L245" s="6">
        <f t="shared" ca="1" si="103"/>
        <v>1.0264884245782056E-2</v>
      </c>
      <c r="M245">
        <f t="shared" ca="1" si="85"/>
        <v>0.85652699570537794</v>
      </c>
      <c r="N245">
        <f t="shared" ca="1" si="86"/>
        <v>0.83599722721381375</v>
      </c>
      <c r="O245" t="str">
        <f t="shared" ca="1" si="81"/>
        <v>Long</v>
      </c>
      <c r="P245" t="str">
        <f t="shared" ca="1" si="105"/>
        <v>Long</v>
      </c>
      <c r="Q245" t="str">
        <f t="shared" ca="1" si="87"/>
        <v/>
      </c>
      <c r="R245">
        <f t="shared" ca="1" si="88"/>
        <v>1</v>
      </c>
      <c r="S245">
        <f t="shared" ca="1" si="89"/>
        <v>0</v>
      </c>
      <c r="T245" t="str">
        <f t="shared" ca="1" si="90"/>
        <v/>
      </c>
      <c r="U245" t="str">
        <f t="shared" ca="1" si="91"/>
        <v/>
      </c>
      <c r="V245">
        <f t="shared" ca="1" si="104"/>
        <v>0</v>
      </c>
      <c r="W245">
        <f t="shared" ca="1" si="102"/>
        <v>1</v>
      </c>
      <c r="X245" t="str">
        <f ca="1">IF(T245="","", IF(T245=1, "Long"&amp;COUNTIF($T$2:T245,1), "Sell"&amp;COUNTIF($T$2:T245, 0)))</f>
        <v/>
      </c>
      <c r="Y245" t="str">
        <f ca="1">IF(U245="","", IF(U245=-1, "Short"&amp;COUNTIF($U$2:U245,-1), "Cover"&amp;COUNTIF($U$2:U245, 0)))</f>
        <v/>
      </c>
      <c r="Z245" t="str">
        <f t="shared" ca="1" si="92"/>
        <v/>
      </c>
      <c r="AA245" t="str">
        <f t="shared" ca="1" si="93"/>
        <v/>
      </c>
      <c r="AB245" t="str">
        <f t="shared" ca="1" si="94"/>
        <v/>
      </c>
      <c r="AC245" t="str">
        <f t="shared" ca="1" si="95"/>
        <v/>
      </c>
      <c r="AD245" t="str">
        <f t="shared" ca="1" si="96"/>
        <v/>
      </c>
      <c r="AE245" t="str">
        <f t="shared" ca="1" si="96"/>
        <v/>
      </c>
      <c r="AF245">
        <f t="shared" ca="1" si="97"/>
        <v>0</v>
      </c>
      <c r="AG245">
        <f t="shared" ca="1" si="98"/>
        <v>0</v>
      </c>
      <c r="AH245" t="str">
        <f ca="1">IF(AF245=0, "", COUNTIF($AF$2:AF245, 1))</f>
        <v/>
      </c>
      <c r="AI245" t="str">
        <f ca="1">IF(AG245=0, "", COUNTIF($AG$2:AG245, 1))</f>
        <v/>
      </c>
      <c r="AJ245" t="str">
        <f t="shared" ca="1" si="99"/>
        <v/>
      </c>
      <c r="AK245" t="str">
        <f t="shared" ca="1" si="100"/>
        <v/>
      </c>
    </row>
    <row r="246" spans="1:37" x14ac:dyDescent="0.3">
      <c r="A246" t="str">
        <f ca="1">IF(W246="","",W246&amp;"-"&amp;COUNTIF($W$2:W246,W246))</f>
        <v/>
      </c>
      <c r="B246" t="str">
        <f ca="1">IF(T246="","",T246&amp;"-"&amp;COUNTIF($T$2:T246,T246))</f>
        <v/>
      </c>
      <c r="C246" t="str">
        <f ca="1">IF(U246="","",U246&amp;"-"&amp;COUNTIF($U$2:U246,U246))</f>
        <v/>
      </c>
      <c r="D246" t="s">
        <v>97</v>
      </c>
      <c r="E246" t="s">
        <v>97</v>
      </c>
      <c r="F246">
        <f t="shared" si="101"/>
        <v>245</v>
      </c>
      <c r="G246" s="4">
        <f t="shared" ca="1" si="82"/>
        <v>41631</v>
      </c>
      <c r="H246">
        <f t="shared" ca="1" si="83"/>
        <v>664.45</v>
      </c>
      <c r="I246" s="5">
        <f t="shared" ca="1" si="83"/>
        <v>789.8</v>
      </c>
      <c r="J246" s="6">
        <f t="shared" ca="1" si="84"/>
        <v>0.8412889339073184</v>
      </c>
      <c r="K246" s="6">
        <f t="shared" ca="1" si="80"/>
        <v>0.84543368777715688</v>
      </c>
      <c r="L246" s="6">
        <f t="shared" ca="1" si="103"/>
        <v>1.0302195886209712E-2</v>
      </c>
      <c r="M246">
        <f t="shared" ca="1" si="85"/>
        <v>0.85573588366336661</v>
      </c>
      <c r="N246">
        <f t="shared" ca="1" si="86"/>
        <v>0.83513149189094715</v>
      </c>
      <c r="O246" t="str">
        <f t="shared" ca="1" si="81"/>
        <v>Long</v>
      </c>
      <c r="P246" t="str">
        <f t="shared" ca="1" si="105"/>
        <v>Long</v>
      </c>
      <c r="Q246" t="str">
        <f t="shared" ca="1" si="87"/>
        <v/>
      </c>
      <c r="R246">
        <f t="shared" ca="1" si="88"/>
        <v>1</v>
      </c>
      <c r="S246">
        <f t="shared" ca="1" si="89"/>
        <v>0</v>
      </c>
      <c r="T246" t="str">
        <f t="shared" ca="1" si="90"/>
        <v/>
      </c>
      <c r="U246" t="str">
        <f t="shared" ca="1" si="91"/>
        <v/>
      </c>
      <c r="V246">
        <f t="shared" ca="1" si="104"/>
        <v>0</v>
      </c>
      <c r="W246" t="str">
        <f t="shared" ca="1" si="102"/>
        <v/>
      </c>
      <c r="X246" t="str">
        <f ca="1">IF(T246="","", IF(T246=1, "Long"&amp;COUNTIF($T$2:T246,1), "Sell"&amp;COUNTIF($T$2:T246, 0)))</f>
        <v/>
      </c>
      <c r="Y246" t="str">
        <f ca="1">IF(U246="","", IF(U246=-1, "Short"&amp;COUNTIF($U$2:U246,-1), "Cover"&amp;COUNTIF($U$2:U246, 0)))</f>
        <v/>
      </c>
      <c r="Z246" t="str">
        <f t="shared" ca="1" si="92"/>
        <v/>
      </c>
      <c r="AA246" t="str">
        <f t="shared" ca="1" si="93"/>
        <v/>
      </c>
      <c r="AB246" t="str">
        <f t="shared" ca="1" si="94"/>
        <v/>
      </c>
      <c r="AC246" t="str">
        <f t="shared" ca="1" si="95"/>
        <v/>
      </c>
      <c r="AD246" t="str">
        <f t="shared" ca="1" si="96"/>
        <v/>
      </c>
      <c r="AE246" t="str">
        <f t="shared" ca="1" si="96"/>
        <v/>
      </c>
      <c r="AF246">
        <f t="shared" ca="1" si="97"/>
        <v>0</v>
      </c>
      <c r="AG246">
        <f t="shared" ca="1" si="98"/>
        <v>0</v>
      </c>
      <c r="AH246" t="str">
        <f ca="1">IF(AF246=0, "", COUNTIF($AF$2:AF246, 1))</f>
        <v/>
      </c>
      <c r="AI246" t="str">
        <f ca="1">IF(AG246=0, "", COUNTIF($AG$2:AG246, 1))</f>
        <v/>
      </c>
      <c r="AJ246" t="str">
        <f t="shared" ca="1" si="99"/>
        <v/>
      </c>
      <c r="AK246" t="str">
        <f t="shared" ca="1" si="100"/>
        <v/>
      </c>
    </row>
    <row r="247" spans="1:37" x14ac:dyDescent="0.3">
      <c r="A247" t="str">
        <f ca="1">IF(W247="","",W247&amp;"-"&amp;COUNTIF($W$2:W247,W247))</f>
        <v/>
      </c>
      <c r="B247" t="str">
        <f ca="1">IF(T247="","",T247&amp;"-"&amp;COUNTIF($T$2:T247,T247))</f>
        <v/>
      </c>
      <c r="C247" t="str">
        <f ca="1">IF(U247="","",U247&amp;"-"&amp;COUNTIF($U$2:U247,U247))</f>
        <v/>
      </c>
      <c r="D247" t="s">
        <v>97</v>
      </c>
      <c r="E247" t="s">
        <v>97</v>
      </c>
      <c r="F247">
        <f t="shared" si="101"/>
        <v>246</v>
      </c>
      <c r="G247" s="4">
        <f t="shared" ca="1" si="82"/>
        <v>41632</v>
      </c>
      <c r="H247">
        <f t="shared" ca="1" si="83"/>
        <v>657.3</v>
      </c>
      <c r="I247" s="5">
        <f t="shared" ca="1" si="83"/>
        <v>779.9</v>
      </c>
      <c r="J247" s="6">
        <f t="shared" ca="1" si="84"/>
        <v>0.84280035902038719</v>
      </c>
      <c r="K247" s="6">
        <f t="shared" ca="1" si="80"/>
        <v>0.84358973579366503</v>
      </c>
      <c r="L247" s="6">
        <f t="shared" ca="1" si="103"/>
        <v>8.6814893465512865E-3</v>
      </c>
      <c r="M247">
        <f t="shared" ca="1" si="85"/>
        <v>0.85227122514021636</v>
      </c>
      <c r="N247">
        <f t="shared" ca="1" si="86"/>
        <v>0.8349082464471137</v>
      </c>
      <c r="O247" t="str">
        <f t="shared" ca="1" si="81"/>
        <v>Long</v>
      </c>
      <c r="P247" t="str">
        <f t="shared" ca="1" si="105"/>
        <v>Long</v>
      </c>
      <c r="Q247" t="str">
        <f t="shared" ca="1" si="87"/>
        <v/>
      </c>
      <c r="R247">
        <f t="shared" ca="1" si="88"/>
        <v>1</v>
      </c>
      <c r="S247">
        <f t="shared" ca="1" si="89"/>
        <v>0</v>
      </c>
      <c r="T247" t="str">
        <f t="shared" ca="1" si="90"/>
        <v/>
      </c>
      <c r="U247" t="str">
        <f t="shared" ca="1" si="91"/>
        <v/>
      </c>
      <c r="V247">
        <f t="shared" ca="1" si="104"/>
        <v>0</v>
      </c>
      <c r="W247" t="str">
        <f t="shared" ca="1" si="102"/>
        <v/>
      </c>
      <c r="X247" t="str">
        <f ca="1">IF(T247="","", IF(T247=1, "Long"&amp;COUNTIF($T$2:T247,1), "Sell"&amp;COUNTIF($T$2:T247, 0)))</f>
        <v/>
      </c>
      <c r="Y247" t="str">
        <f ca="1">IF(U247="","", IF(U247=-1, "Short"&amp;COUNTIF($U$2:U247,-1), "Cover"&amp;COUNTIF($U$2:U247, 0)))</f>
        <v/>
      </c>
      <c r="Z247" t="str">
        <f t="shared" ca="1" si="92"/>
        <v/>
      </c>
      <c r="AA247" t="str">
        <f t="shared" ca="1" si="93"/>
        <v/>
      </c>
      <c r="AB247" t="str">
        <f t="shared" ca="1" si="94"/>
        <v/>
      </c>
      <c r="AC247" t="str">
        <f t="shared" ca="1" si="95"/>
        <v/>
      </c>
      <c r="AD247" t="str">
        <f t="shared" ca="1" si="96"/>
        <v/>
      </c>
      <c r="AE247" t="str">
        <f t="shared" ca="1" si="96"/>
        <v/>
      </c>
      <c r="AF247">
        <f t="shared" ca="1" si="97"/>
        <v>0</v>
      </c>
      <c r="AG247">
        <f t="shared" ca="1" si="98"/>
        <v>0</v>
      </c>
      <c r="AH247" t="str">
        <f ca="1">IF(AF247=0, "", COUNTIF($AF$2:AF247, 1))</f>
        <v/>
      </c>
      <c r="AI247" t="str">
        <f ca="1">IF(AG247=0, "", COUNTIF($AG$2:AG247, 1))</f>
        <v/>
      </c>
      <c r="AJ247" t="str">
        <f t="shared" ca="1" si="99"/>
        <v/>
      </c>
      <c r="AK247" t="str">
        <f t="shared" ca="1" si="100"/>
        <v/>
      </c>
    </row>
    <row r="248" spans="1:37" x14ac:dyDescent="0.3">
      <c r="A248" t="str">
        <f ca="1">IF(W248="","",W248&amp;"-"&amp;COUNTIF($W$2:W248,W248))</f>
        <v>0-30</v>
      </c>
      <c r="B248" t="str">
        <f ca="1">IF(T248="","",T248&amp;"-"&amp;COUNTIF($T$2:T248,T248))</f>
        <v>0-16</v>
      </c>
      <c r="C248" t="str">
        <f ca="1">IF(U248="","",U248&amp;"-"&amp;COUNTIF($U$2:U248,U248))</f>
        <v>-1-15</v>
      </c>
      <c r="D248">
        <v>31</v>
      </c>
      <c r="E248">
        <v>30</v>
      </c>
      <c r="F248">
        <f t="shared" si="101"/>
        <v>247</v>
      </c>
      <c r="G248" s="36">
        <f t="shared" ca="1" si="82"/>
        <v>41634</v>
      </c>
      <c r="H248" s="7">
        <f t="shared" ca="1" si="83"/>
        <v>669.05</v>
      </c>
      <c r="I248" s="37">
        <f t="shared" ca="1" si="83"/>
        <v>779.3</v>
      </c>
      <c r="J248" s="38">
        <f t="shared" ca="1" si="84"/>
        <v>0.85852688310021819</v>
      </c>
      <c r="K248" s="38">
        <f t="shared" ca="1" si="80"/>
        <v>0.84443264654318817</v>
      </c>
      <c r="L248" s="38">
        <f t="shared" ca="1" si="103"/>
        <v>9.7295261825016029E-3</v>
      </c>
      <c r="M248" s="7">
        <f t="shared" ca="1" si="85"/>
        <v>0.85416217272568973</v>
      </c>
      <c r="N248" s="7">
        <f t="shared" ca="1" si="86"/>
        <v>0.83470312036068661</v>
      </c>
      <c r="O248" s="7" t="str">
        <f t="shared" ca="1" si="81"/>
        <v/>
      </c>
      <c r="P248" s="7" t="str">
        <f t="shared" ca="1" si="105"/>
        <v/>
      </c>
      <c r="Q248" s="7" t="str">
        <f t="shared" ca="1" si="87"/>
        <v>Short</v>
      </c>
      <c r="R248" s="7">
        <f t="shared" ca="1" si="88"/>
        <v>0</v>
      </c>
      <c r="S248" s="7">
        <f t="shared" ca="1" si="89"/>
        <v>-1</v>
      </c>
      <c r="T248">
        <f t="shared" ca="1" si="90"/>
        <v>0</v>
      </c>
      <c r="U248">
        <f t="shared" ca="1" si="91"/>
        <v>-1</v>
      </c>
      <c r="V248" s="7">
        <f t="shared" ca="1" si="104"/>
        <v>-1</v>
      </c>
      <c r="W248" s="7">
        <f t="shared" ca="1" si="102"/>
        <v>0</v>
      </c>
      <c r="X248" t="str">
        <f ca="1">IF(T248="","", IF(T248=1, "Long"&amp;COUNTIF($T$2:T248,1), "Sell"&amp;COUNTIF($T$2:T248, 0)))</f>
        <v>Sell16</v>
      </c>
      <c r="Y248" t="str">
        <f ca="1">IF(U248="","", IF(U248=-1, "Short"&amp;COUNTIF($U$2:U248,-1), "Cover"&amp;COUNTIF($U$2:U248, 0)))</f>
        <v>Short15</v>
      </c>
      <c r="Z248" s="7" t="str">
        <f t="shared" ca="1" si="92"/>
        <v/>
      </c>
      <c r="AA248" s="7" t="str">
        <f t="shared" ca="1" si="93"/>
        <v>SELL</v>
      </c>
      <c r="AB248" s="7" t="str">
        <f t="shared" ca="1" si="94"/>
        <v>Short</v>
      </c>
      <c r="AC248" s="7" t="str">
        <f t="shared" ca="1" si="95"/>
        <v/>
      </c>
      <c r="AD248" s="7" t="str">
        <f t="shared" ca="1" si="96"/>
        <v>Short</v>
      </c>
      <c r="AE248" s="7" t="str">
        <f t="shared" ca="1" si="96"/>
        <v>SELL</v>
      </c>
      <c r="AF248" s="7">
        <f t="shared" ca="1" si="97"/>
        <v>1</v>
      </c>
      <c r="AG248" s="7">
        <f t="shared" ca="1" si="98"/>
        <v>1</v>
      </c>
      <c r="AH248" s="7">
        <f ca="1">IF(AF248=0, "", COUNTIF($AF$2:AF248, 1))</f>
        <v>31</v>
      </c>
      <c r="AI248" s="7">
        <f ca="1">IF(AG248=0, "", COUNTIF($AG$2:AG248, 1))</f>
        <v>30</v>
      </c>
      <c r="AJ248" t="str">
        <f t="shared" ca="1" si="99"/>
        <v>Short</v>
      </c>
      <c r="AK248" t="str">
        <f t="shared" ca="1" si="100"/>
        <v>Long</v>
      </c>
    </row>
    <row r="249" spans="1:37" x14ac:dyDescent="0.3">
      <c r="A249" t="str">
        <f ca="1">IF(W249="","",W249&amp;"-"&amp;COUNTIF($W$2:W249,W249))</f>
        <v/>
      </c>
      <c r="B249" t="str">
        <f ca="1">IF(T249="","",T249&amp;"-"&amp;COUNTIF($T$2:T249,T249))</f>
        <v/>
      </c>
      <c r="C249" t="str">
        <f ca="1">IF(U249="","",U249&amp;"-"&amp;COUNTIF($U$2:U249,U249))</f>
        <v/>
      </c>
      <c r="D249" t="s">
        <v>97</v>
      </c>
      <c r="E249" t="s">
        <v>97</v>
      </c>
      <c r="F249">
        <f t="shared" si="101"/>
        <v>248</v>
      </c>
      <c r="G249" s="4">
        <f t="shared" ca="1" si="82"/>
        <v>41635</v>
      </c>
      <c r="H249">
        <f t="shared" ca="1" si="83"/>
        <v>669.65</v>
      </c>
      <c r="I249" s="5">
        <f t="shared" ca="1" si="83"/>
        <v>788.4</v>
      </c>
      <c r="J249" s="6">
        <f t="shared" ca="1" si="84"/>
        <v>0.84937848807711824</v>
      </c>
      <c r="K249" s="6">
        <f t="shared" ca="1" si="80"/>
        <v>0.8453025347728722</v>
      </c>
      <c r="L249" s="6">
        <f t="shared" ca="1" si="103"/>
        <v>9.7455522380046778E-3</v>
      </c>
      <c r="M249">
        <f t="shared" ca="1" si="85"/>
        <v>0.85504808701087687</v>
      </c>
      <c r="N249">
        <f t="shared" ca="1" si="86"/>
        <v>0.83555698253486754</v>
      </c>
      <c r="O249" t="str">
        <f t="shared" ca="1" si="81"/>
        <v/>
      </c>
      <c r="P249" t="str">
        <f t="shared" ca="1" si="105"/>
        <v/>
      </c>
      <c r="Q249" t="str">
        <f t="shared" ca="1" si="87"/>
        <v>Short</v>
      </c>
      <c r="R249">
        <f t="shared" ca="1" si="88"/>
        <v>0</v>
      </c>
      <c r="S249">
        <f t="shared" ca="1" si="89"/>
        <v>-1</v>
      </c>
      <c r="T249" t="str">
        <f t="shared" ca="1" si="90"/>
        <v/>
      </c>
      <c r="U249" t="str">
        <f t="shared" ca="1" si="91"/>
        <v/>
      </c>
      <c r="V249">
        <f t="shared" ca="1" si="104"/>
        <v>0</v>
      </c>
      <c r="W249" t="str">
        <f t="shared" ca="1" si="102"/>
        <v/>
      </c>
      <c r="X249" t="str">
        <f ca="1">IF(T249="","", IF(T249=1, "Long"&amp;COUNTIF($T$2:T249,1), "Sell"&amp;COUNTIF($T$2:T249, 0)))</f>
        <v/>
      </c>
      <c r="Y249" t="str">
        <f ca="1">IF(U249="","", IF(U249=-1, "Short"&amp;COUNTIF($U$2:U249,-1), "Cover"&amp;COUNTIF($U$2:U249, 0)))</f>
        <v/>
      </c>
      <c r="Z249" t="str">
        <f t="shared" ca="1" si="92"/>
        <v/>
      </c>
      <c r="AA249" t="str">
        <f t="shared" ca="1" si="93"/>
        <v/>
      </c>
      <c r="AB249" t="str">
        <f t="shared" ca="1" si="94"/>
        <v/>
      </c>
      <c r="AC249" t="str">
        <f t="shared" ca="1" si="95"/>
        <v/>
      </c>
      <c r="AD249" t="str">
        <f t="shared" ca="1" si="96"/>
        <v/>
      </c>
      <c r="AE249" t="str">
        <f t="shared" ca="1" si="96"/>
        <v/>
      </c>
      <c r="AF249">
        <f t="shared" ca="1" si="97"/>
        <v>0</v>
      </c>
      <c r="AG249">
        <f t="shared" ca="1" si="98"/>
        <v>0</v>
      </c>
      <c r="AH249" t="str">
        <f ca="1">IF(AF249=0, "", COUNTIF($AF$2:AF249, 1))</f>
        <v/>
      </c>
      <c r="AI249" t="str">
        <f ca="1">IF(AG249=0, "", COUNTIF($AG$2:AG249, 1))</f>
        <v/>
      </c>
      <c r="AJ249" t="str">
        <f t="shared" ca="1" si="99"/>
        <v/>
      </c>
      <c r="AK249" t="str">
        <f t="shared" ca="1" si="100"/>
        <v/>
      </c>
    </row>
    <row r="250" spans="1:37" x14ac:dyDescent="0.3">
      <c r="A250" t="str">
        <f ca="1">IF(W250="","",W250&amp;"-"&amp;COUNTIF($W$2:W250,W250))</f>
        <v/>
      </c>
      <c r="B250" t="str">
        <f ca="1">IF(T250="","",T250&amp;"-"&amp;COUNTIF($T$2:T250,T250))</f>
        <v/>
      </c>
      <c r="C250" t="str">
        <f ca="1">IF(U250="","",U250&amp;"-"&amp;COUNTIF($U$2:U250,U250))</f>
        <v>0-15</v>
      </c>
      <c r="D250" t="s">
        <v>97</v>
      </c>
      <c r="E250">
        <v>31</v>
      </c>
      <c r="F250">
        <f t="shared" si="101"/>
        <v>249</v>
      </c>
      <c r="G250" s="4">
        <f t="shared" ca="1" si="82"/>
        <v>41638</v>
      </c>
      <c r="H250">
        <f t="shared" ca="1" si="83"/>
        <v>669.5</v>
      </c>
      <c r="I250" s="5">
        <f t="shared" ca="1" si="83"/>
        <v>795.65</v>
      </c>
      <c r="J250" s="6">
        <f t="shared" ca="1" si="84"/>
        <v>0.84145038647646586</v>
      </c>
      <c r="K250" s="6">
        <f t="shared" ca="1" si="80"/>
        <v>0.84393071670262088</v>
      </c>
      <c r="L250" s="6">
        <f t="shared" ca="1" si="103"/>
        <v>9.1497644091928249E-3</v>
      </c>
      <c r="M250">
        <f t="shared" ca="1" si="85"/>
        <v>0.85308048111181367</v>
      </c>
      <c r="N250">
        <f t="shared" ca="1" si="86"/>
        <v>0.83478095229342808</v>
      </c>
      <c r="O250" t="str">
        <f t="shared" ca="1" si="81"/>
        <v/>
      </c>
      <c r="P250" t="str">
        <f t="shared" ca="1" si="105"/>
        <v/>
      </c>
      <c r="Q250" t="str">
        <f t="shared" ca="1" si="87"/>
        <v/>
      </c>
      <c r="R250">
        <f t="shared" ca="1" si="88"/>
        <v>0</v>
      </c>
      <c r="S250">
        <f t="shared" ca="1" si="89"/>
        <v>0</v>
      </c>
      <c r="T250" t="str">
        <f t="shared" ca="1" si="90"/>
        <v/>
      </c>
      <c r="U250">
        <f t="shared" ca="1" si="91"/>
        <v>0</v>
      </c>
      <c r="V250">
        <f t="shared" ca="1" si="104"/>
        <v>0</v>
      </c>
      <c r="W250" t="str">
        <f t="shared" ca="1" si="102"/>
        <v/>
      </c>
      <c r="X250" t="str">
        <f ca="1">IF(T250="","", IF(T250=1, "Long"&amp;COUNTIF($T$2:T250,1), "Sell"&amp;COUNTIF($T$2:T250, 0)))</f>
        <v/>
      </c>
      <c r="Y250" t="str">
        <f ca="1">IF(U250="","", IF(U250=-1, "Short"&amp;COUNTIF($U$2:U250,-1), "Cover"&amp;COUNTIF($U$2:U250, 0)))</f>
        <v>Cover15</v>
      </c>
      <c r="Z250" t="str">
        <f t="shared" ca="1" si="92"/>
        <v/>
      </c>
      <c r="AA250" t="str">
        <f t="shared" ca="1" si="93"/>
        <v/>
      </c>
      <c r="AB250" t="str">
        <f t="shared" ca="1" si="94"/>
        <v/>
      </c>
      <c r="AC250" t="str">
        <f t="shared" ca="1" si="95"/>
        <v>Cover</v>
      </c>
      <c r="AD250" t="str">
        <f t="shared" ca="1" si="96"/>
        <v/>
      </c>
      <c r="AE250" t="str">
        <f t="shared" ca="1" si="96"/>
        <v>Cover</v>
      </c>
      <c r="AF250">
        <f t="shared" ca="1" si="97"/>
        <v>0</v>
      </c>
      <c r="AG250">
        <f t="shared" ca="1" si="98"/>
        <v>1</v>
      </c>
      <c r="AH250" t="str">
        <f ca="1">IF(AF250=0, "", COUNTIF($AF$2:AF250, 1))</f>
        <v/>
      </c>
      <c r="AI250">
        <f ca="1">IF(AG250=0, "", COUNTIF($AG$2:AG250, 1))</f>
        <v>31</v>
      </c>
      <c r="AJ250" t="str">
        <f t="shared" ca="1" si="99"/>
        <v/>
      </c>
      <c r="AK250" t="str">
        <f t="shared" ca="1" si="100"/>
        <v>Short</v>
      </c>
    </row>
    <row r="251" spans="1:37" x14ac:dyDescent="0.3">
      <c r="A251" t="str">
        <f ca="1">IF(W251="","",W251&amp;"-"&amp;COUNTIF($W$2:W251,W251))</f>
        <v/>
      </c>
      <c r="B251" t="str">
        <f ca="1">IF(T251="","",T251&amp;"-"&amp;COUNTIF($T$2:T251,T251))</f>
        <v/>
      </c>
      <c r="C251" t="str">
        <f ca="1">IF(U251="","",U251&amp;"-"&amp;COUNTIF($U$2:U251,U251))</f>
        <v/>
      </c>
      <c r="D251" t="s">
        <v>97</v>
      </c>
      <c r="E251" t="s">
        <v>97</v>
      </c>
      <c r="F251">
        <f t="shared" si="101"/>
        <v>250</v>
      </c>
      <c r="G251" s="4">
        <f t="shared" ca="1" si="82"/>
        <v>41639</v>
      </c>
      <c r="H251">
        <f t="shared" ca="1" si="83"/>
        <v>665.85</v>
      </c>
      <c r="I251" s="5">
        <f t="shared" ca="1" si="83"/>
        <v>794.65</v>
      </c>
      <c r="J251" s="6">
        <f t="shared" ca="1" si="84"/>
        <v>0.83791606367583216</v>
      </c>
      <c r="K251" s="6">
        <f t="shared" ca="1" si="80"/>
        <v>0.84202324348846225</v>
      </c>
      <c r="L251" s="6">
        <f t="shared" ca="1" si="103"/>
        <v>8.0463210545367488E-3</v>
      </c>
      <c r="M251">
        <f t="shared" ca="1" si="85"/>
        <v>0.85006956454299898</v>
      </c>
      <c r="N251">
        <f t="shared" ca="1" si="86"/>
        <v>0.83397692243392552</v>
      </c>
      <c r="O251" t="str">
        <f t="shared" ca="1" si="81"/>
        <v/>
      </c>
      <c r="P251" t="str">
        <f t="shared" ca="1" si="105"/>
        <v/>
      </c>
      <c r="Q251" t="str">
        <f t="shared" ca="1" si="87"/>
        <v/>
      </c>
      <c r="R251">
        <f t="shared" ca="1" si="88"/>
        <v>0</v>
      </c>
      <c r="S251">
        <f t="shared" ca="1" si="89"/>
        <v>0</v>
      </c>
      <c r="T251" t="str">
        <f t="shared" ca="1" si="90"/>
        <v/>
      </c>
      <c r="U251" t="str">
        <f t="shared" ca="1" si="91"/>
        <v/>
      </c>
      <c r="V251">
        <f t="shared" ca="1" si="104"/>
        <v>0</v>
      </c>
      <c r="W251" t="str">
        <f t="shared" ca="1" si="102"/>
        <v/>
      </c>
      <c r="X251" t="str">
        <f ca="1">IF(T251="","", IF(T251=1, "Long"&amp;COUNTIF($T$2:T251,1), "Sell"&amp;COUNTIF($T$2:T251, 0)))</f>
        <v/>
      </c>
      <c r="Y251" t="str">
        <f ca="1">IF(U251="","", IF(U251=-1, "Short"&amp;COUNTIF($U$2:U251,-1), "Cover"&amp;COUNTIF($U$2:U251, 0)))</f>
        <v/>
      </c>
      <c r="Z251" t="str">
        <f t="shared" ca="1" si="92"/>
        <v/>
      </c>
      <c r="AA251" t="str">
        <f t="shared" ca="1" si="93"/>
        <v/>
      </c>
      <c r="AB251" t="str">
        <f t="shared" ca="1" si="94"/>
        <v/>
      </c>
      <c r="AC251" t="str">
        <f t="shared" ca="1" si="95"/>
        <v/>
      </c>
      <c r="AD251" t="str">
        <f t="shared" ca="1" si="96"/>
        <v/>
      </c>
      <c r="AE251" t="str">
        <f t="shared" ca="1" si="96"/>
        <v/>
      </c>
      <c r="AF251">
        <f t="shared" ca="1" si="97"/>
        <v>0</v>
      </c>
      <c r="AG251">
        <f t="shared" ca="1" si="98"/>
        <v>0</v>
      </c>
      <c r="AH251" t="str">
        <f ca="1">IF(AF251=0, "", COUNTIF($AF$2:AF251, 1))</f>
        <v/>
      </c>
      <c r="AI251" t="str">
        <f ca="1">IF(AG251=0, "", COUNTIF($AG$2:AG251, 1))</f>
        <v/>
      </c>
      <c r="AJ251" t="str">
        <f t="shared" ca="1" si="99"/>
        <v/>
      </c>
      <c r="AK251" t="str">
        <f t="shared" ca="1" si="100"/>
        <v/>
      </c>
    </row>
    <row r="253" spans="1:37" x14ac:dyDescent="0.3">
      <c r="P253">
        <f ca="1">COUNTIF(P2:P251, "Long")</f>
        <v>87</v>
      </c>
      <c r="T253">
        <f ca="1">COUNTIF(T2:T251, "=1")</f>
        <v>16</v>
      </c>
      <c r="U253">
        <f ca="1">COUNTIF(U2:U251, "=-1")</f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"/>
  <sheetViews>
    <sheetView tabSelected="1" topLeftCell="A5" workbookViewId="0">
      <selection activeCell="L22" sqref="L22"/>
    </sheetView>
  </sheetViews>
  <sheetFormatPr defaultRowHeight="14.4" outlineLevelCol="1" x14ac:dyDescent="0.3"/>
  <cols>
    <col min="1" max="2" width="10.33203125" bestFit="1" customWidth="1"/>
    <col min="3" max="4" width="3" customWidth="1"/>
    <col min="5" max="5" width="5.33203125" customWidth="1"/>
    <col min="6" max="7" width="5.33203125" hidden="1" customWidth="1" outlineLevel="1"/>
    <col min="8" max="9" width="2" hidden="1" customWidth="1" outlineLevel="1"/>
    <col min="10" max="10" width="7" customWidth="1" collapsed="1"/>
    <col min="11" max="13" width="7" customWidth="1"/>
    <col min="14" max="14" width="8.21875" customWidth="1"/>
    <col min="15" max="15" width="9.5546875" bestFit="1" customWidth="1"/>
    <col min="16" max="16" width="17.33203125" bestFit="1" customWidth="1"/>
    <col min="17" max="17" width="16.88671875" bestFit="1" customWidth="1"/>
    <col min="18" max="18" width="9.21875" customWidth="1"/>
    <col min="19" max="19" width="9.88671875" bestFit="1" customWidth="1"/>
    <col min="20" max="20" width="18.77734375" bestFit="1" customWidth="1"/>
    <col min="21" max="21" width="18.44140625" bestFit="1" customWidth="1"/>
    <col min="22" max="22" width="9.21875" customWidth="1"/>
    <col min="23" max="23" width="8.33203125" customWidth="1"/>
    <col min="24" max="24" width="14" style="8" bestFit="1" customWidth="1"/>
    <col min="25" max="25" width="13.21875" style="8" bestFit="1" customWidth="1"/>
    <col min="26" max="26" width="10.109375" bestFit="1" customWidth="1"/>
    <col min="29" max="29" width="16.44140625" bestFit="1" customWidth="1"/>
    <col min="30" max="30" width="12.33203125" bestFit="1" customWidth="1"/>
    <col min="32" max="32" width="14.33203125" bestFit="1" customWidth="1"/>
    <col min="33" max="33" width="14.109375" bestFit="1" customWidth="1"/>
  </cols>
  <sheetData>
    <row r="1" spans="1:33" ht="16.8" thickBot="1" x14ac:dyDescent="0.5">
      <c r="A1" s="3" t="s">
        <v>16</v>
      </c>
      <c r="B1" s="44" t="s">
        <v>16</v>
      </c>
      <c r="C1" s="44"/>
      <c r="D1" s="44"/>
      <c r="E1" s="44"/>
      <c r="F1" s="44"/>
      <c r="G1" s="44"/>
      <c r="H1" s="44"/>
      <c r="I1" s="44"/>
      <c r="J1" s="3" t="s">
        <v>43</v>
      </c>
      <c r="K1" s="3" t="s">
        <v>44</v>
      </c>
      <c r="L1" s="3" t="s">
        <v>45</v>
      </c>
      <c r="M1" s="3" t="s">
        <v>46</v>
      </c>
      <c r="N1" s="3" t="s">
        <v>59</v>
      </c>
      <c r="O1" s="3" t="s">
        <v>58</v>
      </c>
      <c r="P1" s="3" t="s">
        <v>100</v>
      </c>
      <c r="Q1" s="3" t="s">
        <v>101</v>
      </c>
      <c r="R1" s="3" t="s">
        <v>51</v>
      </c>
      <c r="S1" s="3" t="s">
        <v>52</v>
      </c>
      <c r="T1" s="3" t="s">
        <v>102</v>
      </c>
      <c r="U1" s="3" t="s">
        <v>103</v>
      </c>
      <c r="V1" s="3" t="s">
        <v>54</v>
      </c>
      <c r="W1" s="3" t="s">
        <v>55</v>
      </c>
      <c r="X1" s="3" t="s">
        <v>56</v>
      </c>
      <c r="Y1" s="3" t="s">
        <v>57</v>
      </c>
      <c r="Z1" s="3" t="s">
        <v>60</v>
      </c>
    </row>
    <row r="2" spans="1:33" ht="16.2" x14ac:dyDescent="0.3">
      <c r="A2" s="4">
        <v>41275</v>
      </c>
      <c r="B2" s="4">
        <v>41275</v>
      </c>
      <c r="C2" s="48" t="str">
        <f ca="1">VLOOKUP(A2, INDIRECT("Task2!G2:AJ251"), 28, FALSE)</f>
        <v/>
      </c>
      <c r="D2" s="48" t="str">
        <f ca="1">VLOOKUP(A2, INDIRECT("Task2!G2:AJ251"), 29, FALSE)</f>
        <v/>
      </c>
      <c r="E2" s="48" t="str">
        <f ca="1">VLOOKUP(A2, INDIRECT("Task2!G2:AJ251"), 30, FALSE)</f>
        <v/>
      </c>
      <c r="F2" s="48" t="str">
        <f ca="1">VLOOKUP(B2, INDIRECT("Task2!G2:AK251"), 31, FALSE)</f>
        <v/>
      </c>
      <c r="G2" s="48">
        <f>IF(E1="Long", "Long", IF(E1="Short", "Short", IF(F1="Long", "", IF(F1="Short", "", G1))))</f>
        <v>0</v>
      </c>
      <c r="H2" s="48" t="str">
        <f t="shared" ref="H2:H66" ca="1" si="0">IF(C2&lt;&gt;"", 1, "")</f>
        <v/>
      </c>
      <c r="I2" s="48" t="str">
        <f ca="1">IF(D2&lt;&gt;"", 1, "")</f>
        <v/>
      </c>
      <c r="J2" t="str">
        <f ca="1">IF(J1="Buy","",IF(E2="Long",VLOOKUP(A2,INDIRECT("Task2!G2:I251"),2,FALSE),IF(E2="Short",VLOOKUP(A2,INDIRECT("Task2!G2:I251"),3,FALSE),IF(I2=1,"",J1))))</f>
        <v/>
      </c>
      <c r="K2" t="str">
        <f ca="1">IF(K1="Sell","",IF(G2="Long", VLOOKUP(B2,INDIRECT("Task1!G2:I251"),2,FALSE), IF(G2="Short", VLOOKUP(B2,INDIRECT("Task1!G2:I251"),3,FALSE),IF(H2=1,"",""))))</f>
        <v/>
      </c>
      <c r="L2" t="str">
        <f ca="1">IF(L1="Short","",IF(E2="Long",VLOOKUP(A2,INDIRECT("Task2!G2:I251"),3,FALSE),IF(E2="Short",VLOOKUP(A2,INDIRECT("Task2!G2:I251"),2,FALSE),IF(I2=1,"",L1))))</f>
        <v/>
      </c>
      <c r="M2" t="str">
        <f ca="1">IF(M1="Cover","",IF(G2="Long", VLOOKUP(A2,INDIRECT("Task1!G2:I251"),3,FALSE), IF(G2="Short", VLOOKUP(A2,INDIRECT("Task1!G2:I251"),2,FALSE),IF(H2=1,"",""))))</f>
        <v/>
      </c>
      <c r="N2">
        <f>IFERROR(ROUNDDOWN(((X2/2)/J1), 0), 0)</f>
        <v>0</v>
      </c>
      <c r="O2">
        <f>IFERROR(ROUNDDOWN(((X2/2)/L1), 0), 0)</f>
        <v>0</v>
      </c>
      <c r="P2" s="5">
        <f>IFERROR((J1*N2)+(L1*O2), 0)</f>
        <v>0</v>
      </c>
      <c r="Q2" s="5">
        <f ca="1">IFERROR((K2*N2)+(M2*O2), 0)</f>
        <v>0</v>
      </c>
      <c r="R2" s="5">
        <f ca="1">IFERROR(((K2-J1)*N2)+((L1-M2)*O2), 0)</f>
        <v>0</v>
      </c>
      <c r="S2" s="12">
        <f ca="1">IFERROR(R2/X2, 0)</f>
        <v>0</v>
      </c>
      <c r="T2">
        <f>P2*$AD$3</f>
        <v>0</v>
      </c>
      <c r="U2">
        <f ca="1">Q2*$AD$3</f>
        <v>0</v>
      </c>
      <c r="V2" s="5">
        <f ca="1">R2-(T2+U2)</f>
        <v>0</v>
      </c>
      <c r="W2" s="12">
        <f ca="1">V2/X2</f>
        <v>0</v>
      </c>
      <c r="X2" s="8">
        <f>IF(X1="Starting_Equity", AD2, Y1)</f>
        <v>1000000</v>
      </c>
      <c r="Y2" s="8">
        <f ca="1">X2+V2</f>
        <v>1000000</v>
      </c>
      <c r="Z2" s="12">
        <f ca="1">1-(Y2/MAX($Y$2:Y2))</f>
        <v>0</v>
      </c>
      <c r="AC2" s="9" t="s">
        <v>50</v>
      </c>
      <c r="AD2" s="8">
        <v>1000000</v>
      </c>
      <c r="AF2" s="22" t="s">
        <v>61</v>
      </c>
      <c r="AG2" s="23"/>
    </row>
    <row r="3" spans="1:33" x14ac:dyDescent="0.3">
      <c r="A3" s="4">
        <v>41276</v>
      </c>
      <c r="B3" s="4">
        <v>41276</v>
      </c>
      <c r="C3" s="48" t="str">
        <f t="shared" ref="C3:C66" ca="1" si="1">VLOOKUP(A3, INDIRECT("Task2!G2:AJ251"), 28, FALSE)</f>
        <v/>
      </c>
      <c r="D3" s="48" t="str">
        <f t="shared" ref="D3:D66" ca="1" si="2">VLOOKUP(A3, INDIRECT("Task2!G2:AJ251"), 29, FALSE)</f>
        <v/>
      </c>
      <c r="E3" s="48" t="str">
        <f t="shared" ref="E3:E66" ca="1" si="3">VLOOKUP(A3, INDIRECT("Task2!G2:AJ251"), 30, FALSE)</f>
        <v/>
      </c>
      <c r="F3" s="48" t="str">
        <f t="shared" ref="F3:F66" ca="1" si="4">VLOOKUP(B3, INDIRECT("Task2!G2:AK251"), 31, FALSE)</f>
        <v/>
      </c>
      <c r="G3" s="48">
        <f t="shared" ref="G3:G66" ca="1" si="5">IF(E2="Long", "Long", IF(E2="Short", "Short", IF(F2="Long", "", IF(F2="Short", "", G2))))</f>
        <v>0</v>
      </c>
      <c r="H3" s="48" t="str">
        <f t="shared" ca="1" si="0"/>
        <v/>
      </c>
      <c r="I3" s="48" t="str">
        <f t="shared" ref="I3:I66" ca="1" si="6">IF(D3&lt;&gt;"", 1, "")</f>
        <v/>
      </c>
      <c r="J3" t="str">
        <f t="shared" ref="J3:J66" ca="1" si="7">IF(J2="Buy","",IF(E3="Long",VLOOKUP(A3,INDIRECT("Task2!G2:I251"),2,FALSE),IF(E3="Short",VLOOKUP(A3,INDIRECT("Task2!G2:I251"),3,FALSE),IF(I3=1,"",J2))))</f>
        <v/>
      </c>
      <c r="K3" t="str">
        <f t="shared" ref="K3:K66" ca="1" si="8">IF(K2="Sell","",IF(G3="Long", VLOOKUP(B3,INDIRECT("Task1!G2:I251"),2,FALSE), IF(G3="Short", VLOOKUP(B3,INDIRECT("Task1!G2:I251"),3,FALSE),IF(H3=1,"",""))))</f>
        <v/>
      </c>
      <c r="L3" t="str">
        <f t="shared" ref="L3:L66" ca="1" si="9">IF(L2="Short","",IF(E3="Long",VLOOKUP(A3,INDIRECT("Task2!G2:I251"),3,FALSE),IF(E3="Short",VLOOKUP(A3,INDIRECT("Task2!G2:I251"),2,FALSE),IF(I3=1,"",L2))))</f>
        <v/>
      </c>
      <c r="M3" t="str">
        <f t="shared" ref="M3:M66" ca="1" si="10">IF(M2="Cover","",IF(G3="Long", VLOOKUP(A3,INDIRECT("Task1!G2:I251"),3,FALSE), IF(G3="Short", VLOOKUP(A3,INDIRECT("Task1!G2:I251"),2,FALSE),IF(H3=1,"",""))))</f>
        <v/>
      </c>
      <c r="N3">
        <f t="shared" ref="N3:N66" ca="1" si="11">IFERROR(ROUNDDOWN(((X3/2)/J2), 0), 0)</f>
        <v>0</v>
      </c>
      <c r="O3">
        <f t="shared" ref="O3:O66" ca="1" si="12">IFERROR(ROUNDDOWN(((X3/2)/L2), 0), 0)</f>
        <v>0</v>
      </c>
      <c r="P3" s="5">
        <f t="shared" ref="P3:P66" ca="1" si="13">IFERROR((J2*N3)+(L2*O3), 0)</f>
        <v>0</v>
      </c>
      <c r="Q3" s="5">
        <f t="shared" ref="Q3:Q66" ca="1" si="14">IFERROR((K3*N3)+(M3*O3), 0)</f>
        <v>0</v>
      </c>
      <c r="R3" s="5">
        <f t="shared" ref="R3:R66" ca="1" si="15">IFERROR(((K3-J2)*N3)+((L2-M3)*O3), 0)</f>
        <v>0</v>
      </c>
      <c r="S3" s="12">
        <f t="shared" ref="S3:S66" ca="1" si="16">IFERROR(R3/X3, 0)</f>
        <v>0</v>
      </c>
      <c r="T3">
        <f t="shared" ref="T3:T66" ca="1" si="17">P3*$AD$3</f>
        <v>0</v>
      </c>
      <c r="U3">
        <f t="shared" ref="U3:U66" ca="1" si="18">Q3*$AD$3</f>
        <v>0</v>
      </c>
      <c r="V3" s="5">
        <f t="shared" ref="V3:V66" ca="1" si="19">R3-(T3+U3)</f>
        <v>0</v>
      </c>
      <c r="W3" s="12">
        <f t="shared" ref="W3:W66" ca="1" si="20">V3/X3</f>
        <v>0</v>
      </c>
      <c r="X3" s="8">
        <f t="shared" ref="X3:X66" ca="1" si="21">IF(X2="Starting_Equity", AD3, Y2)</f>
        <v>1000000</v>
      </c>
      <c r="Y3" s="8">
        <f t="shared" ref="Y3:Y66" ca="1" si="22">X3+V3</f>
        <v>1000000</v>
      </c>
      <c r="Z3" s="12">
        <f ca="1">1-(Y3/MAX($Y$2:Y3))</f>
        <v>0</v>
      </c>
      <c r="AC3" s="9" t="s">
        <v>53</v>
      </c>
      <c r="AD3" s="11">
        <v>5.0000000000000001E-4</v>
      </c>
      <c r="AF3" s="13" t="s">
        <v>62</v>
      </c>
      <c r="AG3" s="14">
        <f>COUNT(A2:A251)</f>
        <v>250</v>
      </c>
    </row>
    <row r="4" spans="1:33" x14ac:dyDescent="0.3">
      <c r="A4" s="4">
        <v>41277</v>
      </c>
      <c r="B4" s="4">
        <v>41277</v>
      </c>
      <c r="C4" s="48" t="str">
        <f t="shared" ca="1" si="1"/>
        <v/>
      </c>
      <c r="D4" s="48" t="str">
        <f t="shared" ca="1" si="2"/>
        <v/>
      </c>
      <c r="E4" s="48" t="str">
        <f t="shared" ca="1" si="3"/>
        <v/>
      </c>
      <c r="F4" s="48" t="str">
        <f t="shared" ca="1" si="4"/>
        <v/>
      </c>
      <c r="G4" s="48">
        <f t="shared" ca="1" si="5"/>
        <v>0</v>
      </c>
      <c r="H4" s="48" t="str">
        <f t="shared" ca="1" si="0"/>
        <v/>
      </c>
      <c r="I4" s="48" t="str">
        <f t="shared" ca="1" si="6"/>
        <v/>
      </c>
      <c r="J4" t="str">
        <f t="shared" ca="1" si="7"/>
        <v/>
      </c>
      <c r="K4" t="str">
        <f t="shared" ca="1" si="8"/>
        <v/>
      </c>
      <c r="L4" t="str">
        <f t="shared" ca="1" si="9"/>
        <v/>
      </c>
      <c r="M4" t="str">
        <f t="shared" ca="1" si="10"/>
        <v/>
      </c>
      <c r="N4">
        <f t="shared" ca="1" si="11"/>
        <v>0</v>
      </c>
      <c r="O4">
        <f t="shared" ca="1" si="12"/>
        <v>0</v>
      </c>
      <c r="P4" s="5">
        <f t="shared" ca="1" si="13"/>
        <v>0</v>
      </c>
      <c r="Q4" s="5">
        <f t="shared" ca="1" si="14"/>
        <v>0</v>
      </c>
      <c r="R4" s="5">
        <f t="shared" ca="1" si="15"/>
        <v>0</v>
      </c>
      <c r="S4" s="12">
        <f t="shared" ca="1" si="16"/>
        <v>0</v>
      </c>
      <c r="T4">
        <f t="shared" ca="1" si="17"/>
        <v>0</v>
      </c>
      <c r="U4">
        <f t="shared" ca="1" si="18"/>
        <v>0</v>
      </c>
      <c r="V4" s="5">
        <f t="shared" ca="1" si="19"/>
        <v>0</v>
      </c>
      <c r="W4" s="12">
        <f t="shared" ca="1" si="20"/>
        <v>0</v>
      </c>
      <c r="X4" s="8">
        <f t="shared" ca="1" si="21"/>
        <v>1000000</v>
      </c>
      <c r="Y4" s="8">
        <f t="shared" ca="1" si="22"/>
        <v>1000000</v>
      </c>
      <c r="Z4" s="12">
        <f ca="1">1-(Y4/MAX($Y$2:Y4))</f>
        <v>0</v>
      </c>
      <c r="AC4" s="9" t="s">
        <v>75</v>
      </c>
      <c r="AF4" s="13" t="s">
        <v>63</v>
      </c>
      <c r="AG4" s="14">
        <f ca="1">COUNTIF(W2:W1048576, "&gt;=0")</f>
        <v>138</v>
      </c>
    </row>
    <row r="5" spans="1:33" x14ac:dyDescent="0.3">
      <c r="A5" s="4">
        <v>41278</v>
      </c>
      <c r="B5" s="4">
        <v>41278</v>
      </c>
      <c r="C5" s="48" t="str">
        <f t="shared" ca="1" si="1"/>
        <v/>
      </c>
      <c r="D5" s="48" t="str">
        <f t="shared" ca="1" si="2"/>
        <v/>
      </c>
      <c r="E5" s="48" t="str">
        <f t="shared" ca="1" si="3"/>
        <v/>
      </c>
      <c r="F5" s="48" t="str">
        <f t="shared" ca="1" si="4"/>
        <v/>
      </c>
      <c r="G5" s="48">
        <f t="shared" ca="1" si="5"/>
        <v>0</v>
      </c>
      <c r="H5" s="48" t="str">
        <f t="shared" ca="1" si="0"/>
        <v/>
      </c>
      <c r="I5" s="48" t="str">
        <f t="shared" ca="1" si="6"/>
        <v/>
      </c>
      <c r="J5" t="str">
        <f t="shared" ca="1" si="7"/>
        <v/>
      </c>
      <c r="K5" t="str">
        <f t="shared" ca="1" si="8"/>
        <v/>
      </c>
      <c r="L5" t="str">
        <f t="shared" ca="1" si="9"/>
        <v/>
      </c>
      <c r="M5" t="str">
        <f t="shared" ca="1" si="10"/>
        <v/>
      </c>
      <c r="N5">
        <f t="shared" ca="1" si="11"/>
        <v>0</v>
      </c>
      <c r="O5">
        <f t="shared" ca="1" si="12"/>
        <v>0</v>
      </c>
      <c r="P5" s="5">
        <f t="shared" ca="1" si="13"/>
        <v>0</v>
      </c>
      <c r="Q5" s="5">
        <f t="shared" ca="1" si="14"/>
        <v>0</v>
      </c>
      <c r="R5" s="5">
        <f t="shared" ca="1" si="15"/>
        <v>0</v>
      </c>
      <c r="S5" s="12">
        <f t="shared" ca="1" si="16"/>
        <v>0</v>
      </c>
      <c r="T5">
        <f t="shared" ca="1" si="17"/>
        <v>0</v>
      </c>
      <c r="U5">
        <f t="shared" ca="1" si="18"/>
        <v>0</v>
      </c>
      <c r="V5" s="5">
        <f t="shared" ca="1" si="19"/>
        <v>0</v>
      </c>
      <c r="W5" s="12">
        <f t="shared" ca="1" si="20"/>
        <v>0</v>
      </c>
      <c r="X5" s="8">
        <f t="shared" ca="1" si="21"/>
        <v>1000000</v>
      </c>
      <c r="Y5" s="8">
        <f t="shared" ca="1" si="22"/>
        <v>1000000</v>
      </c>
      <c r="Z5" s="12">
        <f ca="1">1-(Y5/MAX($Y$2:Y5))</f>
        <v>0</v>
      </c>
      <c r="AC5" s="9" t="s">
        <v>76</v>
      </c>
      <c r="AF5" s="13" t="s">
        <v>64</v>
      </c>
      <c r="AG5" s="14">
        <f ca="1">COUNTIF(W2:W1048576, "&lt;0")</f>
        <v>112</v>
      </c>
    </row>
    <row r="6" spans="1:33" x14ac:dyDescent="0.3">
      <c r="A6" s="4">
        <v>41281</v>
      </c>
      <c r="B6" s="4">
        <v>41281</v>
      </c>
      <c r="C6" s="48" t="str">
        <f t="shared" ca="1" si="1"/>
        <v/>
      </c>
      <c r="D6" s="48" t="str">
        <f t="shared" ca="1" si="2"/>
        <v/>
      </c>
      <c r="E6" s="48" t="str">
        <f t="shared" ca="1" si="3"/>
        <v/>
      </c>
      <c r="F6" s="48" t="str">
        <f t="shared" ca="1" si="4"/>
        <v/>
      </c>
      <c r="G6" s="48">
        <f t="shared" ca="1" si="5"/>
        <v>0</v>
      </c>
      <c r="H6" s="48" t="str">
        <f t="shared" ca="1" si="0"/>
        <v/>
      </c>
      <c r="I6" s="48" t="str">
        <f t="shared" ca="1" si="6"/>
        <v/>
      </c>
      <c r="J6" t="str">
        <f t="shared" ca="1" si="7"/>
        <v/>
      </c>
      <c r="K6" t="str">
        <f t="shared" ca="1" si="8"/>
        <v/>
      </c>
      <c r="L6" t="str">
        <f t="shared" ca="1" si="9"/>
        <v/>
      </c>
      <c r="M6" t="str">
        <f t="shared" ca="1" si="10"/>
        <v/>
      </c>
      <c r="N6">
        <f t="shared" ca="1" si="11"/>
        <v>0</v>
      </c>
      <c r="O6">
        <f t="shared" ca="1" si="12"/>
        <v>0</v>
      </c>
      <c r="P6" s="5">
        <f t="shared" ca="1" si="13"/>
        <v>0</v>
      </c>
      <c r="Q6" s="5">
        <f t="shared" ca="1" si="14"/>
        <v>0</v>
      </c>
      <c r="R6" s="5">
        <f t="shared" ca="1" si="15"/>
        <v>0</v>
      </c>
      <c r="S6" s="12">
        <f t="shared" ca="1" si="16"/>
        <v>0</v>
      </c>
      <c r="T6">
        <f t="shared" ca="1" si="17"/>
        <v>0</v>
      </c>
      <c r="U6">
        <f t="shared" ca="1" si="18"/>
        <v>0</v>
      </c>
      <c r="V6" s="5">
        <f t="shared" ca="1" si="19"/>
        <v>0</v>
      </c>
      <c r="W6" s="12">
        <f t="shared" ca="1" si="20"/>
        <v>0</v>
      </c>
      <c r="X6" s="8">
        <f t="shared" ca="1" si="21"/>
        <v>1000000</v>
      </c>
      <c r="Y6" s="8">
        <f t="shared" ca="1" si="22"/>
        <v>1000000</v>
      </c>
      <c r="Z6" s="12">
        <f ca="1">1-(Y6/MAX($Y$2:Y6))</f>
        <v>0</v>
      </c>
      <c r="AC6" s="9" t="s">
        <v>77</v>
      </c>
      <c r="AD6" s="25">
        <v>44926</v>
      </c>
      <c r="AF6" s="13" t="s">
        <v>65</v>
      </c>
      <c r="AG6" s="17">
        <f ca="1">AG4/AG3</f>
        <v>0.55200000000000005</v>
      </c>
    </row>
    <row r="7" spans="1:33" x14ac:dyDescent="0.3">
      <c r="A7" s="4">
        <v>41282</v>
      </c>
      <c r="B7" s="4">
        <v>41282</v>
      </c>
      <c r="C7" s="48" t="str">
        <f t="shared" ca="1" si="1"/>
        <v/>
      </c>
      <c r="D7" s="48" t="str">
        <f t="shared" ca="1" si="2"/>
        <v/>
      </c>
      <c r="E7" s="48" t="str">
        <f t="shared" ca="1" si="3"/>
        <v/>
      </c>
      <c r="F7" s="48" t="str">
        <f t="shared" ca="1" si="4"/>
        <v/>
      </c>
      <c r="G7" s="48">
        <f t="shared" ca="1" si="5"/>
        <v>0</v>
      </c>
      <c r="H7" s="48" t="str">
        <f t="shared" ca="1" si="0"/>
        <v/>
      </c>
      <c r="I7" s="48" t="str">
        <f t="shared" ca="1" si="6"/>
        <v/>
      </c>
      <c r="J7" t="str">
        <f t="shared" ca="1" si="7"/>
        <v/>
      </c>
      <c r="K7" t="str">
        <f t="shared" ca="1" si="8"/>
        <v/>
      </c>
      <c r="L7" t="str">
        <f t="shared" ca="1" si="9"/>
        <v/>
      </c>
      <c r="M7" t="str">
        <f t="shared" ca="1" si="10"/>
        <v/>
      </c>
      <c r="N7">
        <f t="shared" ca="1" si="11"/>
        <v>0</v>
      </c>
      <c r="O7">
        <f t="shared" ca="1" si="12"/>
        <v>0</v>
      </c>
      <c r="P7" s="5">
        <f t="shared" ca="1" si="13"/>
        <v>0</v>
      </c>
      <c r="Q7" s="5">
        <f t="shared" ca="1" si="14"/>
        <v>0</v>
      </c>
      <c r="R7" s="5">
        <f t="shared" ca="1" si="15"/>
        <v>0</v>
      </c>
      <c r="S7" s="12">
        <f t="shared" ca="1" si="16"/>
        <v>0</v>
      </c>
      <c r="T7">
        <f t="shared" ca="1" si="17"/>
        <v>0</v>
      </c>
      <c r="U7">
        <f t="shared" ca="1" si="18"/>
        <v>0</v>
      </c>
      <c r="V7" s="5">
        <f t="shared" ca="1" si="19"/>
        <v>0</v>
      </c>
      <c r="W7" s="12">
        <f t="shared" ca="1" si="20"/>
        <v>0</v>
      </c>
      <c r="X7" s="8">
        <f t="shared" ca="1" si="21"/>
        <v>1000000</v>
      </c>
      <c r="Y7" s="8">
        <f t="shared" ca="1" si="22"/>
        <v>1000000</v>
      </c>
      <c r="Z7" s="12">
        <f ca="1">1-(Y7/MAX($Y$2:Y7))</f>
        <v>0</v>
      </c>
      <c r="AC7" s="9" t="s">
        <v>85</v>
      </c>
      <c r="AD7" s="35">
        <v>7.0000000000000007E-2</v>
      </c>
      <c r="AF7" s="13" t="s">
        <v>66</v>
      </c>
      <c r="AG7" s="17">
        <f ca="1">AG5/AG3</f>
        <v>0.44800000000000001</v>
      </c>
    </row>
    <row r="8" spans="1:33" x14ac:dyDescent="0.3">
      <c r="A8" s="4">
        <v>41283</v>
      </c>
      <c r="B8" s="4">
        <v>41283</v>
      </c>
      <c r="C8" s="48" t="str">
        <f t="shared" ca="1" si="1"/>
        <v/>
      </c>
      <c r="D8" s="48" t="str">
        <f t="shared" ca="1" si="2"/>
        <v/>
      </c>
      <c r="E8" s="48" t="str">
        <f t="shared" ca="1" si="3"/>
        <v/>
      </c>
      <c r="F8" s="48" t="str">
        <f t="shared" ca="1" si="4"/>
        <v/>
      </c>
      <c r="G8" s="48">
        <f t="shared" ca="1" si="5"/>
        <v>0</v>
      </c>
      <c r="H8" s="48" t="str">
        <f t="shared" ca="1" si="0"/>
        <v/>
      </c>
      <c r="I8" s="48" t="str">
        <f t="shared" ca="1" si="6"/>
        <v/>
      </c>
      <c r="J8" t="str">
        <f t="shared" ca="1" si="7"/>
        <v/>
      </c>
      <c r="K8" t="str">
        <f t="shared" ca="1" si="8"/>
        <v/>
      </c>
      <c r="L8" t="str">
        <f t="shared" ca="1" si="9"/>
        <v/>
      </c>
      <c r="M8" t="str">
        <f t="shared" ca="1" si="10"/>
        <v/>
      </c>
      <c r="N8">
        <f t="shared" ca="1" si="11"/>
        <v>0</v>
      </c>
      <c r="O8">
        <f t="shared" ca="1" si="12"/>
        <v>0</v>
      </c>
      <c r="P8" s="5">
        <f t="shared" ca="1" si="13"/>
        <v>0</v>
      </c>
      <c r="Q8" s="5">
        <f t="shared" ca="1" si="14"/>
        <v>0</v>
      </c>
      <c r="R8" s="5">
        <f t="shared" ca="1" si="15"/>
        <v>0</v>
      </c>
      <c r="S8" s="12">
        <f t="shared" ca="1" si="16"/>
        <v>0</v>
      </c>
      <c r="T8">
        <f t="shared" ca="1" si="17"/>
        <v>0</v>
      </c>
      <c r="U8">
        <f t="shared" ca="1" si="18"/>
        <v>0</v>
      </c>
      <c r="V8" s="5">
        <f t="shared" ca="1" si="19"/>
        <v>0</v>
      </c>
      <c r="W8" s="12">
        <f t="shared" ca="1" si="20"/>
        <v>0</v>
      </c>
      <c r="X8" s="8">
        <f t="shared" ca="1" si="21"/>
        <v>1000000</v>
      </c>
      <c r="Y8" s="8">
        <f t="shared" ca="1" si="22"/>
        <v>1000000</v>
      </c>
      <c r="Z8" s="12">
        <f ca="1">1-(Y8/MAX($Y$2:Y8))</f>
        <v>0</v>
      </c>
      <c r="AF8" s="13" t="s">
        <v>67</v>
      </c>
      <c r="AG8" s="17">
        <f ca="1">AVERAGEIF(W2:W1048576, "&gt;=0")</f>
        <v>2.4666457255040982E-3</v>
      </c>
    </row>
    <row r="9" spans="1:33" x14ac:dyDescent="0.3">
      <c r="A9" s="4">
        <v>41284</v>
      </c>
      <c r="B9" s="4">
        <v>41284</v>
      </c>
      <c r="C9" s="48" t="str">
        <f t="shared" ca="1" si="1"/>
        <v/>
      </c>
      <c r="D9" s="48" t="str">
        <f t="shared" ca="1" si="2"/>
        <v/>
      </c>
      <c r="E9" s="48" t="str">
        <f t="shared" ca="1" si="3"/>
        <v/>
      </c>
      <c r="F9" s="48" t="str">
        <f t="shared" ca="1" si="4"/>
        <v/>
      </c>
      <c r="G9" s="48">
        <f t="shared" ca="1" si="5"/>
        <v>0</v>
      </c>
      <c r="H9" s="48" t="str">
        <f t="shared" ca="1" si="0"/>
        <v/>
      </c>
      <c r="I9" s="48" t="str">
        <f t="shared" ca="1" si="6"/>
        <v/>
      </c>
      <c r="J9" t="str">
        <f t="shared" ca="1" si="7"/>
        <v/>
      </c>
      <c r="K9" t="str">
        <f t="shared" ca="1" si="8"/>
        <v/>
      </c>
      <c r="L9" t="str">
        <f t="shared" ca="1" si="9"/>
        <v/>
      </c>
      <c r="M9" t="str">
        <f t="shared" ca="1" si="10"/>
        <v/>
      </c>
      <c r="N9">
        <f t="shared" ca="1" si="11"/>
        <v>0</v>
      </c>
      <c r="O9">
        <f t="shared" ca="1" si="12"/>
        <v>0</v>
      </c>
      <c r="P9" s="5">
        <f t="shared" ca="1" si="13"/>
        <v>0</v>
      </c>
      <c r="Q9" s="5">
        <f t="shared" ca="1" si="14"/>
        <v>0</v>
      </c>
      <c r="R9" s="5">
        <f t="shared" ca="1" si="15"/>
        <v>0</v>
      </c>
      <c r="S9" s="12">
        <f t="shared" ca="1" si="16"/>
        <v>0</v>
      </c>
      <c r="T9">
        <f t="shared" ca="1" si="17"/>
        <v>0</v>
      </c>
      <c r="U9">
        <f t="shared" ca="1" si="18"/>
        <v>0</v>
      </c>
      <c r="V9" s="5">
        <f t="shared" ca="1" si="19"/>
        <v>0</v>
      </c>
      <c r="W9" s="12">
        <f t="shared" ca="1" si="20"/>
        <v>0</v>
      </c>
      <c r="X9" s="8">
        <f t="shared" ca="1" si="21"/>
        <v>1000000</v>
      </c>
      <c r="Y9" s="8">
        <f t="shared" ca="1" si="22"/>
        <v>1000000</v>
      </c>
      <c r="Z9" s="12">
        <f ca="1">1-(Y9/MAX($Y$2:Y9))</f>
        <v>0</v>
      </c>
      <c r="AF9" s="13" t="s">
        <v>68</v>
      </c>
      <c r="AG9" s="17">
        <f ca="1">AVERAGEIF(W2:W1048576, "&lt;0")</f>
        <v>-1.06661544899185E-2</v>
      </c>
    </row>
    <row r="10" spans="1:33" ht="15" thickBot="1" x14ac:dyDescent="0.35">
      <c r="A10" s="4">
        <v>41285</v>
      </c>
      <c r="B10" s="4">
        <v>41285</v>
      </c>
      <c r="C10" s="48" t="str">
        <f t="shared" ca="1" si="1"/>
        <v/>
      </c>
      <c r="D10" s="48" t="str">
        <f t="shared" ca="1" si="2"/>
        <v/>
      </c>
      <c r="E10" s="48" t="str">
        <f t="shared" ca="1" si="3"/>
        <v/>
      </c>
      <c r="F10" s="48" t="str">
        <f t="shared" ca="1" si="4"/>
        <v/>
      </c>
      <c r="G10" s="48">
        <f t="shared" ca="1" si="5"/>
        <v>0</v>
      </c>
      <c r="H10" s="48" t="str">
        <f t="shared" ca="1" si="0"/>
        <v/>
      </c>
      <c r="I10" s="48" t="str">
        <f t="shared" ca="1" si="6"/>
        <v/>
      </c>
      <c r="J10" t="str">
        <f t="shared" ca="1" si="7"/>
        <v/>
      </c>
      <c r="K10" t="str">
        <f t="shared" ca="1" si="8"/>
        <v/>
      </c>
      <c r="L10" t="str">
        <f t="shared" ca="1" si="9"/>
        <v/>
      </c>
      <c r="M10" t="str">
        <f t="shared" ca="1" si="10"/>
        <v/>
      </c>
      <c r="N10">
        <f t="shared" ca="1" si="11"/>
        <v>0</v>
      </c>
      <c r="O10">
        <f t="shared" ca="1" si="12"/>
        <v>0</v>
      </c>
      <c r="P10" s="5">
        <f t="shared" ca="1" si="13"/>
        <v>0</v>
      </c>
      <c r="Q10" s="5">
        <f t="shared" ca="1" si="14"/>
        <v>0</v>
      </c>
      <c r="R10" s="5">
        <f t="shared" ca="1" si="15"/>
        <v>0</v>
      </c>
      <c r="S10" s="12">
        <f t="shared" ca="1" si="16"/>
        <v>0</v>
      </c>
      <c r="T10">
        <f t="shared" ca="1" si="17"/>
        <v>0</v>
      </c>
      <c r="U10">
        <f t="shared" ca="1" si="18"/>
        <v>0</v>
      </c>
      <c r="V10" s="5">
        <f t="shared" ca="1" si="19"/>
        <v>0</v>
      </c>
      <c r="W10" s="12">
        <f t="shared" ca="1" si="20"/>
        <v>0</v>
      </c>
      <c r="X10" s="8">
        <f t="shared" ca="1" si="21"/>
        <v>1000000</v>
      </c>
      <c r="Y10" s="8">
        <f t="shared" ca="1" si="22"/>
        <v>1000000</v>
      </c>
      <c r="Z10" s="12">
        <f ca="1">1-(Y10/MAX($Y$2:Y10))</f>
        <v>0</v>
      </c>
      <c r="AF10" s="15" t="s">
        <v>69</v>
      </c>
      <c r="AG10" s="49">
        <f ca="1">(AG6*AG8)+(AG7*AG9)</f>
        <v>-3.4168487710052264E-3</v>
      </c>
    </row>
    <row r="11" spans="1:33" x14ac:dyDescent="0.3">
      <c r="A11" s="4">
        <v>41288</v>
      </c>
      <c r="B11" s="4">
        <v>41288</v>
      </c>
      <c r="C11" s="48" t="str">
        <f t="shared" ca="1" si="1"/>
        <v/>
      </c>
      <c r="D11" s="48" t="str">
        <f t="shared" ca="1" si="2"/>
        <v/>
      </c>
      <c r="E11" s="48" t="str">
        <f t="shared" ca="1" si="3"/>
        <v/>
      </c>
      <c r="F11" s="48" t="str">
        <f t="shared" ca="1" si="4"/>
        <v/>
      </c>
      <c r="G11" s="48">
        <f t="shared" ca="1" si="5"/>
        <v>0</v>
      </c>
      <c r="H11" s="48" t="str">
        <f t="shared" ca="1" si="0"/>
        <v/>
      </c>
      <c r="I11" s="48" t="str">
        <f t="shared" ca="1" si="6"/>
        <v/>
      </c>
      <c r="J11" t="str">
        <f t="shared" ca="1" si="7"/>
        <v/>
      </c>
      <c r="K11" t="str">
        <f t="shared" ca="1" si="8"/>
        <v/>
      </c>
      <c r="L11" t="str">
        <f t="shared" ca="1" si="9"/>
        <v/>
      </c>
      <c r="M11" t="str">
        <f t="shared" ca="1" si="10"/>
        <v/>
      </c>
      <c r="N11">
        <f t="shared" ca="1" si="11"/>
        <v>0</v>
      </c>
      <c r="O11">
        <f t="shared" ca="1" si="12"/>
        <v>0</v>
      </c>
      <c r="P11" s="5">
        <f t="shared" ca="1" si="13"/>
        <v>0</v>
      </c>
      <c r="Q11" s="5">
        <f t="shared" ca="1" si="14"/>
        <v>0</v>
      </c>
      <c r="R11" s="5">
        <f t="shared" ca="1" si="15"/>
        <v>0</v>
      </c>
      <c r="S11" s="12">
        <f t="shared" ca="1" si="16"/>
        <v>0</v>
      </c>
      <c r="T11">
        <f t="shared" ca="1" si="17"/>
        <v>0</v>
      </c>
      <c r="U11">
        <f t="shared" ca="1" si="18"/>
        <v>0</v>
      </c>
      <c r="V11" s="5">
        <f t="shared" ca="1" si="19"/>
        <v>0</v>
      </c>
      <c r="W11" s="12">
        <f t="shared" ca="1" si="20"/>
        <v>0</v>
      </c>
      <c r="X11" s="8">
        <f t="shared" ca="1" si="21"/>
        <v>1000000</v>
      </c>
      <c r="Y11" s="8">
        <f t="shared" ca="1" si="22"/>
        <v>1000000</v>
      </c>
      <c r="Z11" s="12">
        <f ca="1">1-(Y11/MAX($Y$2:Y11))</f>
        <v>0</v>
      </c>
    </row>
    <row r="12" spans="1:33" x14ac:dyDescent="0.3">
      <c r="A12" s="4">
        <v>41289</v>
      </c>
      <c r="B12" s="4">
        <v>41289</v>
      </c>
      <c r="C12" s="48" t="str">
        <f t="shared" ca="1" si="1"/>
        <v/>
      </c>
      <c r="D12" s="48" t="str">
        <f t="shared" ca="1" si="2"/>
        <v/>
      </c>
      <c r="E12" s="48" t="str">
        <f t="shared" ca="1" si="3"/>
        <v/>
      </c>
      <c r="F12" s="48" t="str">
        <f t="shared" ca="1" si="4"/>
        <v/>
      </c>
      <c r="G12" s="48">
        <f t="shared" ca="1" si="5"/>
        <v>0</v>
      </c>
      <c r="H12" s="48" t="str">
        <f t="shared" ca="1" si="0"/>
        <v/>
      </c>
      <c r="I12" s="48" t="str">
        <f t="shared" ca="1" si="6"/>
        <v/>
      </c>
      <c r="J12" t="str">
        <f t="shared" ca="1" si="7"/>
        <v/>
      </c>
      <c r="K12" t="str">
        <f t="shared" ca="1" si="8"/>
        <v/>
      </c>
      <c r="L12" t="str">
        <f t="shared" ca="1" si="9"/>
        <v/>
      </c>
      <c r="M12" t="str">
        <f t="shared" ca="1" si="10"/>
        <v/>
      </c>
      <c r="N12">
        <f t="shared" ca="1" si="11"/>
        <v>0</v>
      </c>
      <c r="O12">
        <f t="shared" ca="1" si="12"/>
        <v>0</v>
      </c>
      <c r="P12" s="5">
        <f t="shared" ca="1" si="13"/>
        <v>0</v>
      </c>
      <c r="Q12" s="5">
        <f t="shared" ca="1" si="14"/>
        <v>0</v>
      </c>
      <c r="R12" s="5">
        <f t="shared" ca="1" si="15"/>
        <v>0</v>
      </c>
      <c r="S12" s="12">
        <f t="shared" ca="1" si="16"/>
        <v>0</v>
      </c>
      <c r="T12">
        <f t="shared" ca="1" si="17"/>
        <v>0</v>
      </c>
      <c r="U12">
        <f t="shared" ca="1" si="18"/>
        <v>0</v>
      </c>
      <c r="V12" s="5">
        <f t="shared" ca="1" si="19"/>
        <v>0</v>
      </c>
      <c r="W12" s="12">
        <f t="shared" ca="1" si="20"/>
        <v>0</v>
      </c>
      <c r="X12" s="8">
        <f t="shared" ca="1" si="21"/>
        <v>1000000</v>
      </c>
      <c r="Y12" s="8">
        <f t="shared" ca="1" si="22"/>
        <v>1000000</v>
      </c>
      <c r="Z12" s="12">
        <f ca="1">1-(Y12/MAX($Y$2:Y12))</f>
        <v>0</v>
      </c>
    </row>
    <row r="13" spans="1:33" ht="16.8" thickBot="1" x14ac:dyDescent="0.5">
      <c r="A13" s="4">
        <v>41290</v>
      </c>
      <c r="B13" s="4">
        <v>41290</v>
      </c>
      <c r="C13" s="48" t="str">
        <f t="shared" ca="1" si="1"/>
        <v/>
      </c>
      <c r="D13" s="48" t="str">
        <f t="shared" ca="1" si="2"/>
        <v/>
      </c>
      <c r="E13" s="48" t="str">
        <f t="shared" ca="1" si="3"/>
        <v/>
      </c>
      <c r="F13" s="48" t="str">
        <f t="shared" ca="1" si="4"/>
        <v/>
      </c>
      <c r="G13" s="48">
        <f t="shared" ca="1" si="5"/>
        <v>0</v>
      </c>
      <c r="H13" s="48" t="str">
        <f t="shared" ca="1" si="0"/>
        <v/>
      </c>
      <c r="I13" s="48" t="str">
        <f t="shared" ca="1" si="6"/>
        <v/>
      </c>
      <c r="J13" t="str">
        <f t="shared" ca="1" si="7"/>
        <v/>
      </c>
      <c r="K13" t="str">
        <f t="shared" ca="1" si="8"/>
        <v/>
      </c>
      <c r="L13" t="str">
        <f t="shared" ca="1" si="9"/>
        <v/>
      </c>
      <c r="M13" t="str">
        <f t="shared" ca="1" si="10"/>
        <v/>
      </c>
      <c r="N13">
        <f t="shared" ca="1" si="11"/>
        <v>0</v>
      </c>
      <c r="O13">
        <f t="shared" ca="1" si="12"/>
        <v>0</v>
      </c>
      <c r="P13" s="5">
        <f t="shared" ca="1" si="13"/>
        <v>0</v>
      </c>
      <c r="Q13" s="5">
        <f t="shared" ca="1" si="14"/>
        <v>0</v>
      </c>
      <c r="R13" s="5">
        <f t="shared" ca="1" si="15"/>
        <v>0</v>
      </c>
      <c r="S13" s="12">
        <f t="shared" ca="1" si="16"/>
        <v>0</v>
      </c>
      <c r="T13">
        <f t="shared" ca="1" si="17"/>
        <v>0</v>
      </c>
      <c r="U13">
        <f t="shared" ca="1" si="18"/>
        <v>0</v>
      </c>
      <c r="V13" s="5">
        <f t="shared" ca="1" si="19"/>
        <v>0</v>
      </c>
      <c r="W13" s="12">
        <f t="shared" ca="1" si="20"/>
        <v>0</v>
      </c>
      <c r="X13" s="8">
        <f t="shared" ca="1" si="21"/>
        <v>1000000</v>
      </c>
      <c r="Y13" s="8">
        <f t="shared" ca="1" si="22"/>
        <v>1000000</v>
      </c>
      <c r="Z13" s="12">
        <f ca="1">1-(Y13/MAX($Y$2:Y13))</f>
        <v>0</v>
      </c>
      <c r="AC13" s="3" t="s">
        <v>86</v>
      </c>
      <c r="AD13" s="10"/>
      <c r="AF13" s="24" t="s">
        <v>70</v>
      </c>
      <c r="AG13" s="24"/>
    </row>
    <row r="14" spans="1:33" ht="15" thickBot="1" x14ac:dyDescent="0.35">
      <c r="A14" s="36">
        <v>41291</v>
      </c>
      <c r="B14" s="4">
        <v>41291</v>
      </c>
      <c r="C14" s="48">
        <f t="shared" ca="1" si="1"/>
        <v>1</v>
      </c>
      <c r="D14" s="48" t="str">
        <f t="shared" ca="1" si="2"/>
        <v/>
      </c>
      <c r="E14" s="48" t="str">
        <f t="shared" ca="1" si="3"/>
        <v>Short</v>
      </c>
      <c r="F14" s="48" t="str">
        <f t="shared" ca="1" si="4"/>
        <v/>
      </c>
      <c r="G14" s="48">
        <f t="shared" ca="1" si="5"/>
        <v>0</v>
      </c>
      <c r="H14" s="48">
        <f t="shared" ca="1" si="0"/>
        <v>1</v>
      </c>
      <c r="I14" s="48" t="str">
        <f t="shared" ca="1" si="6"/>
        <v/>
      </c>
      <c r="J14">
        <f t="shared" ca="1" si="7"/>
        <v>807.6</v>
      </c>
      <c r="K14" t="str">
        <f t="shared" ca="1" si="8"/>
        <v/>
      </c>
      <c r="L14">
        <f t="shared" ca="1" si="9"/>
        <v>666.8</v>
      </c>
      <c r="M14" t="str">
        <f t="shared" ca="1" si="10"/>
        <v/>
      </c>
      <c r="N14">
        <f t="shared" ca="1" si="11"/>
        <v>0</v>
      </c>
      <c r="O14">
        <f t="shared" ca="1" si="12"/>
        <v>0</v>
      </c>
      <c r="P14" s="5">
        <f t="shared" ca="1" si="13"/>
        <v>0</v>
      </c>
      <c r="Q14" s="5">
        <f t="shared" ca="1" si="14"/>
        <v>0</v>
      </c>
      <c r="R14" s="5">
        <f t="shared" ca="1" si="15"/>
        <v>0</v>
      </c>
      <c r="S14" s="12">
        <f t="shared" ca="1" si="16"/>
        <v>0</v>
      </c>
      <c r="T14">
        <f t="shared" ca="1" si="17"/>
        <v>0</v>
      </c>
      <c r="U14">
        <f t="shared" ca="1" si="18"/>
        <v>0</v>
      </c>
      <c r="V14" s="5">
        <f t="shared" ca="1" si="19"/>
        <v>0</v>
      </c>
      <c r="W14" s="12">
        <f t="shared" ca="1" si="20"/>
        <v>0</v>
      </c>
      <c r="X14" s="8">
        <f t="shared" ca="1" si="21"/>
        <v>1000000</v>
      </c>
      <c r="Y14" s="8">
        <f t="shared" ca="1" si="22"/>
        <v>1000000</v>
      </c>
      <c r="Z14" s="12">
        <f ca="1">1-(Y14/MAX($Y$2:Y14))</f>
        <v>0</v>
      </c>
      <c r="AF14" s="16" t="s">
        <v>71</v>
      </c>
      <c r="AG14" s="21">
        <f ca="1">MAX(Z2:Z1048576)</f>
        <v>0.63947502280666835</v>
      </c>
    </row>
    <row r="15" spans="1:33" x14ac:dyDescent="0.3">
      <c r="A15" s="4">
        <v>41292</v>
      </c>
      <c r="B15" s="4">
        <v>41292</v>
      </c>
      <c r="C15" s="48" t="str">
        <f t="shared" ca="1" si="1"/>
        <v/>
      </c>
      <c r="D15" s="48">
        <f t="shared" ca="1" si="2"/>
        <v>1</v>
      </c>
      <c r="E15" s="48" t="str">
        <f t="shared" ca="1" si="3"/>
        <v/>
      </c>
      <c r="F15" s="48" t="str">
        <f t="shared" ca="1" si="4"/>
        <v>Short</v>
      </c>
      <c r="G15" s="48" t="str">
        <f t="shared" ca="1" si="5"/>
        <v>Short</v>
      </c>
      <c r="H15" s="48" t="str">
        <f t="shared" ca="1" si="0"/>
        <v/>
      </c>
      <c r="I15" s="48">
        <f t="shared" ca="1" si="6"/>
        <v>1</v>
      </c>
      <c r="J15" t="str">
        <f t="shared" ca="1" si="7"/>
        <v/>
      </c>
      <c r="K15">
        <f t="shared" ca="1" si="8"/>
        <v>822.7</v>
      </c>
      <c r="L15" t="str">
        <f t="shared" ca="1" si="9"/>
        <v/>
      </c>
      <c r="M15">
        <f t="shared" ca="1" si="10"/>
        <v>662.85</v>
      </c>
      <c r="N15">
        <f t="shared" ca="1" si="11"/>
        <v>619</v>
      </c>
      <c r="O15">
        <f t="shared" ca="1" si="12"/>
        <v>749</v>
      </c>
      <c r="P15" s="5">
        <f t="shared" ca="1" si="13"/>
        <v>999337.6</v>
      </c>
      <c r="Q15" s="5">
        <f t="shared" ca="1" si="14"/>
        <v>1005725.9500000001</v>
      </c>
      <c r="R15" s="5">
        <f t="shared" ca="1" si="15"/>
        <v>12305.449999999963</v>
      </c>
      <c r="S15" s="12">
        <f t="shared" ca="1" si="16"/>
        <v>1.2305449999999963E-2</v>
      </c>
      <c r="T15">
        <f t="shared" ca="1" si="17"/>
        <v>499.66879999999998</v>
      </c>
      <c r="U15">
        <f t="shared" ca="1" si="18"/>
        <v>502.86297500000006</v>
      </c>
      <c r="V15" s="5">
        <f t="shared" ca="1" si="19"/>
        <v>11302.918224999963</v>
      </c>
      <c r="W15" s="12">
        <f t="shared" ca="1" si="20"/>
        <v>1.1302918224999963E-2</v>
      </c>
      <c r="X15" s="8">
        <f t="shared" ca="1" si="21"/>
        <v>1000000</v>
      </c>
      <c r="Y15" s="8">
        <f t="shared" ca="1" si="22"/>
        <v>1011302.9182249999</v>
      </c>
      <c r="Z15" s="12">
        <f ca="1">1-(Y15/MAX($Y$2:Y15))</f>
        <v>0</v>
      </c>
      <c r="AC15" s="10"/>
    </row>
    <row r="16" spans="1:33" x14ac:dyDescent="0.3">
      <c r="A16" s="4">
        <v>41295</v>
      </c>
      <c r="B16" s="4">
        <v>41295</v>
      </c>
      <c r="C16" s="48" t="str">
        <f t="shared" ca="1" si="1"/>
        <v/>
      </c>
      <c r="D16" s="48" t="str">
        <f t="shared" ca="1" si="2"/>
        <v/>
      </c>
      <c r="E16" s="48" t="str">
        <f t="shared" ca="1" si="3"/>
        <v/>
      </c>
      <c r="F16" s="48" t="str">
        <f t="shared" ca="1" si="4"/>
        <v/>
      </c>
      <c r="G16" s="48" t="str">
        <f t="shared" ca="1" si="5"/>
        <v/>
      </c>
      <c r="H16" s="48" t="str">
        <f t="shared" ca="1" si="0"/>
        <v/>
      </c>
      <c r="I16" s="48" t="str">
        <f t="shared" ca="1" si="6"/>
        <v/>
      </c>
      <c r="J16" t="str">
        <f t="shared" ca="1" si="7"/>
        <v/>
      </c>
      <c r="K16" t="str">
        <f t="shared" ca="1" si="8"/>
        <v/>
      </c>
      <c r="L16" t="str">
        <f t="shared" ca="1" si="9"/>
        <v/>
      </c>
      <c r="M16" t="str">
        <f t="shared" ca="1" si="10"/>
        <v/>
      </c>
      <c r="N16">
        <f t="shared" ca="1" si="11"/>
        <v>0</v>
      </c>
      <c r="O16">
        <f t="shared" ca="1" si="12"/>
        <v>0</v>
      </c>
      <c r="P16" s="5">
        <f t="shared" ca="1" si="13"/>
        <v>0</v>
      </c>
      <c r="Q16" s="5">
        <f t="shared" ca="1" si="14"/>
        <v>0</v>
      </c>
      <c r="R16" s="5">
        <f t="shared" ca="1" si="15"/>
        <v>0</v>
      </c>
      <c r="S16" s="12">
        <f t="shared" ca="1" si="16"/>
        <v>0</v>
      </c>
      <c r="T16">
        <f t="shared" ca="1" si="17"/>
        <v>0</v>
      </c>
      <c r="U16">
        <f t="shared" ca="1" si="18"/>
        <v>0</v>
      </c>
      <c r="V16" s="5">
        <f t="shared" ca="1" si="19"/>
        <v>0</v>
      </c>
      <c r="W16" s="12">
        <f t="shared" ca="1" si="20"/>
        <v>0</v>
      </c>
      <c r="X16" s="8">
        <f t="shared" ca="1" si="21"/>
        <v>1011302.9182249999</v>
      </c>
      <c r="Y16" s="8">
        <f t="shared" ca="1" si="22"/>
        <v>1011302.9182249999</v>
      </c>
      <c r="Z16" s="12">
        <f ca="1">1-(Y16/MAX($Y$2:Y16))</f>
        <v>0</v>
      </c>
    </row>
    <row r="17" spans="1:33" ht="15" thickBot="1" x14ac:dyDescent="0.35">
      <c r="A17" s="4">
        <v>41296</v>
      </c>
      <c r="B17" s="4">
        <v>41296</v>
      </c>
      <c r="C17" s="48" t="str">
        <f t="shared" ca="1" si="1"/>
        <v/>
      </c>
      <c r="D17" s="48" t="str">
        <f t="shared" ca="1" si="2"/>
        <v/>
      </c>
      <c r="E17" s="48" t="str">
        <f t="shared" ca="1" si="3"/>
        <v/>
      </c>
      <c r="F17" s="48" t="str">
        <f t="shared" ca="1" si="4"/>
        <v/>
      </c>
      <c r="G17" s="48" t="str">
        <f t="shared" ca="1" si="5"/>
        <v/>
      </c>
      <c r="H17" s="48" t="str">
        <f t="shared" ca="1" si="0"/>
        <v/>
      </c>
      <c r="I17" s="48" t="str">
        <f t="shared" ca="1" si="6"/>
        <v/>
      </c>
      <c r="J17" t="str">
        <f t="shared" ca="1" si="7"/>
        <v/>
      </c>
      <c r="K17" t="str">
        <f t="shared" ca="1" si="8"/>
        <v/>
      </c>
      <c r="L17" t="str">
        <f t="shared" ca="1" si="9"/>
        <v/>
      </c>
      <c r="M17" t="str">
        <f t="shared" ca="1" si="10"/>
        <v/>
      </c>
      <c r="N17">
        <f t="shared" ca="1" si="11"/>
        <v>0</v>
      </c>
      <c r="O17">
        <f t="shared" ca="1" si="12"/>
        <v>0</v>
      </c>
      <c r="P17" s="5">
        <f t="shared" ca="1" si="13"/>
        <v>0</v>
      </c>
      <c r="Q17" s="5">
        <f t="shared" ca="1" si="14"/>
        <v>0</v>
      </c>
      <c r="R17" s="5">
        <f t="shared" ca="1" si="15"/>
        <v>0</v>
      </c>
      <c r="S17" s="12">
        <f t="shared" ca="1" si="16"/>
        <v>0</v>
      </c>
      <c r="T17">
        <f t="shared" ca="1" si="17"/>
        <v>0</v>
      </c>
      <c r="U17">
        <f t="shared" ca="1" si="18"/>
        <v>0</v>
      </c>
      <c r="V17" s="5">
        <f t="shared" ca="1" si="19"/>
        <v>0</v>
      </c>
      <c r="W17" s="12">
        <f t="shared" ca="1" si="20"/>
        <v>0</v>
      </c>
      <c r="X17" s="8">
        <f t="shared" ca="1" si="21"/>
        <v>1011302.9182249999</v>
      </c>
      <c r="Y17" s="8">
        <f t="shared" ca="1" si="22"/>
        <v>1011302.9182249999</v>
      </c>
      <c r="Z17" s="12">
        <f ca="1">1-(Y17/MAX($Y$2:Y17))</f>
        <v>0</v>
      </c>
    </row>
    <row r="18" spans="1:33" ht="16.8" thickBot="1" x14ac:dyDescent="0.5">
      <c r="A18" s="39">
        <v>41297</v>
      </c>
      <c r="B18" s="4">
        <v>41297</v>
      </c>
      <c r="C18" s="48">
        <f t="shared" ca="1" si="1"/>
        <v>2</v>
      </c>
      <c r="D18" s="48" t="str">
        <f t="shared" ca="1" si="2"/>
        <v/>
      </c>
      <c r="E18" s="48" t="str">
        <f t="shared" ca="1" si="3"/>
        <v>Long</v>
      </c>
      <c r="F18" s="48" t="str">
        <f t="shared" ca="1" si="4"/>
        <v/>
      </c>
      <c r="G18" s="48" t="str">
        <f t="shared" ca="1" si="5"/>
        <v/>
      </c>
      <c r="H18" s="48">
        <f t="shared" ca="1" si="0"/>
        <v>1</v>
      </c>
      <c r="I18" s="48" t="str">
        <f t="shared" ca="1" si="6"/>
        <v/>
      </c>
      <c r="J18">
        <f t="shared" ca="1" si="7"/>
        <v>656.6</v>
      </c>
      <c r="K18" t="str">
        <f t="shared" ca="1" si="8"/>
        <v/>
      </c>
      <c r="L18">
        <f t="shared" ca="1" si="9"/>
        <v>820.85</v>
      </c>
      <c r="M18" t="str">
        <f t="shared" ca="1" si="10"/>
        <v/>
      </c>
      <c r="N18">
        <f t="shared" ca="1" si="11"/>
        <v>0</v>
      </c>
      <c r="O18">
        <f t="shared" ca="1" si="12"/>
        <v>0</v>
      </c>
      <c r="P18" s="5">
        <f t="shared" ca="1" si="13"/>
        <v>0</v>
      </c>
      <c r="Q18" s="5">
        <f t="shared" ca="1" si="14"/>
        <v>0</v>
      </c>
      <c r="R18" s="5">
        <f t="shared" ca="1" si="15"/>
        <v>0</v>
      </c>
      <c r="S18" s="12">
        <f t="shared" ca="1" si="16"/>
        <v>0</v>
      </c>
      <c r="T18">
        <f t="shared" ca="1" si="17"/>
        <v>0</v>
      </c>
      <c r="U18">
        <f t="shared" ca="1" si="18"/>
        <v>0</v>
      </c>
      <c r="V18" s="5">
        <f t="shared" ca="1" si="19"/>
        <v>0</v>
      </c>
      <c r="W18" s="12">
        <f t="shared" ca="1" si="20"/>
        <v>0</v>
      </c>
      <c r="X18" s="8">
        <f t="shared" ca="1" si="21"/>
        <v>1011302.9182249999</v>
      </c>
      <c r="Y18" s="8">
        <f t="shared" ca="1" si="22"/>
        <v>1011302.9182249999</v>
      </c>
      <c r="Z18" s="12">
        <f ca="1">1-(Y18/MAX($Y$2:Y18))</f>
        <v>0</v>
      </c>
      <c r="AF18" s="33" t="s">
        <v>72</v>
      </c>
      <c r="AG18" s="34"/>
    </row>
    <row r="19" spans="1:33" x14ac:dyDescent="0.3">
      <c r="A19" s="4">
        <v>41298</v>
      </c>
      <c r="B19" s="4">
        <v>41298</v>
      </c>
      <c r="C19" s="48" t="str">
        <f t="shared" ca="1" si="1"/>
        <v/>
      </c>
      <c r="D19" s="48">
        <f t="shared" ca="1" si="2"/>
        <v>2</v>
      </c>
      <c r="E19" s="48" t="str">
        <f t="shared" ca="1" si="3"/>
        <v/>
      </c>
      <c r="F19" s="48" t="str">
        <f t="shared" ca="1" si="4"/>
        <v>Long</v>
      </c>
      <c r="G19" s="48" t="str">
        <f t="shared" ca="1" si="5"/>
        <v>Long</v>
      </c>
      <c r="H19" s="48" t="str">
        <f t="shared" ca="1" si="0"/>
        <v/>
      </c>
      <c r="I19" s="48">
        <f t="shared" ca="1" si="6"/>
        <v>1</v>
      </c>
      <c r="J19" t="str">
        <f t="shared" ca="1" si="7"/>
        <v/>
      </c>
      <c r="K19">
        <f t="shared" ca="1" si="8"/>
        <v>660.3</v>
      </c>
      <c r="L19" t="str">
        <f t="shared" ca="1" si="9"/>
        <v/>
      </c>
      <c r="M19">
        <f t="shared" ca="1" si="10"/>
        <v>807.65</v>
      </c>
      <c r="N19">
        <f t="shared" ca="1" si="11"/>
        <v>770</v>
      </c>
      <c r="O19">
        <f t="shared" ca="1" si="12"/>
        <v>616</v>
      </c>
      <c r="P19" s="5">
        <f t="shared" ca="1" si="13"/>
        <v>1011225.6000000001</v>
      </c>
      <c r="Q19" s="5">
        <f t="shared" ca="1" si="14"/>
        <v>1005943.3999999999</v>
      </c>
      <c r="R19" s="5">
        <f t="shared" ca="1" si="15"/>
        <v>10980.199999999975</v>
      </c>
      <c r="S19" s="12">
        <f t="shared" ca="1" si="16"/>
        <v>1.085747880493809E-2</v>
      </c>
      <c r="T19">
        <f t="shared" ca="1" si="17"/>
        <v>505.61280000000005</v>
      </c>
      <c r="U19">
        <f t="shared" ca="1" si="18"/>
        <v>502.97169999999994</v>
      </c>
      <c r="V19" s="5">
        <f t="shared" ca="1" si="19"/>
        <v>9971.6154999999744</v>
      </c>
      <c r="W19" s="12">
        <f t="shared" ca="1" si="20"/>
        <v>9.860166840516757E-3</v>
      </c>
      <c r="X19" s="8">
        <f t="shared" ca="1" si="21"/>
        <v>1011302.9182249999</v>
      </c>
      <c r="Y19" s="8">
        <f t="shared" ca="1" si="22"/>
        <v>1021274.5337249999</v>
      </c>
      <c r="Z19" s="12">
        <f ca="1">1-(Y19/MAX($Y$2:Y19))</f>
        <v>0</v>
      </c>
      <c r="AF19" s="19">
        <f>A2</f>
        <v>41275</v>
      </c>
      <c r="AG19" s="20">
        <f>-AD2</f>
        <v>-1000000</v>
      </c>
    </row>
    <row r="20" spans="1:33" x14ac:dyDescent="0.3">
      <c r="A20" s="36">
        <v>41299</v>
      </c>
      <c r="B20" s="4">
        <v>41299</v>
      </c>
      <c r="C20" s="48">
        <f t="shared" ca="1" si="1"/>
        <v>3</v>
      </c>
      <c r="D20" s="48" t="str">
        <f t="shared" ca="1" si="2"/>
        <v/>
      </c>
      <c r="E20" s="48" t="str">
        <f t="shared" ca="1" si="3"/>
        <v>Short</v>
      </c>
      <c r="F20" s="48" t="str">
        <f t="shared" ca="1" si="4"/>
        <v/>
      </c>
      <c r="G20" s="48" t="str">
        <f t="shared" ca="1" si="5"/>
        <v/>
      </c>
      <c r="H20" s="48">
        <f t="shared" ca="1" si="0"/>
        <v>1</v>
      </c>
      <c r="I20" s="48" t="str">
        <f t="shared" ca="1" si="6"/>
        <v/>
      </c>
      <c r="J20">
        <f t="shared" ca="1" si="7"/>
        <v>805.85</v>
      </c>
      <c r="K20" t="str">
        <f t="shared" ca="1" si="8"/>
        <v/>
      </c>
      <c r="L20">
        <f t="shared" ca="1" si="9"/>
        <v>665.05</v>
      </c>
      <c r="M20" t="str">
        <f t="shared" ca="1" si="10"/>
        <v/>
      </c>
      <c r="N20">
        <f t="shared" ca="1" si="11"/>
        <v>0</v>
      </c>
      <c r="O20">
        <f t="shared" ca="1" si="12"/>
        <v>0</v>
      </c>
      <c r="P20" s="5">
        <f t="shared" ca="1" si="13"/>
        <v>0</v>
      </c>
      <c r="Q20" s="5">
        <f t="shared" ca="1" si="14"/>
        <v>0</v>
      </c>
      <c r="R20" s="5">
        <f t="shared" ca="1" si="15"/>
        <v>0</v>
      </c>
      <c r="S20" s="12">
        <f t="shared" ca="1" si="16"/>
        <v>0</v>
      </c>
      <c r="T20">
        <f t="shared" ca="1" si="17"/>
        <v>0</v>
      </c>
      <c r="U20">
        <f t="shared" ca="1" si="18"/>
        <v>0</v>
      </c>
      <c r="V20" s="5">
        <f t="shared" ca="1" si="19"/>
        <v>0</v>
      </c>
      <c r="W20" s="12">
        <f t="shared" ca="1" si="20"/>
        <v>0</v>
      </c>
      <c r="X20" s="8">
        <f t="shared" ca="1" si="21"/>
        <v>1021274.5337249999</v>
      </c>
      <c r="Y20" s="8">
        <f t="shared" ca="1" si="22"/>
        <v>1021274.5337249999</v>
      </c>
      <c r="Z20" s="12">
        <f ca="1">1-(Y20/MAX($Y$2:Y20))</f>
        <v>0</v>
      </c>
      <c r="AF20" s="32">
        <f>A251</f>
        <v>41639</v>
      </c>
      <c r="AG20" s="26">
        <f ca="1">Y251</f>
        <v>420815.55955000065</v>
      </c>
    </row>
    <row r="21" spans="1:33" ht="15" thickBot="1" x14ac:dyDescent="0.35">
      <c r="A21" s="4">
        <v>41302</v>
      </c>
      <c r="B21" s="4">
        <v>41302</v>
      </c>
      <c r="C21" s="48" t="str">
        <f t="shared" ca="1" si="1"/>
        <v/>
      </c>
      <c r="D21" s="48" t="str">
        <f t="shared" ca="1" si="2"/>
        <v/>
      </c>
      <c r="E21" s="48" t="str">
        <f t="shared" ca="1" si="3"/>
        <v/>
      </c>
      <c r="F21" s="48" t="str">
        <f t="shared" ca="1" si="4"/>
        <v/>
      </c>
      <c r="G21" s="48" t="str">
        <f t="shared" ca="1" si="5"/>
        <v>Short</v>
      </c>
      <c r="H21" s="48" t="str">
        <f t="shared" ca="1" si="0"/>
        <v/>
      </c>
      <c r="I21" s="48" t="str">
        <f t="shared" ca="1" si="6"/>
        <v/>
      </c>
      <c r="J21">
        <f t="shared" ca="1" si="7"/>
        <v>805.85</v>
      </c>
      <c r="K21">
        <f t="shared" ca="1" si="8"/>
        <v>801.7</v>
      </c>
      <c r="L21">
        <f t="shared" ca="1" si="9"/>
        <v>665.05</v>
      </c>
      <c r="M21">
        <f t="shared" ca="1" si="10"/>
        <v>670.35</v>
      </c>
      <c r="N21">
        <f t="shared" ca="1" si="11"/>
        <v>633</v>
      </c>
      <c r="O21">
        <f t="shared" ca="1" si="12"/>
        <v>767</v>
      </c>
      <c r="P21" s="5">
        <f t="shared" ca="1" si="13"/>
        <v>1020196.3999999999</v>
      </c>
      <c r="Q21" s="5">
        <f t="shared" ca="1" si="14"/>
        <v>1021634.55</v>
      </c>
      <c r="R21" s="5">
        <f t="shared" ca="1" si="15"/>
        <v>-6692.0500000000375</v>
      </c>
      <c r="S21" s="12">
        <f t="shared" ca="1" si="16"/>
        <v>-6.5526455218573145E-3</v>
      </c>
      <c r="T21">
        <f t="shared" ca="1" si="17"/>
        <v>510.09819999999996</v>
      </c>
      <c r="U21">
        <f t="shared" ca="1" si="18"/>
        <v>510.81727500000005</v>
      </c>
      <c r="V21" s="5">
        <f t="shared" ca="1" si="19"/>
        <v>-7712.9654750000373</v>
      </c>
      <c r="W21" s="12">
        <f t="shared" ca="1" si="20"/>
        <v>-7.5522939428125596E-3</v>
      </c>
      <c r="X21" s="8">
        <f t="shared" ca="1" si="21"/>
        <v>1021274.5337249999</v>
      </c>
      <c r="Y21" s="8">
        <f t="shared" ca="1" si="22"/>
        <v>1013561.5682499998</v>
      </c>
      <c r="Z21" s="12">
        <f ca="1">1-(Y21/MAX($Y$2:Y21))</f>
        <v>7.552293942812649E-3</v>
      </c>
      <c r="AF21" s="31" t="s">
        <v>73</v>
      </c>
      <c r="AG21" s="47">
        <f ca="1">XIRR(AG19:AG20,AF19:AF20)</f>
        <v>-0.58018391057848939</v>
      </c>
    </row>
    <row r="22" spans="1:33" x14ac:dyDescent="0.3">
      <c r="A22" s="4">
        <v>41303</v>
      </c>
      <c r="B22" s="4">
        <v>41303</v>
      </c>
      <c r="C22" s="48" t="str">
        <f t="shared" ca="1" si="1"/>
        <v/>
      </c>
      <c r="D22" s="48">
        <f t="shared" ca="1" si="2"/>
        <v>3</v>
      </c>
      <c r="E22" s="48" t="str">
        <f t="shared" ca="1" si="3"/>
        <v/>
      </c>
      <c r="F22" s="48" t="str">
        <f t="shared" ca="1" si="4"/>
        <v>Short</v>
      </c>
      <c r="G22" s="48" t="str">
        <f t="shared" ca="1" si="5"/>
        <v>Short</v>
      </c>
      <c r="H22" s="48" t="str">
        <f t="shared" ca="1" si="0"/>
        <v/>
      </c>
      <c r="I22" s="48">
        <f t="shared" ca="1" si="6"/>
        <v>1</v>
      </c>
      <c r="J22" t="str">
        <f t="shared" ca="1" si="7"/>
        <v/>
      </c>
      <c r="K22">
        <f t="shared" ca="1" si="8"/>
        <v>802.5</v>
      </c>
      <c r="L22" t="str">
        <f t="shared" ca="1" si="9"/>
        <v/>
      </c>
      <c r="M22">
        <f t="shared" ca="1" si="10"/>
        <v>652.45000000000005</v>
      </c>
      <c r="N22">
        <f t="shared" ca="1" si="11"/>
        <v>628</v>
      </c>
      <c r="O22">
        <f t="shared" ca="1" si="12"/>
        <v>762</v>
      </c>
      <c r="P22" s="5">
        <f t="shared" ca="1" si="13"/>
        <v>1012841.8999999999</v>
      </c>
      <c r="Q22" s="5">
        <f t="shared" ca="1" si="14"/>
        <v>1001136.9</v>
      </c>
      <c r="R22" s="5">
        <f t="shared" ca="1" si="15"/>
        <v>7497.3999999999178</v>
      </c>
      <c r="S22" s="12">
        <f t="shared" ca="1" si="16"/>
        <v>7.3970839412792816E-3</v>
      </c>
      <c r="T22">
        <f t="shared" ca="1" si="17"/>
        <v>506.42094999999995</v>
      </c>
      <c r="U22">
        <f t="shared" ca="1" si="18"/>
        <v>500.56845000000004</v>
      </c>
      <c r="V22" s="5">
        <f t="shared" ca="1" si="19"/>
        <v>6490.4105999999174</v>
      </c>
      <c r="W22" s="12">
        <f t="shared" ca="1" si="20"/>
        <v>6.4035681731758661E-3</v>
      </c>
      <c r="X22" s="8">
        <f t="shared" ca="1" si="21"/>
        <v>1013561.5682499998</v>
      </c>
      <c r="Y22" s="8">
        <f t="shared" ca="1" si="22"/>
        <v>1020051.9788499997</v>
      </c>
      <c r="Z22" s="12">
        <f ca="1">1-(Y22/MAX($Y$2:Y22))</f>
        <v>1.1970873987633412E-3</v>
      </c>
    </row>
    <row r="23" spans="1:33" x14ac:dyDescent="0.3">
      <c r="A23" s="4">
        <v>41304</v>
      </c>
      <c r="B23" s="4">
        <v>41304</v>
      </c>
      <c r="C23" s="48" t="str">
        <f t="shared" ca="1" si="1"/>
        <v/>
      </c>
      <c r="D23" s="48" t="str">
        <f t="shared" ca="1" si="2"/>
        <v/>
      </c>
      <c r="E23" s="48" t="str">
        <f t="shared" ca="1" si="3"/>
        <v/>
      </c>
      <c r="F23" s="48" t="str">
        <f t="shared" ca="1" si="4"/>
        <v/>
      </c>
      <c r="G23" s="48" t="str">
        <f t="shared" ca="1" si="5"/>
        <v/>
      </c>
      <c r="H23" s="48" t="str">
        <f t="shared" ca="1" si="0"/>
        <v/>
      </c>
      <c r="I23" s="48" t="str">
        <f t="shared" ca="1" si="6"/>
        <v/>
      </c>
      <c r="J23" t="str">
        <f t="shared" ca="1" si="7"/>
        <v/>
      </c>
      <c r="K23" t="str">
        <f t="shared" ca="1" si="8"/>
        <v/>
      </c>
      <c r="L23" t="str">
        <f t="shared" ca="1" si="9"/>
        <v/>
      </c>
      <c r="M23" t="str">
        <f t="shared" ca="1" si="10"/>
        <v/>
      </c>
      <c r="N23">
        <f t="shared" ca="1" si="11"/>
        <v>0</v>
      </c>
      <c r="O23">
        <f t="shared" ca="1" si="12"/>
        <v>0</v>
      </c>
      <c r="P23" s="5">
        <f t="shared" ca="1" si="13"/>
        <v>0</v>
      </c>
      <c r="Q23" s="5">
        <f t="shared" ca="1" si="14"/>
        <v>0</v>
      </c>
      <c r="R23" s="5">
        <f t="shared" ca="1" si="15"/>
        <v>0</v>
      </c>
      <c r="S23" s="12">
        <f t="shared" ca="1" si="16"/>
        <v>0</v>
      </c>
      <c r="T23">
        <f t="shared" ca="1" si="17"/>
        <v>0</v>
      </c>
      <c r="U23">
        <f t="shared" ca="1" si="18"/>
        <v>0</v>
      </c>
      <c r="V23" s="5">
        <f t="shared" ca="1" si="19"/>
        <v>0</v>
      </c>
      <c r="W23" s="12">
        <f t="shared" ca="1" si="20"/>
        <v>0</v>
      </c>
      <c r="X23" s="8">
        <f t="shared" ca="1" si="21"/>
        <v>1020051.9788499997</v>
      </c>
      <c r="Y23" s="8">
        <f t="shared" ca="1" si="22"/>
        <v>1020051.9788499997</v>
      </c>
      <c r="Z23" s="12">
        <f ca="1">1-(Y23/MAX($Y$2:Y23))</f>
        <v>1.1970873987633412E-3</v>
      </c>
    </row>
    <row r="24" spans="1:33" x14ac:dyDescent="0.3">
      <c r="A24" s="4">
        <v>41305</v>
      </c>
      <c r="B24" s="4">
        <v>41305</v>
      </c>
      <c r="C24" s="48" t="str">
        <f t="shared" ca="1" si="1"/>
        <v/>
      </c>
      <c r="D24" s="48" t="str">
        <f t="shared" ca="1" si="2"/>
        <v/>
      </c>
      <c r="E24" s="48" t="str">
        <f t="shared" ca="1" si="3"/>
        <v/>
      </c>
      <c r="F24" s="48" t="str">
        <f t="shared" ca="1" si="4"/>
        <v/>
      </c>
      <c r="G24" s="48" t="str">
        <f t="shared" ca="1" si="5"/>
        <v/>
      </c>
      <c r="H24" s="48" t="str">
        <f t="shared" ca="1" si="0"/>
        <v/>
      </c>
      <c r="I24" s="48" t="str">
        <f t="shared" ca="1" si="6"/>
        <v/>
      </c>
      <c r="J24" t="str">
        <f t="shared" ca="1" si="7"/>
        <v/>
      </c>
      <c r="K24" t="str">
        <f t="shared" ca="1" si="8"/>
        <v/>
      </c>
      <c r="L24" t="str">
        <f t="shared" ca="1" si="9"/>
        <v/>
      </c>
      <c r="M24" t="str">
        <f t="shared" ca="1" si="10"/>
        <v/>
      </c>
      <c r="N24">
        <f t="shared" ca="1" si="11"/>
        <v>0</v>
      </c>
      <c r="O24">
        <f t="shared" ca="1" si="12"/>
        <v>0</v>
      </c>
      <c r="P24" s="5">
        <f t="shared" ca="1" si="13"/>
        <v>0</v>
      </c>
      <c r="Q24" s="5">
        <f t="shared" ca="1" si="14"/>
        <v>0</v>
      </c>
      <c r="R24" s="5">
        <f t="shared" ca="1" si="15"/>
        <v>0</v>
      </c>
      <c r="S24" s="12">
        <f t="shared" ca="1" si="16"/>
        <v>0</v>
      </c>
      <c r="T24">
        <f t="shared" ca="1" si="17"/>
        <v>0</v>
      </c>
      <c r="U24">
        <f t="shared" ca="1" si="18"/>
        <v>0</v>
      </c>
      <c r="V24" s="5">
        <f t="shared" ca="1" si="19"/>
        <v>0</v>
      </c>
      <c r="W24" s="12">
        <f t="shared" ca="1" si="20"/>
        <v>0</v>
      </c>
      <c r="X24" s="8">
        <f t="shared" ca="1" si="21"/>
        <v>1020051.9788499997</v>
      </c>
      <c r="Y24" s="8">
        <f t="shared" ca="1" si="22"/>
        <v>1020051.9788499997</v>
      </c>
      <c r="Z24" s="12">
        <f ca="1">1-(Y24/MAX($Y$2:Y24))</f>
        <v>1.1970873987633412E-3</v>
      </c>
    </row>
    <row r="25" spans="1:33" x14ac:dyDescent="0.3">
      <c r="A25" s="4">
        <v>41306</v>
      </c>
      <c r="B25" s="4">
        <v>41306</v>
      </c>
      <c r="C25" s="48" t="str">
        <f t="shared" ca="1" si="1"/>
        <v/>
      </c>
      <c r="D25" s="48" t="str">
        <f t="shared" ca="1" si="2"/>
        <v/>
      </c>
      <c r="E25" s="48" t="str">
        <f t="shared" ca="1" si="3"/>
        <v/>
      </c>
      <c r="F25" s="48" t="str">
        <f t="shared" ca="1" si="4"/>
        <v/>
      </c>
      <c r="G25" s="48" t="str">
        <f t="shared" ca="1" si="5"/>
        <v/>
      </c>
      <c r="H25" s="48" t="str">
        <f t="shared" ca="1" si="0"/>
        <v/>
      </c>
      <c r="I25" s="48" t="str">
        <f t="shared" ca="1" si="6"/>
        <v/>
      </c>
      <c r="J25" t="str">
        <f t="shared" ca="1" si="7"/>
        <v/>
      </c>
      <c r="K25" t="str">
        <f t="shared" ca="1" si="8"/>
        <v/>
      </c>
      <c r="L25" t="str">
        <f t="shared" ca="1" si="9"/>
        <v/>
      </c>
      <c r="M25" t="str">
        <f t="shared" ca="1" si="10"/>
        <v/>
      </c>
      <c r="N25">
        <f t="shared" ca="1" si="11"/>
        <v>0</v>
      </c>
      <c r="O25">
        <f t="shared" ca="1" si="12"/>
        <v>0</v>
      </c>
      <c r="P25" s="5">
        <f t="shared" ca="1" si="13"/>
        <v>0</v>
      </c>
      <c r="Q25" s="5">
        <f t="shared" ca="1" si="14"/>
        <v>0</v>
      </c>
      <c r="R25" s="5">
        <f t="shared" ca="1" si="15"/>
        <v>0</v>
      </c>
      <c r="S25" s="12">
        <f t="shared" ca="1" si="16"/>
        <v>0</v>
      </c>
      <c r="T25">
        <f t="shared" ca="1" si="17"/>
        <v>0</v>
      </c>
      <c r="U25">
        <f t="shared" ca="1" si="18"/>
        <v>0</v>
      </c>
      <c r="V25" s="5">
        <f t="shared" ca="1" si="19"/>
        <v>0</v>
      </c>
      <c r="W25" s="12">
        <f t="shared" ca="1" si="20"/>
        <v>0</v>
      </c>
      <c r="X25" s="8">
        <f t="shared" ca="1" si="21"/>
        <v>1020051.9788499997</v>
      </c>
      <c r="Y25" s="8">
        <f t="shared" ca="1" si="22"/>
        <v>1020051.9788499997</v>
      </c>
      <c r="Z25" s="12">
        <f ca="1">1-(Y25/MAX($Y$2:Y25))</f>
        <v>1.1970873987633412E-3</v>
      </c>
    </row>
    <row r="26" spans="1:33" x14ac:dyDescent="0.3">
      <c r="A26" s="4">
        <v>41309</v>
      </c>
      <c r="B26" s="4">
        <v>41309</v>
      </c>
      <c r="C26" s="48" t="str">
        <f t="shared" ca="1" si="1"/>
        <v/>
      </c>
      <c r="D26" s="48" t="str">
        <f t="shared" ca="1" si="2"/>
        <v/>
      </c>
      <c r="E26" s="48" t="str">
        <f t="shared" ca="1" si="3"/>
        <v/>
      </c>
      <c r="F26" s="48" t="str">
        <f t="shared" ca="1" si="4"/>
        <v/>
      </c>
      <c r="G26" s="48" t="str">
        <f t="shared" ca="1" si="5"/>
        <v/>
      </c>
      <c r="H26" s="48" t="str">
        <f t="shared" ca="1" si="0"/>
        <v/>
      </c>
      <c r="I26" s="48" t="str">
        <f t="shared" ca="1" si="6"/>
        <v/>
      </c>
      <c r="J26" t="str">
        <f t="shared" ca="1" si="7"/>
        <v/>
      </c>
      <c r="K26" t="str">
        <f t="shared" ca="1" si="8"/>
        <v/>
      </c>
      <c r="L26" t="str">
        <f t="shared" ca="1" si="9"/>
        <v/>
      </c>
      <c r="M26" t="str">
        <f t="shared" ca="1" si="10"/>
        <v/>
      </c>
      <c r="N26">
        <f t="shared" ca="1" si="11"/>
        <v>0</v>
      </c>
      <c r="O26">
        <f t="shared" ca="1" si="12"/>
        <v>0</v>
      </c>
      <c r="P26" s="5">
        <f t="shared" ca="1" si="13"/>
        <v>0</v>
      </c>
      <c r="Q26" s="5">
        <f t="shared" ca="1" si="14"/>
        <v>0</v>
      </c>
      <c r="R26" s="5">
        <f t="shared" ca="1" si="15"/>
        <v>0</v>
      </c>
      <c r="S26" s="12">
        <f t="shared" ca="1" si="16"/>
        <v>0</v>
      </c>
      <c r="T26">
        <f t="shared" ca="1" si="17"/>
        <v>0</v>
      </c>
      <c r="U26">
        <f t="shared" ca="1" si="18"/>
        <v>0</v>
      </c>
      <c r="V26" s="5">
        <f t="shared" ca="1" si="19"/>
        <v>0</v>
      </c>
      <c r="W26" s="12">
        <f t="shared" ca="1" si="20"/>
        <v>0</v>
      </c>
      <c r="X26" s="8">
        <f t="shared" ca="1" si="21"/>
        <v>1020051.9788499997</v>
      </c>
      <c r="Y26" s="8">
        <f t="shared" ca="1" si="22"/>
        <v>1020051.9788499997</v>
      </c>
      <c r="Z26" s="12">
        <f ca="1">1-(Y26/MAX($Y$2:Y26))</f>
        <v>1.1970873987633412E-3</v>
      </c>
    </row>
    <row r="27" spans="1:33" x14ac:dyDescent="0.3">
      <c r="A27" s="4">
        <v>41310</v>
      </c>
      <c r="B27" s="4">
        <v>41310</v>
      </c>
      <c r="C27" s="48" t="str">
        <f t="shared" ca="1" si="1"/>
        <v/>
      </c>
      <c r="D27" s="48" t="str">
        <f t="shared" ca="1" si="2"/>
        <v/>
      </c>
      <c r="E27" s="48" t="str">
        <f t="shared" ca="1" si="3"/>
        <v/>
      </c>
      <c r="F27" s="48" t="str">
        <f t="shared" ca="1" si="4"/>
        <v/>
      </c>
      <c r="G27" s="48" t="str">
        <f t="shared" ca="1" si="5"/>
        <v/>
      </c>
      <c r="H27" s="48" t="str">
        <f t="shared" ca="1" si="0"/>
        <v/>
      </c>
      <c r="I27" s="48" t="str">
        <f t="shared" ca="1" si="6"/>
        <v/>
      </c>
      <c r="J27" t="str">
        <f t="shared" ca="1" si="7"/>
        <v/>
      </c>
      <c r="K27" t="str">
        <f t="shared" ca="1" si="8"/>
        <v/>
      </c>
      <c r="L27" t="str">
        <f t="shared" ca="1" si="9"/>
        <v/>
      </c>
      <c r="M27" t="str">
        <f t="shared" ca="1" si="10"/>
        <v/>
      </c>
      <c r="N27">
        <f t="shared" ca="1" si="11"/>
        <v>0</v>
      </c>
      <c r="O27">
        <f t="shared" ca="1" si="12"/>
        <v>0</v>
      </c>
      <c r="P27" s="5">
        <f t="shared" ca="1" si="13"/>
        <v>0</v>
      </c>
      <c r="Q27" s="5">
        <f t="shared" ca="1" si="14"/>
        <v>0</v>
      </c>
      <c r="R27" s="5">
        <f t="shared" ca="1" si="15"/>
        <v>0</v>
      </c>
      <c r="S27" s="12">
        <f t="shared" ca="1" si="16"/>
        <v>0</v>
      </c>
      <c r="T27">
        <f t="shared" ca="1" si="17"/>
        <v>0</v>
      </c>
      <c r="U27">
        <f t="shared" ca="1" si="18"/>
        <v>0</v>
      </c>
      <c r="V27" s="5">
        <f t="shared" ca="1" si="19"/>
        <v>0</v>
      </c>
      <c r="W27" s="12">
        <f t="shared" ca="1" si="20"/>
        <v>0</v>
      </c>
      <c r="X27" s="8">
        <f t="shared" ca="1" si="21"/>
        <v>1020051.9788499997</v>
      </c>
      <c r="Y27" s="8">
        <f t="shared" ca="1" si="22"/>
        <v>1020051.9788499997</v>
      </c>
      <c r="Z27" s="12">
        <f ca="1">1-(Y27/MAX($Y$2:Y27))</f>
        <v>1.1970873987633412E-3</v>
      </c>
    </row>
    <row r="28" spans="1:33" x14ac:dyDescent="0.3">
      <c r="A28" s="36">
        <v>41311</v>
      </c>
      <c r="B28" s="4">
        <v>41311</v>
      </c>
      <c r="C28" s="48">
        <f t="shared" ca="1" si="1"/>
        <v>4</v>
      </c>
      <c r="D28" s="48" t="str">
        <f t="shared" ca="1" si="2"/>
        <v/>
      </c>
      <c r="E28" s="48" t="str">
        <f t="shared" ca="1" si="3"/>
        <v>Long</v>
      </c>
      <c r="F28" s="48" t="str">
        <f t="shared" ca="1" si="4"/>
        <v/>
      </c>
      <c r="G28" s="48" t="str">
        <f t="shared" ca="1" si="5"/>
        <v/>
      </c>
      <c r="H28" s="48">
        <f t="shared" ca="1" si="0"/>
        <v>1</v>
      </c>
      <c r="I28" s="48" t="str">
        <f t="shared" ca="1" si="6"/>
        <v/>
      </c>
      <c r="J28">
        <f t="shared" ca="1" si="7"/>
        <v>639.5</v>
      </c>
      <c r="K28" t="str">
        <f t="shared" ca="1" si="8"/>
        <v/>
      </c>
      <c r="L28">
        <f t="shared" ca="1" si="9"/>
        <v>807.75</v>
      </c>
      <c r="M28" t="str">
        <f t="shared" ca="1" si="10"/>
        <v/>
      </c>
      <c r="N28">
        <f t="shared" ca="1" si="11"/>
        <v>0</v>
      </c>
      <c r="O28">
        <f t="shared" ca="1" si="12"/>
        <v>0</v>
      </c>
      <c r="P28" s="5">
        <f t="shared" ca="1" si="13"/>
        <v>0</v>
      </c>
      <c r="Q28" s="5">
        <f t="shared" ca="1" si="14"/>
        <v>0</v>
      </c>
      <c r="R28" s="5">
        <f t="shared" ca="1" si="15"/>
        <v>0</v>
      </c>
      <c r="S28" s="12">
        <f t="shared" ca="1" si="16"/>
        <v>0</v>
      </c>
      <c r="T28">
        <f t="shared" ca="1" si="17"/>
        <v>0</v>
      </c>
      <c r="U28">
        <f t="shared" ca="1" si="18"/>
        <v>0</v>
      </c>
      <c r="V28" s="5">
        <f t="shared" ca="1" si="19"/>
        <v>0</v>
      </c>
      <c r="W28" s="12">
        <f t="shared" ca="1" si="20"/>
        <v>0</v>
      </c>
      <c r="X28" s="8">
        <f t="shared" ca="1" si="21"/>
        <v>1020051.9788499997</v>
      </c>
      <c r="Y28" s="8">
        <f t="shared" ca="1" si="22"/>
        <v>1020051.9788499997</v>
      </c>
      <c r="Z28" s="12">
        <f ca="1">1-(Y28/MAX($Y$2:Y28))</f>
        <v>1.1970873987633412E-3</v>
      </c>
    </row>
    <row r="29" spans="1:33" x14ac:dyDescent="0.3">
      <c r="A29" s="4">
        <v>41312</v>
      </c>
      <c r="B29" s="4">
        <v>41312</v>
      </c>
      <c r="C29" s="48" t="str">
        <f t="shared" ca="1" si="1"/>
        <v/>
      </c>
      <c r="D29" s="48" t="str">
        <f t="shared" ca="1" si="2"/>
        <v/>
      </c>
      <c r="E29" s="48" t="str">
        <f t="shared" ca="1" si="3"/>
        <v/>
      </c>
      <c r="F29" s="48" t="str">
        <f t="shared" ca="1" si="4"/>
        <v/>
      </c>
      <c r="G29" s="48" t="str">
        <f t="shared" ca="1" si="5"/>
        <v>Long</v>
      </c>
      <c r="H29" s="48" t="str">
        <f t="shared" ca="1" si="0"/>
        <v/>
      </c>
      <c r="I29" s="48" t="str">
        <f t="shared" ca="1" si="6"/>
        <v/>
      </c>
      <c r="J29">
        <f t="shared" ca="1" si="7"/>
        <v>639.5</v>
      </c>
      <c r="K29">
        <f t="shared" ca="1" si="8"/>
        <v>641.5</v>
      </c>
      <c r="L29">
        <f t="shared" ca="1" si="9"/>
        <v>807.75</v>
      </c>
      <c r="M29">
        <f t="shared" ca="1" si="10"/>
        <v>810.65</v>
      </c>
      <c r="N29">
        <f t="shared" ca="1" si="11"/>
        <v>797</v>
      </c>
      <c r="O29">
        <f t="shared" ca="1" si="12"/>
        <v>631</v>
      </c>
      <c r="P29" s="5">
        <f t="shared" ca="1" si="13"/>
        <v>1019371.75</v>
      </c>
      <c r="Q29" s="5">
        <f t="shared" ca="1" si="14"/>
        <v>1022795.6499999999</v>
      </c>
      <c r="R29" s="5">
        <f t="shared" ca="1" si="15"/>
        <v>-235.89999999998554</v>
      </c>
      <c r="S29" s="12">
        <f t="shared" ca="1" si="16"/>
        <v>-2.3126272473480983E-4</v>
      </c>
      <c r="T29">
        <f t="shared" ca="1" si="17"/>
        <v>509.68587500000001</v>
      </c>
      <c r="U29">
        <f t="shared" ca="1" si="18"/>
        <v>511.39782499999995</v>
      </c>
      <c r="V29" s="5">
        <f t="shared" ca="1" si="19"/>
        <v>-1256.9836999999854</v>
      </c>
      <c r="W29" s="12">
        <f t="shared" ca="1" si="20"/>
        <v>-1.2322741645157153E-3</v>
      </c>
      <c r="X29" s="8">
        <f t="shared" ca="1" si="21"/>
        <v>1020051.9788499997</v>
      </c>
      <c r="Y29" s="8">
        <f t="shared" ca="1" si="22"/>
        <v>1018794.9951499997</v>
      </c>
      <c r="Z29" s="12">
        <f ca="1">1-(Y29/MAX($Y$2:Y29))</f>
        <v>2.427886423404968E-3</v>
      </c>
    </row>
    <row r="30" spans="1:33" x14ac:dyDescent="0.3">
      <c r="A30" s="4">
        <v>41313</v>
      </c>
      <c r="B30" s="4">
        <v>41313</v>
      </c>
      <c r="C30" s="48" t="str">
        <f t="shared" ca="1" si="1"/>
        <v/>
      </c>
      <c r="D30" s="48" t="str">
        <f t="shared" ca="1" si="2"/>
        <v/>
      </c>
      <c r="E30" s="48" t="str">
        <f t="shared" ca="1" si="3"/>
        <v/>
      </c>
      <c r="F30" s="48" t="str">
        <f t="shared" ca="1" si="4"/>
        <v/>
      </c>
      <c r="G30" s="48" t="str">
        <f t="shared" ca="1" si="5"/>
        <v>Long</v>
      </c>
      <c r="H30" s="48" t="str">
        <f t="shared" ca="1" si="0"/>
        <v/>
      </c>
      <c r="I30" s="48" t="str">
        <f t="shared" ca="1" si="6"/>
        <v/>
      </c>
      <c r="J30">
        <f t="shared" ca="1" si="7"/>
        <v>639.5</v>
      </c>
      <c r="K30">
        <f t="shared" ca="1" si="8"/>
        <v>650.04999999999995</v>
      </c>
      <c r="L30">
        <f t="shared" ca="1" si="9"/>
        <v>807.75</v>
      </c>
      <c r="M30">
        <f t="shared" ca="1" si="10"/>
        <v>808.8</v>
      </c>
      <c r="N30">
        <f t="shared" ca="1" si="11"/>
        <v>796</v>
      </c>
      <c r="O30">
        <f t="shared" ca="1" si="12"/>
        <v>630</v>
      </c>
      <c r="P30" s="5">
        <f t="shared" ca="1" si="13"/>
        <v>1017924.5</v>
      </c>
      <c r="Q30" s="5">
        <f t="shared" ca="1" si="14"/>
        <v>1026983.8</v>
      </c>
      <c r="R30" s="5">
        <f t="shared" ca="1" si="15"/>
        <v>7736.299999999992</v>
      </c>
      <c r="S30" s="12">
        <f t="shared" ca="1" si="16"/>
        <v>7.5935787246981488E-3</v>
      </c>
      <c r="T30">
        <f t="shared" ca="1" si="17"/>
        <v>508.96224999999998</v>
      </c>
      <c r="U30">
        <f t="shared" ca="1" si="18"/>
        <v>513.49189999999999</v>
      </c>
      <c r="V30" s="5">
        <f t="shared" ca="1" si="19"/>
        <v>6713.8458499999924</v>
      </c>
      <c r="W30" s="12">
        <f t="shared" ca="1" si="20"/>
        <v>6.5899870748888948E-3</v>
      </c>
      <c r="X30" s="8">
        <f t="shared" ca="1" si="21"/>
        <v>1018794.9951499997</v>
      </c>
      <c r="Y30" s="8">
        <f t="shared" ca="1" si="22"/>
        <v>1025508.8409999998</v>
      </c>
      <c r="Z30" s="12">
        <f ca="1">1-(Y30/MAX($Y$2:Y30))</f>
        <v>0</v>
      </c>
    </row>
    <row r="31" spans="1:33" x14ac:dyDescent="0.3">
      <c r="A31" s="4">
        <v>41316</v>
      </c>
      <c r="B31" s="4">
        <v>41316</v>
      </c>
      <c r="C31" s="48" t="str">
        <f t="shared" ca="1" si="1"/>
        <v/>
      </c>
      <c r="D31" s="48">
        <f t="shared" ca="1" si="2"/>
        <v>4</v>
      </c>
      <c r="E31" s="48" t="str">
        <f t="shared" ca="1" si="3"/>
        <v/>
      </c>
      <c r="F31" s="48" t="str">
        <f t="shared" ca="1" si="4"/>
        <v>Long</v>
      </c>
      <c r="G31" s="48" t="str">
        <f t="shared" ca="1" si="5"/>
        <v>Long</v>
      </c>
      <c r="H31" s="48" t="str">
        <f t="shared" ca="1" si="0"/>
        <v/>
      </c>
      <c r="I31" s="48">
        <f t="shared" ca="1" si="6"/>
        <v>1</v>
      </c>
      <c r="J31" t="str">
        <f t="shared" ca="1" si="7"/>
        <v/>
      </c>
      <c r="K31">
        <f t="shared" ca="1" si="8"/>
        <v>656.95</v>
      </c>
      <c r="L31" t="str">
        <f t="shared" ca="1" si="9"/>
        <v/>
      </c>
      <c r="M31">
        <f t="shared" ca="1" si="10"/>
        <v>800.2</v>
      </c>
      <c r="N31">
        <f t="shared" ca="1" si="11"/>
        <v>801</v>
      </c>
      <c r="O31">
        <f t="shared" ca="1" si="12"/>
        <v>634</v>
      </c>
      <c r="P31" s="5">
        <f t="shared" ca="1" si="13"/>
        <v>1024353</v>
      </c>
      <c r="Q31" s="5">
        <f t="shared" ca="1" si="14"/>
        <v>1033543.7500000001</v>
      </c>
      <c r="R31" s="5">
        <f t="shared" ca="1" si="15"/>
        <v>18764.150000000009</v>
      </c>
      <c r="S31" s="12">
        <f t="shared" ca="1" si="16"/>
        <v>1.829740441993909E-2</v>
      </c>
      <c r="T31">
        <f t="shared" ca="1" si="17"/>
        <v>512.17650000000003</v>
      </c>
      <c r="U31">
        <f t="shared" ca="1" si="18"/>
        <v>516.77187500000002</v>
      </c>
      <c r="V31" s="5">
        <f t="shared" ca="1" si="19"/>
        <v>17735.201625000009</v>
      </c>
      <c r="W31" s="12">
        <f t="shared" ca="1" si="20"/>
        <v>1.7294050442028332E-2</v>
      </c>
      <c r="X31" s="8">
        <f t="shared" ca="1" si="21"/>
        <v>1025508.8409999998</v>
      </c>
      <c r="Y31" s="8">
        <f t="shared" ca="1" si="22"/>
        <v>1043244.0426249998</v>
      </c>
      <c r="Z31" s="12">
        <f ca="1">1-(Y31/MAX($Y$2:Y31))</f>
        <v>0</v>
      </c>
    </row>
    <row r="32" spans="1:33" x14ac:dyDescent="0.3">
      <c r="A32" s="36">
        <v>41317</v>
      </c>
      <c r="B32" s="4">
        <v>41317</v>
      </c>
      <c r="C32" s="48">
        <f t="shared" ca="1" si="1"/>
        <v>5</v>
      </c>
      <c r="D32" s="48" t="str">
        <f t="shared" ca="1" si="2"/>
        <v/>
      </c>
      <c r="E32" s="48" t="str">
        <f t="shared" ca="1" si="3"/>
        <v>Short</v>
      </c>
      <c r="F32" s="48" t="str">
        <f t="shared" ca="1" si="4"/>
        <v/>
      </c>
      <c r="G32" s="48" t="str">
        <f t="shared" ca="1" si="5"/>
        <v/>
      </c>
      <c r="H32" s="48">
        <f t="shared" ca="1" si="0"/>
        <v>1</v>
      </c>
      <c r="I32" s="48" t="str">
        <f t="shared" ca="1" si="6"/>
        <v/>
      </c>
      <c r="J32">
        <f t="shared" ca="1" si="7"/>
        <v>800.4</v>
      </c>
      <c r="K32" t="str">
        <f t="shared" ca="1" si="8"/>
        <v/>
      </c>
      <c r="L32">
        <f t="shared" ca="1" si="9"/>
        <v>665.2</v>
      </c>
      <c r="M32" t="str">
        <f t="shared" ca="1" si="10"/>
        <v/>
      </c>
      <c r="N32">
        <f t="shared" ca="1" si="11"/>
        <v>0</v>
      </c>
      <c r="O32">
        <f t="shared" ca="1" si="12"/>
        <v>0</v>
      </c>
      <c r="P32" s="5">
        <f t="shared" ca="1" si="13"/>
        <v>0</v>
      </c>
      <c r="Q32" s="5">
        <f t="shared" ca="1" si="14"/>
        <v>0</v>
      </c>
      <c r="R32" s="5">
        <f t="shared" ca="1" si="15"/>
        <v>0</v>
      </c>
      <c r="S32" s="12">
        <f t="shared" ca="1" si="16"/>
        <v>0</v>
      </c>
      <c r="T32">
        <f t="shared" ca="1" si="17"/>
        <v>0</v>
      </c>
      <c r="U32">
        <f t="shared" ca="1" si="18"/>
        <v>0</v>
      </c>
      <c r="V32" s="5">
        <f t="shared" ca="1" si="19"/>
        <v>0</v>
      </c>
      <c r="W32" s="12">
        <f t="shared" ca="1" si="20"/>
        <v>0</v>
      </c>
      <c r="X32" s="8">
        <f t="shared" ca="1" si="21"/>
        <v>1043244.0426249998</v>
      </c>
      <c r="Y32" s="8">
        <f t="shared" ca="1" si="22"/>
        <v>1043244.0426249998</v>
      </c>
      <c r="Z32" s="12">
        <f ca="1">1-(Y32/MAX($Y$2:Y32))</f>
        <v>0</v>
      </c>
    </row>
    <row r="33" spans="1:26" x14ac:dyDescent="0.3">
      <c r="A33" s="4">
        <v>41318</v>
      </c>
      <c r="B33" s="4">
        <v>41318</v>
      </c>
      <c r="C33" s="48" t="str">
        <f t="shared" ca="1" si="1"/>
        <v/>
      </c>
      <c r="D33" s="48" t="str">
        <f t="shared" ca="1" si="2"/>
        <v/>
      </c>
      <c r="E33" s="48" t="str">
        <f t="shared" ca="1" si="3"/>
        <v/>
      </c>
      <c r="F33" s="48" t="str">
        <f t="shared" ca="1" si="4"/>
        <v/>
      </c>
      <c r="G33" s="48" t="str">
        <f t="shared" ca="1" si="5"/>
        <v>Short</v>
      </c>
      <c r="H33" s="48" t="str">
        <f t="shared" ca="1" si="0"/>
        <v/>
      </c>
      <c r="I33" s="48" t="str">
        <f t="shared" ca="1" si="6"/>
        <v/>
      </c>
      <c r="J33">
        <f t="shared" ca="1" si="7"/>
        <v>800.4</v>
      </c>
      <c r="K33">
        <f t="shared" ca="1" si="8"/>
        <v>815</v>
      </c>
      <c r="L33">
        <f t="shared" ca="1" si="9"/>
        <v>665.2</v>
      </c>
      <c r="M33">
        <f t="shared" ca="1" si="10"/>
        <v>664.2</v>
      </c>
      <c r="N33">
        <f t="shared" ca="1" si="11"/>
        <v>651</v>
      </c>
      <c r="O33">
        <f t="shared" ca="1" si="12"/>
        <v>784</v>
      </c>
      <c r="P33" s="5">
        <f t="shared" ca="1" si="13"/>
        <v>1042577.2</v>
      </c>
      <c r="Q33" s="5">
        <f t="shared" ca="1" si="14"/>
        <v>1051297.8</v>
      </c>
      <c r="R33" s="5">
        <f t="shared" ca="1" si="15"/>
        <v>10288.600000000015</v>
      </c>
      <c r="S33" s="12">
        <f t="shared" ca="1" si="16"/>
        <v>9.8621219768597456E-3</v>
      </c>
      <c r="T33">
        <f t="shared" ca="1" si="17"/>
        <v>521.28859999999997</v>
      </c>
      <c r="U33">
        <f t="shared" ca="1" si="18"/>
        <v>525.64890000000003</v>
      </c>
      <c r="V33" s="5">
        <f t="shared" ca="1" si="19"/>
        <v>9241.6625000000149</v>
      </c>
      <c r="W33" s="12">
        <f t="shared" ca="1" si="20"/>
        <v>8.8585816188762895E-3</v>
      </c>
      <c r="X33" s="8">
        <f t="shared" ca="1" si="21"/>
        <v>1043244.0426249998</v>
      </c>
      <c r="Y33" s="8">
        <f t="shared" ca="1" si="22"/>
        <v>1052485.7051249999</v>
      </c>
      <c r="Z33" s="12">
        <f ca="1">1-(Y33/MAX($Y$2:Y33))</f>
        <v>0</v>
      </c>
    </row>
    <row r="34" spans="1:26" x14ac:dyDescent="0.3">
      <c r="A34" s="4">
        <v>41319</v>
      </c>
      <c r="B34" s="4">
        <v>41319</v>
      </c>
      <c r="C34" s="48" t="str">
        <f t="shared" ca="1" si="1"/>
        <v/>
      </c>
      <c r="D34" s="48" t="str">
        <f t="shared" ca="1" si="2"/>
        <v/>
      </c>
      <c r="E34" s="48" t="str">
        <f t="shared" ca="1" si="3"/>
        <v/>
      </c>
      <c r="F34" s="48" t="str">
        <f t="shared" ca="1" si="4"/>
        <v/>
      </c>
      <c r="G34" s="48" t="str">
        <f t="shared" ca="1" si="5"/>
        <v>Short</v>
      </c>
      <c r="H34" s="48" t="str">
        <f t="shared" ca="1" si="0"/>
        <v/>
      </c>
      <c r="I34" s="48" t="str">
        <f t="shared" ca="1" si="6"/>
        <v/>
      </c>
      <c r="J34">
        <f t="shared" ca="1" si="7"/>
        <v>800.4</v>
      </c>
      <c r="K34">
        <f t="shared" ca="1" si="8"/>
        <v>816.2</v>
      </c>
      <c r="L34">
        <f t="shared" ca="1" si="9"/>
        <v>665.2</v>
      </c>
      <c r="M34">
        <f t="shared" ca="1" si="10"/>
        <v>674.8</v>
      </c>
      <c r="N34">
        <f t="shared" ca="1" si="11"/>
        <v>657</v>
      </c>
      <c r="O34">
        <f t="shared" ca="1" si="12"/>
        <v>791</v>
      </c>
      <c r="P34" s="5">
        <f t="shared" ca="1" si="13"/>
        <v>1052036</v>
      </c>
      <c r="Q34" s="5">
        <f t="shared" ca="1" si="14"/>
        <v>1070010.2</v>
      </c>
      <c r="R34" s="5">
        <f t="shared" ca="1" si="15"/>
        <v>2787.0000000001164</v>
      </c>
      <c r="S34" s="12">
        <f t="shared" ca="1" si="16"/>
        <v>2.6480169625383316E-3</v>
      </c>
      <c r="T34">
        <f t="shared" ca="1" si="17"/>
        <v>526.01800000000003</v>
      </c>
      <c r="U34">
        <f t="shared" ca="1" si="18"/>
        <v>535.00509999999997</v>
      </c>
      <c r="V34" s="5">
        <f t="shared" ca="1" si="19"/>
        <v>1725.9769000001165</v>
      </c>
      <c r="W34" s="12">
        <f t="shared" ca="1" si="20"/>
        <v>1.6399053132936648E-3</v>
      </c>
      <c r="X34" s="8">
        <f t="shared" ca="1" si="21"/>
        <v>1052485.7051249999</v>
      </c>
      <c r="Y34" s="8">
        <f t="shared" ca="1" si="22"/>
        <v>1054211.682025</v>
      </c>
      <c r="Z34" s="12">
        <f ca="1">1-(Y34/MAX($Y$2:Y34))</f>
        <v>0</v>
      </c>
    </row>
    <row r="35" spans="1:26" x14ac:dyDescent="0.3">
      <c r="A35" s="4">
        <v>41320</v>
      </c>
      <c r="B35" s="4">
        <v>41320</v>
      </c>
      <c r="C35" s="48" t="str">
        <f t="shared" ca="1" si="1"/>
        <v/>
      </c>
      <c r="D35" s="48" t="str">
        <f t="shared" ca="1" si="2"/>
        <v/>
      </c>
      <c r="E35" s="48" t="str">
        <f t="shared" ca="1" si="3"/>
        <v/>
      </c>
      <c r="F35" s="48" t="str">
        <f t="shared" ca="1" si="4"/>
        <v/>
      </c>
      <c r="G35" s="48" t="str">
        <f t="shared" ca="1" si="5"/>
        <v>Short</v>
      </c>
      <c r="H35" s="48" t="str">
        <f t="shared" ca="1" si="0"/>
        <v/>
      </c>
      <c r="I35" s="48" t="str">
        <f t="shared" ca="1" si="6"/>
        <v/>
      </c>
      <c r="J35">
        <f t="shared" ca="1" si="7"/>
        <v>800.4</v>
      </c>
      <c r="K35">
        <f t="shared" ca="1" si="8"/>
        <v>812.1</v>
      </c>
      <c r="L35">
        <f t="shared" ca="1" si="9"/>
        <v>665.2</v>
      </c>
      <c r="M35">
        <f t="shared" ca="1" si="10"/>
        <v>676.75</v>
      </c>
      <c r="N35">
        <f t="shared" ca="1" si="11"/>
        <v>658</v>
      </c>
      <c r="O35">
        <f t="shared" ca="1" si="12"/>
        <v>792</v>
      </c>
      <c r="P35" s="5">
        <f t="shared" ca="1" si="13"/>
        <v>1053501.6000000001</v>
      </c>
      <c r="Q35" s="5">
        <f t="shared" ca="1" si="14"/>
        <v>1070347.8</v>
      </c>
      <c r="R35" s="5">
        <f t="shared" ca="1" si="15"/>
        <v>-1448.9999999999345</v>
      </c>
      <c r="S35" s="12">
        <f t="shared" ca="1" si="16"/>
        <v>-1.3744867607771135E-3</v>
      </c>
      <c r="T35">
        <f t="shared" ca="1" si="17"/>
        <v>526.75080000000003</v>
      </c>
      <c r="U35">
        <f t="shared" ca="1" si="18"/>
        <v>535.1739</v>
      </c>
      <c r="V35" s="5">
        <f t="shared" ca="1" si="19"/>
        <v>-2510.9246999999345</v>
      </c>
      <c r="W35" s="12">
        <f t="shared" ca="1" si="20"/>
        <v>-2.3818031452438309E-3</v>
      </c>
      <c r="X35" s="8">
        <f t="shared" ca="1" si="21"/>
        <v>1054211.682025</v>
      </c>
      <c r="Y35" s="8">
        <f t="shared" ca="1" si="22"/>
        <v>1051700.7573250001</v>
      </c>
      <c r="Z35" s="12">
        <f ca="1">1-(Y35/MAX($Y$2:Y35))</f>
        <v>2.3818031452437216E-3</v>
      </c>
    </row>
    <row r="36" spans="1:26" x14ac:dyDescent="0.3">
      <c r="A36" s="4">
        <v>41323</v>
      </c>
      <c r="B36" s="4">
        <v>41323</v>
      </c>
      <c r="C36" s="48" t="str">
        <f t="shared" ca="1" si="1"/>
        <v/>
      </c>
      <c r="D36" s="48" t="str">
        <f t="shared" ca="1" si="2"/>
        <v/>
      </c>
      <c r="E36" s="48" t="str">
        <f t="shared" ca="1" si="3"/>
        <v/>
      </c>
      <c r="F36" s="48" t="str">
        <f t="shared" ca="1" si="4"/>
        <v/>
      </c>
      <c r="G36" s="48" t="str">
        <f t="shared" ca="1" si="5"/>
        <v>Short</v>
      </c>
      <c r="H36" s="48" t="str">
        <f t="shared" ca="1" si="0"/>
        <v/>
      </c>
      <c r="I36" s="48" t="str">
        <f t="shared" ca="1" si="6"/>
        <v/>
      </c>
      <c r="J36">
        <f t="shared" ca="1" si="7"/>
        <v>800.4</v>
      </c>
      <c r="K36">
        <f t="shared" ca="1" si="8"/>
        <v>824.45</v>
      </c>
      <c r="L36">
        <f t="shared" ca="1" si="9"/>
        <v>665.2</v>
      </c>
      <c r="M36">
        <f t="shared" ca="1" si="10"/>
        <v>676</v>
      </c>
      <c r="N36">
        <f t="shared" ca="1" si="11"/>
        <v>656</v>
      </c>
      <c r="O36">
        <f t="shared" ca="1" si="12"/>
        <v>790</v>
      </c>
      <c r="P36" s="5">
        <f t="shared" ca="1" si="13"/>
        <v>1050570.3999999999</v>
      </c>
      <c r="Q36" s="5">
        <f t="shared" ca="1" si="14"/>
        <v>1074879.2000000002</v>
      </c>
      <c r="R36" s="5">
        <f t="shared" ca="1" si="15"/>
        <v>7244.8000000000811</v>
      </c>
      <c r="S36" s="12">
        <f t="shared" ca="1" si="16"/>
        <v>6.8886515004774008E-3</v>
      </c>
      <c r="T36">
        <f t="shared" ca="1" si="17"/>
        <v>525.28519999999992</v>
      </c>
      <c r="U36">
        <f t="shared" ca="1" si="18"/>
        <v>537.43960000000015</v>
      </c>
      <c r="V36" s="5">
        <f t="shared" ca="1" si="19"/>
        <v>6182.0752000000812</v>
      </c>
      <c r="W36" s="12">
        <f t="shared" ca="1" si="20"/>
        <v>5.8781693908105418E-3</v>
      </c>
      <c r="X36" s="8">
        <f t="shared" ca="1" si="21"/>
        <v>1051700.7573250001</v>
      </c>
      <c r="Y36" s="8">
        <f t="shared" ca="1" si="22"/>
        <v>1057882.8325250002</v>
      </c>
      <c r="Z36" s="12">
        <f ca="1">1-(Y36/MAX($Y$2:Y36))</f>
        <v>0</v>
      </c>
    </row>
    <row r="37" spans="1:26" x14ac:dyDescent="0.3">
      <c r="A37" s="4">
        <v>41324</v>
      </c>
      <c r="B37" s="4">
        <v>41324</v>
      </c>
      <c r="C37" s="48" t="str">
        <f t="shared" ca="1" si="1"/>
        <v/>
      </c>
      <c r="D37" s="48" t="str">
        <f t="shared" ca="1" si="2"/>
        <v/>
      </c>
      <c r="E37" s="48" t="str">
        <f t="shared" ca="1" si="3"/>
        <v/>
      </c>
      <c r="F37" s="48" t="str">
        <f t="shared" ca="1" si="4"/>
        <v/>
      </c>
      <c r="G37" s="48" t="str">
        <f t="shared" ca="1" si="5"/>
        <v>Short</v>
      </c>
      <c r="H37" s="48" t="str">
        <f t="shared" ca="1" si="0"/>
        <v/>
      </c>
      <c r="I37" s="48" t="str">
        <f t="shared" ca="1" si="6"/>
        <v/>
      </c>
      <c r="J37">
        <f t="shared" ca="1" si="7"/>
        <v>800.4</v>
      </c>
      <c r="K37">
        <f t="shared" ca="1" si="8"/>
        <v>823.45</v>
      </c>
      <c r="L37">
        <f t="shared" ca="1" si="9"/>
        <v>665.2</v>
      </c>
      <c r="M37">
        <f t="shared" ca="1" si="10"/>
        <v>674.8</v>
      </c>
      <c r="N37">
        <f t="shared" ca="1" si="11"/>
        <v>660</v>
      </c>
      <c r="O37">
        <f t="shared" ca="1" si="12"/>
        <v>795</v>
      </c>
      <c r="P37" s="5">
        <f t="shared" ca="1" si="13"/>
        <v>1057098</v>
      </c>
      <c r="Q37" s="5">
        <f t="shared" ca="1" si="14"/>
        <v>1079943</v>
      </c>
      <c r="R37" s="5">
        <f t="shared" ca="1" si="15"/>
        <v>7581.0000000001182</v>
      </c>
      <c r="S37" s="12">
        <f t="shared" ca="1" si="16"/>
        <v>7.1662000430666424E-3</v>
      </c>
      <c r="T37">
        <f t="shared" ca="1" si="17"/>
        <v>528.54899999999998</v>
      </c>
      <c r="U37">
        <f t="shared" ca="1" si="18"/>
        <v>539.97149999999999</v>
      </c>
      <c r="V37" s="5">
        <f t="shared" ca="1" si="19"/>
        <v>6512.4795000001177</v>
      </c>
      <c r="W37" s="12">
        <f t="shared" ca="1" si="20"/>
        <v>6.1561444233439837E-3</v>
      </c>
      <c r="X37" s="8">
        <f t="shared" ca="1" si="21"/>
        <v>1057882.8325250002</v>
      </c>
      <c r="Y37" s="8">
        <f t="shared" ca="1" si="22"/>
        <v>1064395.3120250003</v>
      </c>
      <c r="Z37" s="12">
        <f ca="1">1-(Y37/MAX($Y$2:Y37))</f>
        <v>0</v>
      </c>
    </row>
    <row r="38" spans="1:26" x14ac:dyDescent="0.3">
      <c r="A38" s="4">
        <v>41325</v>
      </c>
      <c r="B38" s="4">
        <v>41325</v>
      </c>
      <c r="C38" s="48" t="str">
        <f t="shared" ca="1" si="1"/>
        <v/>
      </c>
      <c r="D38" s="48" t="str">
        <f t="shared" ca="1" si="2"/>
        <v/>
      </c>
      <c r="E38" s="48" t="str">
        <f t="shared" ca="1" si="3"/>
        <v/>
      </c>
      <c r="F38" s="48" t="str">
        <f t="shared" ca="1" si="4"/>
        <v/>
      </c>
      <c r="G38" s="48" t="str">
        <f t="shared" ca="1" si="5"/>
        <v>Short</v>
      </c>
      <c r="H38" s="48" t="str">
        <f t="shared" ca="1" si="0"/>
        <v/>
      </c>
      <c r="I38" s="48" t="str">
        <f t="shared" ca="1" si="6"/>
        <v/>
      </c>
      <c r="J38">
        <f t="shared" ca="1" si="7"/>
        <v>800.4</v>
      </c>
      <c r="K38">
        <f t="shared" ca="1" si="8"/>
        <v>819.6</v>
      </c>
      <c r="L38">
        <f t="shared" ca="1" si="9"/>
        <v>665.2</v>
      </c>
      <c r="M38">
        <f t="shared" ca="1" si="10"/>
        <v>676.95</v>
      </c>
      <c r="N38">
        <f t="shared" ca="1" si="11"/>
        <v>664</v>
      </c>
      <c r="O38">
        <f t="shared" ca="1" si="12"/>
        <v>800</v>
      </c>
      <c r="P38" s="5">
        <f t="shared" ca="1" si="13"/>
        <v>1063625.6000000001</v>
      </c>
      <c r="Q38" s="5">
        <f t="shared" ca="1" si="14"/>
        <v>1085774.3999999999</v>
      </c>
      <c r="R38" s="5">
        <f t="shared" ca="1" si="15"/>
        <v>3348.8000000000302</v>
      </c>
      <c r="S38" s="12">
        <f t="shared" ca="1" si="16"/>
        <v>3.1461995014136009E-3</v>
      </c>
      <c r="T38">
        <f t="shared" ca="1" si="17"/>
        <v>531.81280000000004</v>
      </c>
      <c r="U38">
        <f t="shared" ca="1" si="18"/>
        <v>542.88720000000001</v>
      </c>
      <c r="V38" s="5">
        <f t="shared" ca="1" si="19"/>
        <v>2274.1000000000304</v>
      </c>
      <c r="W38" s="12">
        <f t="shared" ca="1" si="20"/>
        <v>2.1365182412101951E-3</v>
      </c>
      <c r="X38" s="8">
        <f t="shared" ca="1" si="21"/>
        <v>1064395.3120250003</v>
      </c>
      <c r="Y38" s="8">
        <f t="shared" ca="1" si="22"/>
        <v>1066669.4120250004</v>
      </c>
      <c r="Z38" s="12">
        <f ca="1">1-(Y38/MAX($Y$2:Y38))</f>
        <v>0</v>
      </c>
    </row>
    <row r="39" spans="1:26" x14ac:dyDescent="0.3">
      <c r="A39" s="4">
        <v>41326</v>
      </c>
      <c r="B39" s="4">
        <v>41326</v>
      </c>
      <c r="C39" s="48" t="str">
        <f t="shared" ca="1" si="1"/>
        <v/>
      </c>
      <c r="D39" s="48">
        <f t="shared" ca="1" si="2"/>
        <v>5</v>
      </c>
      <c r="E39" s="48" t="str">
        <f t="shared" ca="1" si="3"/>
        <v/>
      </c>
      <c r="F39" s="48" t="str">
        <f t="shared" ca="1" si="4"/>
        <v>Short</v>
      </c>
      <c r="G39" s="48" t="str">
        <f t="shared" ca="1" si="5"/>
        <v>Short</v>
      </c>
      <c r="H39" s="48" t="str">
        <f t="shared" ca="1" si="0"/>
        <v/>
      </c>
      <c r="I39" s="48">
        <f t="shared" ca="1" si="6"/>
        <v>1</v>
      </c>
      <c r="J39" t="str">
        <f t="shared" ca="1" si="7"/>
        <v/>
      </c>
      <c r="K39">
        <f t="shared" ca="1" si="8"/>
        <v>815.05</v>
      </c>
      <c r="L39" t="str">
        <f t="shared" ca="1" si="9"/>
        <v/>
      </c>
      <c r="M39">
        <f t="shared" ca="1" si="10"/>
        <v>666.25</v>
      </c>
      <c r="N39">
        <f t="shared" ca="1" si="11"/>
        <v>666</v>
      </c>
      <c r="O39">
        <f t="shared" ca="1" si="12"/>
        <v>801</v>
      </c>
      <c r="P39" s="5">
        <f t="shared" ca="1" si="13"/>
        <v>1065891.6000000001</v>
      </c>
      <c r="Q39" s="5">
        <f t="shared" ca="1" si="14"/>
        <v>1076489.5499999998</v>
      </c>
      <c r="R39" s="5">
        <f t="shared" ca="1" si="15"/>
        <v>8915.8500000000222</v>
      </c>
      <c r="S39" s="12">
        <f t="shared" ca="1" si="16"/>
        <v>8.3585878618886028E-3</v>
      </c>
      <c r="T39">
        <f t="shared" ca="1" si="17"/>
        <v>532.94580000000008</v>
      </c>
      <c r="U39">
        <f t="shared" ca="1" si="18"/>
        <v>538.24477499999989</v>
      </c>
      <c r="V39" s="5">
        <f t="shared" ca="1" si="19"/>
        <v>7844.6594250000217</v>
      </c>
      <c r="W39" s="12">
        <f t="shared" ca="1" si="20"/>
        <v>7.3543492825086836E-3</v>
      </c>
      <c r="X39" s="8">
        <f t="shared" ca="1" si="21"/>
        <v>1066669.4120250004</v>
      </c>
      <c r="Y39" s="8">
        <f t="shared" ca="1" si="22"/>
        <v>1074514.0714500004</v>
      </c>
      <c r="Z39" s="12">
        <f ca="1">1-(Y39/MAX($Y$2:Y39))</f>
        <v>0</v>
      </c>
    </row>
    <row r="40" spans="1:26" x14ac:dyDescent="0.3">
      <c r="A40" s="4">
        <v>41327</v>
      </c>
      <c r="B40" s="4">
        <v>41327</v>
      </c>
      <c r="C40" s="48" t="str">
        <f t="shared" ca="1" si="1"/>
        <v/>
      </c>
      <c r="D40" s="48" t="str">
        <f t="shared" ca="1" si="2"/>
        <v/>
      </c>
      <c r="E40" s="48" t="str">
        <f t="shared" ca="1" si="3"/>
        <v/>
      </c>
      <c r="F40" s="48" t="str">
        <f t="shared" ca="1" si="4"/>
        <v/>
      </c>
      <c r="G40" s="48" t="str">
        <f t="shared" ca="1" si="5"/>
        <v/>
      </c>
      <c r="H40" s="48" t="str">
        <f t="shared" ca="1" si="0"/>
        <v/>
      </c>
      <c r="I40" s="48" t="str">
        <f t="shared" ca="1" si="6"/>
        <v/>
      </c>
      <c r="J40" t="str">
        <f t="shared" ca="1" si="7"/>
        <v/>
      </c>
      <c r="K40" t="str">
        <f t="shared" ca="1" si="8"/>
        <v/>
      </c>
      <c r="L40" t="str">
        <f t="shared" ca="1" si="9"/>
        <v/>
      </c>
      <c r="M40" t="str">
        <f t="shared" ca="1" si="10"/>
        <v/>
      </c>
      <c r="N40">
        <f t="shared" ca="1" si="11"/>
        <v>0</v>
      </c>
      <c r="O40">
        <f t="shared" ca="1" si="12"/>
        <v>0</v>
      </c>
      <c r="P40" s="5">
        <f t="shared" ca="1" si="13"/>
        <v>0</v>
      </c>
      <c r="Q40" s="5">
        <f t="shared" ca="1" si="14"/>
        <v>0</v>
      </c>
      <c r="R40" s="5">
        <f t="shared" ca="1" si="15"/>
        <v>0</v>
      </c>
      <c r="S40" s="12">
        <f t="shared" ca="1" si="16"/>
        <v>0</v>
      </c>
      <c r="T40">
        <f t="shared" ca="1" si="17"/>
        <v>0</v>
      </c>
      <c r="U40">
        <f t="shared" ca="1" si="18"/>
        <v>0</v>
      </c>
      <c r="V40" s="5">
        <f t="shared" ca="1" si="19"/>
        <v>0</v>
      </c>
      <c r="W40" s="12">
        <f t="shared" ca="1" si="20"/>
        <v>0</v>
      </c>
      <c r="X40" s="8">
        <f t="shared" ca="1" si="21"/>
        <v>1074514.0714500004</v>
      </c>
      <c r="Y40" s="8">
        <f t="shared" ca="1" si="22"/>
        <v>1074514.0714500004</v>
      </c>
      <c r="Z40" s="12">
        <f ca="1">1-(Y40/MAX($Y$2:Y40))</f>
        <v>0</v>
      </c>
    </row>
    <row r="41" spans="1:26" x14ac:dyDescent="0.3">
      <c r="A41" s="4">
        <v>41330</v>
      </c>
      <c r="B41" s="4">
        <v>41330</v>
      </c>
      <c r="C41" s="48" t="str">
        <f t="shared" ca="1" si="1"/>
        <v/>
      </c>
      <c r="D41" s="48" t="str">
        <f t="shared" ca="1" si="2"/>
        <v/>
      </c>
      <c r="E41" s="48" t="str">
        <f t="shared" ca="1" si="3"/>
        <v/>
      </c>
      <c r="F41" s="48" t="str">
        <f t="shared" ca="1" si="4"/>
        <v/>
      </c>
      <c r="G41" s="48" t="str">
        <f t="shared" ca="1" si="5"/>
        <v/>
      </c>
      <c r="H41" s="48" t="str">
        <f t="shared" ca="1" si="0"/>
        <v/>
      </c>
      <c r="I41" s="48" t="str">
        <f t="shared" ca="1" si="6"/>
        <v/>
      </c>
      <c r="J41" t="str">
        <f t="shared" ca="1" si="7"/>
        <v/>
      </c>
      <c r="K41" t="str">
        <f t="shared" ca="1" si="8"/>
        <v/>
      </c>
      <c r="L41" t="str">
        <f t="shared" ca="1" si="9"/>
        <v/>
      </c>
      <c r="M41" t="str">
        <f t="shared" ca="1" si="10"/>
        <v/>
      </c>
      <c r="N41">
        <f t="shared" ca="1" si="11"/>
        <v>0</v>
      </c>
      <c r="O41">
        <f t="shared" ca="1" si="12"/>
        <v>0</v>
      </c>
      <c r="P41" s="5">
        <f t="shared" ca="1" si="13"/>
        <v>0</v>
      </c>
      <c r="Q41" s="5">
        <f t="shared" ca="1" si="14"/>
        <v>0</v>
      </c>
      <c r="R41" s="5">
        <f t="shared" ca="1" si="15"/>
        <v>0</v>
      </c>
      <c r="S41" s="12">
        <f t="shared" ca="1" si="16"/>
        <v>0</v>
      </c>
      <c r="T41">
        <f t="shared" ca="1" si="17"/>
        <v>0</v>
      </c>
      <c r="U41">
        <f t="shared" ca="1" si="18"/>
        <v>0</v>
      </c>
      <c r="V41" s="5">
        <f t="shared" ca="1" si="19"/>
        <v>0</v>
      </c>
      <c r="W41" s="12">
        <f t="shared" ca="1" si="20"/>
        <v>0</v>
      </c>
      <c r="X41" s="8">
        <f t="shared" ca="1" si="21"/>
        <v>1074514.0714500004</v>
      </c>
      <c r="Y41" s="8">
        <f t="shared" ca="1" si="22"/>
        <v>1074514.0714500004</v>
      </c>
      <c r="Z41" s="12">
        <f ca="1">1-(Y41/MAX($Y$2:Y41))</f>
        <v>0</v>
      </c>
    </row>
    <row r="42" spans="1:26" x14ac:dyDescent="0.3">
      <c r="A42" s="4">
        <v>41331</v>
      </c>
      <c r="B42" s="4">
        <v>41331</v>
      </c>
      <c r="C42" s="48">
        <f t="shared" ca="1" si="1"/>
        <v>6</v>
      </c>
      <c r="D42" s="48" t="str">
        <f t="shared" ca="1" si="2"/>
        <v/>
      </c>
      <c r="E42" s="48" t="str">
        <f t="shared" ca="1" si="3"/>
        <v>Short</v>
      </c>
      <c r="F42" s="48" t="str">
        <f t="shared" ca="1" si="4"/>
        <v/>
      </c>
      <c r="G42" s="48" t="str">
        <f t="shared" ca="1" si="5"/>
        <v/>
      </c>
      <c r="H42" s="48">
        <f t="shared" ca="1" si="0"/>
        <v>1</v>
      </c>
      <c r="I42" s="48" t="str">
        <f t="shared" ca="1" si="6"/>
        <v/>
      </c>
      <c r="J42">
        <f t="shared" ca="1" si="7"/>
        <v>771.55</v>
      </c>
      <c r="K42" t="str">
        <f t="shared" ca="1" si="8"/>
        <v/>
      </c>
      <c r="L42">
        <f t="shared" ca="1" si="9"/>
        <v>651.25</v>
      </c>
      <c r="M42" t="str">
        <f t="shared" ca="1" si="10"/>
        <v/>
      </c>
      <c r="N42">
        <f t="shared" ca="1" si="11"/>
        <v>0</v>
      </c>
      <c r="O42">
        <f t="shared" ca="1" si="12"/>
        <v>0</v>
      </c>
      <c r="P42" s="5">
        <f t="shared" ca="1" si="13"/>
        <v>0</v>
      </c>
      <c r="Q42" s="5">
        <f t="shared" ca="1" si="14"/>
        <v>0</v>
      </c>
      <c r="R42" s="5">
        <f t="shared" ca="1" si="15"/>
        <v>0</v>
      </c>
      <c r="S42" s="12">
        <f t="shared" ca="1" si="16"/>
        <v>0</v>
      </c>
      <c r="T42">
        <f t="shared" ca="1" si="17"/>
        <v>0</v>
      </c>
      <c r="U42">
        <f t="shared" ca="1" si="18"/>
        <v>0</v>
      </c>
      <c r="V42" s="5">
        <f t="shared" ca="1" si="19"/>
        <v>0</v>
      </c>
      <c r="W42" s="12">
        <f t="shared" ca="1" si="20"/>
        <v>0</v>
      </c>
      <c r="X42" s="8">
        <f t="shared" ca="1" si="21"/>
        <v>1074514.0714500004</v>
      </c>
      <c r="Y42" s="8">
        <f t="shared" ca="1" si="22"/>
        <v>1074514.0714500004</v>
      </c>
      <c r="Z42" s="12">
        <f ca="1">1-(Y42/MAX($Y$2:Y42))</f>
        <v>0</v>
      </c>
    </row>
    <row r="43" spans="1:26" x14ac:dyDescent="0.3">
      <c r="A43" s="4">
        <v>41332</v>
      </c>
      <c r="B43" s="4">
        <v>41332</v>
      </c>
      <c r="C43" s="48" t="str">
        <f t="shared" ca="1" si="1"/>
        <v/>
      </c>
      <c r="D43" s="48">
        <f t="shared" ca="1" si="2"/>
        <v>6</v>
      </c>
      <c r="E43" s="48" t="str">
        <f t="shared" ca="1" si="3"/>
        <v/>
      </c>
      <c r="F43" s="48" t="str">
        <f t="shared" ca="1" si="4"/>
        <v>Short</v>
      </c>
      <c r="G43" s="48" t="str">
        <f t="shared" ca="1" si="5"/>
        <v>Short</v>
      </c>
      <c r="H43" s="48" t="str">
        <f t="shared" ca="1" si="0"/>
        <v/>
      </c>
      <c r="I43" s="48">
        <f t="shared" ca="1" si="6"/>
        <v>1</v>
      </c>
      <c r="J43" t="str">
        <f t="shared" ca="1" si="7"/>
        <v/>
      </c>
      <c r="K43">
        <f t="shared" ca="1" si="8"/>
        <v>779.35</v>
      </c>
      <c r="L43" t="str">
        <f t="shared" ca="1" si="9"/>
        <v/>
      </c>
      <c r="M43">
        <f t="shared" ca="1" si="10"/>
        <v>642.75</v>
      </c>
      <c r="N43">
        <f t="shared" ca="1" si="11"/>
        <v>696</v>
      </c>
      <c r="O43">
        <f t="shared" ca="1" si="12"/>
        <v>824</v>
      </c>
      <c r="P43" s="5">
        <f t="shared" ca="1" si="13"/>
        <v>1073628.7999999998</v>
      </c>
      <c r="Q43" s="5">
        <f t="shared" ca="1" si="14"/>
        <v>1072053.6000000001</v>
      </c>
      <c r="R43" s="5">
        <f t="shared" ca="1" si="15"/>
        <v>12432.800000000047</v>
      </c>
      <c r="S43" s="12">
        <f t="shared" ca="1" si="16"/>
        <v>1.1570625578893197E-2</v>
      </c>
      <c r="T43">
        <f t="shared" ca="1" si="17"/>
        <v>536.81439999999986</v>
      </c>
      <c r="U43">
        <f t="shared" ca="1" si="18"/>
        <v>536.02680000000009</v>
      </c>
      <c r="V43" s="5">
        <f t="shared" ca="1" si="19"/>
        <v>11359.958800000048</v>
      </c>
      <c r="W43" s="12">
        <f t="shared" ca="1" si="20"/>
        <v>1.0572182442125098E-2</v>
      </c>
      <c r="X43" s="8">
        <f t="shared" ca="1" si="21"/>
        <v>1074514.0714500004</v>
      </c>
      <c r="Y43" s="8">
        <f t="shared" ca="1" si="22"/>
        <v>1085874.0302500005</v>
      </c>
      <c r="Z43" s="12">
        <f ca="1">1-(Y43/MAX($Y$2:Y43))</f>
        <v>0</v>
      </c>
    </row>
    <row r="44" spans="1:26" x14ac:dyDescent="0.3">
      <c r="A44" s="4">
        <v>41333</v>
      </c>
      <c r="B44" s="4">
        <v>41333</v>
      </c>
      <c r="C44" s="48" t="str">
        <f t="shared" ca="1" si="1"/>
        <v/>
      </c>
      <c r="D44" s="48" t="str">
        <f t="shared" ca="1" si="2"/>
        <v/>
      </c>
      <c r="E44" s="48" t="str">
        <f t="shared" ca="1" si="3"/>
        <v/>
      </c>
      <c r="F44" s="48" t="str">
        <f t="shared" ca="1" si="4"/>
        <v/>
      </c>
      <c r="G44" s="48" t="str">
        <f t="shared" ca="1" si="5"/>
        <v/>
      </c>
      <c r="H44" s="48" t="str">
        <f t="shared" ca="1" si="0"/>
        <v/>
      </c>
      <c r="I44" s="48" t="str">
        <f t="shared" ca="1" si="6"/>
        <v/>
      </c>
      <c r="J44" t="str">
        <f t="shared" ca="1" si="7"/>
        <v/>
      </c>
      <c r="K44" t="str">
        <f t="shared" ca="1" si="8"/>
        <v/>
      </c>
      <c r="L44" t="str">
        <f t="shared" ca="1" si="9"/>
        <v/>
      </c>
      <c r="M44" t="str">
        <f t="shared" ca="1" si="10"/>
        <v/>
      </c>
      <c r="N44">
        <f t="shared" ca="1" si="11"/>
        <v>0</v>
      </c>
      <c r="O44">
        <f t="shared" ca="1" si="12"/>
        <v>0</v>
      </c>
      <c r="P44" s="5">
        <f t="shared" ca="1" si="13"/>
        <v>0</v>
      </c>
      <c r="Q44" s="5">
        <f t="shared" ca="1" si="14"/>
        <v>0</v>
      </c>
      <c r="R44" s="5">
        <f t="shared" ca="1" si="15"/>
        <v>0</v>
      </c>
      <c r="S44" s="12">
        <f t="shared" ca="1" si="16"/>
        <v>0</v>
      </c>
      <c r="T44">
        <f t="shared" ca="1" si="17"/>
        <v>0</v>
      </c>
      <c r="U44">
        <f t="shared" ca="1" si="18"/>
        <v>0</v>
      </c>
      <c r="V44" s="5">
        <f t="shared" ca="1" si="19"/>
        <v>0</v>
      </c>
      <c r="W44" s="12">
        <f t="shared" ca="1" si="20"/>
        <v>0</v>
      </c>
      <c r="X44" s="8">
        <f t="shared" ca="1" si="21"/>
        <v>1085874.0302500005</v>
      </c>
      <c r="Y44" s="8">
        <f t="shared" ca="1" si="22"/>
        <v>1085874.0302500005</v>
      </c>
      <c r="Z44" s="12">
        <f ca="1">1-(Y44/MAX($Y$2:Y44))</f>
        <v>0</v>
      </c>
    </row>
    <row r="45" spans="1:26" x14ac:dyDescent="0.3">
      <c r="A45" s="4">
        <v>41334</v>
      </c>
      <c r="B45" s="4">
        <v>41334</v>
      </c>
      <c r="C45" s="48">
        <f t="shared" ca="1" si="1"/>
        <v>7</v>
      </c>
      <c r="D45" s="48" t="str">
        <f t="shared" ca="1" si="2"/>
        <v/>
      </c>
      <c r="E45" s="48" t="str">
        <f t="shared" ca="1" si="3"/>
        <v>Long</v>
      </c>
      <c r="F45" s="48" t="str">
        <f t="shared" ca="1" si="4"/>
        <v/>
      </c>
      <c r="G45" s="48" t="str">
        <f t="shared" ca="1" si="5"/>
        <v/>
      </c>
      <c r="H45" s="48">
        <f t="shared" ca="1" si="0"/>
        <v>1</v>
      </c>
      <c r="I45" s="48" t="str">
        <f t="shared" ca="1" si="6"/>
        <v/>
      </c>
      <c r="J45">
        <f t="shared" ca="1" si="7"/>
        <v>622.5</v>
      </c>
      <c r="K45" t="str">
        <f t="shared" ca="1" si="8"/>
        <v/>
      </c>
      <c r="L45">
        <f t="shared" ca="1" si="9"/>
        <v>777.5</v>
      </c>
      <c r="M45" t="str">
        <f t="shared" ca="1" si="10"/>
        <v/>
      </c>
      <c r="N45">
        <f t="shared" ca="1" si="11"/>
        <v>0</v>
      </c>
      <c r="O45">
        <f t="shared" ca="1" si="12"/>
        <v>0</v>
      </c>
      <c r="P45" s="5">
        <f t="shared" ca="1" si="13"/>
        <v>0</v>
      </c>
      <c r="Q45" s="5">
        <f t="shared" ca="1" si="14"/>
        <v>0</v>
      </c>
      <c r="R45" s="5">
        <f t="shared" ca="1" si="15"/>
        <v>0</v>
      </c>
      <c r="S45" s="12">
        <f t="shared" ca="1" si="16"/>
        <v>0</v>
      </c>
      <c r="T45">
        <f t="shared" ca="1" si="17"/>
        <v>0</v>
      </c>
      <c r="U45">
        <f t="shared" ca="1" si="18"/>
        <v>0</v>
      </c>
      <c r="V45" s="5">
        <f t="shared" ca="1" si="19"/>
        <v>0</v>
      </c>
      <c r="W45" s="12">
        <f t="shared" ca="1" si="20"/>
        <v>0</v>
      </c>
      <c r="X45" s="8">
        <f t="shared" ca="1" si="21"/>
        <v>1085874.0302500005</v>
      </c>
      <c r="Y45" s="8">
        <f t="shared" ca="1" si="22"/>
        <v>1085874.0302500005</v>
      </c>
      <c r="Z45" s="12">
        <f ca="1">1-(Y45/MAX($Y$2:Y45))</f>
        <v>0</v>
      </c>
    </row>
    <row r="46" spans="1:26" x14ac:dyDescent="0.3">
      <c r="A46" s="4">
        <v>41337</v>
      </c>
      <c r="B46" s="4">
        <v>41337</v>
      </c>
      <c r="C46" s="48" t="str">
        <f t="shared" ca="1" si="1"/>
        <v/>
      </c>
      <c r="D46" s="48" t="str">
        <f t="shared" ca="1" si="2"/>
        <v/>
      </c>
      <c r="E46" s="48" t="str">
        <f t="shared" ca="1" si="3"/>
        <v/>
      </c>
      <c r="F46" s="48" t="str">
        <f t="shared" ca="1" si="4"/>
        <v/>
      </c>
      <c r="G46" s="48" t="str">
        <f t="shared" ca="1" si="5"/>
        <v>Long</v>
      </c>
      <c r="H46" s="48" t="str">
        <f t="shared" ca="1" si="0"/>
        <v/>
      </c>
      <c r="I46" s="48" t="str">
        <f t="shared" ca="1" si="6"/>
        <v/>
      </c>
      <c r="J46">
        <f t="shared" ca="1" si="7"/>
        <v>622.5</v>
      </c>
      <c r="K46">
        <f t="shared" ca="1" si="8"/>
        <v>627.65</v>
      </c>
      <c r="L46">
        <f t="shared" ca="1" si="9"/>
        <v>777.5</v>
      </c>
      <c r="M46">
        <f t="shared" ca="1" si="10"/>
        <v>773.8</v>
      </c>
      <c r="N46">
        <f t="shared" ca="1" si="11"/>
        <v>872</v>
      </c>
      <c r="O46">
        <f t="shared" ca="1" si="12"/>
        <v>698</v>
      </c>
      <c r="P46" s="5">
        <f t="shared" ca="1" si="13"/>
        <v>1085515</v>
      </c>
      <c r="Q46" s="5">
        <f t="shared" ca="1" si="14"/>
        <v>1087423.2</v>
      </c>
      <c r="R46" s="5">
        <f t="shared" ca="1" si="15"/>
        <v>7073.4000000000124</v>
      </c>
      <c r="S46" s="12">
        <f t="shared" ca="1" si="16"/>
        <v>6.5140152567895052E-3</v>
      </c>
      <c r="T46">
        <f t="shared" ca="1" si="17"/>
        <v>542.75750000000005</v>
      </c>
      <c r="U46">
        <f t="shared" ca="1" si="18"/>
        <v>543.71159999999998</v>
      </c>
      <c r="V46" s="5">
        <f t="shared" ca="1" si="19"/>
        <v>5986.9309000000121</v>
      </c>
      <c r="W46" s="12">
        <f t="shared" ca="1" si="20"/>
        <v>5.5134672468607083E-3</v>
      </c>
      <c r="X46" s="8">
        <f t="shared" ca="1" si="21"/>
        <v>1085874.0302500005</v>
      </c>
      <c r="Y46" s="8">
        <f t="shared" ca="1" si="22"/>
        <v>1091860.9611500006</v>
      </c>
      <c r="Z46" s="12">
        <f ca="1">1-(Y46/MAX($Y$2:Y46))</f>
        <v>0</v>
      </c>
    </row>
    <row r="47" spans="1:26" x14ac:dyDescent="0.3">
      <c r="A47" s="4">
        <v>41338</v>
      </c>
      <c r="B47" s="4">
        <v>41338</v>
      </c>
      <c r="C47" s="48" t="str">
        <f t="shared" ca="1" si="1"/>
        <v/>
      </c>
      <c r="D47" s="48" t="str">
        <f t="shared" ca="1" si="2"/>
        <v/>
      </c>
      <c r="E47" s="48" t="str">
        <f t="shared" ca="1" si="3"/>
        <v/>
      </c>
      <c r="F47" s="48" t="str">
        <f t="shared" ca="1" si="4"/>
        <v/>
      </c>
      <c r="G47" s="48" t="str">
        <f t="shared" ca="1" si="5"/>
        <v>Long</v>
      </c>
      <c r="H47" s="48" t="str">
        <f t="shared" ca="1" si="0"/>
        <v/>
      </c>
      <c r="I47" s="48" t="str">
        <f t="shared" ca="1" si="6"/>
        <v/>
      </c>
      <c r="J47">
        <f t="shared" ca="1" si="7"/>
        <v>622.5</v>
      </c>
      <c r="K47">
        <f t="shared" ca="1" si="8"/>
        <v>632.95000000000005</v>
      </c>
      <c r="L47">
        <f t="shared" ca="1" si="9"/>
        <v>777.5</v>
      </c>
      <c r="M47">
        <f t="shared" ca="1" si="10"/>
        <v>773.1</v>
      </c>
      <c r="N47">
        <f t="shared" ca="1" si="11"/>
        <v>876</v>
      </c>
      <c r="O47">
        <f t="shared" ca="1" si="12"/>
        <v>702</v>
      </c>
      <c r="P47" s="5">
        <f t="shared" ca="1" si="13"/>
        <v>1091115</v>
      </c>
      <c r="Q47" s="5">
        <f t="shared" ca="1" si="14"/>
        <v>1097180.4000000001</v>
      </c>
      <c r="R47" s="5">
        <f t="shared" ca="1" si="15"/>
        <v>12243.000000000025</v>
      </c>
      <c r="S47" s="12">
        <f t="shared" ca="1" si="16"/>
        <v>1.1212966151940361E-2</v>
      </c>
      <c r="T47">
        <f t="shared" ca="1" si="17"/>
        <v>545.5575</v>
      </c>
      <c r="U47">
        <f t="shared" ca="1" si="18"/>
        <v>548.5902000000001</v>
      </c>
      <c r="V47" s="5">
        <f t="shared" ca="1" si="19"/>
        <v>11148.852300000026</v>
      </c>
      <c r="W47" s="12">
        <f t="shared" ca="1" si="20"/>
        <v>1.0210871802081391E-2</v>
      </c>
      <c r="X47" s="8">
        <f t="shared" ca="1" si="21"/>
        <v>1091860.9611500006</v>
      </c>
      <c r="Y47" s="8">
        <f t="shared" ca="1" si="22"/>
        <v>1103009.8134500005</v>
      </c>
      <c r="Z47" s="12">
        <f ca="1">1-(Y47/MAX($Y$2:Y47))</f>
        <v>0</v>
      </c>
    </row>
    <row r="48" spans="1:26" x14ac:dyDescent="0.3">
      <c r="A48" s="4">
        <v>41339</v>
      </c>
      <c r="B48" s="4">
        <v>41339</v>
      </c>
      <c r="C48" s="48" t="str">
        <f t="shared" ca="1" si="1"/>
        <v/>
      </c>
      <c r="D48" s="48" t="str">
        <f t="shared" ca="1" si="2"/>
        <v/>
      </c>
      <c r="E48" s="48" t="str">
        <f t="shared" ca="1" si="3"/>
        <v/>
      </c>
      <c r="F48" s="48" t="str">
        <f t="shared" ca="1" si="4"/>
        <v/>
      </c>
      <c r="G48" s="48" t="str">
        <f t="shared" ca="1" si="5"/>
        <v>Long</v>
      </c>
      <c r="H48" s="48" t="str">
        <f t="shared" ca="1" si="0"/>
        <v/>
      </c>
      <c r="I48" s="48" t="str">
        <f t="shared" ca="1" si="6"/>
        <v/>
      </c>
      <c r="J48">
        <f t="shared" ca="1" si="7"/>
        <v>622.5</v>
      </c>
      <c r="K48">
        <f t="shared" ca="1" si="8"/>
        <v>630.5</v>
      </c>
      <c r="L48">
        <f t="shared" ca="1" si="9"/>
        <v>777.5</v>
      </c>
      <c r="M48">
        <f t="shared" ca="1" si="10"/>
        <v>774.3</v>
      </c>
      <c r="N48">
        <f t="shared" ca="1" si="11"/>
        <v>885</v>
      </c>
      <c r="O48">
        <f t="shared" ca="1" si="12"/>
        <v>709</v>
      </c>
      <c r="P48" s="5">
        <f t="shared" ca="1" si="13"/>
        <v>1102160</v>
      </c>
      <c r="Q48" s="5">
        <f t="shared" ca="1" si="14"/>
        <v>1106971.2</v>
      </c>
      <c r="R48" s="5">
        <f t="shared" ca="1" si="15"/>
        <v>9348.800000000032</v>
      </c>
      <c r="S48" s="12">
        <f t="shared" ca="1" si="16"/>
        <v>8.4757178821091364E-3</v>
      </c>
      <c r="T48">
        <f t="shared" ca="1" si="17"/>
        <v>551.08000000000004</v>
      </c>
      <c r="U48">
        <f t="shared" ca="1" si="18"/>
        <v>553.48559999999998</v>
      </c>
      <c r="V48" s="5">
        <f t="shared" ca="1" si="19"/>
        <v>8244.2344000000321</v>
      </c>
      <c r="W48" s="12">
        <f t="shared" ca="1" si="20"/>
        <v>7.4743073900799374E-3</v>
      </c>
      <c r="X48" s="8">
        <f t="shared" ca="1" si="21"/>
        <v>1103009.8134500005</v>
      </c>
      <c r="Y48" s="8">
        <f t="shared" ca="1" si="22"/>
        <v>1111254.0478500004</v>
      </c>
      <c r="Z48" s="12">
        <f ca="1">1-(Y48/MAX($Y$2:Y48))</f>
        <v>0</v>
      </c>
    </row>
    <row r="49" spans="1:26" x14ac:dyDescent="0.3">
      <c r="A49" s="4">
        <v>41340</v>
      </c>
      <c r="B49" s="4">
        <v>41340</v>
      </c>
      <c r="C49" s="48" t="str">
        <f t="shared" ca="1" si="1"/>
        <v/>
      </c>
      <c r="D49" s="48">
        <f t="shared" ca="1" si="2"/>
        <v>7</v>
      </c>
      <c r="E49" s="48" t="str">
        <f t="shared" ca="1" si="3"/>
        <v/>
      </c>
      <c r="F49" s="48" t="str">
        <f t="shared" ca="1" si="4"/>
        <v>Long</v>
      </c>
      <c r="G49" s="48" t="str">
        <f t="shared" ca="1" si="5"/>
        <v>Long</v>
      </c>
      <c r="H49" s="48" t="str">
        <f t="shared" ca="1" si="0"/>
        <v/>
      </c>
      <c r="I49" s="48">
        <f t="shared" ca="1" si="6"/>
        <v>1</v>
      </c>
      <c r="J49" t="str">
        <f t="shared" ca="1" si="7"/>
        <v/>
      </c>
      <c r="K49">
        <f t="shared" ca="1" si="8"/>
        <v>641.79999999999995</v>
      </c>
      <c r="L49" t="str">
        <f t="shared" ca="1" si="9"/>
        <v/>
      </c>
      <c r="M49">
        <f t="shared" ca="1" si="10"/>
        <v>782.05</v>
      </c>
      <c r="N49">
        <f t="shared" ca="1" si="11"/>
        <v>892</v>
      </c>
      <c r="O49">
        <f t="shared" ca="1" si="12"/>
        <v>714</v>
      </c>
      <c r="P49" s="5">
        <f t="shared" ca="1" si="13"/>
        <v>1110405</v>
      </c>
      <c r="Q49" s="5">
        <f t="shared" ca="1" si="14"/>
        <v>1130869.2999999998</v>
      </c>
      <c r="R49" s="5">
        <f t="shared" ca="1" si="15"/>
        <v>13966.899999999991</v>
      </c>
      <c r="S49" s="12">
        <f t="shared" ca="1" si="16"/>
        <v>1.256859313765602E-2</v>
      </c>
      <c r="T49">
        <f t="shared" ca="1" si="17"/>
        <v>555.20249999999999</v>
      </c>
      <c r="U49">
        <f t="shared" ca="1" si="18"/>
        <v>565.43464999999992</v>
      </c>
      <c r="V49" s="5">
        <f t="shared" ca="1" si="19"/>
        <v>12846.26284999999</v>
      </c>
      <c r="W49" s="12">
        <f t="shared" ca="1" si="20"/>
        <v>1.1560149431945202E-2</v>
      </c>
      <c r="X49" s="8">
        <f t="shared" ca="1" si="21"/>
        <v>1111254.0478500004</v>
      </c>
      <c r="Y49" s="8">
        <f t="shared" ca="1" si="22"/>
        <v>1124100.3107000005</v>
      </c>
      <c r="Z49" s="12">
        <f ca="1">1-(Y49/MAX($Y$2:Y49))</f>
        <v>0</v>
      </c>
    </row>
    <row r="50" spans="1:26" x14ac:dyDescent="0.3">
      <c r="A50" s="4">
        <v>41341</v>
      </c>
      <c r="B50" s="4">
        <v>41341</v>
      </c>
      <c r="C50" s="48" t="str">
        <f t="shared" ca="1" si="1"/>
        <v/>
      </c>
      <c r="D50" s="48" t="str">
        <f t="shared" ca="1" si="2"/>
        <v/>
      </c>
      <c r="E50" s="48" t="str">
        <f t="shared" ca="1" si="3"/>
        <v/>
      </c>
      <c r="F50" s="48" t="str">
        <f t="shared" ca="1" si="4"/>
        <v/>
      </c>
      <c r="G50" s="48" t="str">
        <f t="shared" ca="1" si="5"/>
        <v/>
      </c>
      <c r="H50" s="48" t="str">
        <f t="shared" ca="1" si="0"/>
        <v/>
      </c>
      <c r="I50" s="48" t="str">
        <f t="shared" ca="1" si="6"/>
        <v/>
      </c>
      <c r="J50" t="str">
        <f t="shared" ca="1" si="7"/>
        <v/>
      </c>
      <c r="K50" t="str">
        <f t="shared" ca="1" si="8"/>
        <v/>
      </c>
      <c r="L50" t="str">
        <f t="shared" ca="1" si="9"/>
        <v/>
      </c>
      <c r="M50" t="str">
        <f t="shared" ca="1" si="10"/>
        <v/>
      </c>
      <c r="N50">
        <f t="shared" ca="1" si="11"/>
        <v>0</v>
      </c>
      <c r="O50">
        <f t="shared" ca="1" si="12"/>
        <v>0</v>
      </c>
      <c r="P50" s="5">
        <f t="shared" ca="1" si="13"/>
        <v>0</v>
      </c>
      <c r="Q50" s="5">
        <f t="shared" ca="1" si="14"/>
        <v>0</v>
      </c>
      <c r="R50" s="5">
        <f t="shared" ca="1" si="15"/>
        <v>0</v>
      </c>
      <c r="S50" s="12">
        <f t="shared" ca="1" si="16"/>
        <v>0</v>
      </c>
      <c r="T50">
        <f t="shared" ca="1" si="17"/>
        <v>0</v>
      </c>
      <c r="U50">
        <f t="shared" ca="1" si="18"/>
        <v>0</v>
      </c>
      <c r="V50" s="5">
        <f t="shared" ca="1" si="19"/>
        <v>0</v>
      </c>
      <c r="W50" s="12">
        <f t="shared" ca="1" si="20"/>
        <v>0</v>
      </c>
      <c r="X50" s="8">
        <f t="shared" ca="1" si="21"/>
        <v>1124100.3107000005</v>
      </c>
      <c r="Y50" s="8">
        <f t="shared" ca="1" si="22"/>
        <v>1124100.3107000005</v>
      </c>
      <c r="Z50" s="12">
        <f ca="1">1-(Y50/MAX($Y$2:Y50))</f>
        <v>0</v>
      </c>
    </row>
    <row r="51" spans="1:26" x14ac:dyDescent="0.3">
      <c r="A51" s="4">
        <v>41344</v>
      </c>
      <c r="B51" s="4">
        <v>41344</v>
      </c>
      <c r="C51" s="48">
        <f t="shared" ca="1" si="1"/>
        <v>8</v>
      </c>
      <c r="D51" s="48" t="str">
        <f t="shared" ca="1" si="2"/>
        <v/>
      </c>
      <c r="E51" s="48" t="str">
        <f t="shared" ca="1" si="3"/>
        <v>Long</v>
      </c>
      <c r="F51" s="48" t="str">
        <f t="shared" ca="1" si="4"/>
        <v/>
      </c>
      <c r="G51" s="48" t="str">
        <f t="shared" ca="1" si="5"/>
        <v/>
      </c>
      <c r="H51" s="48">
        <f t="shared" ca="1" si="0"/>
        <v>1</v>
      </c>
      <c r="I51" s="48" t="str">
        <f t="shared" ca="1" si="6"/>
        <v/>
      </c>
      <c r="J51">
        <f t="shared" ca="1" si="7"/>
        <v>655.25</v>
      </c>
      <c r="K51" t="str">
        <f t="shared" ca="1" si="8"/>
        <v/>
      </c>
      <c r="L51">
        <f t="shared" ca="1" si="9"/>
        <v>831.65</v>
      </c>
      <c r="M51" t="str">
        <f t="shared" ca="1" si="10"/>
        <v/>
      </c>
      <c r="N51">
        <f t="shared" ca="1" si="11"/>
        <v>0</v>
      </c>
      <c r="O51">
        <f t="shared" ca="1" si="12"/>
        <v>0</v>
      </c>
      <c r="P51" s="5">
        <f t="shared" ca="1" si="13"/>
        <v>0</v>
      </c>
      <c r="Q51" s="5">
        <f t="shared" ca="1" si="14"/>
        <v>0</v>
      </c>
      <c r="R51" s="5">
        <f t="shared" ca="1" si="15"/>
        <v>0</v>
      </c>
      <c r="S51" s="12">
        <f t="shared" ca="1" si="16"/>
        <v>0</v>
      </c>
      <c r="T51">
        <f t="shared" ca="1" si="17"/>
        <v>0</v>
      </c>
      <c r="U51">
        <f t="shared" ca="1" si="18"/>
        <v>0</v>
      </c>
      <c r="V51" s="5">
        <f t="shared" ca="1" si="19"/>
        <v>0</v>
      </c>
      <c r="W51" s="12">
        <f t="shared" ca="1" si="20"/>
        <v>0</v>
      </c>
      <c r="X51" s="8">
        <f t="shared" ca="1" si="21"/>
        <v>1124100.3107000005</v>
      </c>
      <c r="Y51" s="8">
        <f t="shared" ca="1" si="22"/>
        <v>1124100.3107000005</v>
      </c>
      <c r="Z51" s="12">
        <f ca="1">1-(Y51/MAX($Y$2:Y51))</f>
        <v>0</v>
      </c>
    </row>
    <row r="52" spans="1:26" x14ac:dyDescent="0.3">
      <c r="A52" s="4">
        <v>41345</v>
      </c>
      <c r="B52" s="4">
        <v>41345</v>
      </c>
      <c r="C52" s="48" t="str">
        <f t="shared" ca="1" si="1"/>
        <v/>
      </c>
      <c r="D52" s="48" t="str">
        <f t="shared" ca="1" si="2"/>
        <v/>
      </c>
      <c r="E52" s="48" t="str">
        <f t="shared" ca="1" si="3"/>
        <v/>
      </c>
      <c r="F52" s="48" t="str">
        <f t="shared" ca="1" si="4"/>
        <v/>
      </c>
      <c r="G52" s="48" t="str">
        <f t="shared" ca="1" si="5"/>
        <v>Long</v>
      </c>
      <c r="H52" s="48" t="str">
        <f t="shared" ca="1" si="0"/>
        <v/>
      </c>
      <c r="I52" s="48" t="str">
        <f t="shared" ca="1" si="6"/>
        <v/>
      </c>
      <c r="J52">
        <f t="shared" ca="1" si="7"/>
        <v>655.25</v>
      </c>
      <c r="K52">
        <f t="shared" ca="1" si="8"/>
        <v>644</v>
      </c>
      <c r="L52">
        <f t="shared" ca="1" si="9"/>
        <v>831.65</v>
      </c>
      <c r="M52">
        <f t="shared" ca="1" si="10"/>
        <v>823.8</v>
      </c>
      <c r="N52">
        <f t="shared" ca="1" si="11"/>
        <v>857</v>
      </c>
      <c r="O52">
        <f t="shared" ca="1" si="12"/>
        <v>675</v>
      </c>
      <c r="P52" s="5">
        <f t="shared" ca="1" si="13"/>
        <v>1122913</v>
      </c>
      <c r="Q52" s="5">
        <f t="shared" ca="1" si="14"/>
        <v>1107973</v>
      </c>
      <c r="R52" s="5">
        <f t="shared" ca="1" si="15"/>
        <v>-4342.4999999999845</v>
      </c>
      <c r="S52" s="12">
        <f t="shared" ca="1" si="16"/>
        <v>-3.863089404624237E-3</v>
      </c>
      <c r="T52">
        <f t="shared" ca="1" si="17"/>
        <v>561.45650000000001</v>
      </c>
      <c r="U52">
        <f t="shared" ca="1" si="18"/>
        <v>553.98649999999998</v>
      </c>
      <c r="V52" s="5">
        <f t="shared" ca="1" si="19"/>
        <v>-5457.9429999999847</v>
      </c>
      <c r="W52" s="12">
        <f t="shared" ca="1" si="20"/>
        <v>-4.8553878582252245E-3</v>
      </c>
      <c r="X52" s="8">
        <f t="shared" ca="1" si="21"/>
        <v>1124100.3107000005</v>
      </c>
      <c r="Y52" s="8">
        <f t="shared" ca="1" si="22"/>
        <v>1118642.3677000005</v>
      </c>
      <c r="Z52" s="12">
        <f ca="1">1-(Y52/MAX($Y$2:Y52))</f>
        <v>4.8553878582252574E-3</v>
      </c>
    </row>
    <row r="53" spans="1:26" x14ac:dyDescent="0.3">
      <c r="A53" s="4">
        <v>41346</v>
      </c>
      <c r="B53" s="4">
        <v>41346</v>
      </c>
      <c r="C53" s="48" t="str">
        <f t="shared" ca="1" si="1"/>
        <v/>
      </c>
      <c r="D53" s="48" t="str">
        <f t="shared" ca="1" si="2"/>
        <v/>
      </c>
      <c r="E53" s="48" t="str">
        <f t="shared" ca="1" si="3"/>
        <v/>
      </c>
      <c r="F53" s="48" t="str">
        <f t="shared" ca="1" si="4"/>
        <v/>
      </c>
      <c r="G53" s="48" t="str">
        <f t="shared" ca="1" si="5"/>
        <v>Long</v>
      </c>
      <c r="H53" s="48" t="str">
        <f t="shared" ca="1" si="0"/>
        <v/>
      </c>
      <c r="I53" s="48" t="str">
        <f t="shared" ca="1" si="6"/>
        <v/>
      </c>
      <c r="J53">
        <f t="shared" ca="1" si="7"/>
        <v>655.25</v>
      </c>
      <c r="K53">
        <f t="shared" ca="1" si="8"/>
        <v>634.9</v>
      </c>
      <c r="L53">
        <f t="shared" ca="1" si="9"/>
        <v>831.65</v>
      </c>
      <c r="M53">
        <f t="shared" ca="1" si="10"/>
        <v>809.2</v>
      </c>
      <c r="N53">
        <f t="shared" ca="1" si="11"/>
        <v>853</v>
      </c>
      <c r="O53">
        <f t="shared" ca="1" si="12"/>
        <v>672</v>
      </c>
      <c r="P53" s="5">
        <f t="shared" ca="1" si="13"/>
        <v>1117797.0499999998</v>
      </c>
      <c r="Q53" s="5">
        <f t="shared" ca="1" si="14"/>
        <v>1085352.1000000001</v>
      </c>
      <c r="R53" s="5">
        <f t="shared" ca="1" si="15"/>
        <v>-2272.1500000000669</v>
      </c>
      <c r="S53" s="12">
        <f t="shared" ca="1" si="16"/>
        <v>-2.0311674808739374E-3</v>
      </c>
      <c r="T53">
        <f t="shared" ca="1" si="17"/>
        <v>558.89852499999995</v>
      </c>
      <c r="U53">
        <f t="shared" ca="1" si="18"/>
        <v>542.67605000000003</v>
      </c>
      <c r="V53" s="5">
        <f t="shared" ca="1" si="19"/>
        <v>-3373.724575000067</v>
      </c>
      <c r="W53" s="12">
        <f t="shared" ca="1" si="20"/>
        <v>-3.0159098854235767E-3</v>
      </c>
      <c r="X53" s="8">
        <f t="shared" ca="1" si="21"/>
        <v>1118642.3677000005</v>
      </c>
      <c r="Y53" s="8">
        <f t="shared" ca="1" si="22"/>
        <v>1115268.6431250004</v>
      </c>
      <c r="Z53" s="12">
        <f ca="1">1-(Y53/MAX($Y$2:Y53))</f>
        <v>7.8566543314096959E-3</v>
      </c>
    </row>
    <row r="54" spans="1:26" x14ac:dyDescent="0.3">
      <c r="A54" s="4">
        <v>41347</v>
      </c>
      <c r="B54" s="4">
        <v>41347</v>
      </c>
      <c r="C54" s="48" t="str">
        <f t="shared" ca="1" si="1"/>
        <v/>
      </c>
      <c r="D54" s="48" t="str">
        <f t="shared" ca="1" si="2"/>
        <v/>
      </c>
      <c r="E54" s="48" t="str">
        <f t="shared" ca="1" si="3"/>
        <v/>
      </c>
      <c r="F54" s="48" t="str">
        <f t="shared" ca="1" si="4"/>
        <v/>
      </c>
      <c r="G54" s="48" t="str">
        <f t="shared" ca="1" si="5"/>
        <v>Long</v>
      </c>
      <c r="H54" s="48" t="str">
        <f t="shared" ca="1" si="0"/>
        <v/>
      </c>
      <c r="I54" s="48" t="str">
        <f t="shared" ca="1" si="6"/>
        <v/>
      </c>
      <c r="J54">
        <f t="shared" ca="1" si="7"/>
        <v>655.25</v>
      </c>
      <c r="K54">
        <f t="shared" ca="1" si="8"/>
        <v>649.25</v>
      </c>
      <c r="L54">
        <f t="shared" ca="1" si="9"/>
        <v>831.65</v>
      </c>
      <c r="M54">
        <f t="shared" ca="1" si="10"/>
        <v>814.1</v>
      </c>
      <c r="N54">
        <f t="shared" ca="1" si="11"/>
        <v>851</v>
      </c>
      <c r="O54">
        <f t="shared" ca="1" si="12"/>
        <v>670</v>
      </c>
      <c r="P54" s="5">
        <f t="shared" ca="1" si="13"/>
        <v>1114823.25</v>
      </c>
      <c r="Q54" s="5">
        <f t="shared" ca="1" si="14"/>
        <v>1097958.75</v>
      </c>
      <c r="R54" s="5">
        <f t="shared" ca="1" si="15"/>
        <v>6652.4999999999691</v>
      </c>
      <c r="S54" s="12">
        <f t="shared" ca="1" si="16"/>
        <v>5.9649305492527425E-3</v>
      </c>
      <c r="T54">
        <f t="shared" ca="1" si="17"/>
        <v>557.41162499999996</v>
      </c>
      <c r="U54">
        <f t="shared" ca="1" si="18"/>
        <v>548.979375</v>
      </c>
      <c r="V54" s="5">
        <f t="shared" ca="1" si="19"/>
        <v>5546.1089999999695</v>
      </c>
      <c r="W54" s="12">
        <f t="shared" ca="1" si="20"/>
        <v>4.9728906431545355E-3</v>
      </c>
      <c r="X54" s="8">
        <f t="shared" ca="1" si="21"/>
        <v>1115268.6431250004</v>
      </c>
      <c r="Y54" s="8">
        <f t="shared" ca="1" si="22"/>
        <v>1120814.7521250003</v>
      </c>
      <c r="Z54" s="12">
        <f ca="1">1-(Y54/MAX($Y$2:Y54))</f>
        <v>2.9228339710662965E-3</v>
      </c>
    </row>
    <row r="55" spans="1:26" x14ac:dyDescent="0.3">
      <c r="A55" s="4">
        <v>41348</v>
      </c>
      <c r="B55" s="4">
        <v>41348</v>
      </c>
      <c r="C55" s="48" t="str">
        <f t="shared" ca="1" si="1"/>
        <v/>
      </c>
      <c r="D55" s="48" t="str">
        <f t="shared" ca="1" si="2"/>
        <v/>
      </c>
      <c r="E55" s="48" t="str">
        <f t="shared" ca="1" si="3"/>
        <v/>
      </c>
      <c r="F55" s="48" t="str">
        <f t="shared" ca="1" si="4"/>
        <v/>
      </c>
      <c r="G55" s="48" t="str">
        <f t="shared" ca="1" si="5"/>
        <v>Long</v>
      </c>
      <c r="H55" s="48" t="str">
        <f t="shared" ca="1" si="0"/>
        <v/>
      </c>
      <c r="I55" s="48" t="str">
        <f t="shared" ca="1" si="6"/>
        <v/>
      </c>
      <c r="J55">
        <f t="shared" ca="1" si="7"/>
        <v>655.25</v>
      </c>
      <c r="K55">
        <f t="shared" ca="1" si="8"/>
        <v>639.4</v>
      </c>
      <c r="L55">
        <f t="shared" ca="1" si="9"/>
        <v>831.65</v>
      </c>
      <c r="M55">
        <f t="shared" ca="1" si="10"/>
        <v>817.3</v>
      </c>
      <c r="N55">
        <f t="shared" ca="1" si="11"/>
        <v>855</v>
      </c>
      <c r="O55">
        <f t="shared" ca="1" si="12"/>
        <v>673</v>
      </c>
      <c r="P55" s="5">
        <f t="shared" ca="1" si="13"/>
        <v>1119939.2</v>
      </c>
      <c r="Q55" s="5">
        <f t="shared" ca="1" si="14"/>
        <v>1096729.8999999999</v>
      </c>
      <c r="R55" s="5">
        <f t="shared" ca="1" si="15"/>
        <v>-3894.2000000000044</v>
      </c>
      <c r="S55" s="12">
        <f t="shared" ca="1" si="16"/>
        <v>-3.4744367814724289E-3</v>
      </c>
      <c r="T55">
        <f t="shared" ca="1" si="17"/>
        <v>559.96960000000001</v>
      </c>
      <c r="U55">
        <f t="shared" ca="1" si="18"/>
        <v>548.36495000000002</v>
      </c>
      <c r="V55" s="5">
        <f t="shared" ca="1" si="19"/>
        <v>-5002.5345500000039</v>
      </c>
      <c r="W55" s="12">
        <f t="shared" ca="1" si="20"/>
        <v>-4.4633018440518261E-3</v>
      </c>
      <c r="X55" s="8">
        <f t="shared" ca="1" si="21"/>
        <v>1120814.7521250003</v>
      </c>
      <c r="Y55" s="8">
        <f t="shared" ca="1" si="22"/>
        <v>1115812.2175750004</v>
      </c>
      <c r="Z55" s="12">
        <f ca="1">1-(Y55/MAX($Y$2:Y55))</f>
        <v>7.3730903248652169E-3</v>
      </c>
    </row>
    <row r="56" spans="1:26" x14ac:dyDescent="0.3">
      <c r="A56" s="4">
        <v>41351</v>
      </c>
      <c r="B56" s="4">
        <v>41351</v>
      </c>
      <c r="C56" s="48" t="str">
        <f t="shared" ca="1" si="1"/>
        <v/>
      </c>
      <c r="D56" s="48" t="str">
        <f t="shared" ca="1" si="2"/>
        <v/>
      </c>
      <c r="E56" s="48" t="str">
        <f t="shared" ca="1" si="3"/>
        <v/>
      </c>
      <c r="F56" s="48" t="str">
        <f t="shared" ca="1" si="4"/>
        <v/>
      </c>
      <c r="G56" s="48" t="str">
        <f t="shared" ca="1" si="5"/>
        <v>Long</v>
      </c>
      <c r="H56" s="48" t="str">
        <f t="shared" ca="1" si="0"/>
        <v/>
      </c>
      <c r="I56" s="48" t="str">
        <f t="shared" ca="1" si="6"/>
        <v/>
      </c>
      <c r="J56">
        <f t="shared" ca="1" si="7"/>
        <v>655.25</v>
      </c>
      <c r="K56">
        <f t="shared" ca="1" si="8"/>
        <v>643.29999999999995</v>
      </c>
      <c r="L56">
        <f t="shared" ca="1" si="9"/>
        <v>831.65</v>
      </c>
      <c r="M56">
        <f t="shared" ca="1" si="10"/>
        <v>810.1</v>
      </c>
      <c r="N56">
        <f t="shared" ca="1" si="11"/>
        <v>851</v>
      </c>
      <c r="O56">
        <f t="shared" ca="1" si="12"/>
        <v>670</v>
      </c>
      <c r="P56" s="5">
        <f t="shared" ca="1" si="13"/>
        <v>1114823.25</v>
      </c>
      <c r="Q56" s="5">
        <f t="shared" ca="1" si="14"/>
        <v>1090215.2999999998</v>
      </c>
      <c r="R56" s="5">
        <f t="shared" ca="1" si="15"/>
        <v>4269.0499999999302</v>
      </c>
      <c r="S56" s="12">
        <f t="shared" ca="1" si="16"/>
        <v>3.8259573902837121E-3</v>
      </c>
      <c r="T56">
        <f t="shared" ca="1" si="17"/>
        <v>557.41162499999996</v>
      </c>
      <c r="U56">
        <f t="shared" ca="1" si="18"/>
        <v>545.10764999999992</v>
      </c>
      <c r="V56" s="5">
        <f t="shared" ca="1" si="19"/>
        <v>3166.5307249999305</v>
      </c>
      <c r="W56" s="12">
        <f t="shared" ca="1" si="20"/>
        <v>2.8378706337180695E-3</v>
      </c>
      <c r="X56" s="8">
        <f t="shared" ca="1" si="21"/>
        <v>1115812.2175750004</v>
      </c>
      <c r="Y56" s="8">
        <f t="shared" ca="1" si="22"/>
        <v>1118978.7483000003</v>
      </c>
      <c r="Z56" s="12">
        <f ca="1">1-(Y56/MAX($Y$2:Y56))</f>
        <v>4.556143567659765E-3</v>
      </c>
    </row>
    <row r="57" spans="1:26" x14ac:dyDescent="0.3">
      <c r="A57" s="4">
        <v>41352</v>
      </c>
      <c r="B57" s="4">
        <v>41352</v>
      </c>
      <c r="C57" s="48" t="str">
        <f t="shared" ca="1" si="1"/>
        <v/>
      </c>
      <c r="D57" s="48">
        <f t="shared" ca="1" si="2"/>
        <v>8</v>
      </c>
      <c r="E57" s="48" t="str">
        <f t="shared" ca="1" si="3"/>
        <v/>
      </c>
      <c r="F57" s="48" t="str">
        <f t="shared" ca="1" si="4"/>
        <v>Long</v>
      </c>
      <c r="G57" s="48" t="str">
        <f t="shared" ca="1" si="5"/>
        <v>Long</v>
      </c>
      <c r="H57" s="48" t="str">
        <f t="shared" ca="1" si="0"/>
        <v/>
      </c>
      <c r="I57" s="48">
        <f t="shared" ca="1" si="6"/>
        <v>1</v>
      </c>
      <c r="J57" t="str">
        <f t="shared" ca="1" si="7"/>
        <v/>
      </c>
      <c r="K57">
        <f t="shared" ca="1" si="8"/>
        <v>631.54999999999995</v>
      </c>
      <c r="L57" t="str">
        <f t="shared" ca="1" si="9"/>
        <v/>
      </c>
      <c r="M57">
        <f t="shared" ca="1" si="10"/>
        <v>784.55</v>
      </c>
      <c r="N57">
        <f t="shared" ca="1" si="11"/>
        <v>853</v>
      </c>
      <c r="O57">
        <f t="shared" ca="1" si="12"/>
        <v>672</v>
      </c>
      <c r="P57" s="5">
        <f t="shared" ca="1" si="13"/>
        <v>1117797.0499999998</v>
      </c>
      <c r="Q57" s="5">
        <f t="shared" ca="1" si="14"/>
        <v>1065929.75</v>
      </c>
      <c r="R57" s="5">
        <f t="shared" ca="1" si="15"/>
        <v>11435.099999999977</v>
      </c>
      <c r="S57" s="12">
        <f t="shared" ca="1" si="16"/>
        <v>1.021922893296469E-2</v>
      </c>
      <c r="T57">
        <f t="shared" ca="1" si="17"/>
        <v>558.89852499999995</v>
      </c>
      <c r="U57">
        <f t="shared" ca="1" si="18"/>
        <v>532.96487500000001</v>
      </c>
      <c r="V57" s="5">
        <f t="shared" ca="1" si="19"/>
        <v>10343.236599999977</v>
      </c>
      <c r="W57" s="12">
        <f t="shared" ca="1" si="20"/>
        <v>9.2434611610934143E-3</v>
      </c>
      <c r="X57" s="8">
        <f t="shared" ca="1" si="21"/>
        <v>1118978.7483000003</v>
      </c>
      <c r="Y57" s="8">
        <f t="shared" ca="1" si="22"/>
        <v>1129321.9849000003</v>
      </c>
      <c r="Z57" s="12">
        <f ca="1">1-(Y57/MAX($Y$2:Y57))</f>
        <v>0</v>
      </c>
    </row>
    <row r="58" spans="1:26" x14ac:dyDescent="0.3">
      <c r="A58" s="4">
        <v>41353</v>
      </c>
      <c r="B58" s="4">
        <v>41353</v>
      </c>
      <c r="C58" s="48" t="str">
        <f t="shared" ca="1" si="1"/>
        <v/>
      </c>
      <c r="D58" s="48" t="str">
        <f t="shared" ca="1" si="2"/>
        <v/>
      </c>
      <c r="E58" s="48" t="str">
        <f t="shared" ca="1" si="3"/>
        <v/>
      </c>
      <c r="F58" s="48" t="str">
        <f t="shared" ca="1" si="4"/>
        <v/>
      </c>
      <c r="G58" s="48" t="str">
        <f t="shared" ca="1" si="5"/>
        <v/>
      </c>
      <c r="H58" s="48" t="str">
        <f t="shared" ca="1" si="0"/>
        <v/>
      </c>
      <c r="I58" s="48" t="str">
        <f t="shared" ca="1" si="6"/>
        <v/>
      </c>
      <c r="J58" t="str">
        <f t="shared" ca="1" si="7"/>
        <v/>
      </c>
      <c r="K58" t="str">
        <f t="shared" ca="1" si="8"/>
        <v/>
      </c>
      <c r="L58" t="str">
        <f t="shared" ca="1" si="9"/>
        <v/>
      </c>
      <c r="M58" t="str">
        <f t="shared" ca="1" si="10"/>
        <v/>
      </c>
      <c r="N58">
        <f t="shared" ca="1" si="11"/>
        <v>0</v>
      </c>
      <c r="O58">
        <f t="shared" ca="1" si="12"/>
        <v>0</v>
      </c>
      <c r="P58" s="5">
        <f t="shared" ca="1" si="13"/>
        <v>0</v>
      </c>
      <c r="Q58" s="5">
        <f t="shared" ca="1" si="14"/>
        <v>0</v>
      </c>
      <c r="R58" s="5">
        <f t="shared" ca="1" si="15"/>
        <v>0</v>
      </c>
      <c r="S58" s="12">
        <f t="shared" ca="1" si="16"/>
        <v>0</v>
      </c>
      <c r="T58">
        <f t="shared" ca="1" si="17"/>
        <v>0</v>
      </c>
      <c r="U58">
        <f t="shared" ca="1" si="18"/>
        <v>0</v>
      </c>
      <c r="V58" s="5">
        <f t="shared" ca="1" si="19"/>
        <v>0</v>
      </c>
      <c r="W58" s="12">
        <f t="shared" ca="1" si="20"/>
        <v>0</v>
      </c>
      <c r="X58" s="8">
        <f t="shared" ca="1" si="21"/>
        <v>1129321.9849000003</v>
      </c>
      <c r="Y58" s="8">
        <f t="shared" ca="1" si="22"/>
        <v>1129321.9849000003</v>
      </c>
      <c r="Z58" s="12">
        <f ca="1">1-(Y58/MAX($Y$2:Y58))</f>
        <v>0</v>
      </c>
    </row>
    <row r="59" spans="1:26" x14ac:dyDescent="0.3">
      <c r="A59" s="4">
        <v>41354</v>
      </c>
      <c r="B59" s="4">
        <v>41354</v>
      </c>
      <c r="C59" s="48">
        <f t="shared" ca="1" si="1"/>
        <v>9</v>
      </c>
      <c r="D59" s="48" t="str">
        <f t="shared" ca="1" si="2"/>
        <v/>
      </c>
      <c r="E59" s="48" t="str">
        <f t="shared" ca="1" si="3"/>
        <v>Long</v>
      </c>
      <c r="F59" s="48" t="str">
        <f t="shared" ca="1" si="4"/>
        <v/>
      </c>
      <c r="G59" s="48" t="str">
        <f t="shared" ca="1" si="5"/>
        <v/>
      </c>
      <c r="H59" s="48">
        <f t="shared" ca="1" si="0"/>
        <v>1</v>
      </c>
      <c r="I59" s="48" t="str">
        <f t="shared" ca="1" si="6"/>
        <v/>
      </c>
      <c r="J59">
        <f t="shared" ca="1" si="7"/>
        <v>607</v>
      </c>
      <c r="K59" t="str">
        <f t="shared" ca="1" si="8"/>
        <v/>
      </c>
      <c r="L59">
        <f t="shared" ca="1" si="9"/>
        <v>797.9</v>
      </c>
      <c r="M59" t="str">
        <f t="shared" ca="1" si="10"/>
        <v/>
      </c>
      <c r="N59">
        <f t="shared" ca="1" si="11"/>
        <v>0</v>
      </c>
      <c r="O59">
        <f t="shared" ca="1" si="12"/>
        <v>0</v>
      </c>
      <c r="P59" s="5">
        <f t="shared" ca="1" si="13"/>
        <v>0</v>
      </c>
      <c r="Q59" s="5">
        <f t="shared" ca="1" si="14"/>
        <v>0</v>
      </c>
      <c r="R59" s="5">
        <f t="shared" ca="1" si="15"/>
        <v>0</v>
      </c>
      <c r="S59" s="12">
        <f t="shared" ca="1" si="16"/>
        <v>0</v>
      </c>
      <c r="T59">
        <f t="shared" ca="1" si="17"/>
        <v>0</v>
      </c>
      <c r="U59">
        <f t="shared" ca="1" si="18"/>
        <v>0</v>
      </c>
      <c r="V59" s="5">
        <f t="shared" ca="1" si="19"/>
        <v>0</v>
      </c>
      <c r="W59" s="12">
        <f t="shared" ca="1" si="20"/>
        <v>0</v>
      </c>
      <c r="X59" s="8">
        <f t="shared" ca="1" si="21"/>
        <v>1129321.9849000003</v>
      </c>
      <c r="Y59" s="8">
        <f t="shared" ca="1" si="22"/>
        <v>1129321.9849000003</v>
      </c>
      <c r="Z59" s="12">
        <f ca="1">1-(Y59/MAX($Y$2:Y59))</f>
        <v>0</v>
      </c>
    </row>
    <row r="60" spans="1:26" x14ac:dyDescent="0.3">
      <c r="A60" s="4">
        <v>41355</v>
      </c>
      <c r="B60" s="4">
        <v>41355</v>
      </c>
      <c r="C60" s="48" t="str">
        <f t="shared" ca="1" si="1"/>
        <v/>
      </c>
      <c r="D60" s="48" t="str">
        <f t="shared" ca="1" si="2"/>
        <v/>
      </c>
      <c r="E60" s="48" t="str">
        <f t="shared" ca="1" si="3"/>
        <v/>
      </c>
      <c r="F60" s="48" t="str">
        <f t="shared" ca="1" si="4"/>
        <v/>
      </c>
      <c r="G60" s="48" t="str">
        <f t="shared" ca="1" si="5"/>
        <v>Long</v>
      </c>
      <c r="H60" s="48" t="str">
        <f t="shared" ca="1" si="0"/>
        <v/>
      </c>
      <c r="I60" s="48" t="str">
        <f t="shared" ca="1" si="6"/>
        <v/>
      </c>
      <c r="J60">
        <f t="shared" ca="1" si="7"/>
        <v>607</v>
      </c>
      <c r="K60">
        <f t="shared" ca="1" si="8"/>
        <v>605.25</v>
      </c>
      <c r="L60">
        <f t="shared" ca="1" si="9"/>
        <v>797.9</v>
      </c>
      <c r="M60">
        <f t="shared" ca="1" si="10"/>
        <v>796.4</v>
      </c>
      <c r="N60">
        <f t="shared" ca="1" si="11"/>
        <v>930</v>
      </c>
      <c r="O60">
        <f t="shared" ca="1" si="12"/>
        <v>707</v>
      </c>
      <c r="P60" s="5">
        <f t="shared" ca="1" si="13"/>
        <v>1128625.2999999998</v>
      </c>
      <c r="Q60" s="5">
        <f t="shared" ca="1" si="14"/>
        <v>1125937.2999999998</v>
      </c>
      <c r="R60" s="5">
        <f t="shared" ca="1" si="15"/>
        <v>-567</v>
      </c>
      <c r="S60" s="12">
        <f t="shared" ca="1" si="16"/>
        <v>-5.0207116091006325E-4</v>
      </c>
      <c r="T60">
        <f t="shared" ca="1" si="17"/>
        <v>564.31264999999996</v>
      </c>
      <c r="U60">
        <f t="shared" ca="1" si="18"/>
        <v>562.96864999999991</v>
      </c>
      <c r="V60" s="5">
        <f t="shared" ca="1" si="19"/>
        <v>-1694.2812999999999</v>
      </c>
      <c r="W60" s="12">
        <f t="shared" ca="1" si="20"/>
        <v>-1.5002641608451693E-3</v>
      </c>
      <c r="X60" s="8">
        <f t="shared" ca="1" si="21"/>
        <v>1129321.9849000003</v>
      </c>
      <c r="Y60" s="8">
        <f t="shared" ca="1" si="22"/>
        <v>1127627.7036000004</v>
      </c>
      <c r="Z60" s="12">
        <f ca="1">1-(Y60/MAX($Y$2:Y60))</f>
        <v>1.5002641608451439E-3</v>
      </c>
    </row>
    <row r="61" spans="1:26" x14ac:dyDescent="0.3">
      <c r="A61" s="4">
        <v>41358</v>
      </c>
      <c r="B61" s="4">
        <v>41358</v>
      </c>
      <c r="C61" s="48" t="str">
        <f t="shared" ca="1" si="1"/>
        <v/>
      </c>
      <c r="D61" s="48" t="str">
        <f t="shared" ca="1" si="2"/>
        <v/>
      </c>
      <c r="E61" s="48" t="str">
        <f t="shared" ca="1" si="3"/>
        <v/>
      </c>
      <c r="F61" s="48" t="str">
        <f t="shared" ca="1" si="4"/>
        <v/>
      </c>
      <c r="G61" s="48" t="str">
        <f t="shared" ca="1" si="5"/>
        <v>Long</v>
      </c>
      <c r="H61" s="48" t="str">
        <f t="shared" ca="1" si="0"/>
        <v/>
      </c>
      <c r="I61" s="48" t="str">
        <f t="shared" ca="1" si="6"/>
        <v/>
      </c>
      <c r="J61">
        <f t="shared" ca="1" si="7"/>
        <v>607</v>
      </c>
      <c r="K61">
        <f t="shared" ca="1" si="8"/>
        <v>609.4</v>
      </c>
      <c r="L61">
        <f t="shared" ca="1" si="9"/>
        <v>797.9</v>
      </c>
      <c r="M61">
        <f t="shared" ca="1" si="10"/>
        <v>806.2</v>
      </c>
      <c r="N61">
        <f t="shared" ca="1" si="11"/>
        <v>928</v>
      </c>
      <c r="O61">
        <f t="shared" ca="1" si="12"/>
        <v>706</v>
      </c>
      <c r="P61" s="5">
        <f t="shared" ca="1" si="13"/>
        <v>1126613.3999999999</v>
      </c>
      <c r="Q61" s="5">
        <f t="shared" ca="1" si="14"/>
        <v>1134700.3999999999</v>
      </c>
      <c r="R61" s="5">
        <f t="shared" ca="1" si="15"/>
        <v>-3632.6000000000695</v>
      </c>
      <c r="S61" s="12">
        <f t="shared" ca="1" si="16"/>
        <v>-3.2214533115875357E-3</v>
      </c>
      <c r="T61">
        <f t="shared" ca="1" si="17"/>
        <v>563.30669999999998</v>
      </c>
      <c r="U61">
        <f t="shared" ca="1" si="18"/>
        <v>567.35019999999997</v>
      </c>
      <c r="V61" s="5">
        <f t="shared" ca="1" si="19"/>
        <v>-4763.2569000000694</v>
      </c>
      <c r="W61" s="12">
        <f t="shared" ca="1" si="20"/>
        <v>-4.2241396560169326E-3</v>
      </c>
      <c r="X61" s="8">
        <f t="shared" ca="1" si="21"/>
        <v>1127627.7036000004</v>
      </c>
      <c r="Y61" s="8">
        <f t="shared" ca="1" si="22"/>
        <v>1122864.4467000002</v>
      </c>
      <c r="Z61" s="12">
        <f ca="1">1-(Y61/MAX($Y$2:Y61))</f>
        <v>5.7180664915257307E-3</v>
      </c>
    </row>
    <row r="62" spans="1:26" x14ac:dyDescent="0.3">
      <c r="A62" s="4">
        <v>41359</v>
      </c>
      <c r="B62" s="4">
        <v>41359</v>
      </c>
      <c r="C62" s="48" t="str">
        <f t="shared" ca="1" si="1"/>
        <v/>
      </c>
      <c r="D62" s="48" t="str">
        <f t="shared" ca="1" si="2"/>
        <v/>
      </c>
      <c r="E62" s="48" t="str">
        <f t="shared" ca="1" si="3"/>
        <v/>
      </c>
      <c r="F62" s="48" t="str">
        <f t="shared" ca="1" si="4"/>
        <v/>
      </c>
      <c r="G62" s="48" t="str">
        <f t="shared" ca="1" si="5"/>
        <v>Long</v>
      </c>
      <c r="H62" s="48" t="str">
        <f t="shared" ca="1" si="0"/>
        <v/>
      </c>
      <c r="I62" s="48" t="str">
        <f t="shared" ca="1" si="6"/>
        <v/>
      </c>
      <c r="J62">
        <f t="shared" ca="1" si="7"/>
        <v>607</v>
      </c>
      <c r="K62">
        <f t="shared" ca="1" si="8"/>
        <v>614.5</v>
      </c>
      <c r="L62">
        <f t="shared" ca="1" si="9"/>
        <v>797.9</v>
      </c>
      <c r="M62">
        <f t="shared" ca="1" si="10"/>
        <v>824.2</v>
      </c>
      <c r="N62">
        <f t="shared" ca="1" si="11"/>
        <v>924</v>
      </c>
      <c r="O62">
        <f t="shared" ca="1" si="12"/>
        <v>703</v>
      </c>
      <c r="P62" s="5">
        <f t="shared" ca="1" si="13"/>
        <v>1121791.7</v>
      </c>
      <c r="Q62" s="5">
        <f t="shared" ca="1" si="14"/>
        <v>1147210.6000000001</v>
      </c>
      <c r="R62" s="5">
        <f t="shared" ca="1" si="15"/>
        <v>-11558.900000000049</v>
      </c>
      <c r="S62" s="12">
        <f t="shared" ca="1" si="16"/>
        <v>-1.0294118790536684E-2</v>
      </c>
      <c r="T62">
        <f t="shared" ca="1" si="17"/>
        <v>560.89585</v>
      </c>
      <c r="U62">
        <f t="shared" ca="1" si="18"/>
        <v>573.60530000000006</v>
      </c>
      <c r="V62" s="5">
        <f t="shared" ca="1" si="19"/>
        <v>-12693.401150000049</v>
      </c>
      <c r="W62" s="12">
        <f t="shared" ca="1" si="20"/>
        <v>-1.1304482199347248E-2</v>
      </c>
      <c r="X62" s="8">
        <f t="shared" ca="1" si="21"/>
        <v>1122864.4467000002</v>
      </c>
      <c r="Y62" s="8">
        <f t="shared" ca="1" si="22"/>
        <v>1110171.0455500002</v>
      </c>
      <c r="Z62" s="12">
        <f ca="1">1-(Y62/MAX($Y$2:Y62))</f>
        <v>1.6957908910004926E-2</v>
      </c>
    </row>
    <row r="63" spans="1:26" x14ac:dyDescent="0.3">
      <c r="A63" s="4">
        <v>41361</v>
      </c>
      <c r="B63" s="4">
        <v>41361</v>
      </c>
      <c r="C63" s="48" t="str">
        <f t="shared" ca="1" si="1"/>
        <v/>
      </c>
      <c r="D63" s="48" t="str">
        <f t="shared" ca="1" si="2"/>
        <v/>
      </c>
      <c r="E63" s="48" t="str">
        <f t="shared" ca="1" si="3"/>
        <v/>
      </c>
      <c r="F63" s="48" t="str">
        <f t="shared" ca="1" si="4"/>
        <v/>
      </c>
      <c r="G63" s="48" t="str">
        <f t="shared" ca="1" si="5"/>
        <v>Long</v>
      </c>
      <c r="H63" s="48" t="str">
        <f t="shared" ca="1" si="0"/>
        <v/>
      </c>
      <c r="I63" s="48" t="str">
        <f t="shared" ca="1" si="6"/>
        <v/>
      </c>
      <c r="J63">
        <f t="shared" ca="1" si="7"/>
        <v>607</v>
      </c>
      <c r="K63">
        <f t="shared" ca="1" si="8"/>
        <v>625.35</v>
      </c>
      <c r="L63">
        <f t="shared" ca="1" si="9"/>
        <v>797.9</v>
      </c>
      <c r="M63">
        <f t="shared" ca="1" si="10"/>
        <v>826.25</v>
      </c>
      <c r="N63">
        <f t="shared" ca="1" si="11"/>
        <v>914</v>
      </c>
      <c r="O63">
        <f t="shared" ca="1" si="12"/>
        <v>695</v>
      </c>
      <c r="P63" s="5">
        <f t="shared" ca="1" si="13"/>
        <v>1109338.5</v>
      </c>
      <c r="Q63" s="5">
        <f t="shared" ca="1" si="14"/>
        <v>1145813.6499999999</v>
      </c>
      <c r="R63" s="5">
        <f t="shared" ca="1" si="15"/>
        <v>-2931.3499999999949</v>
      </c>
      <c r="S63" s="12">
        <f t="shared" ca="1" si="16"/>
        <v>-2.6404489756330723E-3</v>
      </c>
      <c r="T63">
        <f t="shared" ca="1" si="17"/>
        <v>554.66925000000003</v>
      </c>
      <c r="U63">
        <f t="shared" ca="1" si="18"/>
        <v>572.90682499999991</v>
      </c>
      <c r="V63" s="5">
        <f t="shared" ca="1" si="19"/>
        <v>-4058.9260749999949</v>
      </c>
      <c r="W63" s="12">
        <f t="shared" ca="1" si="20"/>
        <v>-3.6561267664741918E-3</v>
      </c>
      <c r="X63" s="8">
        <f t="shared" ca="1" si="21"/>
        <v>1110171.0455500002</v>
      </c>
      <c r="Y63" s="8">
        <f t="shared" ca="1" si="22"/>
        <v>1106112.1194750001</v>
      </c>
      <c r="Z63" s="12">
        <f ca="1">1-(Y63/MAX($Y$2:Y63))</f>
        <v>2.0552035411809833E-2</v>
      </c>
    </row>
    <row r="64" spans="1:26" x14ac:dyDescent="0.3">
      <c r="A64" s="4">
        <v>41365</v>
      </c>
      <c r="B64" s="4">
        <v>41365</v>
      </c>
      <c r="C64" s="48" t="str">
        <f t="shared" ca="1" si="1"/>
        <v/>
      </c>
      <c r="D64" s="48" t="str">
        <f t="shared" ca="1" si="2"/>
        <v/>
      </c>
      <c r="E64" s="48" t="str">
        <f t="shared" ca="1" si="3"/>
        <v/>
      </c>
      <c r="F64" s="48" t="str">
        <f t="shared" ca="1" si="4"/>
        <v/>
      </c>
      <c r="G64" s="48" t="str">
        <f t="shared" ca="1" si="5"/>
        <v>Long</v>
      </c>
      <c r="H64" s="48" t="str">
        <f t="shared" ca="1" si="0"/>
        <v/>
      </c>
      <c r="I64" s="48" t="str">
        <f t="shared" ca="1" si="6"/>
        <v/>
      </c>
      <c r="J64">
        <f t="shared" ca="1" si="7"/>
        <v>607</v>
      </c>
      <c r="K64">
        <f t="shared" ca="1" si="8"/>
        <v>623.85</v>
      </c>
      <c r="L64">
        <f t="shared" ca="1" si="9"/>
        <v>797.9</v>
      </c>
      <c r="M64">
        <f t="shared" ca="1" si="10"/>
        <v>825.2</v>
      </c>
      <c r="N64">
        <f t="shared" ca="1" si="11"/>
        <v>911</v>
      </c>
      <c r="O64">
        <f t="shared" ca="1" si="12"/>
        <v>693</v>
      </c>
      <c r="P64" s="5">
        <f t="shared" ca="1" si="13"/>
        <v>1105921.7</v>
      </c>
      <c r="Q64" s="5">
        <f t="shared" ca="1" si="14"/>
        <v>1140190.95</v>
      </c>
      <c r="R64" s="5">
        <f t="shared" ca="1" si="15"/>
        <v>-3568.5500000000284</v>
      </c>
      <c r="S64" s="12">
        <f t="shared" ca="1" si="16"/>
        <v>-3.226210017203128E-3</v>
      </c>
      <c r="T64">
        <f t="shared" ca="1" si="17"/>
        <v>552.96084999999994</v>
      </c>
      <c r="U64">
        <f t="shared" ca="1" si="18"/>
        <v>570.09547499999996</v>
      </c>
      <c r="V64" s="5">
        <f t="shared" ca="1" si="19"/>
        <v>-4691.6063250000279</v>
      </c>
      <c r="W64" s="12">
        <f t="shared" ca="1" si="20"/>
        <v>-4.2415287224470792E-3</v>
      </c>
      <c r="X64" s="8">
        <f t="shared" ca="1" si="21"/>
        <v>1106112.1194750001</v>
      </c>
      <c r="Y64" s="8">
        <f t="shared" ca="1" si="22"/>
        <v>1101420.51315</v>
      </c>
      <c r="Z64" s="12">
        <f ca="1">1-(Y64/MAX($Y$2:Y64))</f>
        <v>2.4706392085752982E-2</v>
      </c>
    </row>
    <row r="65" spans="1:26" x14ac:dyDescent="0.3">
      <c r="A65" s="4">
        <v>41366</v>
      </c>
      <c r="B65" s="4">
        <v>41366</v>
      </c>
      <c r="C65" s="48" t="str">
        <f t="shared" ca="1" si="1"/>
        <v/>
      </c>
      <c r="D65" s="48">
        <f t="shared" ca="1" si="2"/>
        <v>9</v>
      </c>
      <c r="E65" s="48" t="str">
        <f t="shared" ca="1" si="3"/>
        <v/>
      </c>
      <c r="F65" s="48" t="str">
        <f t="shared" ca="1" si="4"/>
        <v>Long</v>
      </c>
      <c r="G65" s="48" t="str">
        <f t="shared" ca="1" si="5"/>
        <v>Long</v>
      </c>
      <c r="H65" s="48" t="str">
        <f t="shared" ca="1" si="0"/>
        <v/>
      </c>
      <c r="I65" s="48">
        <f t="shared" ca="1" si="6"/>
        <v>1</v>
      </c>
      <c r="J65" t="str">
        <f t="shared" ca="1" si="7"/>
        <v/>
      </c>
      <c r="K65">
        <f t="shared" ca="1" si="8"/>
        <v>629.9</v>
      </c>
      <c r="L65" t="str">
        <f t="shared" ca="1" si="9"/>
        <v/>
      </c>
      <c r="M65">
        <f t="shared" ca="1" si="10"/>
        <v>817.25</v>
      </c>
      <c r="N65">
        <f t="shared" ca="1" si="11"/>
        <v>907</v>
      </c>
      <c r="O65">
        <f t="shared" ca="1" si="12"/>
        <v>690</v>
      </c>
      <c r="P65" s="5">
        <f t="shared" ca="1" si="13"/>
        <v>1101100</v>
      </c>
      <c r="Q65" s="5">
        <f t="shared" ca="1" si="14"/>
        <v>1135221.7999999998</v>
      </c>
      <c r="R65" s="5">
        <f t="shared" ca="1" si="15"/>
        <v>7418.7999999999647</v>
      </c>
      <c r="S65" s="12">
        <f t="shared" ca="1" si="16"/>
        <v>6.7356653625259061E-3</v>
      </c>
      <c r="T65">
        <f t="shared" ca="1" si="17"/>
        <v>550.55000000000007</v>
      </c>
      <c r="U65">
        <f t="shared" ca="1" si="18"/>
        <v>567.6108999999999</v>
      </c>
      <c r="V65" s="5">
        <f t="shared" ca="1" si="19"/>
        <v>6300.6390999999649</v>
      </c>
      <c r="W65" s="12">
        <f t="shared" ca="1" si="20"/>
        <v>5.7204664565221287E-3</v>
      </c>
      <c r="X65" s="8">
        <f t="shared" ca="1" si="21"/>
        <v>1101420.51315</v>
      </c>
      <c r="Y65" s="8">
        <f t="shared" ca="1" si="22"/>
        <v>1107721.15225</v>
      </c>
      <c r="Z65" s="12">
        <f ca="1">1-(Y65/MAX($Y$2:Y65))</f>
        <v>1.9127257716419099E-2</v>
      </c>
    </row>
    <row r="66" spans="1:26" x14ac:dyDescent="0.3">
      <c r="A66" s="4">
        <v>41367</v>
      </c>
      <c r="B66" s="4">
        <v>41367</v>
      </c>
      <c r="C66" s="48" t="str">
        <f t="shared" ca="1" si="1"/>
        <v/>
      </c>
      <c r="D66" s="48" t="str">
        <f t="shared" ca="1" si="2"/>
        <v/>
      </c>
      <c r="E66" s="48" t="str">
        <f t="shared" ca="1" si="3"/>
        <v/>
      </c>
      <c r="F66" s="48" t="str">
        <f t="shared" ca="1" si="4"/>
        <v/>
      </c>
      <c r="G66" s="48" t="str">
        <f t="shared" ca="1" si="5"/>
        <v/>
      </c>
      <c r="H66" s="48" t="str">
        <f t="shared" ca="1" si="0"/>
        <v/>
      </c>
      <c r="I66" s="48" t="str">
        <f t="shared" ca="1" si="6"/>
        <v/>
      </c>
      <c r="J66" t="str">
        <f t="shared" ca="1" si="7"/>
        <v/>
      </c>
      <c r="K66" t="str">
        <f t="shared" ca="1" si="8"/>
        <v/>
      </c>
      <c r="L66" t="str">
        <f t="shared" ca="1" si="9"/>
        <v/>
      </c>
      <c r="M66" t="str">
        <f t="shared" ca="1" si="10"/>
        <v/>
      </c>
      <c r="N66">
        <f t="shared" ca="1" si="11"/>
        <v>0</v>
      </c>
      <c r="O66">
        <f t="shared" ca="1" si="12"/>
        <v>0</v>
      </c>
      <c r="P66" s="5">
        <f t="shared" ca="1" si="13"/>
        <v>0</v>
      </c>
      <c r="Q66" s="5">
        <f t="shared" ca="1" si="14"/>
        <v>0</v>
      </c>
      <c r="R66" s="5">
        <f t="shared" ca="1" si="15"/>
        <v>0</v>
      </c>
      <c r="S66" s="12">
        <f t="shared" ca="1" si="16"/>
        <v>0</v>
      </c>
      <c r="T66">
        <f t="shared" ca="1" si="17"/>
        <v>0</v>
      </c>
      <c r="U66">
        <f t="shared" ca="1" si="18"/>
        <v>0</v>
      </c>
      <c r="V66" s="5">
        <f t="shared" ca="1" si="19"/>
        <v>0</v>
      </c>
      <c r="W66" s="12">
        <f t="shared" ca="1" si="20"/>
        <v>0</v>
      </c>
      <c r="X66" s="8">
        <f t="shared" ca="1" si="21"/>
        <v>1107721.15225</v>
      </c>
      <c r="Y66" s="8">
        <f t="shared" ca="1" si="22"/>
        <v>1107721.15225</v>
      </c>
      <c r="Z66" s="12">
        <f ca="1">1-(Y66/MAX($Y$2:Y66))</f>
        <v>1.9127257716419099E-2</v>
      </c>
    </row>
    <row r="67" spans="1:26" x14ac:dyDescent="0.3">
      <c r="A67" s="4">
        <v>41368</v>
      </c>
      <c r="B67" s="4">
        <v>41368</v>
      </c>
      <c r="C67" s="48" t="str">
        <f t="shared" ref="C67:C130" ca="1" si="23">VLOOKUP(A67, INDIRECT("Task2!G2:AJ251"), 28, FALSE)</f>
        <v/>
      </c>
      <c r="D67" s="48" t="str">
        <f t="shared" ref="D67:D130" ca="1" si="24">VLOOKUP(A67, INDIRECT("Task2!G2:AJ251"), 29, FALSE)</f>
        <v/>
      </c>
      <c r="E67" s="48" t="str">
        <f t="shared" ref="E67:E130" ca="1" si="25">VLOOKUP(A67, INDIRECT("Task2!G2:AJ251"), 30, FALSE)</f>
        <v/>
      </c>
      <c r="F67" s="48" t="str">
        <f t="shared" ref="F67:F130" ca="1" si="26">VLOOKUP(B67, INDIRECT("Task2!G2:AK251"), 31, FALSE)</f>
        <v/>
      </c>
      <c r="G67" s="48" t="str">
        <f t="shared" ref="G67:G130" ca="1" si="27">IF(E66="Long", "Long", IF(E66="Short", "Short", IF(F66="Long", "", IF(F66="Short", "", G66))))</f>
        <v/>
      </c>
      <c r="H67" s="48" t="str">
        <f t="shared" ref="H67:H130" ca="1" si="28">IF(C67&lt;&gt;"", 1, "")</f>
        <v/>
      </c>
      <c r="I67" s="48" t="str">
        <f t="shared" ref="I67:I130" ca="1" si="29">IF(D67&lt;&gt;"", 1, "")</f>
        <v/>
      </c>
      <c r="J67" t="str">
        <f t="shared" ref="J67:J130" ca="1" si="30">IF(J66="Buy","",IF(E67="Long",VLOOKUP(A67,INDIRECT("Task2!G2:I251"),2,FALSE),IF(E67="Short",VLOOKUP(A67,INDIRECT("Task2!G2:I251"),3,FALSE),IF(I67=1,"",J66))))</f>
        <v/>
      </c>
      <c r="K67" t="str">
        <f t="shared" ref="K67:K130" ca="1" si="31">IF(K66="Sell","",IF(G67="Long", VLOOKUP(B67,INDIRECT("Task1!G2:I251"),2,FALSE), IF(G67="Short", VLOOKUP(B67,INDIRECT("Task1!G2:I251"),3,FALSE),IF(H67=1,"",""))))</f>
        <v/>
      </c>
      <c r="L67" t="str">
        <f t="shared" ref="L67:L130" ca="1" si="32">IF(L66="Short","",IF(E67="Long",VLOOKUP(A67,INDIRECT("Task2!G2:I251"),3,FALSE),IF(E67="Short",VLOOKUP(A67,INDIRECT("Task2!G2:I251"),2,FALSE),IF(I67=1,"",L66))))</f>
        <v/>
      </c>
      <c r="M67" t="str">
        <f t="shared" ref="M67:M130" ca="1" si="33">IF(M66="Cover","",IF(G67="Long", VLOOKUP(A67,INDIRECT("Task1!G2:I251"),3,FALSE), IF(G67="Short", VLOOKUP(A67,INDIRECT("Task1!G2:I251"),2,FALSE),IF(H67=1,"",""))))</f>
        <v/>
      </c>
      <c r="N67">
        <f t="shared" ref="N67:N130" ca="1" si="34">IFERROR(ROUNDDOWN(((X67/2)/J66), 0), 0)</f>
        <v>0</v>
      </c>
      <c r="O67">
        <f t="shared" ref="O67:O130" ca="1" si="35">IFERROR(ROUNDDOWN(((X67/2)/L66), 0), 0)</f>
        <v>0</v>
      </c>
      <c r="P67" s="5">
        <f t="shared" ref="P67:P130" ca="1" si="36">IFERROR((J66*N67)+(L66*O67), 0)</f>
        <v>0</v>
      </c>
      <c r="Q67" s="5">
        <f t="shared" ref="Q67:Q130" ca="1" si="37">IFERROR((K67*N67)+(M67*O67), 0)</f>
        <v>0</v>
      </c>
      <c r="R67" s="5">
        <f t="shared" ref="R67:R130" ca="1" si="38">IFERROR(((K67-J66)*N67)+((L66-M67)*O67), 0)</f>
        <v>0</v>
      </c>
      <c r="S67" s="12">
        <f t="shared" ref="S67:S130" ca="1" si="39">IFERROR(R67/X67, 0)</f>
        <v>0</v>
      </c>
      <c r="T67">
        <f t="shared" ref="T67:T130" ca="1" si="40">P67*$AD$3</f>
        <v>0</v>
      </c>
      <c r="U67">
        <f t="shared" ref="U67:U130" ca="1" si="41">Q67*$AD$3</f>
        <v>0</v>
      </c>
      <c r="V67" s="5">
        <f t="shared" ref="V67:V130" ca="1" si="42">R67-(T67+U67)</f>
        <v>0</v>
      </c>
      <c r="W67" s="12">
        <f t="shared" ref="W67:W130" ca="1" si="43">V67/X67</f>
        <v>0</v>
      </c>
      <c r="X67" s="8">
        <f t="shared" ref="X67:X130" ca="1" si="44">IF(X66="Starting_Equity", AD67, Y66)</f>
        <v>1107721.15225</v>
      </c>
      <c r="Y67" s="8">
        <f t="shared" ref="Y67:Y130" ca="1" si="45">X67+V67</f>
        <v>1107721.15225</v>
      </c>
      <c r="Z67" s="12">
        <f ca="1">1-(Y67/MAX($Y$2:Y67))</f>
        <v>1.9127257716419099E-2</v>
      </c>
    </row>
    <row r="68" spans="1:26" x14ac:dyDescent="0.3">
      <c r="A68" s="4">
        <v>41369</v>
      </c>
      <c r="B68" s="4">
        <v>41369</v>
      </c>
      <c r="C68" s="48">
        <f t="shared" ca="1" si="23"/>
        <v>10</v>
      </c>
      <c r="D68" s="48" t="str">
        <f t="shared" ca="1" si="24"/>
        <v/>
      </c>
      <c r="E68" s="48" t="str">
        <f t="shared" ca="1" si="25"/>
        <v>Short</v>
      </c>
      <c r="F68" s="48" t="str">
        <f t="shared" ca="1" si="26"/>
        <v/>
      </c>
      <c r="G68" s="48" t="str">
        <f t="shared" ca="1" si="27"/>
        <v/>
      </c>
      <c r="H68" s="48">
        <f t="shared" ca="1" si="28"/>
        <v>1</v>
      </c>
      <c r="I68" s="48" t="str">
        <f t="shared" ca="1" si="29"/>
        <v/>
      </c>
      <c r="J68">
        <f t="shared" ca="1" si="30"/>
        <v>770.8</v>
      </c>
      <c r="K68" t="str">
        <f t="shared" ca="1" si="31"/>
        <v/>
      </c>
      <c r="L68">
        <f t="shared" ca="1" si="32"/>
        <v>620.95000000000005</v>
      </c>
      <c r="M68" t="str">
        <f t="shared" ca="1" si="33"/>
        <v/>
      </c>
      <c r="N68">
        <f t="shared" ca="1" si="34"/>
        <v>0</v>
      </c>
      <c r="O68">
        <f t="shared" ca="1" si="35"/>
        <v>0</v>
      </c>
      <c r="P68" s="5">
        <f t="shared" ca="1" si="36"/>
        <v>0</v>
      </c>
      <c r="Q68" s="5">
        <f t="shared" ca="1" si="37"/>
        <v>0</v>
      </c>
      <c r="R68" s="5">
        <f t="shared" ca="1" si="38"/>
        <v>0</v>
      </c>
      <c r="S68" s="12">
        <f t="shared" ca="1" si="39"/>
        <v>0</v>
      </c>
      <c r="T68">
        <f t="shared" ca="1" si="40"/>
        <v>0</v>
      </c>
      <c r="U68">
        <f t="shared" ca="1" si="41"/>
        <v>0</v>
      </c>
      <c r="V68" s="5">
        <f t="shared" ca="1" si="42"/>
        <v>0</v>
      </c>
      <c r="W68" s="12">
        <f t="shared" ca="1" si="43"/>
        <v>0</v>
      </c>
      <c r="X68" s="8">
        <f t="shared" ca="1" si="44"/>
        <v>1107721.15225</v>
      </c>
      <c r="Y68" s="8">
        <f t="shared" ca="1" si="45"/>
        <v>1107721.15225</v>
      </c>
      <c r="Z68" s="12">
        <f ca="1">1-(Y68/MAX($Y$2:Y68))</f>
        <v>1.9127257716419099E-2</v>
      </c>
    </row>
    <row r="69" spans="1:26" x14ac:dyDescent="0.3">
      <c r="A69" s="4">
        <v>41372</v>
      </c>
      <c r="B69" s="4">
        <v>41372</v>
      </c>
      <c r="C69" s="48" t="str">
        <f t="shared" ca="1" si="23"/>
        <v/>
      </c>
      <c r="D69" s="48" t="str">
        <f t="shared" ca="1" si="24"/>
        <v/>
      </c>
      <c r="E69" s="48" t="str">
        <f t="shared" ca="1" si="25"/>
        <v/>
      </c>
      <c r="F69" s="48" t="str">
        <f t="shared" ca="1" si="26"/>
        <v/>
      </c>
      <c r="G69" s="48" t="str">
        <f t="shared" ca="1" si="27"/>
        <v>Short</v>
      </c>
      <c r="H69" s="48" t="str">
        <f t="shared" ca="1" si="28"/>
        <v/>
      </c>
      <c r="I69" s="48" t="str">
        <f t="shared" ca="1" si="29"/>
        <v/>
      </c>
      <c r="J69">
        <f t="shared" ca="1" si="30"/>
        <v>770.8</v>
      </c>
      <c r="K69">
        <f t="shared" ca="1" si="31"/>
        <v>758.2</v>
      </c>
      <c r="L69">
        <f t="shared" ca="1" si="32"/>
        <v>620.95000000000005</v>
      </c>
      <c r="M69">
        <f t="shared" ca="1" si="33"/>
        <v>624.45000000000005</v>
      </c>
      <c r="N69">
        <f t="shared" ca="1" si="34"/>
        <v>718</v>
      </c>
      <c r="O69">
        <f t="shared" ca="1" si="35"/>
        <v>891</v>
      </c>
      <c r="P69" s="5">
        <f t="shared" ca="1" si="36"/>
        <v>1106700.8500000001</v>
      </c>
      <c r="Q69" s="5">
        <f t="shared" ca="1" si="37"/>
        <v>1100772.55</v>
      </c>
      <c r="R69" s="5">
        <f t="shared" ca="1" si="38"/>
        <v>-12165.299999999934</v>
      </c>
      <c r="S69" s="12">
        <f t="shared" ca="1" si="39"/>
        <v>-1.0982276519040745E-2</v>
      </c>
      <c r="T69">
        <f t="shared" ca="1" si="40"/>
        <v>553.35042500000009</v>
      </c>
      <c r="U69">
        <f t="shared" ca="1" si="41"/>
        <v>550.38627500000007</v>
      </c>
      <c r="V69" s="5">
        <f t="shared" ca="1" si="42"/>
        <v>-13269.036699999933</v>
      </c>
      <c r="W69" s="12">
        <f t="shared" ca="1" si="43"/>
        <v>-1.1978679537759033E-2</v>
      </c>
      <c r="X69" s="8">
        <f t="shared" ca="1" si="44"/>
        <v>1107721.15225</v>
      </c>
      <c r="Y69" s="8">
        <f t="shared" ca="1" si="45"/>
        <v>1094452.1155500002</v>
      </c>
      <c r="Z69" s="12">
        <f ca="1">1-(Y69/MAX($Y$2:Y69))</f>
        <v>3.0876817963556902E-2</v>
      </c>
    </row>
    <row r="70" spans="1:26" x14ac:dyDescent="0.3">
      <c r="A70" s="4">
        <v>41373</v>
      </c>
      <c r="B70" s="4">
        <v>41373</v>
      </c>
      <c r="C70" s="48" t="str">
        <f t="shared" ca="1" si="23"/>
        <v/>
      </c>
      <c r="D70" s="48" t="str">
        <f t="shared" ca="1" si="24"/>
        <v/>
      </c>
      <c r="E70" s="48" t="str">
        <f t="shared" ca="1" si="25"/>
        <v/>
      </c>
      <c r="F70" s="48" t="str">
        <f t="shared" ca="1" si="26"/>
        <v/>
      </c>
      <c r="G70" s="48" t="str">
        <f t="shared" ca="1" si="27"/>
        <v>Short</v>
      </c>
      <c r="H70" s="48" t="str">
        <f t="shared" ca="1" si="28"/>
        <v/>
      </c>
      <c r="I70" s="48" t="str">
        <f t="shared" ca="1" si="29"/>
        <v/>
      </c>
      <c r="J70">
        <f t="shared" ca="1" si="30"/>
        <v>770.8</v>
      </c>
      <c r="K70">
        <f t="shared" ca="1" si="31"/>
        <v>752.95</v>
      </c>
      <c r="L70">
        <f t="shared" ca="1" si="32"/>
        <v>620.95000000000005</v>
      </c>
      <c r="M70">
        <f t="shared" ca="1" si="33"/>
        <v>620.6</v>
      </c>
      <c r="N70">
        <f t="shared" ca="1" si="34"/>
        <v>709</v>
      </c>
      <c r="O70">
        <f t="shared" ca="1" si="35"/>
        <v>881</v>
      </c>
      <c r="P70" s="5">
        <f t="shared" ca="1" si="36"/>
        <v>1093554.1499999999</v>
      </c>
      <c r="Q70" s="5">
        <f t="shared" ca="1" si="37"/>
        <v>1080590.1499999999</v>
      </c>
      <c r="R70" s="5">
        <f t="shared" ca="1" si="38"/>
        <v>-12347.299999999916</v>
      </c>
      <c r="S70" s="12">
        <f t="shared" ca="1" si="39"/>
        <v>-1.1281717879265067E-2</v>
      </c>
      <c r="T70">
        <f t="shared" ca="1" si="40"/>
        <v>546.77707499999997</v>
      </c>
      <c r="U70">
        <f t="shared" ca="1" si="41"/>
        <v>540.295075</v>
      </c>
      <c r="V70" s="5">
        <f t="shared" ca="1" si="42"/>
        <v>-13434.372149999916</v>
      </c>
      <c r="W70" s="12">
        <f t="shared" ca="1" si="43"/>
        <v>-1.227497481079716E-2</v>
      </c>
      <c r="X70" s="8">
        <f t="shared" ca="1" si="44"/>
        <v>1094452.1155500002</v>
      </c>
      <c r="Y70" s="8">
        <f t="shared" ca="1" si="45"/>
        <v>1081017.7434000003</v>
      </c>
      <c r="Z70" s="12">
        <f ca="1">1-(Y70/MAX($Y$2:Y70))</f>
        <v>4.2772780611613825E-2</v>
      </c>
    </row>
    <row r="71" spans="1:26" x14ac:dyDescent="0.3">
      <c r="A71" s="4">
        <v>41374</v>
      </c>
      <c r="B71" s="4">
        <v>41374</v>
      </c>
      <c r="C71" s="48" t="str">
        <f t="shared" ca="1" si="23"/>
        <v/>
      </c>
      <c r="D71" s="48" t="str">
        <f t="shared" ca="1" si="24"/>
        <v/>
      </c>
      <c r="E71" s="48" t="str">
        <f t="shared" ca="1" si="25"/>
        <v/>
      </c>
      <c r="F71" s="48" t="str">
        <f t="shared" ca="1" si="26"/>
        <v/>
      </c>
      <c r="G71" s="48" t="str">
        <f t="shared" ca="1" si="27"/>
        <v>Short</v>
      </c>
      <c r="H71" s="48" t="str">
        <f t="shared" ca="1" si="28"/>
        <v/>
      </c>
      <c r="I71" s="48" t="str">
        <f t="shared" ca="1" si="29"/>
        <v/>
      </c>
      <c r="J71">
        <f t="shared" ca="1" si="30"/>
        <v>770.8</v>
      </c>
      <c r="K71">
        <f t="shared" ca="1" si="31"/>
        <v>783.15</v>
      </c>
      <c r="L71">
        <f t="shared" ca="1" si="32"/>
        <v>620.95000000000005</v>
      </c>
      <c r="M71">
        <f t="shared" ca="1" si="33"/>
        <v>632</v>
      </c>
      <c r="N71">
        <f t="shared" ca="1" si="34"/>
        <v>701</v>
      </c>
      <c r="O71">
        <f t="shared" ca="1" si="35"/>
        <v>870</v>
      </c>
      <c r="P71" s="5">
        <f t="shared" ca="1" si="36"/>
        <v>1080557.2999999998</v>
      </c>
      <c r="Q71" s="5">
        <f t="shared" ca="1" si="37"/>
        <v>1098828.1499999999</v>
      </c>
      <c r="R71" s="5">
        <f t="shared" ca="1" si="38"/>
        <v>-956.14999999994325</v>
      </c>
      <c r="S71" s="12">
        <f t="shared" ca="1" si="39"/>
        <v>-8.8449056996296391E-4</v>
      </c>
      <c r="T71">
        <f t="shared" ca="1" si="40"/>
        <v>540.27864999999997</v>
      </c>
      <c r="U71">
        <f t="shared" ca="1" si="41"/>
        <v>549.41407499999991</v>
      </c>
      <c r="V71" s="5">
        <f t="shared" ca="1" si="42"/>
        <v>-2045.8427249999431</v>
      </c>
      <c r="W71" s="12">
        <f t="shared" ca="1" si="43"/>
        <v>-1.8925153980964182E-3</v>
      </c>
      <c r="X71" s="8">
        <f t="shared" ca="1" si="44"/>
        <v>1081017.7434000003</v>
      </c>
      <c r="Y71" s="8">
        <f t="shared" ca="1" si="45"/>
        <v>1078971.9006750004</v>
      </c>
      <c r="Z71" s="12">
        <f ca="1">1-(Y71/MAX($Y$2:Y71))</f>
        <v>4.4584347863783291E-2</v>
      </c>
    </row>
    <row r="72" spans="1:26" x14ac:dyDescent="0.3">
      <c r="A72" s="4">
        <v>41375</v>
      </c>
      <c r="B72" s="4">
        <v>41375</v>
      </c>
      <c r="C72" s="48" t="str">
        <f t="shared" ca="1" si="23"/>
        <v/>
      </c>
      <c r="D72" s="48" t="str">
        <f t="shared" ca="1" si="24"/>
        <v/>
      </c>
      <c r="E72" s="48" t="str">
        <f t="shared" ca="1" si="25"/>
        <v/>
      </c>
      <c r="F72" s="48" t="str">
        <f t="shared" ca="1" si="26"/>
        <v/>
      </c>
      <c r="G72" s="48" t="str">
        <f t="shared" ca="1" si="27"/>
        <v>Short</v>
      </c>
      <c r="H72" s="48" t="str">
        <f t="shared" ca="1" si="28"/>
        <v/>
      </c>
      <c r="I72" s="48" t="str">
        <f t="shared" ca="1" si="29"/>
        <v/>
      </c>
      <c r="J72">
        <f t="shared" ca="1" si="30"/>
        <v>770.8</v>
      </c>
      <c r="K72">
        <f t="shared" ca="1" si="31"/>
        <v>763.6</v>
      </c>
      <c r="L72">
        <f t="shared" ca="1" si="32"/>
        <v>620.95000000000005</v>
      </c>
      <c r="M72">
        <f t="shared" ca="1" si="33"/>
        <v>639.25</v>
      </c>
      <c r="N72">
        <f t="shared" ca="1" si="34"/>
        <v>699</v>
      </c>
      <c r="O72">
        <f t="shared" ca="1" si="35"/>
        <v>868</v>
      </c>
      <c r="P72" s="5">
        <f t="shared" ca="1" si="36"/>
        <v>1077773.8</v>
      </c>
      <c r="Q72" s="5">
        <f t="shared" ca="1" si="37"/>
        <v>1088625.3999999999</v>
      </c>
      <c r="R72" s="5">
        <f t="shared" ca="1" si="38"/>
        <v>-20917.199999999913</v>
      </c>
      <c r="S72" s="12">
        <f t="shared" ca="1" si="39"/>
        <v>-1.938623238187593E-2</v>
      </c>
      <c r="T72">
        <f t="shared" ca="1" si="40"/>
        <v>538.88690000000008</v>
      </c>
      <c r="U72">
        <f t="shared" ca="1" si="41"/>
        <v>544.31269999999995</v>
      </c>
      <c r="V72" s="5">
        <f t="shared" ca="1" si="42"/>
        <v>-22000.399599999913</v>
      </c>
      <c r="W72" s="12">
        <f t="shared" ca="1" si="43"/>
        <v>-2.0390150648257433E-2</v>
      </c>
      <c r="X72" s="8">
        <f t="shared" ca="1" si="44"/>
        <v>1078971.9006750004</v>
      </c>
      <c r="Y72" s="8">
        <f t="shared" ca="1" si="45"/>
        <v>1056971.5010750005</v>
      </c>
      <c r="Z72" s="12">
        <f ca="1">1-(Y72/MAX($Y$2:Y72))</f>
        <v>6.4065416942543862E-2</v>
      </c>
    </row>
    <row r="73" spans="1:26" x14ac:dyDescent="0.3">
      <c r="A73" s="4">
        <v>41376</v>
      </c>
      <c r="B73" s="4">
        <v>41376</v>
      </c>
      <c r="C73" s="48" t="str">
        <f t="shared" ca="1" si="23"/>
        <v/>
      </c>
      <c r="D73" s="48" t="str">
        <f t="shared" ca="1" si="24"/>
        <v/>
      </c>
      <c r="E73" s="48" t="str">
        <f t="shared" ca="1" si="25"/>
        <v/>
      </c>
      <c r="F73" s="48" t="str">
        <f t="shared" ca="1" si="26"/>
        <v/>
      </c>
      <c r="G73" s="48" t="str">
        <f t="shared" ca="1" si="27"/>
        <v>Short</v>
      </c>
      <c r="H73" s="48" t="str">
        <f t="shared" ca="1" si="28"/>
        <v/>
      </c>
      <c r="I73" s="48" t="str">
        <f t="shared" ca="1" si="29"/>
        <v/>
      </c>
      <c r="J73">
        <f t="shared" ca="1" si="30"/>
        <v>770.8</v>
      </c>
      <c r="K73">
        <f t="shared" ca="1" si="31"/>
        <v>764.8</v>
      </c>
      <c r="L73">
        <f t="shared" ca="1" si="32"/>
        <v>620.95000000000005</v>
      </c>
      <c r="M73">
        <f t="shared" ca="1" si="33"/>
        <v>643.70000000000005</v>
      </c>
      <c r="N73">
        <f t="shared" ca="1" si="34"/>
        <v>685</v>
      </c>
      <c r="O73">
        <f t="shared" ca="1" si="35"/>
        <v>851</v>
      </c>
      <c r="P73" s="5">
        <f t="shared" ca="1" si="36"/>
        <v>1056426.4500000002</v>
      </c>
      <c r="Q73" s="5">
        <f t="shared" ca="1" si="37"/>
        <v>1071676.7</v>
      </c>
      <c r="R73" s="5">
        <f t="shared" ca="1" si="38"/>
        <v>-23470.25</v>
      </c>
      <c r="S73" s="12">
        <f t="shared" ca="1" si="39"/>
        <v>-2.2205187156067511E-2</v>
      </c>
      <c r="T73">
        <f t="shared" ca="1" si="40"/>
        <v>528.21322500000008</v>
      </c>
      <c r="U73">
        <f t="shared" ca="1" si="41"/>
        <v>535.83834999999999</v>
      </c>
      <c r="V73" s="5">
        <f t="shared" ca="1" si="42"/>
        <v>-24534.301575000001</v>
      </c>
      <c r="W73" s="12">
        <f t="shared" ca="1" si="43"/>
        <v>-2.3211885609070077E-2</v>
      </c>
      <c r="X73" s="8">
        <f t="shared" ca="1" si="44"/>
        <v>1056971.5010750005</v>
      </c>
      <c r="Y73" s="8">
        <f t="shared" ca="1" si="45"/>
        <v>1032437.1995000005</v>
      </c>
      <c r="Z73" s="12">
        <f ca="1">1-(Y73/MAX($Y$2:Y73))</f>
        <v>8.5790223422046341E-2</v>
      </c>
    </row>
    <row r="74" spans="1:26" x14ac:dyDescent="0.3">
      <c r="A74" s="4">
        <v>41379</v>
      </c>
      <c r="B74" s="4">
        <v>41379</v>
      </c>
      <c r="C74" s="48" t="str">
        <f t="shared" ca="1" si="23"/>
        <v/>
      </c>
      <c r="D74" s="48" t="str">
        <f t="shared" ca="1" si="24"/>
        <v/>
      </c>
      <c r="E74" s="48" t="str">
        <f t="shared" ca="1" si="25"/>
        <v/>
      </c>
      <c r="F74" s="48" t="str">
        <f t="shared" ca="1" si="26"/>
        <v/>
      </c>
      <c r="G74" s="48" t="str">
        <f t="shared" ca="1" si="27"/>
        <v>Short</v>
      </c>
      <c r="H74" s="48" t="str">
        <f t="shared" ca="1" si="28"/>
        <v/>
      </c>
      <c r="I74" s="48" t="str">
        <f t="shared" ca="1" si="29"/>
        <v/>
      </c>
      <c r="J74">
        <f t="shared" ca="1" si="30"/>
        <v>770.8</v>
      </c>
      <c r="K74">
        <f t="shared" ca="1" si="31"/>
        <v>774.9</v>
      </c>
      <c r="L74">
        <f t="shared" ca="1" si="32"/>
        <v>620.95000000000005</v>
      </c>
      <c r="M74">
        <f t="shared" ca="1" si="33"/>
        <v>641.54999999999995</v>
      </c>
      <c r="N74">
        <f t="shared" ca="1" si="34"/>
        <v>669</v>
      </c>
      <c r="O74">
        <f t="shared" ca="1" si="35"/>
        <v>831</v>
      </c>
      <c r="P74" s="5">
        <f t="shared" ca="1" si="36"/>
        <v>1031674.6499999999</v>
      </c>
      <c r="Q74" s="5">
        <f t="shared" ca="1" si="37"/>
        <v>1051536.1499999999</v>
      </c>
      <c r="R74" s="5">
        <f t="shared" ca="1" si="38"/>
        <v>-14375.69999999991</v>
      </c>
      <c r="S74" s="12">
        <f t="shared" ca="1" si="39"/>
        <v>-1.3924043038125637E-2</v>
      </c>
      <c r="T74">
        <f t="shared" ca="1" si="40"/>
        <v>515.83732499999996</v>
      </c>
      <c r="U74">
        <f t="shared" ca="1" si="41"/>
        <v>525.76807499999995</v>
      </c>
      <c r="V74" s="5">
        <f t="shared" ca="1" si="42"/>
        <v>-15417.30539999991</v>
      </c>
      <c r="W74" s="12">
        <f t="shared" ca="1" si="43"/>
        <v>-1.4932923191324726E-2</v>
      </c>
      <c r="X74" s="8">
        <f t="shared" ca="1" si="44"/>
        <v>1032437.1995000005</v>
      </c>
      <c r="Y74" s="8">
        <f t="shared" ca="1" si="45"/>
        <v>1017019.8941000005</v>
      </c>
      <c r="Z74" s="12">
        <f ca="1">1-(Y74/MAX($Y$2:Y74))</f>
        <v>9.9442047796443056E-2</v>
      </c>
    </row>
    <row r="75" spans="1:26" x14ac:dyDescent="0.3">
      <c r="A75" s="4">
        <v>41380</v>
      </c>
      <c r="B75" s="4">
        <v>41380</v>
      </c>
      <c r="C75" s="48" t="str">
        <f t="shared" ca="1" si="23"/>
        <v/>
      </c>
      <c r="D75" s="48" t="str">
        <f t="shared" ca="1" si="24"/>
        <v/>
      </c>
      <c r="E75" s="48" t="str">
        <f t="shared" ca="1" si="25"/>
        <v/>
      </c>
      <c r="F75" s="48" t="str">
        <f t="shared" ca="1" si="26"/>
        <v/>
      </c>
      <c r="G75" s="48" t="str">
        <f t="shared" ca="1" si="27"/>
        <v>Short</v>
      </c>
      <c r="H75" s="48" t="str">
        <f t="shared" ca="1" si="28"/>
        <v/>
      </c>
      <c r="I75" s="48" t="str">
        <f t="shared" ca="1" si="29"/>
        <v/>
      </c>
      <c r="J75">
        <f t="shared" ca="1" si="30"/>
        <v>770.8</v>
      </c>
      <c r="K75">
        <f t="shared" ca="1" si="31"/>
        <v>803.7</v>
      </c>
      <c r="L75">
        <f t="shared" ca="1" si="32"/>
        <v>620.95000000000005</v>
      </c>
      <c r="M75">
        <f t="shared" ca="1" si="33"/>
        <v>663.35</v>
      </c>
      <c r="N75">
        <f t="shared" ca="1" si="34"/>
        <v>659</v>
      </c>
      <c r="O75">
        <f t="shared" ca="1" si="35"/>
        <v>818</v>
      </c>
      <c r="P75" s="5">
        <f t="shared" ca="1" si="36"/>
        <v>1015894.3</v>
      </c>
      <c r="Q75" s="5">
        <f t="shared" ca="1" si="37"/>
        <v>1072258.6000000001</v>
      </c>
      <c r="R75" s="5">
        <f t="shared" ca="1" si="38"/>
        <v>-13002.099999999922</v>
      </c>
      <c r="S75" s="12">
        <f t="shared" ca="1" si="39"/>
        <v>-1.2784509010520364E-2</v>
      </c>
      <c r="T75">
        <f t="shared" ca="1" si="40"/>
        <v>507.94715000000002</v>
      </c>
      <c r="U75">
        <f t="shared" ca="1" si="41"/>
        <v>536.12930000000006</v>
      </c>
      <c r="V75" s="5">
        <f t="shared" ca="1" si="42"/>
        <v>-14046.176449999923</v>
      </c>
      <c r="W75" s="12">
        <f t="shared" ca="1" si="43"/>
        <v>-1.3811112773196946E-2</v>
      </c>
      <c r="X75" s="8">
        <f t="shared" ca="1" si="44"/>
        <v>1017019.8941000005</v>
      </c>
      <c r="Y75" s="8">
        <f t="shared" ca="1" si="45"/>
        <v>1002973.7176500006</v>
      </c>
      <c r="Z75" s="12">
        <f ca="1">1-(Y75/MAX($Y$2:Y75))</f>
        <v>0.11187975523312566</v>
      </c>
    </row>
    <row r="76" spans="1:26" x14ac:dyDescent="0.3">
      <c r="A76" s="4">
        <v>41381</v>
      </c>
      <c r="B76" s="4">
        <v>41381</v>
      </c>
      <c r="C76" s="48" t="str">
        <f t="shared" ca="1" si="23"/>
        <v/>
      </c>
      <c r="D76" s="48" t="str">
        <f t="shared" ca="1" si="24"/>
        <v/>
      </c>
      <c r="E76" s="48" t="str">
        <f t="shared" ca="1" si="25"/>
        <v/>
      </c>
      <c r="F76" s="48" t="str">
        <f t="shared" ca="1" si="26"/>
        <v/>
      </c>
      <c r="G76" s="48" t="str">
        <f t="shared" ca="1" si="27"/>
        <v>Short</v>
      </c>
      <c r="H76" s="48" t="str">
        <f t="shared" ca="1" si="28"/>
        <v/>
      </c>
      <c r="I76" s="48" t="str">
        <f t="shared" ca="1" si="29"/>
        <v/>
      </c>
      <c r="J76">
        <f t="shared" ca="1" si="30"/>
        <v>770.8</v>
      </c>
      <c r="K76">
        <f t="shared" ca="1" si="31"/>
        <v>790.4</v>
      </c>
      <c r="L76">
        <f t="shared" ca="1" si="32"/>
        <v>620.95000000000005</v>
      </c>
      <c r="M76">
        <f t="shared" ca="1" si="33"/>
        <v>660.1</v>
      </c>
      <c r="N76">
        <f t="shared" ca="1" si="34"/>
        <v>650</v>
      </c>
      <c r="O76">
        <f t="shared" ca="1" si="35"/>
        <v>807</v>
      </c>
      <c r="P76" s="5">
        <f t="shared" ca="1" si="36"/>
        <v>1002126.6499999999</v>
      </c>
      <c r="Q76" s="5">
        <f t="shared" ca="1" si="37"/>
        <v>1046460.7000000001</v>
      </c>
      <c r="R76" s="5">
        <f t="shared" ca="1" si="38"/>
        <v>-18854.049999999967</v>
      </c>
      <c r="S76" s="12">
        <f t="shared" ca="1" si="39"/>
        <v>-1.8798149610715232E-2</v>
      </c>
      <c r="T76">
        <f t="shared" ca="1" si="40"/>
        <v>501.06332499999996</v>
      </c>
      <c r="U76">
        <f t="shared" ca="1" si="41"/>
        <v>523.23035000000004</v>
      </c>
      <c r="V76" s="5">
        <f t="shared" ca="1" si="42"/>
        <v>-19878.343674999967</v>
      </c>
      <c r="W76" s="12">
        <f t="shared" ca="1" si="43"/>
        <v>-1.9819406356505094E-2</v>
      </c>
      <c r="X76" s="8">
        <f t="shared" ca="1" si="44"/>
        <v>1002973.7176500006</v>
      </c>
      <c r="Y76" s="8">
        <f t="shared" ca="1" si="45"/>
        <v>983095.37397500058</v>
      </c>
      <c r="Z76" s="12">
        <f ca="1">1-(Y76/MAX($Y$2:Y76))</f>
        <v>0.12948177125759919</v>
      </c>
    </row>
    <row r="77" spans="1:26" x14ac:dyDescent="0.3">
      <c r="A77" s="4">
        <v>41382</v>
      </c>
      <c r="B77" s="4">
        <v>41382</v>
      </c>
      <c r="C77" s="48" t="str">
        <f t="shared" ca="1" si="23"/>
        <v/>
      </c>
      <c r="D77" s="48">
        <f t="shared" ca="1" si="24"/>
        <v>10</v>
      </c>
      <c r="E77" s="48" t="str">
        <f t="shared" ca="1" si="25"/>
        <v/>
      </c>
      <c r="F77" s="48" t="str">
        <f t="shared" ca="1" si="26"/>
        <v>Short</v>
      </c>
      <c r="G77" s="48" t="str">
        <f t="shared" ca="1" si="27"/>
        <v>Short</v>
      </c>
      <c r="H77" s="48" t="str">
        <f t="shared" ca="1" si="28"/>
        <v/>
      </c>
      <c r="I77" s="48">
        <f t="shared" ca="1" si="29"/>
        <v>1</v>
      </c>
      <c r="J77" t="str">
        <f t="shared" ca="1" si="30"/>
        <v/>
      </c>
      <c r="K77">
        <f t="shared" ca="1" si="31"/>
        <v>818.25</v>
      </c>
      <c r="L77" t="str">
        <f t="shared" ca="1" si="32"/>
        <v/>
      </c>
      <c r="M77">
        <f t="shared" ca="1" si="33"/>
        <v>673.6</v>
      </c>
      <c r="N77">
        <f t="shared" ca="1" si="34"/>
        <v>637</v>
      </c>
      <c r="O77">
        <f t="shared" ca="1" si="35"/>
        <v>791</v>
      </c>
      <c r="P77" s="5">
        <f t="shared" ca="1" si="36"/>
        <v>982171.05</v>
      </c>
      <c r="Q77" s="5">
        <f t="shared" ca="1" si="37"/>
        <v>1054042.8500000001</v>
      </c>
      <c r="R77" s="5">
        <f t="shared" ca="1" si="38"/>
        <v>-11420.499999999949</v>
      </c>
      <c r="S77" s="12">
        <f t="shared" ca="1" si="39"/>
        <v>-1.1616878994987891E-2</v>
      </c>
      <c r="T77">
        <f t="shared" ca="1" si="40"/>
        <v>491.08552500000002</v>
      </c>
      <c r="U77">
        <f t="shared" ca="1" si="41"/>
        <v>527.02142500000002</v>
      </c>
      <c r="V77" s="5">
        <f t="shared" ca="1" si="42"/>
        <v>-12438.606949999948</v>
      </c>
      <c r="W77" s="12">
        <f t="shared" ca="1" si="43"/>
        <v>-1.2652492605784811E-2</v>
      </c>
      <c r="X77" s="8">
        <f t="shared" ca="1" si="44"/>
        <v>983095.37397500058</v>
      </c>
      <c r="Y77" s="8">
        <f t="shared" ca="1" si="45"/>
        <v>970656.76702500065</v>
      </c>
      <c r="Z77" s="12">
        <f ca="1">1-(Y77/MAX($Y$2:Y77))</f>
        <v>0.14049599670996327</v>
      </c>
    </row>
    <row r="78" spans="1:26" x14ac:dyDescent="0.3">
      <c r="A78" s="4">
        <v>41386</v>
      </c>
      <c r="B78" s="4">
        <v>41386</v>
      </c>
      <c r="C78" s="48" t="str">
        <f t="shared" ca="1" si="23"/>
        <v/>
      </c>
      <c r="D78" s="48" t="str">
        <f t="shared" ca="1" si="24"/>
        <v/>
      </c>
      <c r="E78" s="48" t="str">
        <f t="shared" ca="1" si="25"/>
        <v/>
      </c>
      <c r="F78" s="48" t="str">
        <f t="shared" ca="1" si="26"/>
        <v/>
      </c>
      <c r="G78" s="48" t="str">
        <f t="shared" ca="1" si="27"/>
        <v/>
      </c>
      <c r="H78" s="48" t="str">
        <f t="shared" ca="1" si="28"/>
        <v/>
      </c>
      <c r="I78" s="48" t="str">
        <f t="shared" ca="1" si="29"/>
        <v/>
      </c>
      <c r="J78" t="str">
        <f t="shared" ca="1" si="30"/>
        <v/>
      </c>
      <c r="K78" t="str">
        <f t="shared" ca="1" si="31"/>
        <v/>
      </c>
      <c r="L78" t="str">
        <f t="shared" ca="1" si="32"/>
        <v/>
      </c>
      <c r="M78" t="str">
        <f t="shared" ca="1" si="33"/>
        <v/>
      </c>
      <c r="N78">
        <f t="shared" ca="1" si="34"/>
        <v>0</v>
      </c>
      <c r="O78">
        <f t="shared" ca="1" si="35"/>
        <v>0</v>
      </c>
      <c r="P78" s="5">
        <f t="shared" ca="1" si="36"/>
        <v>0</v>
      </c>
      <c r="Q78" s="5">
        <f t="shared" ca="1" si="37"/>
        <v>0</v>
      </c>
      <c r="R78" s="5">
        <f t="shared" ca="1" si="38"/>
        <v>0</v>
      </c>
      <c r="S78" s="12">
        <f t="shared" ca="1" si="39"/>
        <v>0</v>
      </c>
      <c r="T78">
        <f t="shared" ca="1" si="40"/>
        <v>0</v>
      </c>
      <c r="U78">
        <f t="shared" ca="1" si="41"/>
        <v>0</v>
      </c>
      <c r="V78" s="5">
        <f t="shared" ca="1" si="42"/>
        <v>0</v>
      </c>
      <c r="W78" s="12">
        <f t="shared" ca="1" si="43"/>
        <v>0</v>
      </c>
      <c r="X78" s="8">
        <f t="shared" ca="1" si="44"/>
        <v>970656.76702500065</v>
      </c>
      <c r="Y78" s="8">
        <f t="shared" ca="1" si="45"/>
        <v>970656.76702500065</v>
      </c>
      <c r="Z78" s="12">
        <f ca="1">1-(Y78/MAX($Y$2:Y78))</f>
        <v>0.14049599670996327</v>
      </c>
    </row>
    <row r="79" spans="1:26" x14ac:dyDescent="0.3">
      <c r="A79" s="4">
        <v>41387</v>
      </c>
      <c r="B79" s="4">
        <v>41387</v>
      </c>
      <c r="C79" s="48" t="str">
        <f t="shared" ca="1" si="23"/>
        <v/>
      </c>
      <c r="D79" s="48" t="str">
        <f t="shared" ca="1" si="24"/>
        <v/>
      </c>
      <c r="E79" s="48" t="str">
        <f t="shared" ca="1" si="25"/>
        <v/>
      </c>
      <c r="F79" s="48" t="str">
        <f t="shared" ca="1" si="26"/>
        <v/>
      </c>
      <c r="G79" s="48" t="str">
        <f t="shared" ca="1" si="27"/>
        <v/>
      </c>
      <c r="H79" s="48" t="str">
        <f t="shared" ca="1" si="28"/>
        <v/>
      </c>
      <c r="I79" s="48" t="str">
        <f t="shared" ca="1" si="29"/>
        <v/>
      </c>
      <c r="J79" t="str">
        <f t="shared" ca="1" si="30"/>
        <v/>
      </c>
      <c r="K79" t="str">
        <f t="shared" ca="1" si="31"/>
        <v/>
      </c>
      <c r="L79" t="str">
        <f t="shared" ca="1" si="32"/>
        <v/>
      </c>
      <c r="M79" t="str">
        <f t="shared" ca="1" si="33"/>
        <v/>
      </c>
      <c r="N79">
        <f t="shared" ca="1" si="34"/>
        <v>0</v>
      </c>
      <c r="O79">
        <f t="shared" ca="1" si="35"/>
        <v>0</v>
      </c>
      <c r="P79" s="5">
        <f t="shared" ca="1" si="36"/>
        <v>0</v>
      </c>
      <c r="Q79" s="5">
        <f t="shared" ca="1" si="37"/>
        <v>0</v>
      </c>
      <c r="R79" s="5">
        <f t="shared" ca="1" si="38"/>
        <v>0</v>
      </c>
      <c r="S79" s="12">
        <f t="shared" ca="1" si="39"/>
        <v>0</v>
      </c>
      <c r="T79">
        <f t="shared" ca="1" si="40"/>
        <v>0</v>
      </c>
      <c r="U79">
        <f t="shared" ca="1" si="41"/>
        <v>0</v>
      </c>
      <c r="V79" s="5">
        <f t="shared" ca="1" si="42"/>
        <v>0</v>
      </c>
      <c r="W79" s="12">
        <f t="shared" ca="1" si="43"/>
        <v>0</v>
      </c>
      <c r="X79" s="8">
        <f t="shared" ca="1" si="44"/>
        <v>970656.76702500065</v>
      </c>
      <c r="Y79" s="8">
        <f t="shared" ca="1" si="45"/>
        <v>970656.76702500065</v>
      </c>
      <c r="Z79" s="12">
        <f ca="1">1-(Y79/MAX($Y$2:Y79))</f>
        <v>0.14049599670996327</v>
      </c>
    </row>
    <row r="80" spans="1:26" x14ac:dyDescent="0.3">
      <c r="A80" s="4">
        <v>41389</v>
      </c>
      <c r="B80" s="4">
        <v>41389</v>
      </c>
      <c r="C80" s="48">
        <f t="shared" ca="1" si="23"/>
        <v>11</v>
      </c>
      <c r="D80" s="48" t="str">
        <f t="shared" ca="1" si="24"/>
        <v/>
      </c>
      <c r="E80" s="48" t="str">
        <f t="shared" ca="1" si="25"/>
        <v>Long</v>
      </c>
      <c r="F80" s="48" t="str">
        <f t="shared" ca="1" si="26"/>
        <v/>
      </c>
      <c r="G80" s="48" t="str">
        <f t="shared" ca="1" si="27"/>
        <v/>
      </c>
      <c r="H80" s="48">
        <f t="shared" ca="1" si="28"/>
        <v>1</v>
      </c>
      <c r="I80" s="48" t="str">
        <f t="shared" ca="1" si="29"/>
        <v/>
      </c>
      <c r="J80">
        <f t="shared" ca="1" si="30"/>
        <v>689.55</v>
      </c>
      <c r="K80" t="str">
        <f t="shared" ca="1" si="31"/>
        <v/>
      </c>
      <c r="L80">
        <f t="shared" ca="1" si="32"/>
        <v>862.75</v>
      </c>
      <c r="M80" t="str">
        <f t="shared" ca="1" si="33"/>
        <v/>
      </c>
      <c r="N80">
        <f t="shared" ca="1" si="34"/>
        <v>0</v>
      </c>
      <c r="O80">
        <f t="shared" ca="1" si="35"/>
        <v>0</v>
      </c>
      <c r="P80" s="5">
        <f t="shared" ca="1" si="36"/>
        <v>0</v>
      </c>
      <c r="Q80" s="5">
        <f t="shared" ca="1" si="37"/>
        <v>0</v>
      </c>
      <c r="R80" s="5">
        <f t="shared" ca="1" si="38"/>
        <v>0</v>
      </c>
      <c r="S80" s="12">
        <f t="shared" ca="1" si="39"/>
        <v>0</v>
      </c>
      <c r="T80">
        <f t="shared" ca="1" si="40"/>
        <v>0</v>
      </c>
      <c r="U80">
        <f t="shared" ca="1" si="41"/>
        <v>0</v>
      </c>
      <c r="V80" s="5">
        <f t="shared" ca="1" si="42"/>
        <v>0</v>
      </c>
      <c r="W80" s="12">
        <f t="shared" ca="1" si="43"/>
        <v>0</v>
      </c>
      <c r="X80" s="8">
        <f t="shared" ca="1" si="44"/>
        <v>970656.76702500065</v>
      </c>
      <c r="Y80" s="8">
        <f t="shared" ca="1" si="45"/>
        <v>970656.76702500065</v>
      </c>
      <c r="Z80" s="12">
        <f ca="1">1-(Y80/MAX($Y$2:Y80))</f>
        <v>0.14049599670996327</v>
      </c>
    </row>
    <row r="81" spans="1:26" x14ac:dyDescent="0.3">
      <c r="A81" s="4">
        <v>41390</v>
      </c>
      <c r="B81" s="4">
        <v>41390</v>
      </c>
      <c r="C81" s="48" t="str">
        <f t="shared" ca="1" si="23"/>
        <v/>
      </c>
      <c r="D81" s="48" t="str">
        <f t="shared" ca="1" si="24"/>
        <v/>
      </c>
      <c r="E81" s="48" t="str">
        <f t="shared" ca="1" si="25"/>
        <v/>
      </c>
      <c r="F81" s="48" t="str">
        <f t="shared" ca="1" si="26"/>
        <v/>
      </c>
      <c r="G81" s="48" t="str">
        <f t="shared" ca="1" si="27"/>
        <v>Long</v>
      </c>
      <c r="H81" s="48" t="str">
        <f t="shared" ca="1" si="28"/>
        <v/>
      </c>
      <c r="I81" s="48" t="str">
        <f t="shared" ca="1" si="29"/>
        <v/>
      </c>
      <c r="J81">
        <f t="shared" ca="1" si="30"/>
        <v>689.55</v>
      </c>
      <c r="K81">
        <f t="shared" ca="1" si="31"/>
        <v>689.1</v>
      </c>
      <c r="L81">
        <f t="shared" ca="1" si="32"/>
        <v>862.75</v>
      </c>
      <c r="M81">
        <f t="shared" ca="1" si="33"/>
        <v>872.6</v>
      </c>
      <c r="N81">
        <f t="shared" ca="1" si="34"/>
        <v>703</v>
      </c>
      <c r="O81">
        <f t="shared" ca="1" si="35"/>
        <v>562</v>
      </c>
      <c r="P81" s="5">
        <f t="shared" ca="1" si="36"/>
        <v>969619.14999999991</v>
      </c>
      <c r="Q81" s="5">
        <f t="shared" ca="1" si="37"/>
        <v>974838.5</v>
      </c>
      <c r="R81" s="5">
        <f t="shared" ca="1" si="38"/>
        <v>-5852.0499999999647</v>
      </c>
      <c r="S81" s="12">
        <f t="shared" ca="1" si="39"/>
        <v>-6.0289591530238995E-3</v>
      </c>
      <c r="T81">
        <f t="shared" ca="1" si="40"/>
        <v>484.80957499999994</v>
      </c>
      <c r="U81">
        <f t="shared" ca="1" si="41"/>
        <v>487.41925000000003</v>
      </c>
      <c r="V81" s="5">
        <f t="shared" ca="1" si="42"/>
        <v>-6824.2788249999649</v>
      </c>
      <c r="W81" s="12">
        <f t="shared" ca="1" si="43"/>
        <v>-7.0305787347631973E-3</v>
      </c>
      <c r="X81" s="8">
        <f t="shared" ca="1" si="44"/>
        <v>970656.76702500065</v>
      </c>
      <c r="Y81" s="8">
        <f t="shared" ca="1" si="45"/>
        <v>963832.48820000072</v>
      </c>
      <c r="Z81" s="12">
        <f ca="1">1-(Y81/MAX($Y$2:Y81))</f>
        <v>0.146538807277938</v>
      </c>
    </row>
    <row r="82" spans="1:26" x14ac:dyDescent="0.3">
      <c r="A82" s="4">
        <v>41393</v>
      </c>
      <c r="B82" s="4">
        <v>41393</v>
      </c>
      <c r="C82" s="48" t="str">
        <f t="shared" ca="1" si="23"/>
        <v/>
      </c>
      <c r="D82" s="48" t="str">
        <f t="shared" ca="1" si="24"/>
        <v/>
      </c>
      <c r="E82" s="48" t="str">
        <f t="shared" ca="1" si="25"/>
        <v/>
      </c>
      <c r="F82" s="48" t="str">
        <f t="shared" ca="1" si="26"/>
        <v/>
      </c>
      <c r="G82" s="48" t="str">
        <f t="shared" ca="1" si="27"/>
        <v>Long</v>
      </c>
      <c r="H82" s="48" t="str">
        <f t="shared" ca="1" si="28"/>
        <v/>
      </c>
      <c r="I82" s="48" t="str">
        <f t="shared" ca="1" si="29"/>
        <v/>
      </c>
      <c r="J82">
        <f t="shared" ca="1" si="30"/>
        <v>689.55</v>
      </c>
      <c r="K82">
        <f t="shared" ca="1" si="31"/>
        <v>695.15</v>
      </c>
      <c r="L82">
        <f t="shared" ca="1" si="32"/>
        <v>862.75</v>
      </c>
      <c r="M82">
        <f t="shared" ca="1" si="33"/>
        <v>864.2</v>
      </c>
      <c r="N82">
        <f t="shared" ca="1" si="34"/>
        <v>698</v>
      </c>
      <c r="O82">
        <f t="shared" ca="1" si="35"/>
        <v>558</v>
      </c>
      <c r="P82" s="5">
        <f t="shared" ca="1" si="36"/>
        <v>962720.39999999991</v>
      </c>
      <c r="Q82" s="5">
        <f t="shared" ca="1" si="37"/>
        <v>967438.3</v>
      </c>
      <c r="R82" s="5">
        <f t="shared" ca="1" si="38"/>
        <v>3099.6999999999903</v>
      </c>
      <c r="S82" s="12">
        <f t="shared" ca="1" si="39"/>
        <v>3.2160152702351997E-3</v>
      </c>
      <c r="T82">
        <f t="shared" ca="1" si="40"/>
        <v>481.36019999999996</v>
      </c>
      <c r="U82">
        <f t="shared" ca="1" si="41"/>
        <v>483.71915000000001</v>
      </c>
      <c r="V82" s="5">
        <f t="shared" ca="1" si="42"/>
        <v>2134.6206499999903</v>
      </c>
      <c r="W82" s="12">
        <f t="shared" ca="1" si="43"/>
        <v>2.2147216203372514E-3</v>
      </c>
      <c r="X82" s="8">
        <f t="shared" ca="1" si="44"/>
        <v>963832.48820000072</v>
      </c>
      <c r="Y82" s="8">
        <f t="shared" ca="1" si="45"/>
        <v>965967.10885000066</v>
      </c>
      <c r="Z82" s="12">
        <f ca="1">1-(Y82/MAX($Y$2:Y82))</f>
        <v>0.14464862832229763</v>
      </c>
    </row>
    <row r="83" spans="1:26" x14ac:dyDescent="0.3">
      <c r="A83" s="4">
        <v>41394</v>
      </c>
      <c r="B83" s="4">
        <v>41394</v>
      </c>
      <c r="C83" s="48" t="str">
        <f t="shared" ca="1" si="23"/>
        <v/>
      </c>
      <c r="D83" s="48" t="str">
        <f t="shared" ca="1" si="24"/>
        <v/>
      </c>
      <c r="E83" s="48" t="str">
        <f t="shared" ca="1" si="25"/>
        <v/>
      </c>
      <c r="F83" s="48" t="str">
        <f t="shared" ca="1" si="26"/>
        <v/>
      </c>
      <c r="G83" s="48" t="str">
        <f t="shared" ca="1" si="27"/>
        <v>Long</v>
      </c>
      <c r="H83" s="48" t="str">
        <f t="shared" ca="1" si="28"/>
        <v/>
      </c>
      <c r="I83" s="48" t="str">
        <f t="shared" ca="1" si="29"/>
        <v/>
      </c>
      <c r="J83">
        <f t="shared" ca="1" si="30"/>
        <v>689.55</v>
      </c>
      <c r="K83">
        <f t="shared" ca="1" si="31"/>
        <v>682.3</v>
      </c>
      <c r="L83">
        <f t="shared" ca="1" si="32"/>
        <v>862.75</v>
      </c>
      <c r="M83">
        <f t="shared" ca="1" si="33"/>
        <v>847.6</v>
      </c>
      <c r="N83">
        <f t="shared" ca="1" si="34"/>
        <v>700</v>
      </c>
      <c r="O83">
        <f t="shared" ca="1" si="35"/>
        <v>559</v>
      </c>
      <c r="P83" s="5">
        <f t="shared" ca="1" si="36"/>
        <v>964962.25</v>
      </c>
      <c r="Q83" s="5">
        <f t="shared" ca="1" si="37"/>
        <v>951418.39999999991</v>
      </c>
      <c r="R83" s="5">
        <f t="shared" ca="1" si="38"/>
        <v>3393.8499999999876</v>
      </c>
      <c r="S83" s="12">
        <f t="shared" ca="1" si="39"/>
        <v>3.5134219052659261E-3</v>
      </c>
      <c r="T83">
        <f t="shared" ca="1" si="40"/>
        <v>482.48112500000002</v>
      </c>
      <c r="U83">
        <f t="shared" ca="1" si="41"/>
        <v>475.70919999999995</v>
      </c>
      <c r="V83" s="5">
        <f t="shared" ca="1" si="42"/>
        <v>2435.6596749999876</v>
      </c>
      <c r="W83" s="12">
        <f t="shared" ca="1" si="43"/>
        <v>2.5214726802651483E-3</v>
      </c>
      <c r="X83" s="8">
        <f t="shared" ca="1" si="44"/>
        <v>965967.10885000066</v>
      </c>
      <c r="Y83" s="8">
        <f t="shared" ca="1" si="45"/>
        <v>968402.76852500066</v>
      </c>
      <c r="Z83" s="12">
        <f ca="1">1-(Y83/MAX($Y$2:Y83))</f>
        <v>0.14249188320658501</v>
      </c>
    </row>
    <row r="84" spans="1:26" x14ac:dyDescent="0.3">
      <c r="A84" s="4">
        <v>41396</v>
      </c>
      <c r="B84" s="4">
        <v>41396</v>
      </c>
      <c r="C84" s="48" t="str">
        <f t="shared" ca="1" si="23"/>
        <v/>
      </c>
      <c r="D84" s="48" t="str">
        <f t="shared" ca="1" si="24"/>
        <v/>
      </c>
      <c r="E84" s="48" t="str">
        <f t="shared" ca="1" si="25"/>
        <v/>
      </c>
      <c r="F84" s="48" t="str">
        <f t="shared" ca="1" si="26"/>
        <v/>
      </c>
      <c r="G84" s="48" t="str">
        <f t="shared" ca="1" si="27"/>
        <v>Long</v>
      </c>
      <c r="H84" s="48" t="str">
        <f t="shared" ca="1" si="28"/>
        <v/>
      </c>
      <c r="I84" s="48" t="str">
        <f t="shared" ca="1" si="29"/>
        <v/>
      </c>
      <c r="J84">
        <f t="shared" ca="1" si="30"/>
        <v>689.55</v>
      </c>
      <c r="K84">
        <f t="shared" ca="1" si="31"/>
        <v>692.5</v>
      </c>
      <c r="L84">
        <f t="shared" ca="1" si="32"/>
        <v>862.75</v>
      </c>
      <c r="M84">
        <f t="shared" ca="1" si="33"/>
        <v>863.45</v>
      </c>
      <c r="N84">
        <f t="shared" ca="1" si="34"/>
        <v>702</v>
      </c>
      <c r="O84">
        <f t="shared" ca="1" si="35"/>
        <v>561</v>
      </c>
      <c r="P84" s="5">
        <f t="shared" ca="1" si="36"/>
        <v>968066.85</v>
      </c>
      <c r="Q84" s="5">
        <f t="shared" ca="1" si="37"/>
        <v>970530.45</v>
      </c>
      <c r="R84" s="5">
        <f t="shared" ca="1" si="38"/>
        <v>1678.2000000000064</v>
      </c>
      <c r="S84" s="12">
        <f t="shared" ca="1" si="39"/>
        <v>1.7329566318321419E-3</v>
      </c>
      <c r="T84">
        <f t="shared" ca="1" si="40"/>
        <v>484.03342500000002</v>
      </c>
      <c r="U84">
        <f t="shared" ca="1" si="41"/>
        <v>485.26522499999999</v>
      </c>
      <c r="V84" s="5">
        <f t="shared" ca="1" si="42"/>
        <v>708.90135000000646</v>
      </c>
      <c r="W84" s="12">
        <f t="shared" ca="1" si="43"/>
        <v>7.3203151936435758E-4</v>
      </c>
      <c r="X84" s="8">
        <f t="shared" ca="1" si="44"/>
        <v>968402.76852500066</v>
      </c>
      <c r="Y84" s="8">
        <f t="shared" ca="1" si="45"/>
        <v>969111.66987500072</v>
      </c>
      <c r="Z84" s="12">
        <f ca="1">1-(Y84/MAX($Y$2:Y84))</f>
        <v>0.14186416023698145</v>
      </c>
    </row>
    <row r="85" spans="1:26" x14ac:dyDescent="0.3">
      <c r="A85" s="4">
        <v>41397</v>
      </c>
      <c r="B85" s="4">
        <v>41397</v>
      </c>
      <c r="C85" s="48" t="str">
        <f t="shared" ca="1" si="23"/>
        <v/>
      </c>
      <c r="D85" s="48" t="str">
        <f t="shared" ca="1" si="24"/>
        <v/>
      </c>
      <c r="E85" s="48" t="str">
        <f t="shared" ca="1" si="25"/>
        <v/>
      </c>
      <c r="F85" s="48" t="str">
        <f t="shared" ca="1" si="26"/>
        <v/>
      </c>
      <c r="G85" s="48" t="str">
        <f t="shared" ca="1" si="27"/>
        <v>Long</v>
      </c>
      <c r="H85" s="48" t="str">
        <f t="shared" ca="1" si="28"/>
        <v/>
      </c>
      <c r="I85" s="48" t="str">
        <f t="shared" ca="1" si="29"/>
        <v/>
      </c>
      <c r="J85">
        <f t="shared" ca="1" si="30"/>
        <v>689.55</v>
      </c>
      <c r="K85">
        <f t="shared" ca="1" si="31"/>
        <v>680.95</v>
      </c>
      <c r="L85">
        <f t="shared" ca="1" si="32"/>
        <v>862.75</v>
      </c>
      <c r="M85">
        <f t="shared" ca="1" si="33"/>
        <v>854.9</v>
      </c>
      <c r="N85">
        <f t="shared" ca="1" si="34"/>
        <v>702</v>
      </c>
      <c r="O85">
        <f t="shared" ca="1" si="35"/>
        <v>561</v>
      </c>
      <c r="P85" s="5">
        <f t="shared" ca="1" si="36"/>
        <v>968066.85</v>
      </c>
      <c r="Q85" s="5">
        <f t="shared" ca="1" si="37"/>
        <v>957625.8</v>
      </c>
      <c r="R85" s="5">
        <f t="shared" ca="1" si="38"/>
        <v>-1633.3499999999231</v>
      </c>
      <c r="S85" s="12">
        <f t="shared" ca="1" si="39"/>
        <v>-1.685409484554652E-3</v>
      </c>
      <c r="T85">
        <f t="shared" ca="1" si="40"/>
        <v>484.03342500000002</v>
      </c>
      <c r="U85">
        <f t="shared" ca="1" si="41"/>
        <v>478.81290000000001</v>
      </c>
      <c r="V85" s="5">
        <f t="shared" ca="1" si="42"/>
        <v>-2596.196324999923</v>
      </c>
      <c r="W85" s="12">
        <f t="shared" ca="1" si="43"/>
        <v>-2.6789444454164806E-3</v>
      </c>
      <c r="X85" s="8">
        <f t="shared" ca="1" si="44"/>
        <v>969111.66987500072</v>
      </c>
      <c r="Y85" s="8">
        <f t="shared" ca="1" si="45"/>
        <v>966515.47355000081</v>
      </c>
      <c r="Z85" s="12">
        <f ca="1">1-(Y85/MAX($Y$2:Y85))</f>
        <v>0.14416305847832733</v>
      </c>
    </row>
    <row r="86" spans="1:26" x14ac:dyDescent="0.3">
      <c r="A86" s="4">
        <v>41400</v>
      </c>
      <c r="B86" s="4">
        <v>41400</v>
      </c>
      <c r="C86" s="48" t="str">
        <f t="shared" ca="1" si="23"/>
        <v/>
      </c>
      <c r="D86" s="48" t="str">
        <f t="shared" ca="1" si="24"/>
        <v/>
      </c>
      <c r="E86" s="48" t="str">
        <f t="shared" ca="1" si="25"/>
        <v/>
      </c>
      <c r="F86" s="48" t="str">
        <f t="shared" ca="1" si="26"/>
        <v/>
      </c>
      <c r="G86" s="48" t="str">
        <f t="shared" ca="1" si="27"/>
        <v>Long</v>
      </c>
      <c r="H86" s="48" t="str">
        <f t="shared" ca="1" si="28"/>
        <v/>
      </c>
      <c r="I86" s="48" t="str">
        <f t="shared" ca="1" si="29"/>
        <v/>
      </c>
      <c r="J86">
        <f t="shared" ca="1" si="30"/>
        <v>689.55</v>
      </c>
      <c r="K86">
        <f t="shared" ca="1" si="31"/>
        <v>675.5</v>
      </c>
      <c r="L86">
        <f t="shared" ca="1" si="32"/>
        <v>862.75</v>
      </c>
      <c r="M86">
        <f t="shared" ca="1" si="33"/>
        <v>852.65</v>
      </c>
      <c r="N86">
        <f t="shared" ca="1" si="34"/>
        <v>700</v>
      </c>
      <c r="O86">
        <f t="shared" ca="1" si="35"/>
        <v>560</v>
      </c>
      <c r="P86" s="5">
        <f t="shared" ca="1" si="36"/>
        <v>965825</v>
      </c>
      <c r="Q86" s="5">
        <f t="shared" ca="1" si="37"/>
        <v>950334</v>
      </c>
      <c r="R86" s="5">
        <f t="shared" ca="1" si="38"/>
        <v>-4178.9999999999545</v>
      </c>
      <c r="S86" s="12">
        <f t="shared" ca="1" si="39"/>
        <v>-4.3237797162734839E-3</v>
      </c>
      <c r="T86">
        <f t="shared" ca="1" si="40"/>
        <v>482.91250000000002</v>
      </c>
      <c r="U86">
        <f t="shared" ca="1" si="41"/>
        <v>475.16700000000003</v>
      </c>
      <c r="V86" s="5">
        <f t="shared" ca="1" si="42"/>
        <v>-5137.0794999999544</v>
      </c>
      <c r="W86" s="12">
        <f t="shared" ca="1" si="43"/>
        <v>-5.3150514819297378E-3</v>
      </c>
      <c r="X86" s="8">
        <f t="shared" ca="1" si="44"/>
        <v>966515.47355000081</v>
      </c>
      <c r="Y86" s="8">
        <f t="shared" ca="1" si="45"/>
        <v>961378.39405000082</v>
      </c>
      <c r="Z86" s="12">
        <f ca="1">1-(Y86/MAX($Y$2:Y86))</f>
        <v>0.14871187588265233</v>
      </c>
    </row>
    <row r="87" spans="1:26" x14ac:dyDescent="0.3">
      <c r="A87" s="4">
        <v>41401</v>
      </c>
      <c r="B87" s="4">
        <v>41401</v>
      </c>
      <c r="C87" s="48" t="str">
        <f t="shared" ca="1" si="23"/>
        <v/>
      </c>
      <c r="D87" s="48">
        <f t="shared" ca="1" si="24"/>
        <v>11</v>
      </c>
      <c r="E87" s="48" t="str">
        <f t="shared" ca="1" si="25"/>
        <v/>
      </c>
      <c r="F87" s="48" t="str">
        <f t="shared" ca="1" si="26"/>
        <v>Long</v>
      </c>
      <c r="G87" s="48" t="str">
        <f t="shared" ca="1" si="27"/>
        <v>Long</v>
      </c>
      <c r="H87" s="48" t="str">
        <f t="shared" ca="1" si="28"/>
        <v/>
      </c>
      <c r="I87" s="48">
        <f t="shared" ca="1" si="29"/>
        <v>1</v>
      </c>
      <c r="J87" t="str">
        <f t="shared" ca="1" si="30"/>
        <v/>
      </c>
      <c r="K87">
        <f t="shared" ca="1" si="31"/>
        <v>688.05</v>
      </c>
      <c r="L87" t="str">
        <f t="shared" ca="1" si="32"/>
        <v/>
      </c>
      <c r="M87">
        <f t="shared" ca="1" si="33"/>
        <v>853.75</v>
      </c>
      <c r="N87">
        <f t="shared" ca="1" si="34"/>
        <v>697</v>
      </c>
      <c r="O87">
        <f t="shared" ca="1" si="35"/>
        <v>557</v>
      </c>
      <c r="P87" s="5">
        <f t="shared" ca="1" si="36"/>
        <v>961168.1</v>
      </c>
      <c r="Q87" s="5">
        <f t="shared" ca="1" si="37"/>
        <v>955109.6</v>
      </c>
      <c r="R87" s="5">
        <f t="shared" ca="1" si="38"/>
        <v>3967.5</v>
      </c>
      <c r="S87" s="12">
        <f t="shared" ca="1" si="39"/>
        <v>4.1268870036553496E-3</v>
      </c>
      <c r="T87">
        <f t="shared" ca="1" si="40"/>
        <v>480.58404999999999</v>
      </c>
      <c r="U87">
        <f t="shared" ca="1" si="41"/>
        <v>477.5548</v>
      </c>
      <c r="V87" s="5">
        <f t="shared" ca="1" si="42"/>
        <v>3009.3611499999997</v>
      </c>
      <c r="W87" s="12">
        <f t="shared" ca="1" si="43"/>
        <v>3.1302566904197393E-3</v>
      </c>
      <c r="X87" s="8">
        <f t="shared" ca="1" si="44"/>
        <v>961378.39405000082</v>
      </c>
      <c r="Y87" s="8">
        <f t="shared" ca="1" si="45"/>
        <v>964387.75520000083</v>
      </c>
      <c r="Z87" s="12">
        <f ca="1">1-(Y87/MAX($Y$2:Y87))</f>
        <v>0.14604712553665922</v>
      </c>
    </row>
    <row r="88" spans="1:26" x14ac:dyDescent="0.3">
      <c r="A88" s="4">
        <v>41402</v>
      </c>
      <c r="B88" s="4">
        <v>41402</v>
      </c>
      <c r="C88" s="48">
        <f t="shared" ca="1" si="23"/>
        <v>12</v>
      </c>
      <c r="D88" s="48" t="str">
        <f t="shared" ca="1" si="24"/>
        <v/>
      </c>
      <c r="E88" s="48" t="str">
        <f t="shared" ca="1" si="25"/>
        <v>Long</v>
      </c>
      <c r="F88" s="48" t="str">
        <f t="shared" ca="1" si="26"/>
        <v/>
      </c>
      <c r="G88" s="48" t="str">
        <f t="shared" ca="1" si="27"/>
        <v/>
      </c>
      <c r="H88" s="48">
        <f t="shared" ca="1" si="28"/>
        <v>1</v>
      </c>
      <c r="I88" s="48" t="str">
        <f t="shared" ca="1" si="29"/>
        <v/>
      </c>
      <c r="J88">
        <f t="shared" ca="1" si="30"/>
        <v>697.15</v>
      </c>
      <c r="K88" t="str">
        <f t="shared" ca="1" si="31"/>
        <v/>
      </c>
      <c r="L88">
        <f t="shared" ca="1" si="32"/>
        <v>885</v>
      </c>
      <c r="M88" t="str">
        <f t="shared" ca="1" si="33"/>
        <v/>
      </c>
      <c r="N88">
        <f t="shared" ca="1" si="34"/>
        <v>0</v>
      </c>
      <c r="O88">
        <f t="shared" ca="1" si="35"/>
        <v>0</v>
      </c>
      <c r="P88" s="5">
        <f t="shared" ca="1" si="36"/>
        <v>0</v>
      </c>
      <c r="Q88" s="5">
        <f t="shared" ca="1" si="37"/>
        <v>0</v>
      </c>
      <c r="R88" s="5">
        <f t="shared" ca="1" si="38"/>
        <v>0</v>
      </c>
      <c r="S88" s="12">
        <f t="shared" ca="1" si="39"/>
        <v>0</v>
      </c>
      <c r="T88">
        <f t="shared" ca="1" si="40"/>
        <v>0</v>
      </c>
      <c r="U88">
        <f t="shared" ca="1" si="41"/>
        <v>0</v>
      </c>
      <c r="V88" s="5">
        <f t="shared" ca="1" si="42"/>
        <v>0</v>
      </c>
      <c r="W88" s="12">
        <f t="shared" ca="1" si="43"/>
        <v>0</v>
      </c>
      <c r="X88" s="8">
        <f t="shared" ca="1" si="44"/>
        <v>964387.75520000083</v>
      </c>
      <c r="Y88" s="8">
        <f t="shared" ca="1" si="45"/>
        <v>964387.75520000083</v>
      </c>
      <c r="Z88" s="12">
        <f ca="1">1-(Y88/MAX($Y$2:Y88))</f>
        <v>0.14604712553665922</v>
      </c>
    </row>
    <row r="89" spans="1:26" x14ac:dyDescent="0.3">
      <c r="A89" s="4">
        <v>41403</v>
      </c>
      <c r="B89" s="4">
        <v>41403</v>
      </c>
      <c r="C89" s="48" t="str">
        <f t="shared" ca="1" si="23"/>
        <v/>
      </c>
      <c r="D89" s="48" t="str">
        <f t="shared" ca="1" si="24"/>
        <v/>
      </c>
      <c r="E89" s="48" t="str">
        <f t="shared" ca="1" si="25"/>
        <v/>
      </c>
      <c r="F89" s="48" t="str">
        <f t="shared" ca="1" si="26"/>
        <v/>
      </c>
      <c r="G89" s="48" t="str">
        <f t="shared" ca="1" si="27"/>
        <v>Long</v>
      </c>
      <c r="H89" s="48" t="str">
        <f t="shared" ca="1" si="28"/>
        <v/>
      </c>
      <c r="I89" s="48" t="str">
        <f t="shared" ca="1" si="29"/>
        <v/>
      </c>
      <c r="J89">
        <f t="shared" ca="1" si="30"/>
        <v>697.15</v>
      </c>
      <c r="K89">
        <f t="shared" ca="1" si="31"/>
        <v>690.05</v>
      </c>
      <c r="L89">
        <f t="shared" ca="1" si="32"/>
        <v>885</v>
      </c>
      <c r="M89">
        <f t="shared" ca="1" si="33"/>
        <v>880.35</v>
      </c>
      <c r="N89">
        <f t="shared" ca="1" si="34"/>
        <v>691</v>
      </c>
      <c r="O89">
        <f t="shared" ca="1" si="35"/>
        <v>544</v>
      </c>
      <c r="P89" s="5">
        <f t="shared" ca="1" si="36"/>
        <v>963170.64999999991</v>
      </c>
      <c r="Q89" s="5">
        <f t="shared" ca="1" si="37"/>
        <v>955734.95</v>
      </c>
      <c r="R89" s="5">
        <f t="shared" ca="1" si="38"/>
        <v>-2376.5000000000282</v>
      </c>
      <c r="S89" s="12">
        <f t="shared" ca="1" si="39"/>
        <v>-2.4642577502523087E-3</v>
      </c>
      <c r="T89">
        <f t="shared" ca="1" si="40"/>
        <v>481.58532499999995</v>
      </c>
      <c r="U89">
        <f t="shared" ca="1" si="41"/>
        <v>477.86747500000001</v>
      </c>
      <c r="V89" s="5">
        <f t="shared" ca="1" si="42"/>
        <v>-3335.9528000000282</v>
      </c>
      <c r="W89" s="12">
        <f t="shared" ca="1" si="43"/>
        <v>-3.4591405604358768E-3</v>
      </c>
      <c r="X89" s="8">
        <f t="shared" ca="1" si="44"/>
        <v>964387.75520000083</v>
      </c>
      <c r="Y89" s="8">
        <f t="shared" ca="1" si="45"/>
        <v>961051.80240000086</v>
      </c>
      <c r="Z89" s="12">
        <f ca="1">1-(Y89/MAX($Y$2:Y89))</f>
        <v>0.14900106856141604</v>
      </c>
    </row>
    <row r="90" spans="1:26" x14ac:dyDescent="0.3">
      <c r="A90" s="4">
        <v>41404</v>
      </c>
      <c r="B90" s="4">
        <v>41404</v>
      </c>
      <c r="C90" s="48" t="str">
        <f t="shared" ca="1" si="23"/>
        <v/>
      </c>
      <c r="D90" s="48">
        <f t="shared" ca="1" si="24"/>
        <v>12</v>
      </c>
      <c r="E90" s="48" t="str">
        <f t="shared" ca="1" si="25"/>
        <v/>
      </c>
      <c r="F90" s="48" t="str">
        <f t="shared" ca="1" si="26"/>
        <v>Long</v>
      </c>
      <c r="G90" s="48" t="str">
        <f t="shared" ca="1" si="27"/>
        <v>Long</v>
      </c>
      <c r="H90" s="48" t="str">
        <f t="shared" ca="1" si="28"/>
        <v/>
      </c>
      <c r="I90" s="48">
        <f t="shared" ca="1" si="29"/>
        <v>1</v>
      </c>
      <c r="J90" t="str">
        <f t="shared" ca="1" si="30"/>
        <v/>
      </c>
      <c r="K90">
        <f t="shared" ca="1" si="31"/>
        <v>703.35</v>
      </c>
      <c r="L90" t="str">
        <f t="shared" ca="1" si="32"/>
        <v/>
      </c>
      <c r="M90">
        <f t="shared" ca="1" si="33"/>
        <v>877.3</v>
      </c>
      <c r="N90">
        <f t="shared" ca="1" si="34"/>
        <v>689</v>
      </c>
      <c r="O90">
        <f t="shared" ca="1" si="35"/>
        <v>542</v>
      </c>
      <c r="P90" s="5">
        <f t="shared" ca="1" si="36"/>
        <v>960006.35</v>
      </c>
      <c r="Q90" s="5">
        <f t="shared" ca="1" si="37"/>
        <v>960104.75</v>
      </c>
      <c r="R90" s="5">
        <f t="shared" ca="1" si="38"/>
        <v>8445.2000000000553</v>
      </c>
      <c r="S90" s="12">
        <f t="shared" ca="1" si="39"/>
        <v>8.7874555553718904E-3</v>
      </c>
      <c r="T90">
        <f t="shared" ca="1" si="40"/>
        <v>480.003175</v>
      </c>
      <c r="U90">
        <f t="shared" ca="1" si="41"/>
        <v>480.05237499999998</v>
      </c>
      <c r="V90" s="5">
        <f t="shared" ca="1" si="42"/>
        <v>7485.1444500000553</v>
      </c>
      <c r="W90" s="12">
        <f t="shared" ca="1" si="43"/>
        <v>7.788492182531334E-3</v>
      </c>
      <c r="X90" s="8">
        <f t="shared" ca="1" si="44"/>
        <v>961051.80240000086</v>
      </c>
      <c r="Y90" s="8">
        <f t="shared" ca="1" si="45"/>
        <v>968536.94685000088</v>
      </c>
      <c r="Z90" s="12">
        <f ca="1">1-(Y90/MAX($Y$2:Y90))</f>
        <v>0.14237307003656419</v>
      </c>
    </row>
    <row r="91" spans="1:26" x14ac:dyDescent="0.3">
      <c r="A91" s="4">
        <v>41405</v>
      </c>
      <c r="B91" s="4">
        <v>41405</v>
      </c>
      <c r="C91" s="48" t="str">
        <f t="shared" ca="1" si="23"/>
        <v/>
      </c>
      <c r="D91" s="48" t="str">
        <f t="shared" ca="1" si="24"/>
        <v/>
      </c>
      <c r="E91" s="48" t="str">
        <f t="shared" ca="1" si="25"/>
        <v/>
      </c>
      <c r="F91" s="48" t="str">
        <f t="shared" ca="1" si="26"/>
        <v/>
      </c>
      <c r="G91" s="48" t="str">
        <f t="shared" ca="1" si="27"/>
        <v/>
      </c>
      <c r="H91" s="48" t="str">
        <f t="shared" ca="1" si="28"/>
        <v/>
      </c>
      <c r="I91" s="48" t="str">
        <f t="shared" ca="1" si="29"/>
        <v/>
      </c>
      <c r="J91" t="str">
        <f t="shared" ca="1" si="30"/>
        <v/>
      </c>
      <c r="K91" t="str">
        <f t="shared" ca="1" si="31"/>
        <v/>
      </c>
      <c r="L91" t="str">
        <f t="shared" ca="1" si="32"/>
        <v/>
      </c>
      <c r="M91" t="str">
        <f t="shared" ca="1" si="33"/>
        <v/>
      </c>
      <c r="N91">
        <f t="shared" ca="1" si="34"/>
        <v>0</v>
      </c>
      <c r="O91">
        <f t="shared" ca="1" si="35"/>
        <v>0</v>
      </c>
      <c r="P91" s="5">
        <f t="shared" ca="1" si="36"/>
        <v>0</v>
      </c>
      <c r="Q91" s="5">
        <f t="shared" ca="1" si="37"/>
        <v>0</v>
      </c>
      <c r="R91" s="5">
        <f t="shared" ca="1" si="38"/>
        <v>0</v>
      </c>
      <c r="S91" s="12">
        <f t="shared" ca="1" si="39"/>
        <v>0</v>
      </c>
      <c r="T91">
        <f t="shared" ca="1" si="40"/>
        <v>0</v>
      </c>
      <c r="U91">
        <f t="shared" ca="1" si="41"/>
        <v>0</v>
      </c>
      <c r="V91" s="5">
        <f t="shared" ca="1" si="42"/>
        <v>0</v>
      </c>
      <c r="W91" s="12">
        <f t="shared" ca="1" si="43"/>
        <v>0</v>
      </c>
      <c r="X91" s="8">
        <f t="shared" ca="1" si="44"/>
        <v>968536.94685000088</v>
      </c>
      <c r="Y91" s="8">
        <f t="shared" ca="1" si="45"/>
        <v>968536.94685000088</v>
      </c>
      <c r="Z91" s="12">
        <f ca="1">1-(Y91/MAX($Y$2:Y91))</f>
        <v>0.14237307003656419</v>
      </c>
    </row>
    <row r="92" spans="1:26" x14ac:dyDescent="0.3">
      <c r="A92" s="4">
        <v>41407</v>
      </c>
      <c r="B92" s="4">
        <v>41407</v>
      </c>
      <c r="C92" s="48" t="str">
        <f t="shared" ca="1" si="23"/>
        <v/>
      </c>
      <c r="D92" s="48" t="str">
        <f t="shared" ca="1" si="24"/>
        <v/>
      </c>
      <c r="E92" s="48" t="str">
        <f t="shared" ca="1" si="25"/>
        <v/>
      </c>
      <c r="F92" s="48" t="str">
        <f t="shared" ca="1" si="26"/>
        <v/>
      </c>
      <c r="G92" s="48" t="str">
        <f t="shared" ca="1" si="27"/>
        <v/>
      </c>
      <c r="H92" s="48" t="str">
        <f t="shared" ca="1" si="28"/>
        <v/>
      </c>
      <c r="I92" s="48" t="str">
        <f t="shared" ca="1" si="29"/>
        <v/>
      </c>
      <c r="J92" t="str">
        <f t="shared" ca="1" si="30"/>
        <v/>
      </c>
      <c r="K92" t="str">
        <f t="shared" ca="1" si="31"/>
        <v/>
      </c>
      <c r="L92" t="str">
        <f t="shared" ca="1" si="32"/>
        <v/>
      </c>
      <c r="M92" t="str">
        <f t="shared" ca="1" si="33"/>
        <v/>
      </c>
      <c r="N92">
        <f t="shared" ca="1" si="34"/>
        <v>0</v>
      </c>
      <c r="O92">
        <f t="shared" ca="1" si="35"/>
        <v>0</v>
      </c>
      <c r="P92" s="5">
        <f t="shared" ca="1" si="36"/>
        <v>0</v>
      </c>
      <c r="Q92" s="5">
        <f t="shared" ca="1" si="37"/>
        <v>0</v>
      </c>
      <c r="R92" s="5">
        <f t="shared" ca="1" si="38"/>
        <v>0</v>
      </c>
      <c r="S92" s="12">
        <f t="shared" ca="1" si="39"/>
        <v>0</v>
      </c>
      <c r="T92">
        <f t="shared" ca="1" si="40"/>
        <v>0</v>
      </c>
      <c r="U92">
        <f t="shared" ca="1" si="41"/>
        <v>0</v>
      </c>
      <c r="V92" s="5">
        <f t="shared" ca="1" si="42"/>
        <v>0</v>
      </c>
      <c r="W92" s="12">
        <f t="shared" ca="1" si="43"/>
        <v>0</v>
      </c>
      <c r="X92" s="8">
        <f t="shared" ca="1" si="44"/>
        <v>968536.94685000088</v>
      </c>
      <c r="Y92" s="8">
        <f t="shared" ca="1" si="45"/>
        <v>968536.94685000088</v>
      </c>
      <c r="Z92" s="12">
        <f ca="1">1-(Y92/MAX($Y$2:Y92))</f>
        <v>0.14237307003656419</v>
      </c>
    </row>
    <row r="93" spans="1:26" x14ac:dyDescent="0.3">
      <c r="A93" s="4">
        <v>41408</v>
      </c>
      <c r="B93" s="4">
        <v>41408</v>
      </c>
      <c r="C93" s="48" t="str">
        <f t="shared" ca="1" si="23"/>
        <v/>
      </c>
      <c r="D93" s="48" t="str">
        <f t="shared" ca="1" si="24"/>
        <v/>
      </c>
      <c r="E93" s="48" t="str">
        <f t="shared" ca="1" si="25"/>
        <v/>
      </c>
      <c r="F93" s="48" t="str">
        <f t="shared" ca="1" si="26"/>
        <v/>
      </c>
      <c r="G93" s="48" t="str">
        <f t="shared" ca="1" si="27"/>
        <v/>
      </c>
      <c r="H93" s="48" t="str">
        <f t="shared" ca="1" si="28"/>
        <v/>
      </c>
      <c r="I93" s="48" t="str">
        <f t="shared" ca="1" si="29"/>
        <v/>
      </c>
      <c r="J93" t="str">
        <f t="shared" ca="1" si="30"/>
        <v/>
      </c>
      <c r="K93" t="str">
        <f t="shared" ca="1" si="31"/>
        <v/>
      </c>
      <c r="L93" t="str">
        <f t="shared" ca="1" si="32"/>
        <v/>
      </c>
      <c r="M93" t="str">
        <f t="shared" ca="1" si="33"/>
        <v/>
      </c>
      <c r="N93">
        <f t="shared" ca="1" si="34"/>
        <v>0</v>
      </c>
      <c r="O93">
        <f t="shared" ca="1" si="35"/>
        <v>0</v>
      </c>
      <c r="P93" s="5">
        <f t="shared" ca="1" si="36"/>
        <v>0</v>
      </c>
      <c r="Q93" s="5">
        <f t="shared" ca="1" si="37"/>
        <v>0</v>
      </c>
      <c r="R93" s="5">
        <f t="shared" ca="1" si="38"/>
        <v>0</v>
      </c>
      <c r="S93" s="12">
        <f t="shared" ca="1" si="39"/>
        <v>0</v>
      </c>
      <c r="T93">
        <f t="shared" ca="1" si="40"/>
        <v>0</v>
      </c>
      <c r="U93">
        <f t="shared" ca="1" si="41"/>
        <v>0</v>
      </c>
      <c r="V93" s="5">
        <f t="shared" ca="1" si="42"/>
        <v>0</v>
      </c>
      <c r="W93" s="12">
        <f t="shared" ca="1" si="43"/>
        <v>0</v>
      </c>
      <c r="X93" s="8">
        <f t="shared" ca="1" si="44"/>
        <v>968536.94685000088</v>
      </c>
      <c r="Y93" s="8">
        <f t="shared" ca="1" si="45"/>
        <v>968536.94685000088</v>
      </c>
      <c r="Z93" s="12">
        <f ca="1">1-(Y93/MAX($Y$2:Y93))</f>
        <v>0.14237307003656419</v>
      </c>
    </row>
    <row r="94" spans="1:26" x14ac:dyDescent="0.3">
      <c r="A94" s="4">
        <v>41409</v>
      </c>
      <c r="B94" s="4">
        <v>41409</v>
      </c>
      <c r="C94" s="48">
        <f t="shared" ca="1" si="23"/>
        <v>13</v>
      </c>
      <c r="D94" s="48" t="str">
        <f t="shared" ca="1" si="24"/>
        <v/>
      </c>
      <c r="E94" s="48" t="str">
        <f t="shared" ca="1" si="25"/>
        <v>Long</v>
      </c>
      <c r="F94" s="48" t="str">
        <f t="shared" ca="1" si="26"/>
        <v/>
      </c>
      <c r="G94" s="48" t="str">
        <f t="shared" ca="1" si="27"/>
        <v/>
      </c>
      <c r="H94" s="48">
        <f t="shared" ca="1" si="28"/>
        <v>1</v>
      </c>
      <c r="I94" s="48" t="str">
        <f t="shared" ca="1" si="29"/>
        <v/>
      </c>
      <c r="J94">
        <f t="shared" ca="1" si="30"/>
        <v>714.85</v>
      </c>
      <c r="K94" t="str">
        <f t="shared" ca="1" si="31"/>
        <v/>
      </c>
      <c r="L94">
        <f t="shared" ca="1" si="32"/>
        <v>910.05</v>
      </c>
      <c r="M94" t="str">
        <f t="shared" ca="1" si="33"/>
        <v/>
      </c>
      <c r="N94">
        <f t="shared" ca="1" si="34"/>
        <v>0</v>
      </c>
      <c r="O94">
        <f t="shared" ca="1" si="35"/>
        <v>0</v>
      </c>
      <c r="P94" s="5">
        <f t="shared" ca="1" si="36"/>
        <v>0</v>
      </c>
      <c r="Q94" s="5">
        <f t="shared" ca="1" si="37"/>
        <v>0</v>
      </c>
      <c r="R94" s="5">
        <f t="shared" ca="1" si="38"/>
        <v>0</v>
      </c>
      <c r="S94" s="12">
        <f t="shared" ca="1" si="39"/>
        <v>0</v>
      </c>
      <c r="T94">
        <f t="shared" ca="1" si="40"/>
        <v>0</v>
      </c>
      <c r="U94">
        <f t="shared" ca="1" si="41"/>
        <v>0</v>
      </c>
      <c r="V94" s="5">
        <f t="shared" ca="1" si="42"/>
        <v>0</v>
      </c>
      <c r="W94" s="12">
        <f t="shared" ca="1" si="43"/>
        <v>0</v>
      </c>
      <c r="X94" s="8">
        <f t="shared" ca="1" si="44"/>
        <v>968536.94685000088</v>
      </c>
      <c r="Y94" s="8">
        <f t="shared" ca="1" si="45"/>
        <v>968536.94685000088</v>
      </c>
      <c r="Z94" s="12">
        <f ca="1">1-(Y94/MAX($Y$2:Y94))</f>
        <v>0.14237307003656419</v>
      </c>
    </row>
    <row r="95" spans="1:26" x14ac:dyDescent="0.3">
      <c r="A95" s="4">
        <v>41410</v>
      </c>
      <c r="B95" s="4">
        <v>41410</v>
      </c>
      <c r="C95" s="48" t="str">
        <f t="shared" ca="1" si="23"/>
        <v/>
      </c>
      <c r="D95" s="48">
        <f t="shared" ca="1" si="24"/>
        <v>13</v>
      </c>
      <c r="E95" s="48" t="str">
        <f t="shared" ca="1" si="25"/>
        <v/>
      </c>
      <c r="F95" s="48" t="str">
        <f t="shared" ca="1" si="26"/>
        <v>Long</v>
      </c>
      <c r="G95" s="48" t="str">
        <f t="shared" ca="1" si="27"/>
        <v>Long</v>
      </c>
      <c r="H95" s="48" t="str">
        <f t="shared" ca="1" si="28"/>
        <v/>
      </c>
      <c r="I95" s="48">
        <f t="shared" ca="1" si="29"/>
        <v>1</v>
      </c>
      <c r="J95" t="str">
        <f t="shared" ca="1" si="30"/>
        <v/>
      </c>
      <c r="K95">
        <f t="shared" ca="1" si="31"/>
        <v>722.8</v>
      </c>
      <c r="L95" t="str">
        <f t="shared" ca="1" si="32"/>
        <v/>
      </c>
      <c r="M95">
        <f t="shared" ca="1" si="33"/>
        <v>908.35</v>
      </c>
      <c r="N95">
        <f t="shared" ca="1" si="34"/>
        <v>677</v>
      </c>
      <c r="O95">
        <f t="shared" ca="1" si="35"/>
        <v>532</v>
      </c>
      <c r="P95" s="5">
        <f t="shared" ca="1" si="36"/>
        <v>968100.05</v>
      </c>
      <c r="Q95" s="5">
        <f t="shared" ca="1" si="37"/>
        <v>972577.8</v>
      </c>
      <c r="R95" s="5">
        <f t="shared" ca="1" si="38"/>
        <v>6286.5499999999174</v>
      </c>
      <c r="S95" s="12">
        <f t="shared" ca="1" si="39"/>
        <v>6.4907694233512052E-3</v>
      </c>
      <c r="T95">
        <f t="shared" ca="1" si="40"/>
        <v>484.05002500000001</v>
      </c>
      <c r="U95">
        <f t="shared" ca="1" si="41"/>
        <v>486.28890000000001</v>
      </c>
      <c r="V95" s="5">
        <f t="shared" ca="1" si="42"/>
        <v>5316.2110749999174</v>
      </c>
      <c r="W95" s="12">
        <f t="shared" ca="1" si="43"/>
        <v>5.4889089076983338E-3</v>
      </c>
      <c r="X95" s="8">
        <f t="shared" ca="1" si="44"/>
        <v>968536.94685000088</v>
      </c>
      <c r="Y95" s="8">
        <f t="shared" ca="1" si="45"/>
        <v>973853.15792500076</v>
      </c>
      <c r="Z95" s="12">
        <f ca="1">1-(Y95/MAX($Y$2:Y95))</f>
        <v>0.1376656339412059</v>
      </c>
    </row>
    <row r="96" spans="1:26" x14ac:dyDescent="0.3">
      <c r="A96" s="4">
        <v>41411</v>
      </c>
      <c r="B96" s="4">
        <v>41411</v>
      </c>
      <c r="C96" s="48" t="str">
        <f t="shared" ca="1" si="23"/>
        <v/>
      </c>
      <c r="D96" s="48" t="str">
        <f t="shared" ca="1" si="24"/>
        <v/>
      </c>
      <c r="E96" s="48" t="str">
        <f t="shared" ca="1" si="25"/>
        <v/>
      </c>
      <c r="F96" s="48" t="str">
        <f t="shared" ca="1" si="26"/>
        <v/>
      </c>
      <c r="G96" s="48" t="str">
        <f t="shared" ca="1" si="27"/>
        <v/>
      </c>
      <c r="H96" s="48" t="str">
        <f t="shared" ca="1" si="28"/>
        <v/>
      </c>
      <c r="I96" s="48" t="str">
        <f t="shared" ca="1" si="29"/>
        <v/>
      </c>
      <c r="J96" t="str">
        <f t="shared" ca="1" si="30"/>
        <v/>
      </c>
      <c r="K96" t="str">
        <f t="shared" ca="1" si="31"/>
        <v/>
      </c>
      <c r="L96" t="str">
        <f t="shared" ca="1" si="32"/>
        <v/>
      </c>
      <c r="M96" t="str">
        <f t="shared" ca="1" si="33"/>
        <v/>
      </c>
      <c r="N96">
        <f t="shared" ca="1" si="34"/>
        <v>0</v>
      </c>
      <c r="O96">
        <f t="shared" ca="1" si="35"/>
        <v>0</v>
      </c>
      <c r="P96" s="5">
        <f t="shared" ca="1" si="36"/>
        <v>0</v>
      </c>
      <c r="Q96" s="5">
        <f t="shared" ca="1" si="37"/>
        <v>0</v>
      </c>
      <c r="R96" s="5">
        <f t="shared" ca="1" si="38"/>
        <v>0</v>
      </c>
      <c r="S96" s="12">
        <f t="shared" ca="1" si="39"/>
        <v>0</v>
      </c>
      <c r="T96">
        <f t="shared" ca="1" si="40"/>
        <v>0</v>
      </c>
      <c r="U96">
        <f t="shared" ca="1" si="41"/>
        <v>0</v>
      </c>
      <c r="V96" s="5">
        <f t="shared" ca="1" si="42"/>
        <v>0</v>
      </c>
      <c r="W96" s="12">
        <f t="shared" ca="1" si="43"/>
        <v>0</v>
      </c>
      <c r="X96" s="8">
        <f t="shared" ca="1" si="44"/>
        <v>973853.15792500076</v>
      </c>
      <c r="Y96" s="8">
        <f t="shared" ca="1" si="45"/>
        <v>973853.15792500076</v>
      </c>
      <c r="Z96" s="12">
        <f ca="1">1-(Y96/MAX($Y$2:Y96))</f>
        <v>0.1376656339412059</v>
      </c>
    </row>
    <row r="97" spans="1:26" x14ac:dyDescent="0.3">
      <c r="A97" s="4">
        <v>41414</v>
      </c>
      <c r="B97" s="4">
        <v>41414</v>
      </c>
      <c r="C97" s="48" t="str">
        <f t="shared" ca="1" si="23"/>
        <v/>
      </c>
      <c r="D97" s="48" t="str">
        <f t="shared" ca="1" si="24"/>
        <v/>
      </c>
      <c r="E97" s="48" t="str">
        <f t="shared" ca="1" si="25"/>
        <v/>
      </c>
      <c r="F97" s="48" t="str">
        <f t="shared" ca="1" si="26"/>
        <v/>
      </c>
      <c r="G97" s="48" t="str">
        <f t="shared" ca="1" si="27"/>
        <v/>
      </c>
      <c r="H97" s="48" t="str">
        <f t="shared" ca="1" si="28"/>
        <v/>
      </c>
      <c r="I97" s="48" t="str">
        <f t="shared" ca="1" si="29"/>
        <v/>
      </c>
      <c r="J97" t="str">
        <f t="shared" ca="1" si="30"/>
        <v/>
      </c>
      <c r="K97" t="str">
        <f t="shared" ca="1" si="31"/>
        <v/>
      </c>
      <c r="L97" t="str">
        <f t="shared" ca="1" si="32"/>
        <v/>
      </c>
      <c r="M97" t="str">
        <f t="shared" ca="1" si="33"/>
        <v/>
      </c>
      <c r="N97">
        <f t="shared" ca="1" si="34"/>
        <v>0</v>
      </c>
      <c r="O97">
        <f t="shared" ca="1" si="35"/>
        <v>0</v>
      </c>
      <c r="P97" s="5">
        <f t="shared" ca="1" si="36"/>
        <v>0</v>
      </c>
      <c r="Q97" s="5">
        <f t="shared" ca="1" si="37"/>
        <v>0</v>
      </c>
      <c r="R97" s="5">
        <f t="shared" ca="1" si="38"/>
        <v>0</v>
      </c>
      <c r="S97" s="12">
        <f t="shared" ca="1" si="39"/>
        <v>0</v>
      </c>
      <c r="T97">
        <f t="shared" ca="1" si="40"/>
        <v>0</v>
      </c>
      <c r="U97">
        <f t="shared" ca="1" si="41"/>
        <v>0</v>
      </c>
      <c r="V97" s="5">
        <f t="shared" ca="1" si="42"/>
        <v>0</v>
      </c>
      <c r="W97" s="12">
        <f t="shared" ca="1" si="43"/>
        <v>0</v>
      </c>
      <c r="X97" s="8">
        <f t="shared" ca="1" si="44"/>
        <v>973853.15792500076</v>
      </c>
      <c r="Y97" s="8">
        <f t="shared" ca="1" si="45"/>
        <v>973853.15792500076</v>
      </c>
      <c r="Z97" s="12">
        <f ca="1">1-(Y97/MAX($Y$2:Y97))</f>
        <v>0.1376656339412059</v>
      </c>
    </row>
    <row r="98" spans="1:26" x14ac:dyDescent="0.3">
      <c r="A98" s="4">
        <v>41415</v>
      </c>
      <c r="B98" s="4">
        <v>41415</v>
      </c>
      <c r="C98" s="48">
        <f t="shared" ca="1" si="23"/>
        <v>14</v>
      </c>
      <c r="D98" s="48" t="str">
        <f t="shared" ca="1" si="24"/>
        <v/>
      </c>
      <c r="E98" s="48" t="str">
        <f t="shared" ca="1" si="25"/>
        <v>Long</v>
      </c>
      <c r="F98" s="48" t="str">
        <f t="shared" ca="1" si="26"/>
        <v/>
      </c>
      <c r="G98" s="48" t="str">
        <f t="shared" ca="1" si="27"/>
        <v/>
      </c>
      <c r="H98" s="48">
        <f t="shared" ca="1" si="28"/>
        <v>1</v>
      </c>
      <c r="I98" s="48" t="str">
        <f t="shared" ca="1" si="29"/>
        <v/>
      </c>
      <c r="J98">
        <f t="shared" ca="1" si="30"/>
        <v>707.8</v>
      </c>
      <c r="K98" t="str">
        <f t="shared" ca="1" si="31"/>
        <v/>
      </c>
      <c r="L98">
        <f t="shared" ca="1" si="32"/>
        <v>902.05</v>
      </c>
      <c r="M98" t="str">
        <f t="shared" ca="1" si="33"/>
        <v/>
      </c>
      <c r="N98">
        <f t="shared" ca="1" si="34"/>
        <v>0</v>
      </c>
      <c r="O98">
        <f t="shared" ca="1" si="35"/>
        <v>0</v>
      </c>
      <c r="P98" s="5">
        <f t="shared" ca="1" si="36"/>
        <v>0</v>
      </c>
      <c r="Q98" s="5">
        <f t="shared" ca="1" si="37"/>
        <v>0</v>
      </c>
      <c r="R98" s="5">
        <f t="shared" ca="1" si="38"/>
        <v>0</v>
      </c>
      <c r="S98" s="12">
        <f t="shared" ca="1" si="39"/>
        <v>0</v>
      </c>
      <c r="T98">
        <f t="shared" ca="1" si="40"/>
        <v>0</v>
      </c>
      <c r="U98">
        <f t="shared" ca="1" si="41"/>
        <v>0</v>
      </c>
      <c r="V98" s="5">
        <f t="shared" ca="1" si="42"/>
        <v>0</v>
      </c>
      <c r="W98" s="12">
        <f t="shared" ca="1" si="43"/>
        <v>0</v>
      </c>
      <c r="X98" s="8">
        <f t="shared" ca="1" si="44"/>
        <v>973853.15792500076</v>
      </c>
      <c r="Y98" s="8">
        <f t="shared" ca="1" si="45"/>
        <v>973853.15792500076</v>
      </c>
      <c r="Z98" s="12">
        <f ca="1">1-(Y98/MAX($Y$2:Y98))</f>
        <v>0.1376656339412059</v>
      </c>
    </row>
    <row r="99" spans="1:26" x14ac:dyDescent="0.3">
      <c r="A99" s="4">
        <v>41416</v>
      </c>
      <c r="B99" s="4">
        <v>41416</v>
      </c>
      <c r="C99" s="48" t="str">
        <f t="shared" ca="1" si="23"/>
        <v/>
      </c>
      <c r="D99" s="48" t="str">
        <f t="shared" ca="1" si="24"/>
        <v/>
      </c>
      <c r="E99" s="48" t="str">
        <f t="shared" ca="1" si="25"/>
        <v/>
      </c>
      <c r="F99" s="48" t="str">
        <f t="shared" ca="1" si="26"/>
        <v/>
      </c>
      <c r="G99" s="48" t="str">
        <f t="shared" ca="1" si="27"/>
        <v>Long</v>
      </c>
      <c r="H99" s="48" t="str">
        <f t="shared" ca="1" si="28"/>
        <v/>
      </c>
      <c r="I99" s="48" t="str">
        <f t="shared" ca="1" si="29"/>
        <v/>
      </c>
      <c r="J99">
        <f t="shared" ca="1" si="30"/>
        <v>707.8</v>
      </c>
      <c r="K99">
        <f t="shared" ca="1" si="31"/>
        <v>703.45</v>
      </c>
      <c r="L99">
        <f t="shared" ca="1" si="32"/>
        <v>902.05</v>
      </c>
      <c r="M99">
        <f t="shared" ca="1" si="33"/>
        <v>899.85</v>
      </c>
      <c r="N99">
        <f t="shared" ca="1" si="34"/>
        <v>687</v>
      </c>
      <c r="O99">
        <f t="shared" ca="1" si="35"/>
        <v>539</v>
      </c>
      <c r="P99" s="5">
        <f t="shared" ca="1" si="36"/>
        <v>972463.54999999993</v>
      </c>
      <c r="Q99" s="5">
        <f t="shared" ca="1" si="37"/>
        <v>968289.3</v>
      </c>
      <c r="R99" s="5">
        <f t="shared" ca="1" si="38"/>
        <v>-1802.6499999999742</v>
      </c>
      <c r="S99" s="12">
        <f t="shared" ca="1" si="39"/>
        <v>-1.8510490881817332E-3</v>
      </c>
      <c r="T99">
        <f t="shared" ca="1" si="40"/>
        <v>486.23177499999997</v>
      </c>
      <c r="U99">
        <f t="shared" ca="1" si="41"/>
        <v>484.14465000000001</v>
      </c>
      <c r="V99" s="5">
        <f t="shared" ca="1" si="42"/>
        <v>-2773.0264249999741</v>
      </c>
      <c r="W99" s="12">
        <f t="shared" ca="1" si="43"/>
        <v>-2.847479008959103E-3</v>
      </c>
      <c r="X99" s="8">
        <f t="shared" ca="1" si="44"/>
        <v>973853.15792500076</v>
      </c>
      <c r="Y99" s="8">
        <f t="shared" ca="1" si="45"/>
        <v>971080.13150000083</v>
      </c>
      <c r="Z99" s="12">
        <f ca="1">1-(Y99/MAX($Y$2:Y99))</f>
        <v>0.14012111294726237</v>
      </c>
    </row>
    <row r="100" spans="1:26" x14ac:dyDescent="0.3">
      <c r="A100" s="4">
        <v>41417</v>
      </c>
      <c r="B100" s="4">
        <v>41417</v>
      </c>
      <c r="C100" s="48" t="str">
        <f t="shared" ca="1" si="23"/>
        <v/>
      </c>
      <c r="D100" s="48" t="str">
        <f t="shared" ca="1" si="24"/>
        <v/>
      </c>
      <c r="E100" s="48" t="str">
        <f t="shared" ca="1" si="25"/>
        <v/>
      </c>
      <c r="F100" s="48" t="str">
        <f t="shared" ca="1" si="26"/>
        <v/>
      </c>
      <c r="G100" s="48" t="str">
        <f t="shared" ca="1" si="27"/>
        <v>Long</v>
      </c>
      <c r="H100" s="48" t="str">
        <f t="shared" ca="1" si="28"/>
        <v/>
      </c>
      <c r="I100" s="48" t="str">
        <f t="shared" ca="1" si="29"/>
        <v/>
      </c>
      <c r="J100">
        <f t="shared" ca="1" si="30"/>
        <v>707.8</v>
      </c>
      <c r="K100">
        <f t="shared" ca="1" si="31"/>
        <v>698.6</v>
      </c>
      <c r="L100">
        <f t="shared" ca="1" si="32"/>
        <v>902.05</v>
      </c>
      <c r="M100">
        <f t="shared" ca="1" si="33"/>
        <v>903.15</v>
      </c>
      <c r="N100">
        <f t="shared" ca="1" si="34"/>
        <v>685</v>
      </c>
      <c r="O100">
        <f t="shared" ca="1" si="35"/>
        <v>538</v>
      </c>
      <c r="P100" s="5">
        <f t="shared" ca="1" si="36"/>
        <v>970145.89999999991</v>
      </c>
      <c r="Q100" s="5">
        <f t="shared" ca="1" si="37"/>
        <v>964435.7</v>
      </c>
      <c r="R100" s="5">
        <f t="shared" ca="1" si="38"/>
        <v>-6893.7999999999656</v>
      </c>
      <c r="S100" s="12">
        <f t="shared" ca="1" si="39"/>
        <v>-7.0991051885196145E-3</v>
      </c>
      <c r="T100">
        <f t="shared" ca="1" si="40"/>
        <v>485.07294999999999</v>
      </c>
      <c r="U100">
        <f t="shared" ca="1" si="41"/>
        <v>482.21785</v>
      </c>
      <c r="V100" s="5">
        <f t="shared" ca="1" si="42"/>
        <v>-7861.0907999999654</v>
      </c>
      <c r="W100" s="12">
        <f t="shared" ca="1" si="43"/>
        <v>-8.0952030064266219E-3</v>
      </c>
      <c r="X100" s="8">
        <f t="shared" ca="1" si="44"/>
        <v>971080.13150000083</v>
      </c>
      <c r="Y100" s="8">
        <f t="shared" ca="1" si="45"/>
        <v>963219.04070000083</v>
      </c>
      <c r="Z100" s="12">
        <f ca="1">1-(Y100/MAX($Y$2:Y100))</f>
        <v>0.14708200709889452</v>
      </c>
    </row>
    <row r="101" spans="1:26" x14ac:dyDescent="0.3">
      <c r="A101" s="4">
        <v>41418</v>
      </c>
      <c r="B101" s="4">
        <v>41418</v>
      </c>
      <c r="C101" s="48" t="str">
        <f t="shared" ca="1" si="23"/>
        <v/>
      </c>
      <c r="D101" s="48" t="str">
        <f t="shared" ca="1" si="24"/>
        <v/>
      </c>
      <c r="E101" s="48" t="str">
        <f t="shared" ca="1" si="25"/>
        <v/>
      </c>
      <c r="F101" s="48" t="str">
        <f t="shared" ca="1" si="26"/>
        <v/>
      </c>
      <c r="G101" s="48" t="str">
        <f t="shared" ca="1" si="27"/>
        <v>Long</v>
      </c>
      <c r="H101" s="48" t="str">
        <f t="shared" ca="1" si="28"/>
        <v/>
      </c>
      <c r="I101" s="48" t="str">
        <f t="shared" ca="1" si="29"/>
        <v/>
      </c>
      <c r="J101">
        <f t="shared" ca="1" si="30"/>
        <v>707.8</v>
      </c>
      <c r="K101">
        <f t="shared" ca="1" si="31"/>
        <v>701.35</v>
      </c>
      <c r="L101">
        <f t="shared" ca="1" si="32"/>
        <v>902.05</v>
      </c>
      <c r="M101">
        <f t="shared" ca="1" si="33"/>
        <v>906.05</v>
      </c>
      <c r="N101">
        <f t="shared" ca="1" si="34"/>
        <v>680</v>
      </c>
      <c r="O101">
        <f t="shared" ca="1" si="35"/>
        <v>533</v>
      </c>
      <c r="P101" s="5">
        <f t="shared" ca="1" si="36"/>
        <v>962096.64999999991</v>
      </c>
      <c r="Q101" s="5">
        <f t="shared" ca="1" si="37"/>
        <v>959842.64999999991</v>
      </c>
      <c r="R101" s="5">
        <f t="shared" ca="1" si="38"/>
        <v>-6517.9999999999536</v>
      </c>
      <c r="S101" s="12">
        <f t="shared" ca="1" si="39"/>
        <v>-6.7668928089950576E-3</v>
      </c>
      <c r="T101">
        <f t="shared" ca="1" si="40"/>
        <v>481.04832499999998</v>
      </c>
      <c r="U101">
        <f t="shared" ca="1" si="41"/>
        <v>479.92132499999997</v>
      </c>
      <c r="V101" s="5">
        <f t="shared" ca="1" si="42"/>
        <v>-7478.9696499999536</v>
      </c>
      <c r="W101" s="12">
        <f t="shared" ca="1" si="43"/>
        <v>-7.7645575242831135E-3</v>
      </c>
      <c r="X101" s="8">
        <f t="shared" ca="1" si="44"/>
        <v>963219.04070000083</v>
      </c>
      <c r="Y101" s="8">
        <f t="shared" ca="1" si="45"/>
        <v>955740.07105000084</v>
      </c>
      <c r="Z101" s="12">
        <f ca="1">1-(Y101/MAX($Y$2:Y101))</f>
        <v>0.15370453791827121</v>
      </c>
    </row>
    <row r="102" spans="1:26" x14ac:dyDescent="0.3">
      <c r="A102" s="4">
        <v>41421</v>
      </c>
      <c r="B102" s="4">
        <v>41421</v>
      </c>
      <c r="C102" s="48" t="str">
        <f t="shared" ca="1" si="23"/>
        <v/>
      </c>
      <c r="D102" s="48" t="str">
        <f t="shared" ca="1" si="24"/>
        <v/>
      </c>
      <c r="E102" s="48" t="str">
        <f t="shared" ca="1" si="25"/>
        <v/>
      </c>
      <c r="F102" s="48" t="str">
        <f t="shared" ca="1" si="26"/>
        <v/>
      </c>
      <c r="G102" s="48" t="str">
        <f t="shared" ca="1" si="27"/>
        <v>Long</v>
      </c>
      <c r="H102" s="48" t="str">
        <f t="shared" ca="1" si="28"/>
        <v/>
      </c>
      <c r="I102" s="48" t="str">
        <f t="shared" ca="1" si="29"/>
        <v/>
      </c>
      <c r="J102">
        <f t="shared" ca="1" si="30"/>
        <v>707.8</v>
      </c>
      <c r="K102">
        <f t="shared" ca="1" si="31"/>
        <v>715.05</v>
      </c>
      <c r="L102">
        <f t="shared" ca="1" si="32"/>
        <v>902.05</v>
      </c>
      <c r="M102">
        <f t="shared" ca="1" si="33"/>
        <v>929.5</v>
      </c>
      <c r="N102">
        <f t="shared" ca="1" si="34"/>
        <v>675</v>
      </c>
      <c r="O102">
        <f t="shared" ca="1" si="35"/>
        <v>529</v>
      </c>
      <c r="P102" s="5">
        <f t="shared" ca="1" si="36"/>
        <v>954949.45</v>
      </c>
      <c r="Q102" s="5">
        <f t="shared" ca="1" si="37"/>
        <v>974364.25</v>
      </c>
      <c r="R102" s="5">
        <f t="shared" ca="1" si="38"/>
        <v>-9627.3000000000247</v>
      </c>
      <c r="S102" s="12">
        <f t="shared" ca="1" si="39"/>
        <v>-1.0073136296800053E-2</v>
      </c>
      <c r="T102">
        <f t="shared" ca="1" si="40"/>
        <v>477.47472499999998</v>
      </c>
      <c r="U102">
        <f t="shared" ca="1" si="41"/>
        <v>487.18212499999998</v>
      </c>
      <c r="V102" s="5">
        <f t="shared" ca="1" si="42"/>
        <v>-10591.956850000024</v>
      </c>
      <c r="W102" s="12">
        <f t="shared" ca="1" si="43"/>
        <v>-1.1082466008109743E-2</v>
      </c>
      <c r="X102" s="8">
        <f t="shared" ca="1" si="44"/>
        <v>955740.07105000084</v>
      </c>
      <c r="Y102" s="8">
        <f t="shared" ca="1" si="45"/>
        <v>945148.11420000077</v>
      </c>
      <c r="Z102" s="12">
        <f ca="1">1-(Y102/MAX($Y$2:Y102))</f>
        <v>0.16308357860960954</v>
      </c>
    </row>
    <row r="103" spans="1:26" x14ac:dyDescent="0.3">
      <c r="A103" s="4">
        <v>41422</v>
      </c>
      <c r="B103" s="4">
        <v>41422</v>
      </c>
      <c r="C103" s="48" t="str">
        <f t="shared" ca="1" si="23"/>
        <v/>
      </c>
      <c r="D103" s="48" t="str">
        <f t="shared" ca="1" si="24"/>
        <v/>
      </c>
      <c r="E103" s="48" t="str">
        <f t="shared" ca="1" si="25"/>
        <v/>
      </c>
      <c r="F103" s="48" t="str">
        <f t="shared" ca="1" si="26"/>
        <v/>
      </c>
      <c r="G103" s="48" t="str">
        <f t="shared" ca="1" si="27"/>
        <v>Long</v>
      </c>
      <c r="H103" s="48" t="str">
        <f t="shared" ca="1" si="28"/>
        <v/>
      </c>
      <c r="I103" s="48" t="str">
        <f t="shared" ca="1" si="29"/>
        <v/>
      </c>
      <c r="J103">
        <f t="shared" ca="1" si="30"/>
        <v>707.8</v>
      </c>
      <c r="K103">
        <f t="shared" ca="1" si="31"/>
        <v>713.3</v>
      </c>
      <c r="L103">
        <f t="shared" ca="1" si="32"/>
        <v>902.05</v>
      </c>
      <c r="M103">
        <f t="shared" ca="1" si="33"/>
        <v>919.8</v>
      </c>
      <c r="N103">
        <f t="shared" ca="1" si="34"/>
        <v>667</v>
      </c>
      <c r="O103">
        <f t="shared" ca="1" si="35"/>
        <v>523</v>
      </c>
      <c r="P103" s="5">
        <f t="shared" ca="1" si="36"/>
        <v>943874.75</v>
      </c>
      <c r="Q103" s="5">
        <f t="shared" ca="1" si="37"/>
        <v>956826.5</v>
      </c>
      <c r="R103" s="5">
        <f t="shared" ca="1" si="38"/>
        <v>-5614.75</v>
      </c>
      <c r="S103" s="12">
        <f t="shared" ca="1" si="39"/>
        <v>-5.9406032934345727E-3</v>
      </c>
      <c r="T103">
        <f t="shared" ca="1" si="40"/>
        <v>471.93737500000003</v>
      </c>
      <c r="U103">
        <f t="shared" ca="1" si="41"/>
        <v>478.41325000000001</v>
      </c>
      <c r="V103" s="5">
        <f t="shared" ca="1" si="42"/>
        <v>-6565.100625</v>
      </c>
      <c r="W103" s="12">
        <f t="shared" ca="1" si="43"/>
        <v>-6.9461077331322623E-3</v>
      </c>
      <c r="X103" s="8">
        <f t="shared" ca="1" si="44"/>
        <v>945148.11420000077</v>
      </c>
      <c r="Y103" s="8">
        <f t="shared" ca="1" si="45"/>
        <v>938583.0135750008</v>
      </c>
      <c r="Z103" s="12">
        <f ca="1">1-(Y103/MAX($Y$2:Y103))</f>
        <v>0.16889689023621468</v>
      </c>
    </row>
    <row r="104" spans="1:26" x14ac:dyDescent="0.3">
      <c r="A104" s="4">
        <v>41423</v>
      </c>
      <c r="B104" s="4">
        <v>41423</v>
      </c>
      <c r="C104" s="48" t="str">
        <f t="shared" ca="1" si="23"/>
        <v/>
      </c>
      <c r="D104" s="48">
        <f t="shared" ca="1" si="24"/>
        <v>14</v>
      </c>
      <c r="E104" s="48" t="str">
        <f t="shared" ca="1" si="25"/>
        <v/>
      </c>
      <c r="F104" s="48" t="str">
        <f t="shared" ca="1" si="26"/>
        <v>Long</v>
      </c>
      <c r="G104" s="48" t="str">
        <f t="shared" ca="1" si="27"/>
        <v>Long</v>
      </c>
      <c r="H104" s="48" t="str">
        <f t="shared" ca="1" si="28"/>
        <v/>
      </c>
      <c r="I104" s="48">
        <f t="shared" ca="1" si="29"/>
        <v>1</v>
      </c>
      <c r="J104" t="str">
        <f t="shared" ca="1" si="30"/>
        <v/>
      </c>
      <c r="K104">
        <f t="shared" ca="1" si="31"/>
        <v>715.95</v>
      </c>
      <c r="L104" t="str">
        <f t="shared" ca="1" si="32"/>
        <v/>
      </c>
      <c r="M104">
        <f t="shared" ca="1" si="33"/>
        <v>910.55</v>
      </c>
      <c r="N104">
        <f t="shared" ca="1" si="34"/>
        <v>663</v>
      </c>
      <c r="O104">
        <f t="shared" ca="1" si="35"/>
        <v>520</v>
      </c>
      <c r="P104" s="5">
        <f t="shared" ca="1" si="36"/>
        <v>938337.39999999991</v>
      </c>
      <c r="Q104" s="5">
        <f t="shared" ca="1" si="37"/>
        <v>948160.85000000009</v>
      </c>
      <c r="R104" s="5">
        <f t="shared" ca="1" si="38"/>
        <v>983.45000000006075</v>
      </c>
      <c r="S104" s="12">
        <f t="shared" ca="1" si="39"/>
        <v>1.047802896255457E-3</v>
      </c>
      <c r="T104">
        <f t="shared" ca="1" si="40"/>
        <v>469.16869999999994</v>
      </c>
      <c r="U104">
        <f t="shared" ca="1" si="41"/>
        <v>474.08042500000005</v>
      </c>
      <c r="V104" s="5">
        <f t="shared" ca="1" si="42"/>
        <v>40.200875000060705</v>
      </c>
      <c r="W104" s="12">
        <f t="shared" ca="1" si="43"/>
        <v>4.2831453817748338E-5</v>
      </c>
      <c r="X104" s="8">
        <f t="shared" ca="1" si="44"/>
        <v>938583.0135750008</v>
      </c>
      <c r="Y104" s="8">
        <f t="shared" ca="1" si="45"/>
        <v>938623.2144500009</v>
      </c>
      <c r="Z104" s="12">
        <f ca="1">1-(Y104/MAX($Y$2:Y104))</f>
        <v>0.168861292881751</v>
      </c>
    </row>
    <row r="105" spans="1:26" x14ac:dyDescent="0.3">
      <c r="A105" s="4">
        <v>41424</v>
      </c>
      <c r="B105" s="4">
        <v>41424</v>
      </c>
      <c r="C105" s="48" t="str">
        <f t="shared" ca="1" si="23"/>
        <v/>
      </c>
      <c r="D105" s="48" t="str">
        <f t="shared" ca="1" si="24"/>
        <v/>
      </c>
      <c r="E105" s="48" t="str">
        <f t="shared" ca="1" si="25"/>
        <v/>
      </c>
      <c r="F105" s="48" t="str">
        <f t="shared" ca="1" si="26"/>
        <v/>
      </c>
      <c r="G105" s="48" t="str">
        <f t="shared" ca="1" si="27"/>
        <v/>
      </c>
      <c r="H105" s="48" t="str">
        <f t="shared" ca="1" si="28"/>
        <v/>
      </c>
      <c r="I105" s="48" t="str">
        <f t="shared" ca="1" si="29"/>
        <v/>
      </c>
      <c r="J105" t="str">
        <f t="shared" ca="1" si="30"/>
        <v/>
      </c>
      <c r="K105" t="str">
        <f t="shared" ca="1" si="31"/>
        <v/>
      </c>
      <c r="L105" t="str">
        <f t="shared" ca="1" si="32"/>
        <v/>
      </c>
      <c r="M105" t="str">
        <f t="shared" ca="1" si="33"/>
        <v/>
      </c>
      <c r="N105">
        <f t="shared" ca="1" si="34"/>
        <v>0</v>
      </c>
      <c r="O105">
        <f t="shared" ca="1" si="35"/>
        <v>0</v>
      </c>
      <c r="P105" s="5">
        <f t="shared" ca="1" si="36"/>
        <v>0</v>
      </c>
      <c r="Q105" s="5">
        <f t="shared" ca="1" si="37"/>
        <v>0</v>
      </c>
      <c r="R105" s="5">
        <f t="shared" ca="1" si="38"/>
        <v>0</v>
      </c>
      <c r="S105" s="12">
        <f t="shared" ca="1" si="39"/>
        <v>0</v>
      </c>
      <c r="T105">
        <f t="shared" ca="1" si="40"/>
        <v>0</v>
      </c>
      <c r="U105">
        <f t="shared" ca="1" si="41"/>
        <v>0</v>
      </c>
      <c r="V105" s="5">
        <f t="shared" ca="1" si="42"/>
        <v>0</v>
      </c>
      <c r="W105" s="12">
        <f t="shared" ca="1" si="43"/>
        <v>0</v>
      </c>
      <c r="X105" s="8">
        <f t="shared" ca="1" si="44"/>
        <v>938623.2144500009</v>
      </c>
      <c r="Y105" s="8">
        <f t="shared" ca="1" si="45"/>
        <v>938623.2144500009</v>
      </c>
      <c r="Z105" s="12">
        <f ca="1">1-(Y105/MAX($Y$2:Y105))</f>
        <v>0.168861292881751</v>
      </c>
    </row>
    <row r="106" spans="1:26" x14ac:dyDescent="0.3">
      <c r="A106" s="4">
        <v>41425</v>
      </c>
      <c r="B106" s="4">
        <v>41425</v>
      </c>
      <c r="C106" s="48" t="str">
        <f t="shared" ca="1" si="23"/>
        <v/>
      </c>
      <c r="D106" s="48" t="str">
        <f t="shared" ca="1" si="24"/>
        <v/>
      </c>
      <c r="E106" s="48" t="str">
        <f t="shared" ca="1" si="25"/>
        <v/>
      </c>
      <c r="F106" s="48" t="str">
        <f t="shared" ca="1" si="26"/>
        <v/>
      </c>
      <c r="G106" s="48" t="str">
        <f t="shared" ca="1" si="27"/>
        <v/>
      </c>
      <c r="H106" s="48" t="str">
        <f t="shared" ca="1" si="28"/>
        <v/>
      </c>
      <c r="I106" s="48" t="str">
        <f t="shared" ca="1" si="29"/>
        <v/>
      </c>
      <c r="J106" t="str">
        <f t="shared" ca="1" si="30"/>
        <v/>
      </c>
      <c r="K106" t="str">
        <f t="shared" ca="1" si="31"/>
        <v/>
      </c>
      <c r="L106" t="str">
        <f t="shared" ca="1" si="32"/>
        <v/>
      </c>
      <c r="M106" t="str">
        <f t="shared" ca="1" si="33"/>
        <v/>
      </c>
      <c r="N106">
        <f t="shared" ca="1" si="34"/>
        <v>0</v>
      </c>
      <c r="O106">
        <f t="shared" ca="1" si="35"/>
        <v>0</v>
      </c>
      <c r="P106" s="5">
        <f t="shared" ca="1" si="36"/>
        <v>0</v>
      </c>
      <c r="Q106" s="5">
        <f t="shared" ca="1" si="37"/>
        <v>0</v>
      </c>
      <c r="R106" s="5">
        <f t="shared" ca="1" si="38"/>
        <v>0</v>
      </c>
      <c r="S106" s="12">
        <f t="shared" ca="1" si="39"/>
        <v>0</v>
      </c>
      <c r="T106">
        <f t="shared" ca="1" si="40"/>
        <v>0</v>
      </c>
      <c r="U106">
        <f t="shared" ca="1" si="41"/>
        <v>0</v>
      </c>
      <c r="V106" s="5">
        <f t="shared" ca="1" si="42"/>
        <v>0</v>
      </c>
      <c r="W106" s="12">
        <f t="shared" ca="1" si="43"/>
        <v>0</v>
      </c>
      <c r="X106" s="8">
        <f t="shared" ca="1" si="44"/>
        <v>938623.2144500009</v>
      </c>
      <c r="Y106" s="8">
        <f t="shared" ca="1" si="45"/>
        <v>938623.2144500009</v>
      </c>
      <c r="Z106" s="12">
        <f ca="1">1-(Y106/MAX($Y$2:Y106))</f>
        <v>0.168861292881751</v>
      </c>
    </row>
    <row r="107" spans="1:26" x14ac:dyDescent="0.3">
      <c r="A107" s="4">
        <v>41428</v>
      </c>
      <c r="B107" s="4">
        <v>41428</v>
      </c>
      <c r="C107" s="48">
        <f t="shared" ca="1" si="23"/>
        <v>15</v>
      </c>
      <c r="D107" s="48" t="str">
        <f t="shared" ca="1" si="24"/>
        <v/>
      </c>
      <c r="E107" s="48" t="str">
        <f t="shared" ca="1" si="25"/>
        <v>Short</v>
      </c>
      <c r="F107" s="48" t="str">
        <f t="shared" ca="1" si="26"/>
        <v/>
      </c>
      <c r="G107" s="48" t="str">
        <f t="shared" ca="1" si="27"/>
        <v/>
      </c>
      <c r="H107" s="48">
        <f t="shared" ca="1" si="28"/>
        <v>1</v>
      </c>
      <c r="I107" s="48" t="str">
        <f t="shared" ca="1" si="29"/>
        <v/>
      </c>
      <c r="J107">
        <f t="shared" ca="1" si="30"/>
        <v>869.05</v>
      </c>
      <c r="K107" t="str">
        <f t="shared" ca="1" si="31"/>
        <v/>
      </c>
      <c r="L107">
        <f t="shared" ca="1" si="32"/>
        <v>689.15</v>
      </c>
      <c r="M107" t="str">
        <f t="shared" ca="1" si="33"/>
        <v/>
      </c>
      <c r="N107">
        <f t="shared" ca="1" si="34"/>
        <v>0</v>
      </c>
      <c r="O107">
        <f t="shared" ca="1" si="35"/>
        <v>0</v>
      </c>
      <c r="P107" s="5">
        <f t="shared" ca="1" si="36"/>
        <v>0</v>
      </c>
      <c r="Q107" s="5">
        <f t="shared" ca="1" si="37"/>
        <v>0</v>
      </c>
      <c r="R107" s="5">
        <f t="shared" ca="1" si="38"/>
        <v>0</v>
      </c>
      <c r="S107" s="12">
        <f t="shared" ca="1" si="39"/>
        <v>0</v>
      </c>
      <c r="T107">
        <f t="shared" ca="1" si="40"/>
        <v>0</v>
      </c>
      <c r="U107">
        <f t="shared" ca="1" si="41"/>
        <v>0</v>
      </c>
      <c r="V107" s="5">
        <f t="shared" ca="1" si="42"/>
        <v>0</v>
      </c>
      <c r="W107" s="12">
        <f t="shared" ca="1" si="43"/>
        <v>0</v>
      </c>
      <c r="X107" s="8">
        <f t="shared" ca="1" si="44"/>
        <v>938623.2144500009</v>
      </c>
      <c r="Y107" s="8">
        <f t="shared" ca="1" si="45"/>
        <v>938623.2144500009</v>
      </c>
      <c r="Z107" s="12">
        <f ca="1">1-(Y107/MAX($Y$2:Y107))</f>
        <v>0.168861292881751</v>
      </c>
    </row>
    <row r="108" spans="1:26" x14ac:dyDescent="0.3">
      <c r="A108" s="4">
        <v>41429</v>
      </c>
      <c r="B108" s="4">
        <v>41429</v>
      </c>
      <c r="C108" s="48" t="str">
        <f t="shared" ca="1" si="23"/>
        <v/>
      </c>
      <c r="D108" s="48" t="str">
        <f t="shared" ca="1" si="24"/>
        <v/>
      </c>
      <c r="E108" s="48" t="str">
        <f t="shared" ca="1" si="25"/>
        <v/>
      </c>
      <c r="F108" s="48" t="str">
        <f t="shared" ca="1" si="26"/>
        <v/>
      </c>
      <c r="G108" s="48" t="str">
        <f t="shared" ca="1" si="27"/>
        <v>Short</v>
      </c>
      <c r="H108" s="48" t="str">
        <f t="shared" ca="1" si="28"/>
        <v/>
      </c>
      <c r="I108" s="48" t="str">
        <f t="shared" ca="1" si="29"/>
        <v/>
      </c>
      <c r="J108">
        <f t="shared" ca="1" si="30"/>
        <v>869.05</v>
      </c>
      <c r="K108">
        <f t="shared" ca="1" si="31"/>
        <v>854.2</v>
      </c>
      <c r="L108">
        <f t="shared" ca="1" si="32"/>
        <v>689.15</v>
      </c>
      <c r="M108">
        <f t="shared" ca="1" si="33"/>
        <v>683.05</v>
      </c>
      <c r="N108">
        <f t="shared" ca="1" si="34"/>
        <v>540</v>
      </c>
      <c r="O108">
        <f t="shared" ca="1" si="35"/>
        <v>681</v>
      </c>
      <c r="P108" s="5">
        <f t="shared" ca="1" si="36"/>
        <v>938598.14999999991</v>
      </c>
      <c r="Q108" s="5">
        <f t="shared" ca="1" si="37"/>
        <v>926425.05</v>
      </c>
      <c r="R108" s="5">
        <f t="shared" ca="1" si="38"/>
        <v>-3864.8999999999351</v>
      </c>
      <c r="S108" s="12">
        <f t="shared" ca="1" si="39"/>
        <v>-4.1176266903484018E-3</v>
      </c>
      <c r="T108">
        <f t="shared" ca="1" si="40"/>
        <v>469.29907499999996</v>
      </c>
      <c r="U108">
        <f t="shared" ca="1" si="41"/>
        <v>463.21252500000003</v>
      </c>
      <c r="V108" s="5">
        <f t="shared" ca="1" si="42"/>
        <v>-4797.4115999999349</v>
      </c>
      <c r="W108" s="12">
        <f t="shared" ca="1" si="43"/>
        <v>-5.1111154360389899E-3</v>
      </c>
      <c r="X108" s="8">
        <f t="shared" ca="1" si="44"/>
        <v>938623.2144500009</v>
      </c>
      <c r="Y108" s="8">
        <f t="shared" ca="1" si="45"/>
        <v>933825.80285000091</v>
      </c>
      <c r="Z108" s="12">
        <f ca="1">1-(Y108/MAX($Y$2:Y108))</f>
        <v>0.1731093387571927</v>
      </c>
    </row>
    <row r="109" spans="1:26" x14ac:dyDescent="0.3">
      <c r="A109" s="4">
        <v>41430</v>
      </c>
      <c r="B109" s="4">
        <v>41430</v>
      </c>
      <c r="C109" s="48" t="str">
        <f t="shared" ca="1" si="23"/>
        <v/>
      </c>
      <c r="D109" s="48" t="str">
        <f t="shared" ca="1" si="24"/>
        <v/>
      </c>
      <c r="E109" s="48" t="str">
        <f t="shared" ca="1" si="25"/>
        <v/>
      </c>
      <c r="F109" s="48" t="str">
        <f t="shared" ca="1" si="26"/>
        <v/>
      </c>
      <c r="G109" s="48" t="str">
        <f t="shared" ca="1" si="27"/>
        <v>Short</v>
      </c>
      <c r="H109" s="48" t="str">
        <f t="shared" ca="1" si="28"/>
        <v/>
      </c>
      <c r="I109" s="48" t="str">
        <f t="shared" ca="1" si="29"/>
        <v/>
      </c>
      <c r="J109">
        <f t="shared" ca="1" si="30"/>
        <v>869.05</v>
      </c>
      <c r="K109">
        <f t="shared" ca="1" si="31"/>
        <v>843.95</v>
      </c>
      <c r="L109">
        <f t="shared" ca="1" si="32"/>
        <v>689.15</v>
      </c>
      <c r="M109">
        <f t="shared" ca="1" si="33"/>
        <v>687.95</v>
      </c>
      <c r="N109">
        <f t="shared" ca="1" si="34"/>
        <v>537</v>
      </c>
      <c r="O109">
        <f t="shared" ca="1" si="35"/>
        <v>677</v>
      </c>
      <c r="P109" s="5">
        <f t="shared" ca="1" si="36"/>
        <v>933234.39999999991</v>
      </c>
      <c r="Q109" s="5">
        <f t="shared" ca="1" si="37"/>
        <v>918943.3</v>
      </c>
      <c r="R109" s="5">
        <f t="shared" ca="1" si="38"/>
        <v>-12666.299999999997</v>
      </c>
      <c r="S109" s="12">
        <f t="shared" ca="1" si="39"/>
        <v>-1.3563878789109201E-2</v>
      </c>
      <c r="T109">
        <f t="shared" ca="1" si="40"/>
        <v>466.61719999999997</v>
      </c>
      <c r="U109">
        <f t="shared" ca="1" si="41"/>
        <v>459.47165000000001</v>
      </c>
      <c r="V109" s="5">
        <f t="shared" ca="1" si="42"/>
        <v>-13592.388849999998</v>
      </c>
      <c r="W109" s="12">
        <f t="shared" ca="1" si="43"/>
        <v>-1.4555593568432723E-2</v>
      </c>
      <c r="X109" s="8">
        <f t="shared" ca="1" si="44"/>
        <v>933825.80285000091</v>
      </c>
      <c r="Y109" s="8">
        <f t="shared" ca="1" si="45"/>
        <v>920233.41400000092</v>
      </c>
      <c r="Z109" s="12">
        <f ca="1">1-(Y109/MAX($Y$2:Y109))</f>
        <v>0.18514522314777559</v>
      </c>
    </row>
    <row r="110" spans="1:26" x14ac:dyDescent="0.3">
      <c r="A110" s="4">
        <v>41431</v>
      </c>
      <c r="B110" s="4">
        <v>41431</v>
      </c>
      <c r="C110" s="48" t="str">
        <f t="shared" ca="1" si="23"/>
        <v/>
      </c>
      <c r="D110" s="48" t="str">
        <f t="shared" ca="1" si="24"/>
        <v/>
      </c>
      <c r="E110" s="48" t="str">
        <f t="shared" ca="1" si="25"/>
        <v/>
      </c>
      <c r="F110" s="48" t="str">
        <f t="shared" ca="1" si="26"/>
        <v/>
      </c>
      <c r="G110" s="48" t="str">
        <f t="shared" ca="1" si="27"/>
        <v>Short</v>
      </c>
      <c r="H110" s="48" t="str">
        <f t="shared" ca="1" si="28"/>
        <v/>
      </c>
      <c r="I110" s="48" t="str">
        <f t="shared" ca="1" si="29"/>
        <v/>
      </c>
      <c r="J110">
        <f t="shared" ca="1" si="30"/>
        <v>869.05</v>
      </c>
      <c r="K110">
        <f t="shared" ca="1" si="31"/>
        <v>845</v>
      </c>
      <c r="L110">
        <f t="shared" ca="1" si="32"/>
        <v>689.15</v>
      </c>
      <c r="M110">
        <f t="shared" ca="1" si="33"/>
        <v>682.2</v>
      </c>
      <c r="N110">
        <f t="shared" ca="1" si="34"/>
        <v>529</v>
      </c>
      <c r="O110">
        <f t="shared" ca="1" si="35"/>
        <v>667</v>
      </c>
      <c r="P110" s="5">
        <f t="shared" ca="1" si="36"/>
        <v>919390.5</v>
      </c>
      <c r="Q110" s="5">
        <f t="shared" ca="1" si="37"/>
        <v>902032.4</v>
      </c>
      <c r="R110" s="5">
        <f t="shared" ca="1" si="38"/>
        <v>-8086.8000000000211</v>
      </c>
      <c r="S110" s="12">
        <f t="shared" ca="1" si="39"/>
        <v>-8.7877704471183357E-3</v>
      </c>
      <c r="T110">
        <f t="shared" ca="1" si="40"/>
        <v>459.69524999999999</v>
      </c>
      <c r="U110">
        <f t="shared" ca="1" si="41"/>
        <v>451.01620000000003</v>
      </c>
      <c r="V110" s="5">
        <f t="shared" ca="1" si="42"/>
        <v>-8997.5114500000218</v>
      </c>
      <c r="W110" s="12">
        <f t="shared" ca="1" si="43"/>
        <v>-9.7774231114802924E-3</v>
      </c>
      <c r="X110" s="8">
        <f t="shared" ca="1" si="44"/>
        <v>920233.41400000092</v>
      </c>
      <c r="Y110" s="8">
        <f t="shared" ca="1" si="45"/>
        <v>911235.90255000093</v>
      </c>
      <c r="Z110" s="12">
        <f ca="1">1-(Y110/MAX($Y$2:Y110))</f>
        <v>0.19311240307547062</v>
      </c>
    </row>
    <row r="111" spans="1:26" x14ac:dyDescent="0.3">
      <c r="A111" s="4">
        <v>41432</v>
      </c>
      <c r="B111" s="4">
        <v>41432</v>
      </c>
      <c r="C111" s="48" t="str">
        <f t="shared" ca="1" si="23"/>
        <v/>
      </c>
      <c r="D111" s="48" t="str">
        <f t="shared" ca="1" si="24"/>
        <v/>
      </c>
      <c r="E111" s="48" t="str">
        <f t="shared" ca="1" si="25"/>
        <v/>
      </c>
      <c r="F111" s="48" t="str">
        <f t="shared" ca="1" si="26"/>
        <v/>
      </c>
      <c r="G111" s="48" t="str">
        <f t="shared" ca="1" si="27"/>
        <v>Short</v>
      </c>
      <c r="H111" s="48" t="str">
        <f t="shared" ca="1" si="28"/>
        <v/>
      </c>
      <c r="I111" s="48" t="str">
        <f t="shared" ca="1" si="29"/>
        <v/>
      </c>
      <c r="J111">
        <f t="shared" ca="1" si="30"/>
        <v>869.05</v>
      </c>
      <c r="K111">
        <f t="shared" ca="1" si="31"/>
        <v>839.35</v>
      </c>
      <c r="L111">
        <f t="shared" ca="1" si="32"/>
        <v>689.15</v>
      </c>
      <c r="M111">
        <f t="shared" ca="1" si="33"/>
        <v>676.15</v>
      </c>
      <c r="N111">
        <f t="shared" ca="1" si="34"/>
        <v>524</v>
      </c>
      <c r="O111">
        <f t="shared" ca="1" si="35"/>
        <v>661</v>
      </c>
      <c r="P111" s="5">
        <f t="shared" ca="1" si="36"/>
        <v>910910.34999999986</v>
      </c>
      <c r="Q111" s="5">
        <f t="shared" ca="1" si="37"/>
        <v>886754.55</v>
      </c>
      <c r="R111" s="5">
        <f t="shared" ca="1" si="38"/>
        <v>-6969.7999999999647</v>
      </c>
      <c r="S111" s="12">
        <f t="shared" ca="1" si="39"/>
        <v>-7.6487328698262311E-3</v>
      </c>
      <c r="T111">
        <f t="shared" ca="1" si="40"/>
        <v>455.45517499999994</v>
      </c>
      <c r="U111">
        <f t="shared" ca="1" si="41"/>
        <v>443.37727500000005</v>
      </c>
      <c r="V111" s="5">
        <f t="shared" ca="1" si="42"/>
        <v>-7868.6324499999646</v>
      </c>
      <c r="W111" s="12">
        <f t="shared" ca="1" si="43"/>
        <v>-8.6351211886849469E-3</v>
      </c>
      <c r="X111" s="8">
        <f t="shared" ca="1" si="44"/>
        <v>911235.90255000093</v>
      </c>
      <c r="Y111" s="8">
        <f t="shared" ca="1" si="45"/>
        <v>903367.27010000101</v>
      </c>
      <c r="Z111" s="12">
        <f ca="1">1-(Y111/MAX($Y$2:Y111))</f>
        <v>0.20007997526056065</v>
      </c>
    </row>
    <row r="112" spans="1:26" x14ac:dyDescent="0.3">
      <c r="A112" s="4">
        <v>41435</v>
      </c>
      <c r="B112" s="4">
        <v>41435</v>
      </c>
      <c r="C112" s="48" t="str">
        <f t="shared" ca="1" si="23"/>
        <v/>
      </c>
      <c r="D112" s="48">
        <f t="shared" ca="1" si="24"/>
        <v>15</v>
      </c>
      <c r="E112" s="48" t="str">
        <f t="shared" ca="1" si="25"/>
        <v/>
      </c>
      <c r="F112" s="48" t="str">
        <f t="shared" ca="1" si="26"/>
        <v>Short</v>
      </c>
      <c r="G112" s="48" t="str">
        <f t="shared" ca="1" si="27"/>
        <v>Short</v>
      </c>
      <c r="H112" s="48" t="str">
        <f t="shared" ca="1" si="28"/>
        <v/>
      </c>
      <c r="I112" s="48">
        <f t="shared" ca="1" si="29"/>
        <v>1</v>
      </c>
      <c r="J112" t="str">
        <f t="shared" ca="1" si="30"/>
        <v/>
      </c>
      <c r="K112">
        <f t="shared" ca="1" si="31"/>
        <v>852.6</v>
      </c>
      <c r="L112" t="str">
        <f t="shared" ca="1" si="32"/>
        <v/>
      </c>
      <c r="M112">
        <f t="shared" ca="1" si="33"/>
        <v>676.35</v>
      </c>
      <c r="N112">
        <f t="shared" ca="1" si="34"/>
        <v>519</v>
      </c>
      <c r="O112">
        <f t="shared" ca="1" si="35"/>
        <v>655</v>
      </c>
      <c r="P112" s="5">
        <f t="shared" ca="1" si="36"/>
        <v>902430.2</v>
      </c>
      <c r="Q112" s="5">
        <f t="shared" ca="1" si="37"/>
        <v>885508.65</v>
      </c>
      <c r="R112" s="5">
        <f t="shared" ca="1" si="38"/>
        <v>-153.54999999999382</v>
      </c>
      <c r="S112" s="12">
        <f t="shared" ca="1" si="39"/>
        <v>-1.699751641245494E-4</v>
      </c>
      <c r="T112">
        <f t="shared" ca="1" si="40"/>
        <v>451.21510000000001</v>
      </c>
      <c r="U112">
        <f t="shared" ca="1" si="41"/>
        <v>442.75432499999999</v>
      </c>
      <c r="V112" s="5">
        <f t="shared" ca="1" si="42"/>
        <v>-1047.5194249999938</v>
      </c>
      <c r="W112" s="12">
        <f t="shared" ca="1" si="43"/>
        <v>-1.1595720363922809E-3</v>
      </c>
      <c r="X112" s="8">
        <f t="shared" ca="1" si="44"/>
        <v>903367.27010000101</v>
      </c>
      <c r="Y112" s="8">
        <f t="shared" ca="1" si="45"/>
        <v>902319.75067500107</v>
      </c>
      <c r="Z112" s="12">
        <f ca="1">1-(Y112/MAX($Y$2:Y112))</f>
        <v>0.2010075401525987</v>
      </c>
    </row>
    <row r="113" spans="1:26" x14ac:dyDescent="0.3">
      <c r="A113" s="4">
        <v>41436</v>
      </c>
      <c r="B113" s="4">
        <v>41436</v>
      </c>
      <c r="C113" s="48" t="str">
        <f t="shared" ca="1" si="23"/>
        <v/>
      </c>
      <c r="D113" s="48" t="str">
        <f t="shared" ca="1" si="24"/>
        <v/>
      </c>
      <c r="E113" s="48" t="str">
        <f t="shared" ca="1" si="25"/>
        <v/>
      </c>
      <c r="F113" s="48" t="str">
        <f t="shared" ca="1" si="26"/>
        <v/>
      </c>
      <c r="G113" s="48" t="str">
        <f t="shared" ca="1" si="27"/>
        <v/>
      </c>
      <c r="H113" s="48" t="str">
        <f t="shared" ca="1" si="28"/>
        <v/>
      </c>
      <c r="I113" s="48" t="str">
        <f t="shared" ca="1" si="29"/>
        <v/>
      </c>
      <c r="J113" t="str">
        <f t="shared" ca="1" si="30"/>
        <v/>
      </c>
      <c r="K113" t="str">
        <f t="shared" ca="1" si="31"/>
        <v/>
      </c>
      <c r="L113" t="str">
        <f t="shared" ca="1" si="32"/>
        <v/>
      </c>
      <c r="M113" t="str">
        <f t="shared" ca="1" si="33"/>
        <v/>
      </c>
      <c r="N113">
        <f t="shared" ca="1" si="34"/>
        <v>0</v>
      </c>
      <c r="O113">
        <f t="shared" ca="1" si="35"/>
        <v>0</v>
      </c>
      <c r="P113" s="5">
        <f t="shared" ca="1" si="36"/>
        <v>0</v>
      </c>
      <c r="Q113" s="5">
        <f t="shared" ca="1" si="37"/>
        <v>0</v>
      </c>
      <c r="R113" s="5">
        <f t="shared" ca="1" si="38"/>
        <v>0</v>
      </c>
      <c r="S113" s="12">
        <f t="shared" ca="1" si="39"/>
        <v>0</v>
      </c>
      <c r="T113">
        <f t="shared" ca="1" si="40"/>
        <v>0</v>
      </c>
      <c r="U113">
        <f t="shared" ca="1" si="41"/>
        <v>0</v>
      </c>
      <c r="V113" s="5">
        <f t="shared" ca="1" si="42"/>
        <v>0</v>
      </c>
      <c r="W113" s="12">
        <f t="shared" ca="1" si="43"/>
        <v>0</v>
      </c>
      <c r="X113" s="8">
        <f t="shared" ca="1" si="44"/>
        <v>902319.75067500107</v>
      </c>
      <c r="Y113" s="8">
        <f t="shared" ca="1" si="45"/>
        <v>902319.75067500107</v>
      </c>
      <c r="Z113" s="12">
        <f ca="1">1-(Y113/MAX($Y$2:Y113))</f>
        <v>0.2010075401525987</v>
      </c>
    </row>
    <row r="114" spans="1:26" x14ac:dyDescent="0.3">
      <c r="A114" s="4">
        <v>41437</v>
      </c>
      <c r="B114" s="4">
        <v>41437</v>
      </c>
      <c r="C114" s="48" t="str">
        <f t="shared" ca="1" si="23"/>
        <v/>
      </c>
      <c r="D114" s="48" t="str">
        <f t="shared" ca="1" si="24"/>
        <v/>
      </c>
      <c r="E114" s="48" t="str">
        <f t="shared" ca="1" si="25"/>
        <v/>
      </c>
      <c r="F114" s="48" t="str">
        <f t="shared" ca="1" si="26"/>
        <v/>
      </c>
      <c r="G114" s="48" t="str">
        <f t="shared" ca="1" si="27"/>
        <v/>
      </c>
      <c r="H114" s="48" t="str">
        <f t="shared" ca="1" si="28"/>
        <v/>
      </c>
      <c r="I114" s="48" t="str">
        <f t="shared" ca="1" si="29"/>
        <v/>
      </c>
      <c r="J114" t="str">
        <f t="shared" ca="1" si="30"/>
        <v/>
      </c>
      <c r="K114" t="str">
        <f t="shared" ca="1" si="31"/>
        <v/>
      </c>
      <c r="L114" t="str">
        <f t="shared" ca="1" si="32"/>
        <v/>
      </c>
      <c r="M114" t="str">
        <f t="shared" ca="1" si="33"/>
        <v/>
      </c>
      <c r="N114">
        <f t="shared" ca="1" si="34"/>
        <v>0</v>
      </c>
      <c r="O114">
        <f t="shared" ca="1" si="35"/>
        <v>0</v>
      </c>
      <c r="P114" s="5">
        <f t="shared" ca="1" si="36"/>
        <v>0</v>
      </c>
      <c r="Q114" s="5">
        <f t="shared" ca="1" si="37"/>
        <v>0</v>
      </c>
      <c r="R114" s="5">
        <f t="shared" ca="1" si="38"/>
        <v>0</v>
      </c>
      <c r="S114" s="12">
        <f t="shared" ca="1" si="39"/>
        <v>0</v>
      </c>
      <c r="T114">
        <f t="shared" ca="1" si="40"/>
        <v>0</v>
      </c>
      <c r="U114">
        <f t="shared" ca="1" si="41"/>
        <v>0</v>
      </c>
      <c r="V114" s="5">
        <f t="shared" ca="1" si="42"/>
        <v>0</v>
      </c>
      <c r="W114" s="12">
        <f t="shared" ca="1" si="43"/>
        <v>0</v>
      </c>
      <c r="X114" s="8">
        <f t="shared" ca="1" si="44"/>
        <v>902319.75067500107</v>
      </c>
      <c r="Y114" s="8">
        <f t="shared" ca="1" si="45"/>
        <v>902319.75067500107</v>
      </c>
      <c r="Z114" s="12">
        <f ca="1">1-(Y114/MAX($Y$2:Y114))</f>
        <v>0.2010075401525987</v>
      </c>
    </row>
    <row r="115" spans="1:26" x14ac:dyDescent="0.3">
      <c r="A115" s="4">
        <v>41438</v>
      </c>
      <c r="B115" s="4">
        <v>41438</v>
      </c>
      <c r="C115" s="48" t="str">
        <f t="shared" ca="1" si="23"/>
        <v/>
      </c>
      <c r="D115" s="48" t="str">
        <f t="shared" ca="1" si="24"/>
        <v/>
      </c>
      <c r="E115" s="48" t="str">
        <f t="shared" ca="1" si="25"/>
        <v/>
      </c>
      <c r="F115" s="48" t="str">
        <f t="shared" ca="1" si="26"/>
        <v/>
      </c>
      <c r="G115" s="48" t="str">
        <f t="shared" ca="1" si="27"/>
        <v/>
      </c>
      <c r="H115" s="48" t="str">
        <f t="shared" ca="1" si="28"/>
        <v/>
      </c>
      <c r="I115" s="48" t="str">
        <f t="shared" ca="1" si="29"/>
        <v/>
      </c>
      <c r="J115" t="str">
        <f t="shared" ca="1" si="30"/>
        <v/>
      </c>
      <c r="K115" t="str">
        <f t="shared" ca="1" si="31"/>
        <v/>
      </c>
      <c r="L115" t="str">
        <f t="shared" ca="1" si="32"/>
        <v/>
      </c>
      <c r="M115" t="str">
        <f t="shared" ca="1" si="33"/>
        <v/>
      </c>
      <c r="N115">
        <f t="shared" ca="1" si="34"/>
        <v>0</v>
      </c>
      <c r="O115">
        <f t="shared" ca="1" si="35"/>
        <v>0</v>
      </c>
      <c r="P115" s="5">
        <f t="shared" ca="1" si="36"/>
        <v>0</v>
      </c>
      <c r="Q115" s="5">
        <f t="shared" ca="1" si="37"/>
        <v>0</v>
      </c>
      <c r="R115" s="5">
        <f t="shared" ca="1" si="38"/>
        <v>0</v>
      </c>
      <c r="S115" s="12">
        <f t="shared" ca="1" si="39"/>
        <v>0</v>
      </c>
      <c r="T115">
        <f t="shared" ca="1" si="40"/>
        <v>0</v>
      </c>
      <c r="U115">
        <f t="shared" ca="1" si="41"/>
        <v>0</v>
      </c>
      <c r="V115" s="5">
        <f t="shared" ca="1" si="42"/>
        <v>0</v>
      </c>
      <c r="W115" s="12">
        <f t="shared" ca="1" si="43"/>
        <v>0</v>
      </c>
      <c r="X115" s="8">
        <f t="shared" ca="1" si="44"/>
        <v>902319.75067500107</v>
      </c>
      <c r="Y115" s="8">
        <f t="shared" ca="1" si="45"/>
        <v>902319.75067500107</v>
      </c>
      <c r="Z115" s="12">
        <f ca="1">1-(Y115/MAX($Y$2:Y115))</f>
        <v>0.2010075401525987</v>
      </c>
    </row>
    <row r="116" spans="1:26" x14ac:dyDescent="0.3">
      <c r="A116" s="4">
        <v>41439</v>
      </c>
      <c r="B116" s="4">
        <v>41439</v>
      </c>
      <c r="C116" s="48" t="str">
        <f t="shared" ca="1" si="23"/>
        <v/>
      </c>
      <c r="D116" s="48" t="str">
        <f t="shared" ca="1" si="24"/>
        <v/>
      </c>
      <c r="E116" s="48" t="str">
        <f t="shared" ca="1" si="25"/>
        <v/>
      </c>
      <c r="F116" s="48" t="str">
        <f t="shared" ca="1" si="26"/>
        <v/>
      </c>
      <c r="G116" s="48" t="str">
        <f t="shared" ca="1" si="27"/>
        <v/>
      </c>
      <c r="H116" s="48" t="str">
        <f t="shared" ca="1" si="28"/>
        <v/>
      </c>
      <c r="I116" s="48" t="str">
        <f t="shared" ca="1" si="29"/>
        <v/>
      </c>
      <c r="J116" t="str">
        <f t="shared" ca="1" si="30"/>
        <v/>
      </c>
      <c r="K116" t="str">
        <f t="shared" ca="1" si="31"/>
        <v/>
      </c>
      <c r="L116" t="str">
        <f t="shared" ca="1" si="32"/>
        <v/>
      </c>
      <c r="M116" t="str">
        <f t="shared" ca="1" si="33"/>
        <v/>
      </c>
      <c r="N116">
        <f t="shared" ca="1" si="34"/>
        <v>0</v>
      </c>
      <c r="O116">
        <f t="shared" ca="1" si="35"/>
        <v>0</v>
      </c>
      <c r="P116" s="5">
        <f t="shared" ca="1" si="36"/>
        <v>0</v>
      </c>
      <c r="Q116" s="5">
        <f t="shared" ca="1" si="37"/>
        <v>0</v>
      </c>
      <c r="R116" s="5">
        <f t="shared" ca="1" si="38"/>
        <v>0</v>
      </c>
      <c r="S116" s="12">
        <f t="shared" ca="1" si="39"/>
        <v>0</v>
      </c>
      <c r="T116">
        <f t="shared" ca="1" si="40"/>
        <v>0</v>
      </c>
      <c r="U116">
        <f t="shared" ca="1" si="41"/>
        <v>0</v>
      </c>
      <c r="V116" s="5">
        <f t="shared" ca="1" si="42"/>
        <v>0</v>
      </c>
      <c r="W116" s="12">
        <f t="shared" ca="1" si="43"/>
        <v>0</v>
      </c>
      <c r="X116" s="8">
        <f t="shared" ca="1" si="44"/>
        <v>902319.75067500107</v>
      </c>
      <c r="Y116" s="8">
        <f t="shared" ca="1" si="45"/>
        <v>902319.75067500107</v>
      </c>
      <c r="Z116" s="12">
        <f ca="1">1-(Y116/MAX($Y$2:Y116))</f>
        <v>0.2010075401525987</v>
      </c>
    </row>
    <row r="117" spans="1:26" x14ac:dyDescent="0.3">
      <c r="A117" s="4">
        <v>41442</v>
      </c>
      <c r="B117" s="4">
        <v>41442</v>
      </c>
      <c r="C117" s="48">
        <f t="shared" ca="1" si="23"/>
        <v>16</v>
      </c>
      <c r="D117" s="48" t="str">
        <f t="shared" ca="1" si="24"/>
        <v/>
      </c>
      <c r="E117" s="48" t="str">
        <f t="shared" ca="1" si="25"/>
        <v>Long</v>
      </c>
      <c r="F117" s="48" t="str">
        <f t="shared" ca="1" si="26"/>
        <v/>
      </c>
      <c r="G117" s="48" t="str">
        <f t="shared" ca="1" si="27"/>
        <v/>
      </c>
      <c r="H117" s="48">
        <f t="shared" ca="1" si="28"/>
        <v>1</v>
      </c>
      <c r="I117" s="48" t="str">
        <f t="shared" ca="1" si="29"/>
        <v/>
      </c>
      <c r="J117">
        <f t="shared" ca="1" si="30"/>
        <v>667.35</v>
      </c>
      <c r="K117" t="str">
        <f t="shared" ca="1" si="31"/>
        <v/>
      </c>
      <c r="L117">
        <f t="shared" ca="1" si="32"/>
        <v>844.4</v>
      </c>
      <c r="M117" t="str">
        <f t="shared" ca="1" si="33"/>
        <v/>
      </c>
      <c r="N117">
        <f t="shared" ca="1" si="34"/>
        <v>0</v>
      </c>
      <c r="O117">
        <f t="shared" ca="1" si="35"/>
        <v>0</v>
      </c>
      <c r="P117" s="5">
        <f t="shared" ca="1" si="36"/>
        <v>0</v>
      </c>
      <c r="Q117" s="5">
        <f t="shared" ca="1" si="37"/>
        <v>0</v>
      </c>
      <c r="R117" s="5">
        <f t="shared" ca="1" si="38"/>
        <v>0</v>
      </c>
      <c r="S117" s="12">
        <f t="shared" ca="1" si="39"/>
        <v>0</v>
      </c>
      <c r="T117">
        <f t="shared" ca="1" si="40"/>
        <v>0</v>
      </c>
      <c r="U117">
        <f t="shared" ca="1" si="41"/>
        <v>0</v>
      </c>
      <c r="V117" s="5">
        <f t="shared" ca="1" si="42"/>
        <v>0</v>
      </c>
      <c r="W117" s="12">
        <f t="shared" ca="1" si="43"/>
        <v>0</v>
      </c>
      <c r="X117" s="8">
        <f t="shared" ca="1" si="44"/>
        <v>902319.75067500107</v>
      </c>
      <c r="Y117" s="8">
        <f t="shared" ca="1" si="45"/>
        <v>902319.75067500107</v>
      </c>
      <c r="Z117" s="12">
        <f ca="1">1-(Y117/MAX($Y$2:Y117))</f>
        <v>0.2010075401525987</v>
      </c>
    </row>
    <row r="118" spans="1:26" x14ac:dyDescent="0.3">
      <c r="A118" s="4">
        <v>41443</v>
      </c>
      <c r="B118" s="4">
        <v>41443</v>
      </c>
      <c r="C118" s="48" t="str">
        <f t="shared" ca="1" si="23"/>
        <v/>
      </c>
      <c r="D118" s="48" t="str">
        <f t="shared" ca="1" si="24"/>
        <v/>
      </c>
      <c r="E118" s="48" t="str">
        <f t="shared" ca="1" si="25"/>
        <v/>
      </c>
      <c r="F118" s="48" t="str">
        <f t="shared" ca="1" si="26"/>
        <v/>
      </c>
      <c r="G118" s="48" t="str">
        <f t="shared" ca="1" si="27"/>
        <v>Long</v>
      </c>
      <c r="H118" s="48" t="str">
        <f t="shared" ca="1" si="28"/>
        <v/>
      </c>
      <c r="I118" s="48" t="str">
        <f t="shared" ca="1" si="29"/>
        <v/>
      </c>
      <c r="J118">
        <f t="shared" ca="1" si="30"/>
        <v>667.35</v>
      </c>
      <c r="K118">
        <f t="shared" ca="1" si="31"/>
        <v>657.45</v>
      </c>
      <c r="L118">
        <f t="shared" ca="1" si="32"/>
        <v>844.4</v>
      </c>
      <c r="M118">
        <f t="shared" ca="1" si="33"/>
        <v>834</v>
      </c>
      <c r="N118">
        <f t="shared" ca="1" si="34"/>
        <v>676</v>
      </c>
      <c r="O118">
        <f t="shared" ca="1" si="35"/>
        <v>534</v>
      </c>
      <c r="P118" s="5">
        <f t="shared" ca="1" si="36"/>
        <v>902038.2</v>
      </c>
      <c r="Q118" s="5">
        <f t="shared" ca="1" si="37"/>
        <v>889792.2</v>
      </c>
      <c r="R118" s="5">
        <f t="shared" ca="1" si="38"/>
        <v>-1138.7999999999975</v>
      </c>
      <c r="S118" s="12">
        <f t="shared" ca="1" si="39"/>
        <v>-1.2620803203610381E-3</v>
      </c>
      <c r="T118">
        <f t="shared" ca="1" si="40"/>
        <v>451.01909999999998</v>
      </c>
      <c r="U118">
        <f t="shared" ca="1" si="41"/>
        <v>444.89609999999999</v>
      </c>
      <c r="V118" s="5">
        <f t="shared" ca="1" si="42"/>
        <v>-2034.7151999999974</v>
      </c>
      <c r="W118" s="12">
        <f t="shared" ca="1" si="43"/>
        <v>-2.2549824477164351E-3</v>
      </c>
      <c r="X118" s="8">
        <f t="shared" ca="1" si="44"/>
        <v>902319.75067500107</v>
      </c>
      <c r="Y118" s="8">
        <f t="shared" ca="1" si="45"/>
        <v>900285.03547500109</v>
      </c>
      <c r="Z118" s="12">
        <f ca="1">1-(Y118/MAX($Y$2:Y118))</f>
        <v>0.20280925412541229</v>
      </c>
    </row>
    <row r="119" spans="1:26" x14ac:dyDescent="0.3">
      <c r="A119" s="4">
        <v>41444</v>
      </c>
      <c r="B119" s="4">
        <v>41444</v>
      </c>
      <c r="C119" s="48" t="str">
        <f t="shared" ca="1" si="23"/>
        <v/>
      </c>
      <c r="D119" s="48" t="str">
        <f t="shared" ca="1" si="24"/>
        <v/>
      </c>
      <c r="E119" s="48" t="str">
        <f t="shared" ca="1" si="25"/>
        <v/>
      </c>
      <c r="F119" s="48" t="str">
        <f t="shared" ca="1" si="26"/>
        <v/>
      </c>
      <c r="G119" s="48" t="str">
        <f t="shared" ca="1" si="27"/>
        <v>Long</v>
      </c>
      <c r="H119" s="48" t="str">
        <f t="shared" ca="1" si="28"/>
        <v/>
      </c>
      <c r="I119" s="48" t="str">
        <f t="shared" ca="1" si="29"/>
        <v/>
      </c>
      <c r="J119">
        <f t="shared" ca="1" si="30"/>
        <v>667.35</v>
      </c>
      <c r="K119">
        <f t="shared" ca="1" si="31"/>
        <v>665.2</v>
      </c>
      <c r="L119">
        <f t="shared" ca="1" si="32"/>
        <v>844.4</v>
      </c>
      <c r="M119">
        <f t="shared" ca="1" si="33"/>
        <v>842.75</v>
      </c>
      <c r="N119">
        <f t="shared" ca="1" si="34"/>
        <v>674</v>
      </c>
      <c r="O119">
        <f t="shared" ca="1" si="35"/>
        <v>533</v>
      </c>
      <c r="P119" s="5">
        <f t="shared" ca="1" si="36"/>
        <v>899859.10000000009</v>
      </c>
      <c r="Q119" s="5">
        <f t="shared" ca="1" si="37"/>
        <v>897530.55</v>
      </c>
      <c r="R119" s="5">
        <f t="shared" ca="1" si="38"/>
        <v>-569.64999999999679</v>
      </c>
      <c r="S119" s="12">
        <f t="shared" ca="1" si="39"/>
        <v>-6.3274405055443658E-4</v>
      </c>
      <c r="T119">
        <f t="shared" ca="1" si="40"/>
        <v>449.92955000000006</v>
      </c>
      <c r="U119">
        <f t="shared" ca="1" si="41"/>
        <v>448.76527500000003</v>
      </c>
      <c r="V119" s="5">
        <f t="shared" ca="1" si="42"/>
        <v>-1468.3448249999969</v>
      </c>
      <c r="W119" s="12">
        <f t="shared" ca="1" si="43"/>
        <v>-1.6309777094376348E-3</v>
      </c>
      <c r="X119" s="8">
        <f t="shared" ca="1" si="44"/>
        <v>900285.03547500109</v>
      </c>
      <c r="Y119" s="8">
        <f t="shared" ca="1" si="45"/>
        <v>898816.69065000105</v>
      </c>
      <c r="Z119" s="12">
        <f ca="1">1-(Y119/MAX($Y$2:Y119))</f>
        <v>0.20410945446210371</v>
      </c>
    </row>
    <row r="120" spans="1:26" x14ac:dyDescent="0.3">
      <c r="A120" s="4">
        <v>41445</v>
      </c>
      <c r="B120" s="4">
        <v>41445</v>
      </c>
      <c r="C120" s="48" t="str">
        <f t="shared" ca="1" si="23"/>
        <v/>
      </c>
      <c r="D120" s="48" t="str">
        <f t="shared" ca="1" si="24"/>
        <v/>
      </c>
      <c r="E120" s="48" t="str">
        <f t="shared" ca="1" si="25"/>
        <v/>
      </c>
      <c r="F120" s="48" t="str">
        <f t="shared" ca="1" si="26"/>
        <v/>
      </c>
      <c r="G120" s="48" t="str">
        <f t="shared" ca="1" si="27"/>
        <v>Long</v>
      </c>
      <c r="H120" s="48" t="str">
        <f t="shared" ca="1" si="28"/>
        <v/>
      </c>
      <c r="I120" s="48" t="str">
        <f t="shared" ca="1" si="29"/>
        <v/>
      </c>
      <c r="J120">
        <f t="shared" ca="1" si="30"/>
        <v>667.35</v>
      </c>
      <c r="K120">
        <f t="shared" ca="1" si="31"/>
        <v>636.6</v>
      </c>
      <c r="L120">
        <f t="shared" ca="1" si="32"/>
        <v>844.4</v>
      </c>
      <c r="M120">
        <f t="shared" ca="1" si="33"/>
        <v>817.55</v>
      </c>
      <c r="N120">
        <f t="shared" ca="1" si="34"/>
        <v>673</v>
      </c>
      <c r="O120">
        <f t="shared" ca="1" si="35"/>
        <v>532</v>
      </c>
      <c r="P120" s="5">
        <f t="shared" ca="1" si="36"/>
        <v>898347.35</v>
      </c>
      <c r="Q120" s="5">
        <f t="shared" ca="1" si="37"/>
        <v>863368.39999999991</v>
      </c>
      <c r="R120" s="5">
        <f t="shared" ca="1" si="38"/>
        <v>-6410.5499999999884</v>
      </c>
      <c r="S120" s="12">
        <f t="shared" ca="1" si="39"/>
        <v>-7.1322106795369405E-3</v>
      </c>
      <c r="T120">
        <f t="shared" ca="1" si="40"/>
        <v>449.173675</v>
      </c>
      <c r="U120">
        <f t="shared" ca="1" si="41"/>
        <v>431.68419999999998</v>
      </c>
      <c r="V120" s="5">
        <f t="shared" ca="1" si="42"/>
        <v>-7291.4078749999881</v>
      </c>
      <c r="W120" s="12">
        <f t="shared" ca="1" si="43"/>
        <v>-8.1122301697880463E-3</v>
      </c>
      <c r="X120" s="8">
        <f t="shared" ca="1" si="44"/>
        <v>898816.69065000105</v>
      </c>
      <c r="Y120" s="8">
        <f t="shared" ca="1" si="45"/>
        <v>891525.28277500102</v>
      </c>
      <c r="Z120" s="12">
        <f ca="1">1-(Y120/MAX($Y$2:Y120))</f>
        <v>0.21056590175746537</v>
      </c>
    </row>
    <row r="121" spans="1:26" x14ac:dyDescent="0.3">
      <c r="A121" s="4">
        <v>41446</v>
      </c>
      <c r="B121" s="4">
        <v>41446</v>
      </c>
      <c r="C121" s="48" t="str">
        <f t="shared" ca="1" si="23"/>
        <v/>
      </c>
      <c r="D121" s="48" t="str">
        <f t="shared" ca="1" si="24"/>
        <v/>
      </c>
      <c r="E121" s="48" t="str">
        <f t="shared" ca="1" si="25"/>
        <v/>
      </c>
      <c r="F121" s="48" t="str">
        <f t="shared" ca="1" si="26"/>
        <v/>
      </c>
      <c r="G121" s="48" t="str">
        <f t="shared" ca="1" si="27"/>
        <v>Long</v>
      </c>
      <c r="H121" s="48" t="str">
        <f t="shared" ca="1" si="28"/>
        <v/>
      </c>
      <c r="I121" s="48" t="str">
        <f t="shared" ca="1" si="29"/>
        <v/>
      </c>
      <c r="J121">
        <f t="shared" ca="1" si="30"/>
        <v>667.35</v>
      </c>
      <c r="K121">
        <f t="shared" ca="1" si="31"/>
        <v>635.25</v>
      </c>
      <c r="L121">
        <f t="shared" ca="1" si="32"/>
        <v>844.4</v>
      </c>
      <c r="M121">
        <f t="shared" ca="1" si="33"/>
        <v>820.7</v>
      </c>
      <c r="N121">
        <f t="shared" ca="1" si="34"/>
        <v>667</v>
      </c>
      <c r="O121">
        <f t="shared" ca="1" si="35"/>
        <v>527</v>
      </c>
      <c r="P121" s="5">
        <f t="shared" ca="1" si="36"/>
        <v>890121.25</v>
      </c>
      <c r="Q121" s="5">
        <f t="shared" ca="1" si="37"/>
        <v>856220.65</v>
      </c>
      <c r="R121" s="5">
        <f t="shared" ca="1" si="38"/>
        <v>-8920.800000000052</v>
      </c>
      <c r="S121" s="12">
        <f t="shared" ca="1" si="39"/>
        <v>-1.0006222114344055E-2</v>
      </c>
      <c r="T121">
        <f t="shared" ca="1" si="40"/>
        <v>445.06062500000002</v>
      </c>
      <c r="U121">
        <f t="shared" ca="1" si="41"/>
        <v>428.11032500000005</v>
      </c>
      <c r="V121" s="5">
        <f t="shared" ca="1" si="42"/>
        <v>-9793.9709500000517</v>
      </c>
      <c r="W121" s="12">
        <f t="shared" ca="1" si="43"/>
        <v>-1.0985634551512555E-2</v>
      </c>
      <c r="X121" s="8">
        <f t="shared" ca="1" si="44"/>
        <v>891525.28277500102</v>
      </c>
      <c r="Y121" s="8">
        <f t="shared" ca="1" si="45"/>
        <v>881731.31182500091</v>
      </c>
      <c r="Z121" s="12">
        <f ca="1">1-(Y121/MAX($Y$2:Y121))</f>
        <v>0.21923833626326072</v>
      </c>
    </row>
    <row r="122" spans="1:26" x14ac:dyDescent="0.3">
      <c r="A122" s="4">
        <v>41449</v>
      </c>
      <c r="B122" s="4">
        <v>41449</v>
      </c>
      <c r="C122" s="48" t="str">
        <f t="shared" ca="1" si="23"/>
        <v/>
      </c>
      <c r="D122" s="48" t="str">
        <f t="shared" ca="1" si="24"/>
        <v/>
      </c>
      <c r="E122" s="48" t="str">
        <f t="shared" ca="1" si="25"/>
        <v/>
      </c>
      <c r="F122" s="48" t="str">
        <f t="shared" ca="1" si="26"/>
        <v/>
      </c>
      <c r="G122" s="48" t="str">
        <f t="shared" ca="1" si="27"/>
        <v>Long</v>
      </c>
      <c r="H122" s="48" t="str">
        <f t="shared" ca="1" si="28"/>
        <v/>
      </c>
      <c r="I122" s="48" t="str">
        <f t="shared" ca="1" si="29"/>
        <v/>
      </c>
      <c r="J122">
        <f t="shared" ca="1" si="30"/>
        <v>667.35</v>
      </c>
      <c r="K122">
        <f t="shared" ca="1" si="31"/>
        <v>625.35</v>
      </c>
      <c r="L122">
        <f t="shared" ca="1" si="32"/>
        <v>844.4</v>
      </c>
      <c r="M122">
        <f t="shared" ca="1" si="33"/>
        <v>824.8</v>
      </c>
      <c r="N122">
        <f t="shared" ca="1" si="34"/>
        <v>660</v>
      </c>
      <c r="O122">
        <f t="shared" ca="1" si="35"/>
        <v>522</v>
      </c>
      <c r="P122" s="5">
        <f t="shared" ca="1" si="36"/>
        <v>881227.8</v>
      </c>
      <c r="Q122" s="5">
        <f t="shared" ca="1" si="37"/>
        <v>843276.6</v>
      </c>
      <c r="R122" s="5">
        <f t="shared" ca="1" si="38"/>
        <v>-17488.799999999988</v>
      </c>
      <c r="S122" s="12">
        <f t="shared" ca="1" si="39"/>
        <v>-1.9834613748491929E-2</v>
      </c>
      <c r="T122">
        <f t="shared" ca="1" si="40"/>
        <v>440.61390000000006</v>
      </c>
      <c r="U122">
        <f t="shared" ca="1" si="41"/>
        <v>421.63830000000002</v>
      </c>
      <c r="V122" s="5">
        <f t="shared" ca="1" si="42"/>
        <v>-18351.052199999987</v>
      </c>
      <c r="W122" s="12">
        <f t="shared" ca="1" si="43"/>
        <v>-2.0812521857726834E-2</v>
      </c>
      <c r="X122" s="8">
        <f t="shared" ca="1" si="44"/>
        <v>881731.31182500091</v>
      </c>
      <c r="Y122" s="8">
        <f t="shared" ca="1" si="45"/>
        <v>863380.25962500088</v>
      </c>
      <c r="Z122" s="12">
        <f ca="1">1-(Y122/MAX($Y$2:Y122))</f>
        <v>0.23548795545545687</v>
      </c>
    </row>
    <row r="123" spans="1:26" x14ac:dyDescent="0.3">
      <c r="A123" s="4">
        <v>41450</v>
      </c>
      <c r="B123" s="4">
        <v>41450</v>
      </c>
      <c r="C123" s="48" t="str">
        <f t="shared" ca="1" si="23"/>
        <v/>
      </c>
      <c r="D123" s="48" t="str">
        <f t="shared" ca="1" si="24"/>
        <v/>
      </c>
      <c r="E123" s="48" t="str">
        <f t="shared" ca="1" si="25"/>
        <v/>
      </c>
      <c r="F123" s="48" t="str">
        <f t="shared" ca="1" si="26"/>
        <v/>
      </c>
      <c r="G123" s="48" t="str">
        <f t="shared" ca="1" si="27"/>
        <v>Long</v>
      </c>
      <c r="H123" s="48" t="str">
        <f t="shared" ca="1" si="28"/>
        <v/>
      </c>
      <c r="I123" s="48" t="str">
        <f t="shared" ca="1" si="29"/>
        <v/>
      </c>
      <c r="J123">
        <f t="shared" ca="1" si="30"/>
        <v>667.35</v>
      </c>
      <c r="K123">
        <f t="shared" ca="1" si="31"/>
        <v>634</v>
      </c>
      <c r="L123">
        <f t="shared" ca="1" si="32"/>
        <v>844.4</v>
      </c>
      <c r="M123">
        <f t="shared" ca="1" si="33"/>
        <v>817.45</v>
      </c>
      <c r="N123">
        <f t="shared" ca="1" si="34"/>
        <v>646</v>
      </c>
      <c r="O123">
        <f t="shared" ca="1" si="35"/>
        <v>511</v>
      </c>
      <c r="P123" s="5">
        <f t="shared" ca="1" si="36"/>
        <v>862596.5</v>
      </c>
      <c r="Q123" s="5">
        <f t="shared" ca="1" si="37"/>
        <v>827280.95</v>
      </c>
      <c r="R123" s="5">
        <f t="shared" ca="1" si="38"/>
        <v>-7772.6500000000487</v>
      </c>
      <c r="S123" s="12">
        <f t="shared" ca="1" si="39"/>
        <v>-9.0025801648233282E-3</v>
      </c>
      <c r="T123">
        <f t="shared" ca="1" si="40"/>
        <v>431.29825</v>
      </c>
      <c r="U123">
        <f t="shared" ca="1" si="41"/>
        <v>413.64047499999998</v>
      </c>
      <c r="V123" s="5">
        <f t="shared" ca="1" si="42"/>
        <v>-8617.5887250000487</v>
      </c>
      <c r="W123" s="12">
        <f t="shared" ca="1" si="43"/>
        <v>-9.9812204749075428E-3</v>
      </c>
      <c r="X123" s="8">
        <f t="shared" ca="1" si="44"/>
        <v>863380.25962500088</v>
      </c>
      <c r="Y123" s="8">
        <f t="shared" ca="1" si="45"/>
        <v>854762.67090000084</v>
      </c>
      <c r="Z123" s="12">
        <f ca="1">1-(Y123/MAX($Y$2:Y123))</f>
        <v>0.24311871872777824</v>
      </c>
    </row>
    <row r="124" spans="1:26" x14ac:dyDescent="0.3">
      <c r="A124" s="4">
        <v>41451</v>
      </c>
      <c r="B124" s="4">
        <v>41451</v>
      </c>
      <c r="C124" s="48" t="str">
        <f t="shared" ca="1" si="23"/>
        <v/>
      </c>
      <c r="D124" s="48" t="str">
        <f t="shared" ca="1" si="24"/>
        <v/>
      </c>
      <c r="E124" s="48" t="str">
        <f t="shared" ca="1" si="25"/>
        <v/>
      </c>
      <c r="F124" s="48" t="str">
        <f t="shared" ca="1" si="26"/>
        <v/>
      </c>
      <c r="G124" s="48" t="str">
        <f t="shared" ca="1" si="27"/>
        <v>Long</v>
      </c>
      <c r="H124" s="48" t="str">
        <f t="shared" ca="1" si="28"/>
        <v/>
      </c>
      <c r="I124" s="48" t="str">
        <f t="shared" ca="1" si="29"/>
        <v/>
      </c>
      <c r="J124">
        <f t="shared" ca="1" si="30"/>
        <v>667.35</v>
      </c>
      <c r="K124">
        <f t="shared" ca="1" si="31"/>
        <v>622.85</v>
      </c>
      <c r="L124">
        <f t="shared" ca="1" si="32"/>
        <v>844.4</v>
      </c>
      <c r="M124">
        <f t="shared" ca="1" si="33"/>
        <v>815.6</v>
      </c>
      <c r="N124">
        <f t="shared" ca="1" si="34"/>
        <v>640</v>
      </c>
      <c r="O124">
        <f t="shared" ca="1" si="35"/>
        <v>506</v>
      </c>
      <c r="P124" s="5">
        <f t="shared" ca="1" si="36"/>
        <v>854370.39999999991</v>
      </c>
      <c r="Q124" s="5">
        <f t="shared" ca="1" si="37"/>
        <v>811317.60000000009</v>
      </c>
      <c r="R124" s="5">
        <f t="shared" ca="1" si="38"/>
        <v>-13907.200000000023</v>
      </c>
      <c r="S124" s="12">
        <f t="shared" ca="1" si="39"/>
        <v>-1.6270247255131983E-2</v>
      </c>
      <c r="T124">
        <f t="shared" ca="1" si="40"/>
        <v>427.18519999999995</v>
      </c>
      <c r="U124">
        <f t="shared" ca="1" si="41"/>
        <v>405.65880000000004</v>
      </c>
      <c r="V124" s="5">
        <f t="shared" ca="1" si="42"/>
        <v>-14740.044000000024</v>
      </c>
      <c r="W124" s="12">
        <f t="shared" ca="1" si="43"/>
        <v>-1.7244604264807055E-2</v>
      </c>
      <c r="X124" s="8">
        <f t="shared" ca="1" si="44"/>
        <v>854762.67090000084</v>
      </c>
      <c r="Y124" s="8">
        <f t="shared" ca="1" si="45"/>
        <v>840022.62690000085</v>
      </c>
      <c r="Z124" s="12">
        <f ca="1">1-(Y124/MAX($Y$2:Y124))</f>
        <v>0.25617083689875786</v>
      </c>
    </row>
    <row r="125" spans="1:26" x14ac:dyDescent="0.3">
      <c r="A125" s="4">
        <v>41452</v>
      </c>
      <c r="B125" s="4">
        <v>41452</v>
      </c>
      <c r="C125" s="48" t="str">
        <f t="shared" ca="1" si="23"/>
        <v/>
      </c>
      <c r="D125" s="48" t="str">
        <f t="shared" ca="1" si="24"/>
        <v/>
      </c>
      <c r="E125" s="48" t="str">
        <f t="shared" ca="1" si="25"/>
        <v/>
      </c>
      <c r="F125" s="48" t="str">
        <f t="shared" ca="1" si="26"/>
        <v/>
      </c>
      <c r="G125" s="48" t="str">
        <f t="shared" ca="1" si="27"/>
        <v>Long</v>
      </c>
      <c r="H125" s="48" t="str">
        <f t="shared" ca="1" si="28"/>
        <v/>
      </c>
      <c r="I125" s="48" t="str">
        <f t="shared" ca="1" si="29"/>
        <v/>
      </c>
      <c r="J125">
        <f t="shared" ca="1" si="30"/>
        <v>667.35</v>
      </c>
      <c r="K125">
        <f t="shared" ca="1" si="31"/>
        <v>646.5</v>
      </c>
      <c r="L125">
        <f t="shared" ca="1" si="32"/>
        <v>844.4</v>
      </c>
      <c r="M125">
        <f t="shared" ca="1" si="33"/>
        <v>837.15</v>
      </c>
      <c r="N125">
        <f t="shared" ca="1" si="34"/>
        <v>629</v>
      </c>
      <c r="O125">
        <f t="shared" ca="1" si="35"/>
        <v>497</v>
      </c>
      <c r="P125" s="5">
        <f t="shared" ca="1" si="36"/>
        <v>839429.95</v>
      </c>
      <c r="Q125" s="5">
        <f t="shared" ca="1" si="37"/>
        <v>822712.05</v>
      </c>
      <c r="R125" s="5">
        <f t="shared" ca="1" si="38"/>
        <v>-9511.4000000000142</v>
      </c>
      <c r="S125" s="12">
        <f t="shared" ca="1" si="39"/>
        <v>-1.13227902385209E-2</v>
      </c>
      <c r="T125">
        <f t="shared" ca="1" si="40"/>
        <v>419.71497499999998</v>
      </c>
      <c r="U125">
        <f t="shared" ca="1" si="41"/>
        <v>411.35602500000005</v>
      </c>
      <c r="V125" s="5">
        <f t="shared" ca="1" si="42"/>
        <v>-10342.471000000014</v>
      </c>
      <c r="W125" s="12">
        <f t="shared" ca="1" si="43"/>
        <v>-1.2312133826879901E-2</v>
      </c>
      <c r="X125" s="8">
        <f t="shared" ca="1" si="44"/>
        <v>840022.62690000085</v>
      </c>
      <c r="Y125" s="8">
        <f t="shared" ca="1" si="45"/>
        <v>829680.15590000083</v>
      </c>
      <c r="Z125" s="12">
        <f ca="1">1-(Y125/MAX($Y$2:Y125))</f>
        <v>0.26532896109919646</v>
      </c>
    </row>
    <row r="126" spans="1:26" x14ac:dyDescent="0.3">
      <c r="A126" s="4">
        <v>41453</v>
      </c>
      <c r="B126" s="4">
        <v>41453</v>
      </c>
      <c r="C126" s="48" t="str">
        <f t="shared" ca="1" si="23"/>
        <v/>
      </c>
      <c r="D126" s="48" t="str">
        <f t="shared" ca="1" si="24"/>
        <v/>
      </c>
      <c r="E126" s="48" t="str">
        <f t="shared" ca="1" si="25"/>
        <v/>
      </c>
      <c r="F126" s="48" t="str">
        <f t="shared" ca="1" si="26"/>
        <v/>
      </c>
      <c r="G126" s="48" t="str">
        <f t="shared" ca="1" si="27"/>
        <v>Long</v>
      </c>
      <c r="H126" s="48" t="str">
        <f t="shared" ca="1" si="28"/>
        <v/>
      </c>
      <c r="I126" s="48" t="str">
        <f t="shared" ca="1" si="29"/>
        <v/>
      </c>
      <c r="J126">
        <f t="shared" ca="1" si="30"/>
        <v>667.35</v>
      </c>
      <c r="K126">
        <f t="shared" ca="1" si="31"/>
        <v>669.5</v>
      </c>
      <c r="L126">
        <f t="shared" ca="1" si="32"/>
        <v>844.4</v>
      </c>
      <c r="M126">
        <f t="shared" ca="1" si="33"/>
        <v>879.05</v>
      </c>
      <c r="N126">
        <f t="shared" ca="1" si="34"/>
        <v>621</v>
      </c>
      <c r="O126">
        <f t="shared" ca="1" si="35"/>
        <v>491</v>
      </c>
      <c r="P126" s="5">
        <f t="shared" ca="1" si="36"/>
        <v>829024.75</v>
      </c>
      <c r="Q126" s="5">
        <f t="shared" ca="1" si="37"/>
        <v>847373.05</v>
      </c>
      <c r="R126" s="5">
        <f t="shared" ca="1" si="38"/>
        <v>-15678.000000000004</v>
      </c>
      <c r="S126" s="12">
        <f t="shared" ca="1" si="39"/>
        <v>-1.8896438451023567E-2</v>
      </c>
      <c r="T126">
        <f t="shared" ca="1" si="40"/>
        <v>414.51237500000002</v>
      </c>
      <c r="U126">
        <f t="shared" ca="1" si="41"/>
        <v>423.68652500000002</v>
      </c>
      <c r="V126" s="5">
        <f t="shared" ca="1" si="42"/>
        <v>-16516.198900000003</v>
      </c>
      <c r="W126" s="12">
        <f t="shared" ca="1" si="43"/>
        <v>-1.9906705954759098E-2</v>
      </c>
      <c r="X126" s="8">
        <f t="shared" ca="1" si="44"/>
        <v>829680.15590000083</v>
      </c>
      <c r="Y126" s="8">
        <f t="shared" ca="1" si="45"/>
        <v>813163.95700000087</v>
      </c>
      <c r="Z126" s="12">
        <f ca="1">1-(Y126/MAX($Y$2:Y126))</f>
        <v>0.27995384144407209</v>
      </c>
    </row>
    <row r="127" spans="1:26" x14ac:dyDescent="0.3">
      <c r="A127" s="4">
        <v>41456</v>
      </c>
      <c r="B127" s="4">
        <v>41456</v>
      </c>
      <c r="C127" s="48" t="str">
        <f t="shared" ca="1" si="23"/>
        <v/>
      </c>
      <c r="D127" s="48" t="str">
        <f t="shared" ca="1" si="24"/>
        <v/>
      </c>
      <c r="E127" s="48" t="str">
        <f t="shared" ca="1" si="25"/>
        <v/>
      </c>
      <c r="F127" s="48" t="str">
        <f t="shared" ca="1" si="26"/>
        <v/>
      </c>
      <c r="G127" s="48" t="str">
        <f t="shared" ca="1" si="27"/>
        <v>Long</v>
      </c>
      <c r="H127" s="48" t="str">
        <f t="shared" ca="1" si="28"/>
        <v/>
      </c>
      <c r="I127" s="48" t="str">
        <f t="shared" ca="1" si="29"/>
        <v/>
      </c>
      <c r="J127">
        <f t="shared" ca="1" si="30"/>
        <v>667.35</v>
      </c>
      <c r="K127">
        <f t="shared" ca="1" si="31"/>
        <v>668.75</v>
      </c>
      <c r="L127">
        <f t="shared" ca="1" si="32"/>
        <v>844.4</v>
      </c>
      <c r="M127">
        <f t="shared" ca="1" si="33"/>
        <v>889.65</v>
      </c>
      <c r="N127">
        <f t="shared" ca="1" si="34"/>
        <v>609</v>
      </c>
      <c r="O127">
        <f t="shared" ca="1" si="35"/>
        <v>481</v>
      </c>
      <c r="P127" s="5">
        <f t="shared" ca="1" si="36"/>
        <v>812572.55</v>
      </c>
      <c r="Q127" s="5">
        <f t="shared" ca="1" si="37"/>
        <v>835190.39999999991</v>
      </c>
      <c r="R127" s="5">
        <f t="shared" ca="1" si="38"/>
        <v>-20912.650000000012</v>
      </c>
      <c r="S127" s="12">
        <f t="shared" ca="1" si="39"/>
        <v>-2.5717630276128913E-2</v>
      </c>
      <c r="T127">
        <f t="shared" ca="1" si="40"/>
        <v>406.28627500000005</v>
      </c>
      <c r="U127">
        <f t="shared" ca="1" si="41"/>
        <v>417.59519999999998</v>
      </c>
      <c r="V127" s="5">
        <f t="shared" ca="1" si="42"/>
        <v>-21736.531475000011</v>
      </c>
      <c r="W127" s="12">
        <f t="shared" ca="1" si="43"/>
        <v>-2.6730810297092383E-2</v>
      </c>
      <c r="X127" s="8">
        <f t="shared" ca="1" si="44"/>
        <v>813163.95700000087</v>
      </c>
      <c r="Y127" s="8">
        <f t="shared" ca="1" si="45"/>
        <v>791427.4255250009</v>
      </c>
      <c r="Z127" s="12">
        <f ca="1">1-(Y127/MAX($Y$2:Y127))</f>
        <v>0.29920125871358061</v>
      </c>
    </row>
    <row r="128" spans="1:26" x14ac:dyDescent="0.3">
      <c r="A128" s="4">
        <v>41457</v>
      </c>
      <c r="B128" s="4">
        <v>41457</v>
      </c>
      <c r="C128" s="48" t="str">
        <f t="shared" ca="1" si="23"/>
        <v/>
      </c>
      <c r="D128" s="48" t="str">
        <f t="shared" ca="1" si="24"/>
        <v/>
      </c>
      <c r="E128" s="48" t="str">
        <f t="shared" ca="1" si="25"/>
        <v/>
      </c>
      <c r="F128" s="48" t="str">
        <f t="shared" ca="1" si="26"/>
        <v/>
      </c>
      <c r="G128" s="48" t="str">
        <f t="shared" ca="1" si="27"/>
        <v>Long</v>
      </c>
      <c r="H128" s="48" t="str">
        <f t="shared" ca="1" si="28"/>
        <v/>
      </c>
      <c r="I128" s="48" t="str">
        <f t="shared" ca="1" si="29"/>
        <v/>
      </c>
      <c r="J128">
        <f t="shared" ca="1" si="30"/>
        <v>667.35</v>
      </c>
      <c r="K128">
        <f t="shared" ca="1" si="31"/>
        <v>656.55</v>
      </c>
      <c r="L128">
        <f t="shared" ca="1" si="32"/>
        <v>844.4</v>
      </c>
      <c r="M128">
        <f t="shared" ca="1" si="33"/>
        <v>875.15</v>
      </c>
      <c r="N128">
        <f t="shared" ca="1" si="34"/>
        <v>592</v>
      </c>
      <c r="O128">
        <f t="shared" ca="1" si="35"/>
        <v>468</v>
      </c>
      <c r="P128" s="5">
        <f t="shared" ca="1" si="36"/>
        <v>790250.4</v>
      </c>
      <c r="Q128" s="5">
        <f t="shared" ca="1" si="37"/>
        <v>798247.8</v>
      </c>
      <c r="R128" s="5">
        <f t="shared" ca="1" si="38"/>
        <v>-20784.600000000042</v>
      </c>
      <c r="S128" s="12">
        <f t="shared" ca="1" si="39"/>
        <v>-2.6262167988697613E-2</v>
      </c>
      <c r="T128">
        <f t="shared" ca="1" si="40"/>
        <v>395.12520000000001</v>
      </c>
      <c r="U128">
        <f t="shared" ca="1" si="41"/>
        <v>399.12390000000005</v>
      </c>
      <c r="V128" s="5">
        <f t="shared" ca="1" si="42"/>
        <v>-21578.849100000043</v>
      </c>
      <c r="W128" s="12">
        <f t="shared" ca="1" si="43"/>
        <v>-2.7265733286517723E-2</v>
      </c>
      <c r="X128" s="8">
        <f t="shared" ca="1" si="44"/>
        <v>791427.4255250009</v>
      </c>
      <c r="Y128" s="8">
        <f t="shared" ca="1" si="45"/>
        <v>769848.57642500091</v>
      </c>
      <c r="Z128" s="12">
        <f ca="1">1-(Y128/MAX($Y$2:Y128))</f>
        <v>0.31830905028102341</v>
      </c>
    </row>
    <row r="129" spans="1:26" x14ac:dyDescent="0.3">
      <c r="A129" s="4">
        <v>41458</v>
      </c>
      <c r="B129" s="4">
        <v>41458</v>
      </c>
      <c r="C129" s="48" t="str">
        <f t="shared" ca="1" si="23"/>
        <v/>
      </c>
      <c r="D129" s="48" t="str">
        <f t="shared" ca="1" si="24"/>
        <v/>
      </c>
      <c r="E129" s="48" t="str">
        <f t="shared" ca="1" si="25"/>
        <v/>
      </c>
      <c r="F129" s="48" t="str">
        <f t="shared" ca="1" si="26"/>
        <v/>
      </c>
      <c r="G129" s="48" t="str">
        <f t="shared" ca="1" si="27"/>
        <v>Long</v>
      </c>
      <c r="H129" s="48" t="str">
        <f t="shared" ca="1" si="28"/>
        <v/>
      </c>
      <c r="I129" s="48" t="str">
        <f t="shared" ca="1" si="29"/>
        <v/>
      </c>
      <c r="J129">
        <f t="shared" ca="1" si="30"/>
        <v>667.35</v>
      </c>
      <c r="K129">
        <f t="shared" ca="1" si="31"/>
        <v>650.65</v>
      </c>
      <c r="L129">
        <f t="shared" ca="1" si="32"/>
        <v>844.4</v>
      </c>
      <c r="M129">
        <f t="shared" ca="1" si="33"/>
        <v>853.6</v>
      </c>
      <c r="N129">
        <f t="shared" ca="1" si="34"/>
        <v>576</v>
      </c>
      <c r="O129">
        <f t="shared" ca="1" si="35"/>
        <v>455</v>
      </c>
      <c r="P129" s="5">
        <f t="shared" ca="1" si="36"/>
        <v>768595.60000000009</v>
      </c>
      <c r="Q129" s="5">
        <f t="shared" ca="1" si="37"/>
        <v>763162.39999999991</v>
      </c>
      <c r="R129" s="5">
        <f t="shared" ca="1" si="38"/>
        <v>-13805.200000000048</v>
      </c>
      <c r="S129" s="12">
        <f t="shared" ca="1" si="39"/>
        <v>-1.7932357638573822E-2</v>
      </c>
      <c r="T129">
        <f t="shared" ca="1" si="40"/>
        <v>384.29780000000005</v>
      </c>
      <c r="U129">
        <f t="shared" ca="1" si="41"/>
        <v>381.58119999999997</v>
      </c>
      <c r="V129" s="5">
        <f t="shared" ca="1" si="42"/>
        <v>-14571.079000000049</v>
      </c>
      <c r="W129" s="12">
        <f t="shared" ca="1" si="43"/>
        <v>-1.8927201330506807E-2</v>
      </c>
      <c r="X129" s="8">
        <f t="shared" ca="1" si="44"/>
        <v>769848.57642500091</v>
      </c>
      <c r="Y129" s="8">
        <f t="shared" ca="1" si="45"/>
        <v>755277.49742500088</v>
      </c>
      <c r="Z129" s="12">
        <f ca="1">1-(Y129/MAX($Y$2:Y129))</f>
        <v>0.33121155213153886</v>
      </c>
    </row>
    <row r="130" spans="1:26" x14ac:dyDescent="0.3">
      <c r="A130" s="4">
        <v>41459</v>
      </c>
      <c r="B130" s="4">
        <v>41459</v>
      </c>
      <c r="C130" s="48" t="str">
        <f t="shared" ca="1" si="23"/>
        <v/>
      </c>
      <c r="D130" s="48">
        <f t="shared" ca="1" si="24"/>
        <v>16</v>
      </c>
      <c r="E130" s="48" t="str">
        <f t="shared" ca="1" si="25"/>
        <v/>
      </c>
      <c r="F130" s="48" t="str">
        <f t="shared" ca="1" si="26"/>
        <v>Long</v>
      </c>
      <c r="G130" s="48" t="str">
        <f t="shared" ca="1" si="27"/>
        <v>Long</v>
      </c>
      <c r="H130" s="48" t="str">
        <f t="shared" ca="1" si="28"/>
        <v/>
      </c>
      <c r="I130" s="48">
        <f t="shared" ca="1" si="29"/>
        <v>1</v>
      </c>
      <c r="J130" t="str">
        <f t="shared" ca="1" si="30"/>
        <v/>
      </c>
      <c r="K130">
        <f t="shared" ca="1" si="31"/>
        <v>655.15</v>
      </c>
      <c r="L130" t="str">
        <f t="shared" ca="1" si="32"/>
        <v/>
      </c>
      <c r="M130">
        <f t="shared" ca="1" si="33"/>
        <v>852.1</v>
      </c>
      <c r="N130">
        <f t="shared" ca="1" si="34"/>
        <v>565</v>
      </c>
      <c r="O130">
        <f t="shared" ca="1" si="35"/>
        <v>447</v>
      </c>
      <c r="P130" s="5">
        <f t="shared" ca="1" si="36"/>
        <v>754499.55</v>
      </c>
      <c r="Q130" s="5">
        <f t="shared" ca="1" si="37"/>
        <v>751048.45</v>
      </c>
      <c r="R130" s="5">
        <f t="shared" ca="1" si="38"/>
        <v>-10334.900000000045</v>
      </c>
      <c r="S130" s="12">
        <f t="shared" ca="1" si="39"/>
        <v>-1.3683579922922703E-2</v>
      </c>
      <c r="T130">
        <f t="shared" ca="1" si="40"/>
        <v>377.24977500000006</v>
      </c>
      <c r="U130">
        <f t="shared" ca="1" si="41"/>
        <v>375.524225</v>
      </c>
      <c r="V130" s="5">
        <f t="shared" ca="1" si="42"/>
        <v>-11087.674000000045</v>
      </c>
      <c r="W130" s="12">
        <f t="shared" ca="1" si="43"/>
        <v>-1.4680265250588975E-2</v>
      </c>
      <c r="X130" s="8">
        <f t="shared" ca="1" si="44"/>
        <v>755277.49742500088</v>
      </c>
      <c r="Y130" s="8">
        <f t="shared" ca="1" si="45"/>
        <v>744189.82342500088</v>
      </c>
      <c r="Z130" s="12">
        <f ca="1">1-(Y130/MAX($Y$2:Y130))</f>
        <v>0.34102954394277751</v>
      </c>
    </row>
    <row r="131" spans="1:26" x14ac:dyDescent="0.3">
      <c r="A131" s="4">
        <v>41460</v>
      </c>
      <c r="B131" s="4">
        <v>41460</v>
      </c>
      <c r="C131" s="48">
        <f t="shared" ref="C131:C194" ca="1" si="46">VLOOKUP(A131, INDIRECT("Task2!G2:AJ251"), 28, FALSE)</f>
        <v>17</v>
      </c>
      <c r="D131" s="48" t="str">
        <f t="shared" ref="D131:D194" ca="1" si="47">VLOOKUP(A131, INDIRECT("Task2!G2:AJ251"), 29, FALSE)</f>
        <v/>
      </c>
      <c r="E131" s="48" t="str">
        <f t="shared" ref="E131:E194" ca="1" si="48">VLOOKUP(A131, INDIRECT("Task2!G2:AJ251"), 30, FALSE)</f>
        <v>Short</v>
      </c>
      <c r="F131" s="48" t="str">
        <f t="shared" ref="F131:F194" ca="1" si="49">VLOOKUP(B131, INDIRECT("Task2!G2:AK251"), 31, FALSE)</f>
        <v/>
      </c>
      <c r="G131" s="48" t="str">
        <f t="shared" ref="G131:G194" ca="1" si="50">IF(E130="Long", "Long", IF(E130="Short", "Short", IF(F130="Long", "", IF(F130="Short", "", G130))))</f>
        <v/>
      </c>
      <c r="H131" s="48">
        <f t="shared" ref="H131:H194" ca="1" si="51">IF(C131&lt;&gt;"", 1, "")</f>
        <v>1</v>
      </c>
      <c r="I131" s="48" t="str">
        <f t="shared" ref="I131:I194" ca="1" si="52">IF(D131&lt;&gt;"", 1, "")</f>
        <v/>
      </c>
      <c r="J131">
        <f t="shared" ref="J131:J194" ca="1" si="53">IF(J130="Buy","",IF(E131="Long",VLOOKUP(A131,INDIRECT("Task2!G2:I251"),2,FALSE),IF(E131="Short",VLOOKUP(A131,INDIRECT("Task2!G2:I251"),3,FALSE),IF(I131=1,"",J130))))</f>
        <v>850.1</v>
      </c>
      <c r="K131" t="str">
        <f t="shared" ref="K131:K194" ca="1" si="54">IF(K130="Sell","",IF(G131="Long", VLOOKUP(B131,INDIRECT("Task1!G2:I251"),2,FALSE), IF(G131="Short", VLOOKUP(B131,INDIRECT("Task1!G2:I251"),3,FALSE),IF(H131=1,"",""))))</f>
        <v/>
      </c>
      <c r="L131">
        <f t="shared" ref="L131:L194" ca="1" si="55">IF(L130="Short","",IF(E131="Long",VLOOKUP(A131,INDIRECT("Task2!G2:I251"),3,FALSE),IF(E131="Short",VLOOKUP(A131,INDIRECT("Task2!G2:I251"),2,FALSE),IF(I131=1,"",L130))))</f>
        <v>667.75</v>
      </c>
      <c r="M131" t="str">
        <f t="shared" ref="M131:M194" ca="1" si="56">IF(M130="Cover","",IF(G131="Long", VLOOKUP(A131,INDIRECT("Task1!G2:I251"),3,FALSE), IF(G131="Short", VLOOKUP(A131,INDIRECT("Task1!G2:I251"),2,FALSE),IF(H131=1,"",""))))</f>
        <v/>
      </c>
      <c r="N131">
        <f t="shared" ref="N131:N194" ca="1" si="57">IFERROR(ROUNDDOWN(((X131/2)/J130), 0), 0)</f>
        <v>0</v>
      </c>
      <c r="O131">
        <f t="shared" ref="O131:O194" ca="1" si="58">IFERROR(ROUNDDOWN(((X131/2)/L130), 0), 0)</f>
        <v>0</v>
      </c>
      <c r="P131" s="5">
        <f t="shared" ref="P131:P194" ca="1" si="59">IFERROR((J130*N131)+(L130*O131), 0)</f>
        <v>0</v>
      </c>
      <c r="Q131" s="5">
        <f t="shared" ref="Q131:Q194" ca="1" si="60">IFERROR((K131*N131)+(M131*O131), 0)</f>
        <v>0</v>
      </c>
      <c r="R131" s="5">
        <f t="shared" ref="R131:R194" ca="1" si="61">IFERROR(((K131-J130)*N131)+((L130-M131)*O131), 0)</f>
        <v>0</v>
      </c>
      <c r="S131" s="12">
        <f t="shared" ref="S131:S194" ca="1" si="62">IFERROR(R131/X131, 0)</f>
        <v>0</v>
      </c>
      <c r="T131">
        <f t="shared" ref="T131:T194" ca="1" si="63">P131*$AD$3</f>
        <v>0</v>
      </c>
      <c r="U131">
        <f t="shared" ref="U131:U194" ca="1" si="64">Q131*$AD$3</f>
        <v>0</v>
      </c>
      <c r="V131" s="5">
        <f t="shared" ref="V131:V194" ca="1" si="65">R131-(T131+U131)</f>
        <v>0</v>
      </c>
      <c r="W131" s="12">
        <f t="shared" ref="W131:W194" ca="1" si="66">V131/X131</f>
        <v>0</v>
      </c>
      <c r="X131" s="8">
        <f t="shared" ref="X131:X194" ca="1" si="67">IF(X130="Starting_Equity", AD131, Y130)</f>
        <v>744189.82342500088</v>
      </c>
      <c r="Y131" s="8">
        <f t="shared" ref="Y131:Y194" ca="1" si="68">X131+V131</f>
        <v>744189.82342500088</v>
      </c>
      <c r="Z131" s="12">
        <f ca="1">1-(Y131/MAX($Y$2:Y131))</f>
        <v>0.34102954394277751</v>
      </c>
    </row>
    <row r="132" spans="1:26" x14ac:dyDescent="0.3">
      <c r="A132" s="4">
        <v>41463</v>
      </c>
      <c r="B132" s="4">
        <v>41463</v>
      </c>
      <c r="C132" s="48" t="str">
        <f t="shared" ca="1" si="46"/>
        <v/>
      </c>
      <c r="D132" s="48" t="str">
        <f t="shared" ca="1" si="47"/>
        <v/>
      </c>
      <c r="E132" s="48" t="str">
        <f t="shared" ca="1" si="48"/>
        <v/>
      </c>
      <c r="F132" s="48" t="str">
        <f t="shared" ca="1" si="49"/>
        <v/>
      </c>
      <c r="G132" s="48" t="str">
        <f t="shared" ca="1" si="50"/>
        <v>Short</v>
      </c>
      <c r="H132" s="48" t="str">
        <f t="shared" ca="1" si="51"/>
        <v/>
      </c>
      <c r="I132" s="48" t="str">
        <f t="shared" ca="1" si="52"/>
        <v/>
      </c>
      <c r="J132">
        <f t="shared" ca="1" si="53"/>
        <v>850.1</v>
      </c>
      <c r="K132">
        <f t="shared" ca="1" si="54"/>
        <v>824.05</v>
      </c>
      <c r="L132">
        <f t="shared" ca="1" si="55"/>
        <v>667.75</v>
      </c>
      <c r="M132">
        <f t="shared" ca="1" si="56"/>
        <v>660.45</v>
      </c>
      <c r="N132">
        <f t="shared" ca="1" si="57"/>
        <v>437</v>
      </c>
      <c r="O132">
        <f t="shared" ca="1" si="58"/>
        <v>557</v>
      </c>
      <c r="P132" s="5">
        <f t="shared" ca="1" si="59"/>
        <v>743430.45</v>
      </c>
      <c r="Q132" s="5">
        <f t="shared" ca="1" si="60"/>
        <v>727980.5</v>
      </c>
      <c r="R132" s="5">
        <f t="shared" ca="1" si="61"/>
        <v>-7317.7500000000546</v>
      </c>
      <c r="S132" s="12">
        <f t="shared" ca="1" si="62"/>
        <v>-9.8331766568930164E-3</v>
      </c>
      <c r="T132">
        <f t="shared" ca="1" si="63"/>
        <v>371.71522499999998</v>
      </c>
      <c r="U132">
        <f t="shared" ca="1" si="64"/>
        <v>363.99025</v>
      </c>
      <c r="V132" s="5">
        <f t="shared" ca="1" si="65"/>
        <v>-8053.4554750000543</v>
      </c>
      <c r="W132" s="12">
        <f t="shared" ca="1" si="66"/>
        <v>-1.0821775871558499E-2</v>
      </c>
      <c r="X132" s="8">
        <f t="shared" ca="1" si="67"/>
        <v>744189.82342500088</v>
      </c>
      <c r="Y132" s="8">
        <f t="shared" ca="1" si="68"/>
        <v>736136.3679500008</v>
      </c>
      <c r="Z132" s="12">
        <f ca="1">1-(Y132/MAX($Y$2:Y132))</f>
        <v>0.34816077452420746</v>
      </c>
    </row>
    <row r="133" spans="1:26" x14ac:dyDescent="0.3">
      <c r="A133" s="4">
        <v>41464</v>
      </c>
      <c r="B133" s="4">
        <v>41464</v>
      </c>
      <c r="C133" s="48" t="str">
        <f t="shared" ca="1" si="46"/>
        <v/>
      </c>
      <c r="D133" s="48" t="str">
        <f t="shared" ca="1" si="47"/>
        <v/>
      </c>
      <c r="E133" s="48" t="str">
        <f t="shared" ca="1" si="48"/>
        <v/>
      </c>
      <c r="F133" s="48" t="str">
        <f t="shared" ca="1" si="49"/>
        <v/>
      </c>
      <c r="G133" s="48" t="str">
        <f t="shared" ca="1" si="50"/>
        <v>Short</v>
      </c>
      <c r="H133" s="48" t="str">
        <f t="shared" ca="1" si="51"/>
        <v/>
      </c>
      <c r="I133" s="48" t="str">
        <f t="shared" ca="1" si="52"/>
        <v/>
      </c>
      <c r="J133">
        <f t="shared" ca="1" si="53"/>
        <v>850.1</v>
      </c>
      <c r="K133">
        <f t="shared" ca="1" si="54"/>
        <v>830.05</v>
      </c>
      <c r="L133">
        <f t="shared" ca="1" si="55"/>
        <v>667.75</v>
      </c>
      <c r="M133">
        <f t="shared" ca="1" si="56"/>
        <v>670.3</v>
      </c>
      <c r="N133">
        <f t="shared" ca="1" si="57"/>
        <v>432</v>
      </c>
      <c r="O133">
        <f t="shared" ca="1" si="58"/>
        <v>551</v>
      </c>
      <c r="P133" s="5">
        <f t="shared" ca="1" si="59"/>
        <v>735173.45</v>
      </c>
      <c r="Q133" s="5">
        <f t="shared" ca="1" si="60"/>
        <v>727916.89999999991</v>
      </c>
      <c r="R133" s="5">
        <f t="shared" ca="1" si="61"/>
        <v>-10066.650000000005</v>
      </c>
      <c r="S133" s="12">
        <f t="shared" ca="1" si="62"/>
        <v>-1.3674979851944692E-2</v>
      </c>
      <c r="T133">
        <f t="shared" ca="1" si="63"/>
        <v>367.586725</v>
      </c>
      <c r="U133">
        <f t="shared" ca="1" si="64"/>
        <v>363.95844999999997</v>
      </c>
      <c r="V133" s="5">
        <f t="shared" ca="1" si="65"/>
        <v>-10798.195175000004</v>
      </c>
      <c r="W133" s="12">
        <f t="shared" ca="1" si="66"/>
        <v>-1.4668742973629894E-2</v>
      </c>
      <c r="X133" s="8">
        <f t="shared" ca="1" si="67"/>
        <v>736136.3679500008</v>
      </c>
      <c r="Y133" s="8">
        <f t="shared" ca="1" si="68"/>
        <v>725338.1727750008</v>
      </c>
      <c r="Z133" s="12">
        <f ca="1">1-(Y133/MAX($Y$2:Y133))</f>
        <v>0.35772243658284186</v>
      </c>
    </row>
    <row r="134" spans="1:26" x14ac:dyDescent="0.3">
      <c r="A134" s="4">
        <v>41465</v>
      </c>
      <c r="B134" s="4">
        <v>41465</v>
      </c>
      <c r="C134" s="48" t="str">
        <f t="shared" ca="1" si="46"/>
        <v/>
      </c>
      <c r="D134" s="48" t="str">
        <f t="shared" ca="1" si="47"/>
        <v/>
      </c>
      <c r="E134" s="48" t="str">
        <f t="shared" ca="1" si="48"/>
        <v/>
      </c>
      <c r="F134" s="48" t="str">
        <f t="shared" ca="1" si="49"/>
        <v/>
      </c>
      <c r="G134" s="48" t="str">
        <f t="shared" ca="1" si="50"/>
        <v>Short</v>
      </c>
      <c r="H134" s="48" t="str">
        <f t="shared" ca="1" si="51"/>
        <v/>
      </c>
      <c r="I134" s="48" t="str">
        <f t="shared" ca="1" si="52"/>
        <v/>
      </c>
      <c r="J134">
        <f t="shared" ca="1" si="53"/>
        <v>850.1</v>
      </c>
      <c r="K134">
        <f t="shared" ca="1" si="54"/>
        <v>827.5</v>
      </c>
      <c r="L134">
        <f t="shared" ca="1" si="55"/>
        <v>667.75</v>
      </c>
      <c r="M134">
        <f t="shared" ca="1" si="56"/>
        <v>659.3</v>
      </c>
      <c r="N134">
        <f t="shared" ca="1" si="57"/>
        <v>426</v>
      </c>
      <c r="O134">
        <f t="shared" ca="1" si="58"/>
        <v>543</v>
      </c>
      <c r="P134" s="5">
        <f t="shared" ca="1" si="59"/>
        <v>724730.85000000009</v>
      </c>
      <c r="Q134" s="5">
        <f t="shared" ca="1" si="60"/>
        <v>710514.89999999991</v>
      </c>
      <c r="R134" s="5">
        <f t="shared" ca="1" si="61"/>
        <v>-5039.2499999999845</v>
      </c>
      <c r="S134" s="12">
        <f t="shared" ca="1" si="62"/>
        <v>-6.9474490508624519E-3</v>
      </c>
      <c r="T134">
        <f t="shared" ca="1" si="63"/>
        <v>362.36542500000007</v>
      </c>
      <c r="U134">
        <f t="shared" ca="1" si="64"/>
        <v>355.25744999999995</v>
      </c>
      <c r="V134" s="5">
        <f t="shared" ca="1" si="65"/>
        <v>-5756.8728749999846</v>
      </c>
      <c r="W134" s="12">
        <f t="shared" ca="1" si="66"/>
        <v>-7.9368122223256558E-3</v>
      </c>
      <c r="X134" s="8">
        <f t="shared" ca="1" si="67"/>
        <v>725338.1727750008</v>
      </c>
      <c r="Y134" s="8">
        <f t="shared" ca="1" si="68"/>
        <v>719581.2999000008</v>
      </c>
      <c r="Z134" s="12">
        <f ca="1">1-(Y134/MAX($Y$2:Y134))</f>
        <v>0.36282007299829677</v>
      </c>
    </row>
    <row r="135" spans="1:26" x14ac:dyDescent="0.3">
      <c r="A135" s="4">
        <v>41466</v>
      </c>
      <c r="B135" s="4">
        <v>41466</v>
      </c>
      <c r="C135" s="48" t="str">
        <f t="shared" ca="1" si="46"/>
        <v/>
      </c>
      <c r="D135" s="48" t="str">
        <f t="shared" ca="1" si="47"/>
        <v/>
      </c>
      <c r="E135" s="48" t="str">
        <f t="shared" ca="1" si="48"/>
        <v/>
      </c>
      <c r="F135" s="48" t="str">
        <f t="shared" ca="1" si="49"/>
        <v/>
      </c>
      <c r="G135" s="48" t="str">
        <f t="shared" ca="1" si="50"/>
        <v>Short</v>
      </c>
      <c r="H135" s="48" t="str">
        <f t="shared" ca="1" si="51"/>
        <v/>
      </c>
      <c r="I135" s="48" t="str">
        <f t="shared" ca="1" si="52"/>
        <v/>
      </c>
      <c r="J135">
        <f t="shared" ca="1" si="53"/>
        <v>850.1</v>
      </c>
      <c r="K135">
        <f t="shared" ca="1" si="54"/>
        <v>854.8</v>
      </c>
      <c r="L135">
        <f t="shared" ca="1" si="55"/>
        <v>667.75</v>
      </c>
      <c r="M135">
        <f t="shared" ca="1" si="56"/>
        <v>683.25</v>
      </c>
      <c r="N135">
        <f t="shared" ca="1" si="57"/>
        <v>423</v>
      </c>
      <c r="O135">
        <f t="shared" ca="1" si="58"/>
        <v>538</v>
      </c>
      <c r="P135" s="5">
        <f t="shared" ca="1" si="59"/>
        <v>718841.8</v>
      </c>
      <c r="Q135" s="5">
        <f t="shared" ca="1" si="60"/>
        <v>729168.89999999991</v>
      </c>
      <c r="R135" s="5">
        <f t="shared" ca="1" si="61"/>
        <v>-6350.9000000000287</v>
      </c>
      <c r="S135" s="12">
        <f t="shared" ca="1" si="62"/>
        <v>-8.8258269091798305E-3</v>
      </c>
      <c r="T135">
        <f t="shared" ca="1" si="63"/>
        <v>359.42090000000002</v>
      </c>
      <c r="U135">
        <f t="shared" ca="1" si="64"/>
        <v>364.58444999999995</v>
      </c>
      <c r="V135" s="5">
        <f t="shared" ca="1" si="65"/>
        <v>-7074.9053500000282</v>
      </c>
      <c r="W135" s="12">
        <f t="shared" ca="1" si="66"/>
        <v>-9.8319749984931756E-3</v>
      </c>
      <c r="X135" s="8">
        <f t="shared" ca="1" si="67"/>
        <v>719581.2999000008</v>
      </c>
      <c r="Y135" s="8">
        <f t="shared" ca="1" si="68"/>
        <v>712506.39455000078</v>
      </c>
      <c r="Z135" s="12">
        <f ca="1">1-(Y135/MAX($Y$2:Y135))</f>
        <v>0.36908481011011918</v>
      </c>
    </row>
    <row r="136" spans="1:26" x14ac:dyDescent="0.3">
      <c r="A136" s="4">
        <v>41467</v>
      </c>
      <c r="B136" s="4">
        <v>41467</v>
      </c>
      <c r="C136" s="48" t="str">
        <f t="shared" ca="1" si="46"/>
        <v/>
      </c>
      <c r="D136" s="48" t="str">
        <f t="shared" ca="1" si="47"/>
        <v/>
      </c>
      <c r="E136" s="48" t="str">
        <f t="shared" ca="1" si="48"/>
        <v/>
      </c>
      <c r="F136" s="48" t="str">
        <f t="shared" ca="1" si="49"/>
        <v/>
      </c>
      <c r="G136" s="48" t="str">
        <f t="shared" ca="1" si="50"/>
        <v>Short</v>
      </c>
      <c r="H136" s="48" t="str">
        <f t="shared" ca="1" si="51"/>
        <v/>
      </c>
      <c r="I136" s="48" t="str">
        <f t="shared" ca="1" si="52"/>
        <v/>
      </c>
      <c r="J136">
        <f t="shared" ca="1" si="53"/>
        <v>850.1</v>
      </c>
      <c r="K136">
        <f t="shared" ca="1" si="54"/>
        <v>851.3</v>
      </c>
      <c r="L136">
        <f t="shared" ca="1" si="55"/>
        <v>667.75</v>
      </c>
      <c r="M136">
        <f t="shared" ca="1" si="56"/>
        <v>695.75</v>
      </c>
      <c r="N136">
        <f t="shared" ca="1" si="57"/>
        <v>419</v>
      </c>
      <c r="O136">
        <f t="shared" ca="1" si="58"/>
        <v>533</v>
      </c>
      <c r="P136" s="5">
        <f t="shared" ca="1" si="59"/>
        <v>712102.65</v>
      </c>
      <c r="Q136" s="5">
        <f t="shared" ca="1" si="60"/>
        <v>727529.45</v>
      </c>
      <c r="R136" s="5">
        <f t="shared" ca="1" si="61"/>
        <v>-14421.200000000028</v>
      </c>
      <c r="S136" s="12">
        <f t="shared" ca="1" si="62"/>
        <v>-2.0240099050771405E-2</v>
      </c>
      <c r="T136">
        <f t="shared" ca="1" si="63"/>
        <v>356.05132500000002</v>
      </c>
      <c r="U136">
        <f t="shared" ca="1" si="64"/>
        <v>363.764725</v>
      </c>
      <c r="V136" s="5">
        <f t="shared" ca="1" si="65"/>
        <v>-15141.016050000027</v>
      </c>
      <c r="W136" s="12">
        <f t="shared" ca="1" si="66"/>
        <v>-2.1250358124242058E-2</v>
      </c>
      <c r="X136" s="8">
        <f t="shared" ca="1" si="67"/>
        <v>712506.39455000078</v>
      </c>
      <c r="Y136" s="8">
        <f t="shared" ca="1" si="68"/>
        <v>697365.37850000081</v>
      </c>
      <c r="Z136" s="12">
        <f ca="1">1-(Y136/MAX($Y$2:Y136))</f>
        <v>0.38249198384130334</v>
      </c>
    </row>
    <row r="137" spans="1:26" x14ac:dyDescent="0.3">
      <c r="A137" s="4">
        <v>41470</v>
      </c>
      <c r="B137" s="4">
        <v>41470</v>
      </c>
      <c r="C137" s="48" t="str">
        <f t="shared" ca="1" si="46"/>
        <v/>
      </c>
      <c r="D137" s="48" t="str">
        <f t="shared" ca="1" si="47"/>
        <v/>
      </c>
      <c r="E137" s="48" t="str">
        <f t="shared" ca="1" si="48"/>
        <v/>
      </c>
      <c r="F137" s="48" t="str">
        <f t="shared" ca="1" si="49"/>
        <v/>
      </c>
      <c r="G137" s="48" t="str">
        <f t="shared" ca="1" si="50"/>
        <v>Short</v>
      </c>
      <c r="H137" s="48" t="str">
        <f t="shared" ca="1" si="51"/>
        <v/>
      </c>
      <c r="I137" s="48" t="str">
        <f t="shared" ca="1" si="52"/>
        <v/>
      </c>
      <c r="J137">
        <f t="shared" ca="1" si="53"/>
        <v>850.1</v>
      </c>
      <c r="K137">
        <f t="shared" ca="1" si="54"/>
        <v>848.5</v>
      </c>
      <c r="L137">
        <f t="shared" ca="1" si="55"/>
        <v>667.75</v>
      </c>
      <c r="M137">
        <f t="shared" ca="1" si="56"/>
        <v>695.45</v>
      </c>
      <c r="N137">
        <f t="shared" ca="1" si="57"/>
        <v>410</v>
      </c>
      <c r="O137">
        <f t="shared" ca="1" si="58"/>
        <v>522</v>
      </c>
      <c r="P137" s="5">
        <f t="shared" ca="1" si="59"/>
        <v>697106.5</v>
      </c>
      <c r="Q137" s="5">
        <f t="shared" ca="1" si="60"/>
        <v>710909.9</v>
      </c>
      <c r="R137" s="5">
        <f t="shared" ca="1" si="61"/>
        <v>-15115.400000000032</v>
      </c>
      <c r="S137" s="12">
        <f t="shared" ca="1" si="62"/>
        <v>-2.1675007773561294E-2</v>
      </c>
      <c r="T137">
        <f t="shared" ca="1" si="63"/>
        <v>348.55324999999999</v>
      </c>
      <c r="U137">
        <f t="shared" ca="1" si="64"/>
        <v>355.45495</v>
      </c>
      <c r="V137" s="5">
        <f t="shared" ca="1" si="65"/>
        <v>-15819.408200000033</v>
      </c>
      <c r="W137" s="12">
        <f t="shared" ca="1" si="66"/>
        <v>-2.2684533370479064E-2</v>
      </c>
      <c r="X137" s="8">
        <f t="shared" ca="1" si="67"/>
        <v>697365.37850000081</v>
      </c>
      <c r="Y137" s="8">
        <f t="shared" ca="1" si="68"/>
        <v>681545.97030000074</v>
      </c>
      <c r="Z137" s="12">
        <f ca="1">1-(Y137/MAX($Y$2:Y137))</f>
        <v>0.39649986504039358</v>
      </c>
    </row>
    <row r="138" spans="1:26" x14ac:dyDescent="0.3">
      <c r="A138" s="4">
        <v>41471</v>
      </c>
      <c r="B138" s="4">
        <v>41471</v>
      </c>
      <c r="C138" s="48" t="str">
        <f t="shared" ca="1" si="46"/>
        <v/>
      </c>
      <c r="D138" s="48" t="str">
        <f t="shared" ca="1" si="47"/>
        <v/>
      </c>
      <c r="E138" s="48" t="str">
        <f t="shared" ca="1" si="48"/>
        <v/>
      </c>
      <c r="F138" s="48" t="str">
        <f t="shared" ca="1" si="49"/>
        <v/>
      </c>
      <c r="G138" s="48" t="str">
        <f t="shared" ca="1" si="50"/>
        <v>Short</v>
      </c>
      <c r="H138" s="48" t="str">
        <f t="shared" ca="1" si="51"/>
        <v/>
      </c>
      <c r="I138" s="48" t="str">
        <f t="shared" ca="1" si="52"/>
        <v/>
      </c>
      <c r="J138">
        <f t="shared" ca="1" si="53"/>
        <v>850.1</v>
      </c>
      <c r="K138">
        <f t="shared" ca="1" si="54"/>
        <v>816.05</v>
      </c>
      <c r="L138">
        <f t="shared" ca="1" si="55"/>
        <v>667.75</v>
      </c>
      <c r="M138">
        <f t="shared" ca="1" si="56"/>
        <v>678.7</v>
      </c>
      <c r="N138">
        <f t="shared" ca="1" si="57"/>
        <v>400</v>
      </c>
      <c r="O138">
        <f t="shared" ca="1" si="58"/>
        <v>510</v>
      </c>
      <c r="P138" s="5">
        <f t="shared" ca="1" si="59"/>
        <v>680592.5</v>
      </c>
      <c r="Q138" s="5">
        <f t="shared" ca="1" si="60"/>
        <v>672557</v>
      </c>
      <c r="R138" s="5">
        <f t="shared" ca="1" si="61"/>
        <v>-19204.500000000051</v>
      </c>
      <c r="S138" s="12">
        <f t="shared" ca="1" si="62"/>
        <v>-2.8177849825077352E-2</v>
      </c>
      <c r="T138">
        <f t="shared" ca="1" si="63"/>
        <v>340.29624999999999</v>
      </c>
      <c r="U138">
        <f t="shared" ca="1" si="64"/>
        <v>336.27850000000001</v>
      </c>
      <c r="V138" s="5">
        <f t="shared" ca="1" si="65"/>
        <v>-19881.074750000051</v>
      </c>
      <c r="W138" s="12">
        <f t="shared" ca="1" si="66"/>
        <v>-2.9170555789874104E-2</v>
      </c>
      <c r="X138" s="8">
        <f t="shared" ca="1" si="67"/>
        <v>681545.97030000074</v>
      </c>
      <c r="Y138" s="8">
        <f t="shared" ca="1" si="68"/>
        <v>661664.89555000071</v>
      </c>
      <c r="Z138" s="12">
        <f ca="1">1-(Y138/MAX($Y$2:Y138))</f>
        <v>0.41410429939642934</v>
      </c>
    </row>
    <row r="139" spans="1:26" x14ac:dyDescent="0.3">
      <c r="A139" s="4">
        <v>41472</v>
      </c>
      <c r="B139" s="4">
        <v>41472</v>
      </c>
      <c r="C139" s="48" t="str">
        <f t="shared" ca="1" si="46"/>
        <v/>
      </c>
      <c r="D139" s="48" t="str">
        <f t="shared" ca="1" si="47"/>
        <v/>
      </c>
      <c r="E139" s="48" t="str">
        <f t="shared" ca="1" si="48"/>
        <v/>
      </c>
      <c r="F139" s="48" t="str">
        <f t="shared" ca="1" si="49"/>
        <v/>
      </c>
      <c r="G139" s="48" t="str">
        <f t="shared" ca="1" si="50"/>
        <v>Short</v>
      </c>
      <c r="H139" s="48" t="str">
        <f t="shared" ca="1" si="51"/>
        <v/>
      </c>
      <c r="I139" s="48" t="str">
        <f t="shared" ca="1" si="52"/>
        <v/>
      </c>
      <c r="J139">
        <f t="shared" ca="1" si="53"/>
        <v>850.1</v>
      </c>
      <c r="K139">
        <f t="shared" ca="1" si="54"/>
        <v>817.1</v>
      </c>
      <c r="L139">
        <f t="shared" ca="1" si="55"/>
        <v>667.75</v>
      </c>
      <c r="M139">
        <f t="shared" ca="1" si="56"/>
        <v>662.9</v>
      </c>
      <c r="N139">
        <f t="shared" ca="1" si="57"/>
        <v>389</v>
      </c>
      <c r="O139">
        <f t="shared" ca="1" si="58"/>
        <v>495</v>
      </c>
      <c r="P139" s="5">
        <f t="shared" ca="1" si="59"/>
        <v>661225.15</v>
      </c>
      <c r="Q139" s="5">
        <f t="shared" ca="1" si="60"/>
        <v>645987.4</v>
      </c>
      <c r="R139" s="5">
        <f t="shared" ca="1" si="61"/>
        <v>-10436.249999999989</v>
      </c>
      <c r="S139" s="12">
        <f t="shared" ca="1" si="62"/>
        <v>-1.5772712244806319E-2</v>
      </c>
      <c r="T139">
        <f t="shared" ca="1" si="63"/>
        <v>330.61257499999999</v>
      </c>
      <c r="U139">
        <f t="shared" ca="1" si="64"/>
        <v>322.99370000000005</v>
      </c>
      <c r="V139" s="5">
        <f t="shared" ca="1" si="65"/>
        <v>-11089.856274999989</v>
      </c>
      <c r="W139" s="12">
        <f t="shared" ca="1" si="66"/>
        <v>-1.6760532936814919E-2</v>
      </c>
      <c r="X139" s="8">
        <f t="shared" ca="1" si="67"/>
        <v>661664.89555000071</v>
      </c>
      <c r="Y139" s="8">
        <f t="shared" ca="1" si="68"/>
        <v>650575.03927500069</v>
      </c>
      <c r="Z139" s="12">
        <f ca="1">1-(Y139/MAX($Y$2:Y139))</f>
        <v>0.42392422358393378</v>
      </c>
    </row>
    <row r="140" spans="1:26" x14ac:dyDescent="0.3">
      <c r="A140" s="4">
        <v>41473</v>
      </c>
      <c r="B140" s="4">
        <v>41473</v>
      </c>
      <c r="C140" s="48" t="str">
        <f t="shared" ca="1" si="46"/>
        <v/>
      </c>
      <c r="D140" s="48" t="str">
        <f t="shared" ca="1" si="47"/>
        <v/>
      </c>
      <c r="E140" s="48" t="str">
        <f t="shared" ca="1" si="48"/>
        <v/>
      </c>
      <c r="F140" s="48" t="str">
        <f t="shared" ca="1" si="49"/>
        <v/>
      </c>
      <c r="G140" s="48" t="str">
        <f t="shared" ca="1" si="50"/>
        <v>Short</v>
      </c>
      <c r="H140" s="48" t="str">
        <f t="shared" ca="1" si="51"/>
        <v/>
      </c>
      <c r="I140" s="48" t="str">
        <f t="shared" ca="1" si="52"/>
        <v/>
      </c>
      <c r="J140">
        <f t="shared" ca="1" si="53"/>
        <v>850.1</v>
      </c>
      <c r="K140">
        <f t="shared" ca="1" si="54"/>
        <v>829.05</v>
      </c>
      <c r="L140">
        <f t="shared" ca="1" si="55"/>
        <v>667.75</v>
      </c>
      <c r="M140">
        <f t="shared" ca="1" si="56"/>
        <v>684.1</v>
      </c>
      <c r="N140">
        <f t="shared" ca="1" si="57"/>
        <v>382</v>
      </c>
      <c r="O140">
        <f t="shared" ca="1" si="58"/>
        <v>487</v>
      </c>
      <c r="P140" s="5">
        <f t="shared" ca="1" si="59"/>
        <v>649932.44999999995</v>
      </c>
      <c r="Q140" s="5">
        <f t="shared" ca="1" si="60"/>
        <v>649853.80000000005</v>
      </c>
      <c r="R140" s="5">
        <f t="shared" ca="1" si="61"/>
        <v>-16003.550000000036</v>
      </c>
      <c r="S140" s="12">
        <f t="shared" ca="1" si="62"/>
        <v>-2.4599083939393609E-2</v>
      </c>
      <c r="T140">
        <f t="shared" ca="1" si="63"/>
        <v>324.96622500000001</v>
      </c>
      <c r="U140">
        <f t="shared" ca="1" si="64"/>
        <v>324.92690000000005</v>
      </c>
      <c r="V140" s="5">
        <f t="shared" ca="1" si="65"/>
        <v>-16653.443125000034</v>
      </c>
      <c r="W140" s="12">
        <f t="shared" ca="1" si="66"/>
        <v>-2.559803576780104E-2</v>
      </c>
      <c r="X140" s="8">
        <f t="shared" ca="1" si="67"/>
        <v>650575.03927500069</v>
      </c>
      <c r="Y140" s="8">
        <f t="shared" ca="1" si="68"/>
        <v>633921.5961500007</v>
      </c>
      <c r="Z140" s="12">
        <f ca="1">1-(Y140/MAX($Y$2:Y140))</f>
        <v>0.4386706319135959</v>
      </c>
    </row>
    <row r="141" spans="1:26" x14ac:dyDescent="0.3">
      <c r="A141" s="4">
        <v>41474</v>
      </c>
      <c r="B141" s="4">
        <v>41474</v>
      </c>
      <c r="C141" s="48" t="str">
        <f t="shared" ca="1" si="46"/>
        <v/>
      </c>
      <c r="D141" s="48" t="str">
        <f t="shared" ca="1" si="47"/>
        <v/>
      </c>
      <c r="E141" s="48" t="str">
        <f t="shared" ca="1" si="48"/>
        <v/>
      </c>
      <c r="F141" s="48" t="str">
        <f t="shared" ca="1" si="49"/>
        <v/>
      </c>
      <c r="G141" s="48" t="str">
        <f t="shared" ca="1" si="50"/>
        <v>Short</v>
      </c>
      <c r="H141" s="48" t="str">
        <f t="shared" ca="1" si="51"/>
        <v/>
      </c>
      <c r="I141" s="48" t="str">
        <f t="shared" ca="1" si="52"/>
        <v/>
      </c>
      <c r="J141">
        <f t="shared" ca="1" si="53"/>
        <v>850.1</v>
      </c>
      <c r="K141">
        <f t="shared" ca="1" si="54"/>
        <v>803.2</v>
      </c>
      <c r="L141">
        <f t="shared" ca="1" si="55"/>
        <v>667.75</v>
      </c>
      <c r="M141">
        <f t="shared" ca="1" si="56"/>
        <v>680</v>
      </c>
      <c r="N141">
        <f t="shared" ca="1" si="57"/>
        <v>372</v>
      </c>
      <c r="O141">
        <f t="shared" ca="1" si="58"/>
        <v>474</v>
      </c>
      <c r="P141" s="5">
        <f t="shared" ca="1" si="59"/>
        <v>632750.69999999995</v>
      </c>
      <c r="Q141" s="5">
        <f t="shared" ca="1" si="60"/>
        <v>621110.4</v>
      </c>
      <c r="R141" s="5">
        <f t="shared" ca="1" si="61"/>
        <v>-23253.299999999992</v>
      </c>
      <c r="S141" s="12">
        <f t="shared" ca="1" si="62"/>
        <v>-3.6681665589600322E-2</v>
      </c>
      <c r="T141">
        <f t="shared" ca="1" si="63"/>
        <v>316.37534999999997</v>
      </c>
      <c r="U141">
        <f t="shared" ca="1" si="64"/>
        <v>310.55520000000001</v>
      </c>
      <c r="V141" s="5">
        <f t="shared" ca="1" si="65"/>
        <v>-23880.230549999993</v>
      </c>
      <c r="W141" s="12">
        <f t="shared" ca="1" si="66"/>
        <v>-3.7670637339115624E-2</v>
      </c>
      <c r="X141" s="8">
        <f t="shared" ca="1" si="67"/>
        <v>633921.5961500007</v>
      </c>
      <c r="Y141" s="8">
        <f t="shared" ca="1" si="68"/>
        <v>610041.36560000072</v>
      </c>
      <c r="Z141" s="12">
        <f ca="1">1-(Y141/MAX($Y$2:Y141))</f>
        <v>0.45981626696657385</v>
      </c>
    </row>
    <row r="142" spans="1:26" x14ac:dyDescent="0.3">
      <c r="A142" s="4">
        <v>41477</v>
      </c>
      <c r="B142" s="4">
        <v>41477</v>
      </c>
      <c r="C142" s="48" t="str">
        <f t="shared" ca="1" si="46"/>
        <v/>
      </c>
      <c r="D142" s="48" t="str">
        <f t="shared" ca="1" si="47"/>
        <v/>
      </c>
      <c r="E142" s="48" t="str">
        <f t="shared" ca="1" si="48"/>
        <v/>
      </c>
      <c r="F142" s="48" t="str">
        <f t="shared" ca="1" si="49"/>
        <v/>
      </c>
      <c r="G142" s="48" t="str">
        <f t="shared" ca="1" si="50"/>
        <v>Short</v>
      </c>
      <c r="H142" s="48" t="str">
        <f t="shared" ca="1" si="51"/>
        <v/>
      </c>
      <c r="I142" s="48" t="str">
        <f t="shared" ca="1" si="52"/>
        <v/>
      </c>
      <c r="J142">
        <f t="shared" ca="1" si="53"/>
        <v>850.1</v>
      </c>
      <c r="K142">
        <f t="shared" ca="1" si="54"/>
        <v>830.3</v>
      </c>
      <c r="L142">
        <f t="shared" ca="1" si="55"/>
        <v>667.75</v>
      </c>
      <c r="M142">
        <f t="shared" ca="1" si="56"/>
        <v>682.05</v>
      </c>
      <c r="N142">
        <f t="shared" ca="1" si="57"/>
        <v>358</v>
      </c>
      <c r="O142">
        <f t="shared" ca="1" si="58"/>
        <v>456</v>
      </c>
      <c r="P142" s="5">
        <f t="shared" ca="1" si="59"/>
        <v>608829.80000000005</v>
      </c>
      <c r="Q142" s="5">
        <f t="shared" ca="1" si="60"/>
        <v>608262.19999999995</v>
      </c>
      <c r="R142" s="5">
        <f t="shared" ca="1" si="61"/>
        <v>-13609.200000000004</v>
      </c>
      <c r="S142" s="12">
        <f t="shared" ca="1" si="62"/>
        <v>-2.2308651129935752E-2</v>
      </c>
      <c r="T142">
        <f t="shared" ca="1" si="63"/>
        <v>304.41490000000005</v>
      </c>
      <c r="U142">
        <f t="shared" ca="1" si="64"/>
        <v>304.1311</v>
      </c>
      <c r="V142" s="5">
        <f t="shared" ca="1" si="65"/>
        <v>-14217.746000000005</v>
      </c>
      <c r="W142" s="12">
        <f t="shared" ca="1" si="66"/>
        <v>-2.3306199877144836E-2</v>
      </c>
      <c r="X142" s="8">
        <f t="shared" ca="1" si="67"/>
        <v>610041.36560000072</v>
      </c>
      <c r="Y142" s="8">
        <f t="shared" ca="1" si="68"/>
        <v>595823.61960000067</v>
      </c>
      <c r="Z142" s="12">
        <f ca="1">1-(Y142/MAX($Y$2:Y142))</f>
        <v>0.47240589701903313</v>
      </c>
    </row>
    <row r="143" spans="1:26" x14ac:dyDescent="0.3">
      <c r="A143" s="4">
        <v>41478</v>
      </c>
      <c r="B143" s="4">
        <v>41478</v>
      </c>
      <c r="C143" s="48" t="str">
        <f t="shared" ca="1" si="46"/>
        <v/>
      </c>
      <c r="D143" s="48" t="str">
        <f t="shared" ca="1" si="47"/>
        <v/>
      </c>
      <c r="E143" s="48" t="str">
        <f t="shared" ca="1" si="48"/>
        <v/>
      </c>
      <c r="F143" s="48" t="str">
        <f t="shared" ca="1" si="49"/>
        <v/>
      </c>
      <c r="G143" s="48" t="str">
        <f t="shared" ca="1" si="50"/>
        <v>Short</v>
      </c>
      <c r="H143" s="48" t="str">
        <f t="shared" ca="1" si="51"/>
        <v/>
      </c>
      <c r="I143" s="48" t="str">
        <f t="shared" ca="1" si="52"/>
        <v/>
      </c>
      <c r="J143">
        <f t="shared" ca="1" si="53"/>
        <v>850.1</v>
      </c>
      <c r="K143">
        <f t="shared" ca="1" si="54"/>
        <v>826.85</v>
      </c>
      <c r="L143">
        <f t="shared" ca="1" si="55"/>
        <v>667.75</v>
      </c>
      <c r="M143">
        <f t="shared" ca="1" si="56"/>
        <v>683.6</v>
      </c>
      <c r="N143">
        <f t="shared" ca="1" si="57"/>
        <v>350</v>
      </c>
      <c r="O143">
        <f t="shared" ca="1" si="58"/>
        <v>446</v>
      </c>
      <c r="P143" s="5">
        <f t="shared" ca="1" si="59"/>
        <v>595351.5</v>
      </c>
      <c r="Q143" s="5">
        <f t="shared" ca="1" si="60"/>
        <v>594283.10000000009</v>
      </c>
      <c r="R143" s="5">
        <f t="shared" ca="1" si="61"/>
        <v>-15206.600000000009</v>
      </c>
      <c r="S143" s="12">
        <f t="shared" ca="1" si="62"/>
        <v>-2.5521982512557634E-2</v>
      </c>
      <c r="T143">
        <f t="shared" ca="1" si="63"/>
        <v>297.67574999999999</v>
      </c>
      <c r="U143">
        <f t="shared" ca="1" si="64"/>
        <v>297.14155000000005</v>
      </c>
      <c r="V143" s="5">
        <f t="shared" ca="1" si="65"/>
        <v>-15801.41730000001</v>
      </c>
      <c r="W143" s="12">
        <f t="shared" ca="1" si="66"/>
        <v>-2.6520293557022984E-2</v>
      </c>
      <c r="X143" s="8">
        <f t="shared" ca="1" si="67"/>
        <v>595823.61960000067</v>
      </c>
      <c r="Y143" s="8">
        <f t="shared" ca="1" si="68"/>
        <v>580022.2023000007</v>
      </c>
      <c r="Z143" s="12">
        <f ca="1">1-(Y143/MAX($Y$2:Y143))</f>
        <v>0.48639784750904258</v>
      </c>
    </row>
    <row r="144" spans="1:26" x14ac:dyDescent="0.3">
      <c r="A144" s="4">
        <v>41479</v>
      </c>
      <c r="B144" s="4">
        <v>41479</v>
      </c>
      <c r="C144" s="48" t="str">
        <f t="shared" ca="1" si="46"/>
        <v/>
      </c>
      <c r="D144" s="48">
        <f t="shared" ca="1" si="47"/>
        <v>17</v>
      </c>
      <c r="E144" s="48" t="str">
        <f t="shared" ca="1" si="48"/>
        <v/>
      </c>
      <c r="F144" s="48" t="str">
        <f t="shared" ca="1" si="49"/>
        <v>Short</v>
      </c>
      <c r="G144" s="48" t="str">
        <f t="shared" ca="1" si="50"/>
        <v>Short</v>
      </c>
      <c r="H144" s="48" t="str">
        <f t="shared" ca="1" si="51"/>
        <v/>
      </c>
      <c r="I144" s="48">
        <f t="shared" ca="1" si="52"/>
        <v>1</v>
      </c>
      <c r="J144" t="str">
        <f t="shared" ca="1" si="53"/>
        <v/>
      </c>
      <c r="K144">
        <f t="shared" ca="1" si="54"/>
        <v>803.25</v>
      </c>
      <c r="L144" t="str">
        <f t="shared" ca="1" si="55"/>
        <v/>
      </c>
      <c r="M144">
        <f t="shared" ca="1" si="56"/>
        <v>659.95</v>
      </c>
      <c r="N144">
        <f t="shared" ca="1" si="57"/>
        <v>341</v>
      </c>
      <c r="O144">
        <f t="shared" ca="1" si="58"/>
        <v>434</v>
      </c>
      <c r="P144" s="5">
        <f t="shared" ca="1" si="59"/>
        <v>579687.60000000009</v>
      </c>
      <c r="Q144" s="5">
        <f t="shared" ca="1" si="60"/>
        <v>560326.55000000005</v>
      </c>
      <c r="R144" s="5">
        <f t="shared" ca="1" si="61"/>
        <v>-12590.650000000027</v>
      </c>
      <c r="S144" s="12">
        <f t="shared" ca="1" si="62"/>
        <v>-2.1707186294030612E-2</v>
      </c>
      <c r="T144">
        <f t="shared" ca="1" si="63"/>
        <v>289.84380000000004</v>
      </c>
      <c r="U144">
        <f t="shared" ca="1" si="64"/>
        <v>280.16327500000006</v>
      </c>
      <c r="V144" s="5">
        <f t="shared" ca="1" si="65"/>
        <v>-13160.657075000026</v>
      </c>
      <c r="W144" s="12">
        <f t="shared" ca="1" si="66"/>
        <v>-2.2689919494138667E-2</v>
      </c>
      <c r="X144" s="8">
        <f t="shared" ca="1" si="67"/>
        <v>580022.2023000007</v>
      </c>
      <c r="Y144" s="8">
        <f t="shared" ca="1" si="68"/>
        <v>566861.54522500071</v>
      </c>
      <c r="Z144" s="12">
        <f ca="1">1-(Y144/MAX($Y$2:Y144))</f>
        <v>0.49805143900107862</v>
      </c>
    </row>
    <row r="145" spans="1:26" x14ac:dyDescent="0.3">
      <c r="A145" s="4">
        <v>41480</v>
      </c>
      <c r="B145" s="4">
        <v>41480</v>
      </c>
      <c r="C145" s="48" t="str">
        <f t="shared" ca="1" si="46"/>
        <v/>
      </c>
      <c r="D145" s="48" t="str">
        <f t="shared" ca="1" si="47"/>
        <v/>
      </c>
      <c r="E145" s="48" t="str">
        <f t="shared" ca="1" si="48"/>
        <v/>
      </c>
      <c r="F145" s="48" t="str">
        <f t="shared" ca="1" si="49"/>
        <v/>
      </c>
      <c r="G145" s="48" t="str">
        <f t="shared" ca="1" si="50"/>
        <v/>
      </c>
      <c r="H145" s="48" t="str">
        <f t="shared" ca="1" si="51"/>
        <v/>
      </c>
      <c r="I145" s="48" t="str">
        <f t="shared" ca="1" si="52"/>
        <v/>
      </c>
      <c r="J145" t="str">
        <f t="shared" ca="1" si="53"/>
        <v/>
      </c>
      <c r="K145" t="str">
        <f t="shared" ca="1" si="54"/>
        <v/>
      </c>
      <c r="L145" t="str">
        <f t="shared" ca="1" si="55"/>
        <v/>
      </c>
      <c r="M145" t="str">
        <f t="shared" ca="1" si="56"/>
        <v/>
      </c>
      <c r="N145">
        <f t="shared" ca="1" si="57"/>
        <v>0</v>
      </c>
      <c r="O145">
        <f t="shared" ca="1" si="58"/>
        <v>0</v>
      </c>
      <c r="P145" s="5">
        <f t="shared" ca="1" si="59"/>
        <v>0</v>
      </c>
      <c r="Q145" s="5">
        <f t="shared" ca="1" si="60"/>
        <v>0</v>
      </c>
      <c r="R145" s="5">
        <f t="shared" ca="1" si="61"/>
        <v>0</v>
      </c>
      <c r="S145" s="12">
        <f t="shared" ca="1" si="62"/>
        <v>0</v>
      </c>
      <c r="T145">
        <f t="shared" ca="1" si="63"/>
        <v>0</v>
      </c>
      <c r="U145">
        <f t="shared" ca="1" si="64"/>
        <v>0</v>
      </c>
      <c r="V145" s="5">
        <f t="shared" ca="1" si="65"/>
        <v>0</v>
      </c>
      <c r="W145" s="12">
        <f t="shared" ca="1" si="66"/>
        <v>0</v>
      </c>
      <c r="X145" s="8">
        <f t="shared" ca="1" si="67"/>
        <v>566861.54522500071</v>
      </c>
      <c r="Y145" s="8">
        <f t="shared" ca="1" si="68"/>
        <v>566861.54522500071</v>
      </c>
      <c r="Z145" s="12">
        <f ca="1">1-(Y145/MAX($Y$2:Y145))</f>
        <v>0.49805143900107862</v>
      </c>
    </row>
    <row r="146" spans="1:26" x14ac:dyDescent="0.3">
      <c r="A146" s="4">
        <v>41481</v>
      </c>
      <c r="B146" s="4">
        <v>41481</v>
      </c>
      <c r="C146" s="48">
        <f t="shared" ca="1" si="46"/>
        <v>18</v>
      </c>
      <c r="D146" s="48" t="str">
        <f t="shared" ca="1" si="47"/>
        <v/>
      </c>
      <c r="E146" s="48" t="str">
        <f t="shared" ca="1" si="48"/>
        <v>Long</v>
      </c>
      <c r="F146" s="48" t="str">
        <f t="shared" ca="1" si="49"/>
        <v/>
      </c>
      <c r="G146" s="48" t="str">
        <f t="shared" ca="1" si="50"/>
        <v/>
      </c>
      <c r="H146" s="48">
        <f t="shared" ca="1" si="51"/>
        <v>1</v>
      </c>
      <c r="I146" s="48" t="str">
        <f t="shared" ca="1" si="52"/>
        <v/>
      </c>
      <c r="J146">
        <f t="shared" ca="1" si="53"/>
        <v>644.1</v>
      </c>
      <c r="K146" t="str">
        <f t="shared" ca="1" si="54"/>
        <v/>
      </c>
      <c r="L146">
        <f t="shared" ca="1" si="55"/>
        <v>805.55</v>
      </c>
      <c r="M146" t="str">
        <f t="shared" ca="1" si="56"/>
        <v/>
      </c>
      <c r="N146">
        <f t="shared" ca="1" si="57"/>
        <v>0</v>
      </c>
      <c r="O146">
        <f t="shared" ca="1" si="58"/>
        <v>0</v>
      </c>
      <c r="P146" s="5">
        <f t="shared" ca="1" si="59"/>
        <v>0</v>
      </c>
      <c r="Q146" s="5">
        <f t="shared" ca="1" si="60"/>
        <v>0</v>
      </c>
      <c r="R146" s="5">
        <f t="shared" ca="1" si="61"/>
        <v>0</v>
      </c>
      <c r="S146" s="12">
        <f t="shared" ca="1" si="62"/>
        <v>0</v>
      </c>
      <c r="T146">
        <f t="shared" ca="1" si="63"/>
        <v>0</v>
      </c>
      <c r="U146">
        <f t="shared" ca="1" si="64"/>
        <v>0</v>
      </c>
      <c r="V146" s="5">
        <f t="shared" ca="1" si="65"/>
        <v>0</v>
      </c>
      <c r="W146" s="12">
        <f t="shared" ca="1" si="66"/>
        <v>0</v>
      </c>
      <c r="X146" s="8">
        <f t="shared" ca="1" si="67"/>
        <v>566861.54522500071</v>
      </c>
      <c r="Y146" s="8">
        <f t="shared" ca="1" si="68"/>
        <v>566861.54522500071</v>
      </c>
      <c r="Z146" s="12">
        <f ca="1">1-(Y146/MAX($Y$2:Y146))</f>
        <v>0.49805143900107862</v>
      </c>
    </row>
    <row r="147" spans="1:26" x14ac:dyDescent="0.3">
      <c r="A147" s="4">
        <v>41484</v>
      </c>
      <c r="B147" s="4">
        <v>41484</v>
      </c>
      <c r="C147" s="48" t="str">
        <f t="shared" ca="1" si="46"/>
        <v/>
      </c>
      <c r="D147" s="48" t="str">
        <f t="shared" ca="1" si="47"/>
        <v/>
      </c>
      <c r="E147" s="48" t="str">
        <f t="shared" ca="1" si="48"/>
        <v/>
      </c>
      <c r="F147" s="48" t="str">
        <f t="shared" ca="1" si="49"/>
        <v/>
      </c>
      <c r="G147" s="48" t="str">
        <f t="shared" ca="1" si="50"/>
        <v>Long</v>
      </c>
      <c r="H147" s="48" t="str">
        <f t="shared" ca="1" si="51"/>
        <v/>
      </c>
      <c r="I147" s="48" t="str">
        <f t="shared" ca="1" si="52"/>
        <v/>
      </c>
      <c r="J147">
        <f t="shared" ca="1" si="53"/>
        <v>644.1</v>
      </c>
      <c r="K147">
        <f t="shared" ca="1" si="54"/>
        <v>632.5</v>
      </c>
      <c r="L147">
        <f t="shared" ca="1" si="55"/>
        <v>805.55</v>
      </c>
      <c r="M147">
        <f t="shared" ca="1" si="56"/>
        <v>806.6</v>
      </c>
      <c r="N147">
        <f t="shared" ca="1" si="57"/>
        <v>440</v>
      </c>
      <c r="O147">
        <f t="shared" ca="1" si="58"/>
        <v>351</v>
      </c>
      <c r="P147" s="5">
        <f t="shared" ca="1" si="59"/>
        <v>566152.05000000005</v>
      </c>
      <c r="Q147" s="5">
        <f t="shared" ca="1" si="60"/>
        <v>561416.60000000009</v>
      </c>
      <c r="R147" s="5">
        <f t="shared" ca="1" si="61"/>
        <v>-5472.5500000000338</v>
      </c>
      <c r="S147" s="12">
        <f t="shared" ca="1" si="62"/>
        <v>-9.6541210919993698E-3</v>
      </c>
      <c r="T147">
        <f t="shared" ca="1" si="63"/>
        <v>283.07602500000002</v>
      </c>
      <c r="U147">
        <f t="shared" ca="1" si="64"/>
        <v>280.70830000000007</v>
      </c>
      <c r="V147" s="5">
        <f t="shared" ca="1" si="65"/>
        <v>-6036.3343250000344</v>
      </c>
      <c r="W147" s="12">
        <f t="shared" ca="1" si="66"/>
        <v>-1.0648692570253766E-2</v>
      </c>
      <c r="X147" s="8">
        <f t="shared" ca="1" si="67"/>
        <v>566861.54522500071</v>
      </c>
      <c r="Y147" s="8">
        <f t="shared" ca="1" si="68"/>
        <v>560825.21090000065</v>
      </c>
      <c r="Z147" s="12">
        <f ca="1">1-(Y147/MAX($Y$2:Y147))</f>
        <v>0.50339653491323744</v>
      </c>
    </row>
    <row r="148" spans="1:26" x14ac:dyDescent="0.3">
      <c r="A148" s="4">
        <v>41485</v>
      </c>
      <c r="B148" s="4">
        <v>41485</v>
      </c>
      <c r="C148" s="48" t="str">
        <f t="shared" ca="1" si="46"/>
        <v/>
      </c>
      <c r="D148" s="48" t="str">
        <f t="shared" ca="1" si="47"/>
        <v/>
      </c>
      <c r="E148" s="48" t="str">
        <f t="shared" ca="1" si="48"/>
        <v/>
      </c>
      <c r="F148" s="48" t="str">
        <f t="shared" ca="1" si="49"/>
        <v/>
      </c>
      <c r="G148" s="48" t="str">
        <f t="shared" ca="1" si="50"/>
        <v>Long</v>
      </c>
      <c r="H148" s="48" t="str">
        <f t="shared" ca="1" si="51"/>
        <v/>
      </c>
      <c r="I148" s="48" t="str">
        <f t="shared" ca="1" si="52"/>
        <v/>
      </c>
      <c r="J148">
        <f t="shared" ca="1" si="53"/>
        <v>644.1</v>
      </c>
      <c r="K148">
        <f t="shared" ca="1" si="54"/>
        <v>625.35</v>
      </c>
      <c r="L148">
        <f t="shared" ca="1" si="55"/>
        <v>805.55</v>
      </c>
      <c r="M148">
        <f t="shared" ca="1" si="56"/>
        <v>807.85</v>
      </c>
      <c r="N148">
        <f t="shared" ca="1" si="57"/>
        <v>435</v>
      </c>
      <c r="O148">
        <f t="shared" ca="1" si="58"/>
        <v>348</v>
      </c>
      <c r="P148" s="5">
        <f t="shared" ca="1" si="59"/>
        <v>560514.89999999991</v>
      </c>
      <c r="Q148" s="5">
        <f t="shared" ca="1" si="60"/>
        <v>553159.05000000005</v>
      </c>
      <c r="R148" s="5">
        <f t="shared" ca="1" si="61"/>
        <v>-8956.6500000000233</v>
      </c>
      <c r="S148" s="12">
        <f t="shared" ca="1" si="62"/>
        <v>-1.5970483897516978E-2</v>
      </c>
      <c r="T148">
        <f t="shared" ca="1" si="63"/>
        <v>280.25744999999995</v>
      </c>
      <c r="U148">
        <f t="shared" ca="1" si="64"/>
        <v>276.57952500000005</v>
      </c>
      <c r="V148" s="5">
        <f t="shared" ca="1" si="65"/>
        <v>-9513.4869750000234</v>
      </c>
      <c r="W148" s="12">
        <f t="shared" ca="1" si="66"/>
        <v>-1.6963372526946456E-2</v>
      </c>
      <c r="X148" s="8">
        <f t="shared" ca="1" si="67"/>
        <v>560825.21090000065</v>
      </c>
      <c r="Y148" s="8">
        <f t="shared" ca="1" si="68"/>
        <v>551311.72392500064</v>
      </c>
      <c r="Z148" s="12">
        <f ca="1">1-(Y148/MAX($Y$2:Y148))</f>
        <v>0.5118206044896767</v>
      </c>
    </row>
    <row r="149" spans="1:26" x14ac:dyDescent="0.3">
      <c r="A149" s="4">
        <v>41486</v>
      </c>
      <c r="B149" s="4">
        <v>41486</v>
      </c>
      <c r="C149" s="48" t="str">
        <f t="shared" ca="1" si="46"/>
        <v/>
      </c>
      <c r="D149" s="48" t="str">
        <f t="shared" ca="1" si="47"/>
        <v/>
      </c>
      <c r="E149" s="48" t="str">
        <f t="shared" ca="1" si="48"/>
        <v/>
      </c>
      <c r="F149" s="48" t="str">
        <f t="shared" ca="1" si="49"/>
        <v/>
      </c>
      <c r="G149" s="48" t="str">
        <f t="shared" ca="1" si="50"/>
        <v>Long</v>
      </c>
      <c r="H149" s="48" t="str">
        <f t="shared" ca="1" si="51"/>
        <v/>
      </c>
      <c r="I149" s="48" t="str">
        <f t="shared" ca="1" si="52"/>
        <v/>
      </c>
      <c r="J149">
        <f t="shared" ca="1" si="53"/>
        <v>644.1</v>
      </c>
      <c r="K149">
        <f t="shared" ca="1" si="54"/>
        <v>609.75</v>
      </c>
      <c r="L149">
        <f t="shared" ca="1" si="55"/>
        <v>805.55</v>
      </c>
      <c r="M149">
        <f t="shared" ca="1" si="56"/>
        <v>800.45</v>
      </c>
      <c r="N149">
        <f t="shared" ca="1" si="57"/>
        <v>427</v>
      </c>
      <c r="O149">
        <f t="shared" ca="1" si="58"/>
        <v>342</v>
      </c>
      <c r="P149" s="5">
        <f t="shared" ca="1" si="59"/>
        <v>550528.80000000005</v>
      </c>
      <c r="Q149" s="5">
        <f t="shared" ca="1" si="60"/>
        <v>534117.15</v>
      </c>
      <c r="R149" s="5">
        <f t="shared" ca="1" si="61"/>
        <v>-12923.25000000004</v>
      </c>
      <c r="S149" s="12">
        <f t="shared" ca="1" si="62"/>
        <v>-2.344091271630221E-2</v>
      </c>
      <c r="T149">
        <f t="shared" ca="1" si="63"/>
        <v>275.26440000000002</v>
      </c>
      <c r="U149">
        <f t="shared" ca="1" si="64"/>
        <v>267.05857500000002</v>
      </c>
      <c r="V149" s="5">
        <f t="shared" ca="1" si="65"/>
        <v>-13465.572975000039</v>
      </c>
      <c r="W149" s="12">
        <f t="shared" ca="1" si="66"/>
        <v>-2.4424608421408919E-2</v>
      </c>
      <c r="X149" s="8">
        <f t="shared" ca="1" si="67"/>
        <v>551311.72392500064</v>
      </c>
      <c r="Y149" s="8">
        <f t="shared" ca="1" si="68"/>
        <v>537846.15095000062</v>
      </c>
      <c r="Z149" s="12">
        <f ca="1">1-(Y149/MAX($Y$2:Y149))</f>
        <v>0.52374419506441638</v>
      </c>
    </row>
    <row r="150" spans="1:26" x14ac:dyDescent="0.3">
      <c r="A150" s="4">
        <v>41487</v>
      </c>
      <c r="B150" s="4">
        <v>41487</v>
      </c>
      <c r="C150" s="48" t="str">
        <f t="shared" ca="1" si="46"/>
        <v/>
      </c>
      <c r="D150" s="48" t="str">
        <f t="shared" ca="1" si="47"/>
        <v/>
      </c>
      <c r="E150" s="48" t="str">
        <f t="shared" ca="1" si="48"/>
        <v/>
      </c>
      <c r="F150" s="48" t="str">
        <f t="shared" ca="1" si="49"/>
        <v/>
      </c>
      <c r="G150" s="48" t="str">
        <f t="shared" ca="1" si="50"/>
        <v>Long</v>
      </c>
      <c r="H150" s="48" t="str">
        <f t="shared" ca="1" si="51"/>
        <v/>
      </c>
      <c r="I150" s="48" t="str">
        <f t="shared" ca="1" si="52"/>
        <v/>
      </c>
      <c r="J150">
        <f t="shared" ca="1" si="53"/>
        <v>644.1</v>
      </c>
      <c r="K150">
        <f t="shared" ca="1" si="54"/>
        <v>632.20000000000005</v>
      </c>
      <c r="L150">
        <f t="shared" ca="1" si="55"/>
        <v>805.55</v>
      </c>
      <c r="M150">
        <f t="shared" ca="1" si="56"/>
        <v>817</v>
      </c>
      <c r="N150">
        <f t="shared" ca="1" si="57"/>
        <v>417</v>
      </c>
      <c r="O150">
        <f t="shared" ca="1" si="58"/>
        <v>333</v>
      </c>
      <c r="P150" s="5">
        <f t="shared" ca="1" si="59"/>
        <v>536837.85</v>
      </c>
      <c r="Q150" s="5">
        <f t="shared" ca="1" si="60"/>
        <v>535688.4</v>
      </c>
      <c r="R150" s="5">
        <f t="shared" ca="1" si="61"/>
        <v>-8775.1500000000051</v>
      </c>
      <c r="S150" s="12">
        <f t="shared" ca="1" si="62"/>
        <v>-1.6315353348723253E-2</v>
      </c>
      <c r="T150">
        <f t="shared" ca="1" si="63"/>
        <v>268.418925</v>
      </c>
      <c r="U150">
        <f t="shared" ca="1" si="64"/>
        <v>267.8442</v>
      </c>
      <c r="V150" s="5">
        <f t="shared" ca="1" si="65"/>
        <v>-9311.4131250000046</v>
      </c>
      <c r="W150" s="12">
        <f t="shared" ca="1" si="66"/>
        <v>-1.7312410079635607E-2</v>
      </c>
      <c r="X150" s="8">
        <f t="shared" ca="1" si="67"/>
        <v>537846.15095000062</v>
      </c>
      <c r="Y150" s="8">
        <f t="shared" ca="1" si="68"/>
        <v>528534.73782500066</v>
      </c>
      <c r="Z150" s="12">
        <f ca="1">1-(Y150/MAX($Y$2:Y150))</f>
        <v>0.53198933086226807</v>
      </c>
    </row>
    <row r="151" spans="1:26" x14ac:dyDescent="0.3">
      <c r="A151" s="4">
        <v>41488</v>
      </c>
      <c r="B151" s="4">
        <v>41488</v>
      </c>
      <c r="C151" s="48" t="str">
        <f t="shared" ca="1" si="46"/>
        <v/>
      </c>
      <c r="D151" s="48" t="str">
        <f t="shared" ca="1" si="47"/>
        <v/>
      </c>
      <c r="E151" s="48" t="str">
        <f t="shared" ca="1" si="48"/>
        <v/>
      </c>
      <c r="F151" s="48" t="str">
        <f t="shared" ca="1" si="49"/>
        <v/>
      </c>
      <c r="G151" s="48" t="str">
        <f t="shared" ca="1" si="50"/>
        <v>Long</v>
      </c>
      <c r="H151" s="48" t="str">
        <f t="shared" ca="1" si="51"/>
        <v/>
      </c>
      <c r="I151" s="48" t="str">
        <f t="shared" ca="1" si="52"/>
        <v/>
      </c>
      <c r="J151">
        <f t="shared" ca="1" si="53"/>
        <v>644.1</v>
      </c>
      <c r="K151">
        <f t="shared" ca="1" si="54"/>
        <v>631.25</v>
      </c>
      <c r="L151">
        <f t="shared" ca="1" si="55"/>
        <v>805.55</v>
      </c>
      <c r="M151">
        <f t="shared" ca="1" si="56"/>
        <v>808.35</v>
      </c>
      <c r="N151">
        <f t="shared" ca="1" si="57"/>
        <v>410</v>
      </c>
      <c r="O151">
        <f t="shared" ca="1" si="58"/>
        <v>328</v>
      </c>
      <c r="P151" s="5">
        <f t="shared" ca="1" si="59"/>
        <v>528301.39999999991</v>
      </c>
      <c r="Q151" s="5">
        <f t="shared" ca="1" si="60"/>
        <v>523951.3</v>
      </c>
      <c r="R151" s="5">
        <f t="shared" ca="1" si="61"/>
        <v>-6186.9000000000315</v>
      </c>
      <c r="S151" s="12">
        <f t="shared" ca="1" si="62"/>
        <v>-1.1705758500302267E-2</v>
      </c>
      <c r="T151">
        <f t="shared" ca="1" si="63"/>
        <v>264.15069999999997</v>
      </c>
      <c r="U151">
        <f t="shared" ca="1" si="64"/>
        <v>261.97564999999997</v>
      </c>
      <c r="V151" s="5">
        <f t="shared" ca="1" si="65"/>
        <v>-6713.026350000031</v>
      </c>
      <c r="W151" s="12">
        <f t="shared" ca="1" si="66"/>
        <v>-1.270120177459884E-2</v>
      </c>
      <c r="X151" s="8">
        <f t="shared" ca="1" si="67"/>
        <v>528534.73782500066</v>
      </c>
      <c r="Y151" s="8">
        <f t="shared" ca="1" si="68"/>
        <v>521821.7114750006</v>
      </c>
      <c r="Z151" s="12">
        <f ca="1">1-(Y151/MAX($Y$2:Y151))</f>
        <v>0.53793362880365148</v>
      </c>
    </row>
    <row r="152" spans="1:26" x14ac:dyDescent="0.3">
      <c r="A152" s="4">
        <v>41491</v>
      </c>
      <c r="B152" s="4">
        <v>41491</v>
      </c>
      <c r="C152" s="48" t="str">
        <f t="shared" ca="1" si="46"/>
        <v/>
      </c>
      <c r="D152" s="48" t="str">
        <f t="shared" ca="1" si="47"/>
        <v/>
      </c>
      <c r="E152" s="48" t="str">
        <f t="shared" ca="1" si="48"/>
        <v/>
      </c>
      <c r="F152" s="48" t="str">
        <f t="shared" ca="1" si="49"/>
        <v/>
      </c>
      <c r="G152" s="48" t="str">
        <f t="shared" ca="1" si="50"/>
        <v>Long</v>
      </c>
      <c r="H152" s="48" t="str">
        <f t="shared" ca="1" si="51"/>
        <v/>
      </c>
      <c r="I152" s="48" t="str">
        <f t="shared" ca="1" si="52"/>
        <v/>
      </c>
      <c r="J152">
        <f t="shared" ca="1" si="53"/>
        <v>644.1</v>
      </c>
      <c r="K152">
        <f t="shared" ca="1" si="54"/>
        <v>632.70000000000005</v>
      </c>
      <c r="L152">
        <f t="shared" ca="1" si="55"/>
        <v>805.55</v>
      </c>
      <c r="M152">
        <f t="shared" ca="1" si="56"/>
        <v>798.95</v>
      </c>
      <c r="N152">
        <f t="shared" ca="1" si="57"/>
        <v>405</v>
      </c>
      <c r="O152">
        <f t="shared" ca="1" si="58"/>
        <v>323</v>
      </c>
      <c r="P152" s="5">
        <f t="shared" ca="1" si="59"/>
        <v>521053.15</v>
      </c>
      <c r="Q152" s="5">
        <f t="shared" ca="1" si="60"/>
        <v>514304.35000000003</v>
      </c>
      <c r="R152" s="5">
        <f t="shared" ca="1" si="61"/>
        <v>-2485.2000000000203</v>
      </c>
      <c r="S152" s="12">
        <f t="shared" ca="1" si="62"/>
        <v>-4.7625461826324971E-3</v>
      </c>
      <c r="T152">
        <f t="shared" ca="1" si="63"/>
        <v>260.52657500000004</v>
      </c>
      <c r="U152">
        <f t="shared" ca="1" si="64"/>
        <v>257.152175</v>
      </c>
      <c r="V152" s="5">
        <f t="shared" ca="1" si="65"/>
        <v>-3002.8787500000203</v>
      </c>
      <c r="W152" s="12">
        <f t="shared" ca="1" si="66"/>
        <v>-5.7546067631259953E-3</v>
      </c>
      <c r="X152" s="8">
        <f t="shared" ca="1" si="67"/>
        <v>521821.7114750006</v>
      </c>
      <c r="Y152" s="8">
        <f t="shared" ca="1" si="68"/>
        <v>518818.83272500057</v>
      </c>
      <c r="Z152" s="12">
        <f ca="1">1-(Y152/MAX($Y$2:Y152))</f>
        <v>0.54059263906835109</v>
      </c>
    </row>
    <row r="153" spans="1:26" x14ac:dyDescent="0.3">
      <c r="A153" s="4">
        <v>41492</v>
      </c>
      <c r="B153" s="4">
        <v>41492</v>
      </c>
      <c r="C153" s="48" t="str">
        <f t="shared" ca="1" si="46"/>
        <v/>
      </c>
      <c r="D153" s="48">
        <f t="shared" ca="1" si="47"/>
        <v>18</v>
      </c>
      <c r="E153" s="48" t="str">
        <f t="shared" ca="1" si="48"/>
        <v/>
      </c>
      <c r="F153" s="48" t="str">
        <f t="shared" ca="1" si="49"/>
        <v>Long</v>
      </c>
      <c r="G153" s="48" t="str">
        <f t="shared" ca="1" si="50"/>
        <v>Long</v>
      </c>
      <c r="H153" s="48" t="str">
        <f t="shared" ca="1" si="51"/>
        <v/>
      </c>
      <c r="I153" s="48">
        <f t="shared" ca="1" si="52"/>
        <v>1</v>
      </c>
      <c r="J153" t="str">
        <f t="shared" ca="1" si="53"/>
        <v/>
      </c>
      <c r="K153">
        <f t="shared" ca="1" si="54"/>
        <v>608.65</v>
      </c>
      <c r="L153" t="str">
        <f t="shared" ca="1" si="55"/>
        <v/>
      </c>
      <c r="M153">
        <f t="shared" ca="1" si="56"/>
        <v>751.85</v>
      </c>
      <c r="N153">
        <f t="shared" ca="1" si="57"/>
        <v>402</v>
      </c>
      <c r="O153">
        <f t="shared" ca="1" si="58"/>
        <v>322</v>
      </c>
      <c r="P153" s="5">
        <f t="shared" ca="1" si="59"/>
        <v>518315.3</v>
      </c>
      <c r="Q153" s="5">
        <f t="shared" ca="1" si="60"/>
        <v>486773</v>
      </c>
      <c r="R153" s="5">
        <f t="shared" ca="1" si="61"/>
        <v>3040.4999999999618</v>
      </c>
      <c r="S153" s="12">
        <f t="shared" ca="1" si="62"/>
        <v>5.8604272015923059E-3</v>
      </c>
      <c r="T153">
        <f t="shared" ca="1" si="63"/>
        <v>259.15764999999999</v>
      </c>
      <c r="U153">
        <f t="shared" ca="1" si="64"/>
        <v>243.38650000000001</v>
      </c>
      <c r="V153" s="5">
        <f t="shared" ca="1" si="65"/>
        <v>2537.9558499999616</v>
      </c>
      <c r="W153" s="12">
        <f t="shared" ca="1" si="66"/>
        <v>4.8917959216511374E-3</v>
      </c>
      <c r="X153" s="8">
        <f t="shared" ca="1" si="67"/>
        <v>518818.83272500057</v>
      </c>
      <c r="Y153" s="8">
        <f t="shared" ca="1" si="68"/>
        <v>521356.78857500054</v>
      </c>
      <c r="Z153" s="12">
        <f ca="1">1-(Y153/MAX($Y$2:Y153))</f>
        <v>0.53834531201376912</v>
      </c>
    </row>
    <row r="154" spans="1:26" x14ac:dyDescent="0.3">
      <c r="A154" s="4">
        <v>41493</v>
      </c>
      <c r="B154" s="4">
        <v>41493</v>
      </c>
      <c r="C154" s="48">
        <f t="shared" ca="1" si="46"/>
        <v>19</v>
      </c>
      <c r="D154" s="48" t="str">
        <f t="shared" ca="1" si="47"/>
        <v/>
      </c>
      <c r="E154" s="48" t="str">
        <f t="shared" ca="1" si="48"/>
        <v>Short</v>
      </c>
      <c r="F154" s="48" t="str">
        <f t="shared" ca="1" si="49"/>
        <v/>
      </c>
      <c r="G154" s="48" t="str">
        <f t="shared" ca="1" si="50"/>
        <v/>
      </c>
      <c r="H154" s="48">
        <f t="shared" ca="1" si="51"/>
        <v>1</v>
      </c>
      <c r="I154" s="48" t="str">
        <f t="shared" ca="1" si="52"/>
        <v/>
      </c>
      <c r="J154">
        <f t="shared" ca="1" si="53"/>
        <v>729.7</v>
      </c>
      <c r="K154" t="str">
        <f t="shared" ca="1" si="54"/>
        <v/>
      </c>
      <c r="L154">
        <f t="shared" ca="1" si="55"/>
        <v>601.20000000000005</v>
      </c>
      <c r="M154" t="str">
        <f t="shared" ca="1" si="56"/>
        <v/>
      </c>
      <c r="N154">
        <f t="shared" ca="1" si="57"/>
        <v>0</v>
      </c>
      <c r="O154">
        <f t="shared" ca="1" si="58"/>
        <v>0</v>
      </c>
      <c r="P154" s="5">
        <f t="shared" ca="1" si="59"/>
        <v>0</v>
      </c>
      <c r="Q154" s="5">
        <f t="shared" ca="1" si="60"/>
        <v>0</v>
      </c>
      <c r="R154" s="5">
        <f t="shared" ca="1" si="61"/>
        <v>0</v>
      </c>
      <c r="S154" s="12">
        <f t="shared" ca="1" si="62"/>
        <v>0</v>
      </c>
      <c r="T154">
        <f t="shared" ca="1" si="63"/>
        <v>0</v>
      </c>
      <c r="U154">
        <f t="shared" ca="1" si="64"/>
        <v>0</v>
      </c>
      <c r="V154" s="5">
        <f t="shared" ca="1" si="65"/>
        <v>0</v>
      </c>
      <c r="W154" s="12">
        <f t="shared" ca="1" si="66"/>
        <v>0</v>
      </c>
      <c r="X154" s="8">
        <f t="shared" ca="1" si="67"/>
        <v>521356.78857500054</v>
      </c>
      <c r="Y154" s="8">
        <f t="shared" ca="1" si="68"/>
        <v>521356.78857500054</v>
      </c>
      <c r="Z154" s="12">
        <f ca="1">1-(Y154/MAX($Y$2:Y154))</f>
        <v>0.53834531201376912</v>
      </c>
    </row>
    <row r="155" spans="1:26" x14ac:dyDescent="0.3">
      <c r="A155" s="4">
        <v>41494</v>
      </c>
      <c r="B155" s="4">
        <v>41494</v>
      </c>
      <c r="C155" s="48" t="str">
        <f t="shared" ca="1" si="46"/>
        <v/>
      </c>
      <c r="D155" s="48" t="str">
        <f t="shared" ca="1" si="47"/>
        <v/>
      </c>
      <c r="E155" s="48" t="str">
        <f t="shared" ca="1" si="48"/>
        <v/>
      </c>
      <c r="F155" s="48" t="str">
        <f t="shared" ca="1" si="49"/>
        <v/>
      </c>
      <c r="G155" s="48" t="str">
        <f t="shared" ca="1" si="50"/>
        <v>Short</v>
      </c>
      <c r="H155" s="48" t="str">
        <f t="shared" ca="1" si="51"/>
        <v/>
      </c>
      <c r="I155" s="48" t="str">
        <f t="shared" ca="1" si="52"/>
        <v/>
      </c>
      <c r="J155">
        <f t="shared" ca="1" si="53"/>
        <v>729.7</v>
      </c>
      <c r="K155">
        <f t="shared" ca="1" si="54"/>
        <v>746.95</v>
      </c>
      <c r="L155">
        <f t="shared" ca="1" si="55"/>
        <v>601.20000000000005</v>
      </c>
      <c r="M155">
        <f t="shared" ca="1" si="56"/>
        <v>610.5</v>
      </c>
      <c r="N155">
        <f t="shared" ca="1" si="57"/>
        <v>357</v>
      </c>
      <c r="O155">
        <f t="shared" ca="1" si="58"/>
        <v>433</v>
      </c>
      <c r="P155" s="5">
        <f t="shared" ca="1" si="59"/>
        <v>520822.5</v>
      </c>
      <c r="Q155" s="5">
        <f t="shared" ca="1" si="60"/>
        <v>531007.65</v>
      </c>
      <c r="R155" s="5">
        <f t="shared" ca="1" si="61"/>
        <v>2131.3500000000195</v>
      </c>
      <c r="S155" s="12">
        <f t="shared" ca="1" si="62"/>
        <v>4.0880833369898876E-3</v>
      </c>
      <c r="T155">
        <f t="shared" ca="1" si="63"/>
        <v>260.41125</v>
      </c>
      <c r="U155">
        <f t="shared" ca="1" si="64"/>
        <v>265.50382500000001</v>
      </c>
      <c r="V155" s="5">
        <f t="shared" ca="1" si="65"/>
        <v>1605.4349250000196</v>
      </c>
      <c r="W155" s="12">
        <f t="shared" ca="1" si="66"/>
        <v>3.0793402141901282E-3</v>
      </c>
      <c r="X155" s="8">
        <f t="shared" ca="1" si="67"/>
        <v>521356.78857500054</v>
      </c>
      <c r="Y155" s="8">
        <f t="shared" ca="1" si="68"/>
        <v>522962.22350000055</v>
      </c>
      <c r="Z155" s="12">
        <f ca="1">1-(Y155/MAX($Y$2:Y155))</f>
        <v>0.53692372016798373</v>
      </c>
    </row>
    <row r="156" spans="1:26" x14ac:dyDescent="0.3">
      <c r="A156" s="4">
        <v>41498</v>
      </c>
      <c r="B156" s="4">
        <v>41498</v>
      </c>
      <c r="C156" s="48" t="str">
        <f t="shared" ca="1" si="46"/>
        <v/>
      </c>
      <c r="D156" s="48">
        <f t="shared" ca="1" si="47"/>
        <v>19</v>
      </c>
      <c r="E156" s="48" t="str">
        <f t="shared" ca="1" si="48"/>
        <v/>
      </c>
      <c r="F156" s="48" t="str">
        <f t="shared" ca="1" si="49"/>
        <v>Short</v>
      </c>
      <c r="G156" s="48" t="str">
        <f t="shared" ca="1" si="50"/>
        <v>Short</v>
      </c>
      <c r="H156" s="48" t="str">
        <f t="shared" ca="1" si="51"/>
        <v/>
      </c>
      <c r="I156" s="48">
        <f t="shared" ca="1" si="52"/>
        <v>1</v>
      </c>
      <c r="J156" t="str">
        <f t="shared" ca="1" si="53"/>
        <v/>
      </c>
      <c r="K156">
        <f t="shared" ca="1" si="54"/>
        <v>769.75</v>
      </c>
      <c r="L156" t="str">
        <f t="shared" ca="1" si="55"/>
        <v/>
      </c>
      <c r="M156">
        <f t="shared" ca="1" si="56"/>
        <v>602.20000000000005</v>
      </c>
      <c r="N156">
        <f t="shared" ca="1" si="57"/>
        <v>358</v>
      </c>
      <c r="O156">
        <f t="shared" ca="1" si="58"/>
        <v>434</v>
      </c>
      <c r="P156" s="5">
        <f t="shared" ca="1" si="59"/>
        <v>522153.4</v>
      </c>
      <c r="Q156" s="5">
        <f t="shared" ca="1" si="60"/>
        <v>536925.30000000005</v>
      </c>
      <c r="R156" s="5">
        <f t="shared" ca="1" si="61"/>
        <v>13903.899999999983</v>
      </c>
      <c r="S156" s="12">
        <f t="shared" ca="1" si="62"/>
        <v>2.6586815213814327E-2</v>
      </c>
      <c r="T156">
        <f t="shared" ca="1" si="63"/>
        <v>261.07670000000002</v>
      </c>
      <c r="U156">
        <f t="shared" ca="1" si="64"/>
        <v>268.46265000000005</v>
      </c>
      <c r="V156" s="5">
        <f t="shared" ca="1" si="65"/>
        <v>13374.360649999984</v>
      </c>
      <c r="W156" s="12">
        <f t="shared" ca="1" si="66"/>
        <v>2.5574238537709543E-2</v>
      </c>
      <c r="X156" s="8">
        <f t="shared" ca="1" si="67"/>
        <v>522962.22350000055</v>
      </c>
      <c r="Y156" s="8">
        <f t="shared" ca="1" si="68"/>
        <v>536336.58415000048</v>
      </c>
      <c r="Z156" s="12">
        <f ca="1">1-(Y156/MAX($Y$2:Y156))</f>
        <v>0.52508089692640469</v>
      </c>
    </row>
    <row r="157" spans="1:26" x14ac:dyDescent="0.3">
      <c r="A157" s="4">
        <v>41499</v>
      </c>
      <c r="B157" s="4">
        <v>41499</v>
      </c>
      <c r="C157" s="48" t="str">
        <f t="shared" ca="1" si="46"/>
        <v/>
      </c>
      <c r="D157" s="48" t="str">
        <f t="shared" ca="1" si="47"/>
        <v/>
      </c>
      <c r="E157" s="48" t="str">
        <f t="shared" ca="1" si="48"/>
        <v/>
      </c>
      <c r="F157" s="48" t="str">
        <f t="shared" ca="1" si="49"/>
        <v/>
      </c>
      <c r="G157" s="48" t="str">
        <f t="shared" ca="1" si="50"/>
        <v/>
      </c>
      <c r="H157" s="48" t="str">
        <f t="shared" ca="1" si="51"/>
        <v/>
      </c>
      <c r="I157" s="48" t="str">
        <f t="shared" ca="1" si="52"/>
        <v/>
      </c>
      <c r="J157" t="str">
        <f t="shared" ca="1" si="53"/>
        <v/>
      </c>
      <c r="K157" t="str">
        <f t="shared" ca="1" si="54"/>
        <v/>
      </c>
      <c r="L157" t="str">
        <f t="shared" ca="1" si="55"/>
        <v/>
      </c>
      <c r="M157" t="str">
        <f t="shared" ca="1" si="56"/>
        <v/>
      </c>
      <c r="N157">
        <f t="shared" ca="1" si="57"/>
        <v>0</v>
      </c>
      <c r="O157">
        <f t="shared" ca="1" si="58"/>
        <v>0</v>
      </c>
      <c r="P157" s="5">
        <f t="shared" ca="1" si="59"/>
        <v>0</v>
      </c>
      <c r="Q157" s="5">
        <f t="shared" ca="1" si="60"/>
        <v>0</v>
      </c>
      <c r="R157" s="5">
        <f t="shared" ca="1" si="61"/>
        <v>0</v>
      </c>
      <c r="S157" s="12">
        <f t="shared" ca="1" si="62"/>
        <v>0</v>
      </c>
      <c r="T157">
        <f t="shared" ca="1" si="63"/>
        <v>0</v>
      </c>
      <c r="U157">
        <f t="shared" ca="1" si="64"/>
        <v>0</v>
      </c>
      <c r="V157" s="5">
        <f t="shared" ca="1" si="65"/>
        <v>0</v>
      </c>
      <c r="W157" s="12">
        <f t="shared" ca="1" si="66"/>
        <v>0</v>
      </c>
      <c r="X157" s="8">
        <f t="shared" ca="1" si="67"/>
        <v>536336.58415000048</v>
      </c>
      <c r="Y157" s="8">
        <f t="shared" ca="1" si="68"/>
        <v>536336.58415000048</v>
      </c>
      <c r="Z157" s="12">
        <f ca="1">1-(Y157/MAX($Y$2:Y157))</f>
        <v>0.52508089692640469</v>
      </c>
    </row>
    <row r="158" spans="1:26" x14ac:dyDescent="0.3">
      <c r="A158" s="4">
        <v>41500</v>
      </c>
      <c r="B158" s="4">
        <v>41500</v>
      </c>
      <c r="C158" s="48" t="str">
        <f t="shared" ca="1" si="46"/>
        <v/>
      </c>
      <c r="D158" s="48" t="str">
        <f t="shared" ca="1" si="47"/>
        <v/>
      </c>
      <c r="E158" s="48" t="str">
        <f t="shared" ca="1" si="48"/>
        <v/>
      </c>
      <c r="F158" s="48" t="str">
        <f t="shared" ca="1" si="49"/>
        <v/>
      </c>
      <c r="G158" s="48" t="str">
        <f t="shared" ca="1" si="50"/>
        <v/>
      </c>
      <c r="H158" s="48" t="str">
        <f t="shared" ca="1" si="51"/>
        <v/>
      </c>
      <c r="I158" s="48" t="str">
        <f t="shared" ca="1" si="52"/>
        <v/>
      </c>
      <c r="J158" t="str">
        <f t="shared" ca="1" si="53"/>
        <v/>
      </c>
      <c r="K158" t="str">
        <f t="shared" ca="1" si="54"/>
        <v/>
      </c>
      <c r="L158" t="str">
        <f t="shared" ca="1" si="55"/>
        <v/>
      </c>
      <c r="M158" t="str">
        <f t="shared" ca="1" si="56"/>
        <v/>
      </c>
      <c r="N158">
        <f t="shared" ca="1" si="57"/>
        <v>0</v>
      </c>
      <c r="O158">
        <f t="shared" ca="1" si="58"/>
        <v>0</v>
      </c>
      <c r="P158" s="5">
        <f t="shared" ca="1" si="59"/>
        <v>0</v>
      </c>
      <c r="Q158" s="5">
        <f t="shared" ca="1" si="60"/>
        <v>0</v>
      </c>
      <c r="R158" s="5">
        <f t="shared" ca="1" si="61"/>
        <v>0</v>
      </c>
      <c r="S158" s="12">
        <f t="shared" ca="1" si="62"/>
        <v>0</v>
      </c>
      <c r="T158">
        <f t="shared" ca="1" si="63"/>
        <v>0</v>
      </c>
      <c r="U158">
        <f t="shared" ca="1" si="64"/>
        <v>0</v>
      </c>
      <c r="V158" s="5">
        <f t="shared" ca="1" si="65"/>
        <v>0</v>
      </c>
      <c r="W158" s="12">
        <f t="shared" ca="1" si="66"/>
        <v>0</v>
      </c>
      <c r="X158" s="8">
        <f t="shared" ca="1" si="67"/>
        <v>536336.58415000048</v>
      </c>
      <c r="Y158" s="8">
        <f t="shared" ca="1" si="68"/>
        <v>536336.58415000048</v>
      </c>
      <c r="Z158" s="12">
        <f ca="1">1-(Y158/MAX($Y$2:Y158))</f>
        <v>0.52508089692640469</v>
      </c>
    </row>
    <row r="159" spans="1:26" x14ac:dyDescent="0.3">
      <c r="A159" s="4">
        <v>41502</v>
      </c>
      <c r="B159" s="4">
        <v>41502</v>
      </c>
      <c r="C159" s="48" t="str">
        <f t="shared" ca="1" si="46"/>
        <v/>
      </c>
      <c r="D159" s="48" t="str">
        <f t="shared" ca="1" si="47"/>
        <v/>
      </c>
      <c r="E159" s="48" t="str">
        <f t="shared" ca="1" si="48"/>
        <v/>
      </c>
      <c r="F159" s="48" t="str">
        <f t="shared" ca="1" si="49"/>
        <v/>
      </c>
      <c r="G159" s="48" t="str">
        <f t="shared" ca="1" si="50"/>
        <v/>
      </c>
      <c r="H159" s="48" t="str">
        <f t="shared" ca="1" si="51"/>
        <v/>
      </c>
      <c r="I159" s="48" t="str">
        <f t="shared" ca="1" si="52"/>
        <v/>
      </c>
      <c r="J159" t="str">
        <f t="shared" ca="1" si="53"/>
        <v/>
      </c>
      <c r="K159" t="str">
        <f t="shared" ca="1" si="54"/>
        <v/>
      </c>
      <c r="L159" t="str">
        <f t="shared" ca="1" si="55"/>
        <v/>
      </c>
      <c r="M159" t="str">
        <f t="shared" ca="1" si="56"/>
        <v/>
      </c>
      <c r="N159">
        <f t="shared" ca="1" si="57"/>
        <v>0</v>
      </c>
      <c r="O159">
        <f t="shared" ca="1" si="58"/>
        <v>0</v>
      </c>
      <c r="P159" s="5">
        <f t="shared" ca="1" si="59"/>
        <v>0</v>
      </c>
      <c r="Q159" s="5">
        <f t="shared" ca="1" si="60"/>
        <v>0</v>
      </c>
      <c r="R159" s="5">
        <f t="shared" ca="1" si="61"/>
        <v>0</v>
      </c>
      <c r="S159" s="12">
        <f t="shared" ca="1" si="62"/>
        <v>0</v>
      </c>
      <c r="T159">
        <f t="shared" ca="1" si="63"/>
        <v>0</v>
      </c>
      <c r="U159">
        <f t="shared" ca="1" si="64"/>
        <v>0</v>
      </c>
      <c r="V159" s="5">
        <f t="shared" ca="1" si="65"/>
        <v>0</v>
      </c>
      <c r="W159" s="12">
        <f t="shared" ca="1" si="66"/>
        <v>0</v>
      </c>
      <c r="X159" s="8">
        <f t="shared" ca="1" si="67"/>
        <v>536336.58415000048</v>
      </c>
      <c r="Y159" s="8">
        <f t="shared" ca="1" si="68"/>
        <v>536336.58415000048</v>
      </c>
      <c r="Z159" s="12">
        <f ca="1">1-(Y159/MAX($Y$2:Y159))</f>
        <v>0.52508089692640469</v>
      </c>
    </row>
    <row r="160" spans="1:26" x14ac:dyDescent="0.3">
      <c r="A160" s="4">
        <v>41505</v>
      </c>
      <c r="B160" s="4">
        <v>41505</v>
      </c>
      <c r="C160" s="48" t="str">
        <f t="shared" ca="1" si="46"/>
        <v/>
      </c>
      <c r="D160" s="48" t="str">
        <f t="shared" ca="1" si="47"/>
        <v/>
      </c>
      <c r="E160" s="48" t="str">
        <f t="shared" ca="1" si="48"/>
        <v/>
      </c>
      <c r="F160" s="48" t="str">
        <f t="shared" ca="1" si="49"/>
        <v/>
      </c>
      <c r="G160" s="48" t="str">
        <f t="shared" ca="1" si="50"/>
        <v/>
      </c>
      <c r="H160" s="48" t="str">
        <f t="shared" ca="1" si="51"/>
        <v/>
      </c>
      <c r="I160" s="48" t="str">
        <f t="shared" ca="1" si="52"/>
        <v/>
      </c>
      <c r="J160" t="str">
        <f t="shared" ca="1" si="53"/>
        <v/>
      </c>
      <c r="K160" t="str">
        <f t="shared" ca="1" si="54"/>
        <v/>
      </c>
      <c r="L160" t="str">
        <f t="shared" ca="1" si="55"/>
        <v/>
      </c>
      <c r="M160" t="str">
        <f t="shared" ca="1" si="56"/>
        <v/>
      </c>
      <c r="N160">
        <f t="shared" ca="1" si="57"/>
        <v>0</v>
      </c>
      <c r="O160">
        <f t="shared" ca="1" si="58"/>
        <v>0</v>
      </c>
      <c r="P160" s="5">
        <f t="shared" ca="1" si="59"/>
        <v>0</v>
      </c>
      <c r="Q160" s="5">
        <f t="shared" ca="1" si="60"/>
        <v>0</v>
      </c>
      <c r="R160" s="5">
        <f t="shared" ca="1" si="61"/>
        <v>0</v>
      </c>
      <c r="S160" s="12">
        <f t="shared" ca="1" si="62"/>
        <v>0</v>
      </c>
      <c r="T160">
        <f t="shared" ca="1" si="63"/>
        <v>0</v>
      </c>
      <c r="U160">
        <f t="shared" ca="1" si="64"/>
        <v>0</v>
      </c>
      <c r="V160" s="5">
        <f t="shared" ca="1" si="65"/>
        <v>0</v>
      </c>
      <c r="W160" s="12">
        <f t="shared" ca="1" si="66"/>
        <v>0</v>
      </c>
      <c r="X160" s="8">
        <f t="shared" ca="1" si="67"/>
        <v>536336.58415000048</v>
      </c>
      <c r="Y160" s="8">
        <f t="shared" ca="1" si="68"/>
        <v>536336.58415000048</v>
      </c>
      <c r="Z160" s="12">
        <f ca="1">1-(Y160/MAX($Y$2:Y160))</f>
        <v>0.52508089692640469</v>
      </c>
    </row>
    <row r="161" spans="1:26" x14ac:dyDescent="0.3">
      <c r="A161" s="4">
        <v>41506</v>
      </c>
      <c r="B161" s="4">
        <v>41506</v>
      </c>
      <c r="C161" s="48" t="str">
        <f t="shared" ca="1" si="46"/>
        <v/>
      </c>
      <c r="D161" s="48" t="str">
        <f t="shared" ca="1" si="47"/>
        <v/>
      </c>
      <c r="E161" s="48" t="str">
        <f t="shared" ca="1" si="48"/>
        <v/>
      </c>
      <c r="F161" s="48" t="str">
        <f t="shared" ca="1" si="49"/>
        <v/>
      </c>
      <c r="G161" s="48" t="str">
        <f t="shared" ca="1" si="50"/>
        <v/>
      </c>
      <c r="H161" s="48" t="str">
        <f t="shared" ca="1" si="51"/>
        <v/>
      </c>
      <c r="I161" s="48" t="str">
        <f t="shared" ca="1" si="52"/>
        <v/>
      </c>
      <c r="J161" t="str">
        <f t="shared" ca="1" si="53"/>
        <v/>
      </c>
      <c r="K161" t="str">
        <f t="shared" ca="1" si="54"/>
        <v/>
      </c>
      <c r="L161" t="str">
        <f t="shared" ca="1" si="55"/>
        <v/>
      </c>
      <c r="M161" t="str">
        <f t="shared" ca="1" si="56"/>
        <v/>
      </c>
      <c r="N161">
        <f t="shared" ca="1" si="57"/>
        <v>0</v>
      </c>
      <c r="O161">
        <f t="shared" ca="1" si="58"/>
        <v>0</v>
      </c>
      <c r="P161" s="5">
        <f t="shared" ca="1" si="59"/>
        <v>0</v>
      </c>
      <c r="Q161" s="5">
        <f t="shared" ca="1" si="60"/>
        <v>0</v>
      </c>
      <c r="R161" s="5">
        <f t="shared" ca="1" si="61"/>
        <v>0</v>
      </c>
      <c r="S161" s="12">
        <f t="shared" ca="1" si="62"/>
        <v>0</v>
      </c>
      <c r="T161">
        <f t="shared" ca="1" si="63"/>
        <v>0</v>
      </c>
      <c r="U161">
        <f t="shared" ca="1" si="64"/>
        <v>0</v>
      </c>
      <c r="V161" s="5">
        <f t="shared" ca="1" si="65"/>
        <v>0</v>
      </c>
      <c r="W161" s="12">
        <f t="shared" ca="1" si="66"/>
        <v>0</v>
      </c>
      <c r="X161" s="8">
        <f t="shared" ca="1" si="67"/>
        <v>536336.58415000048</v>
      </c>
      <c r="Y161" s="8">
        <f t="shared" ca="1" si="68"/>
        <v>536336.58415000048</v>
      </c>
      <c r="Z161" s="12">
        <f ca="1">1-(Y161/MAX($Y$2:Y161))</f>
        <v>0.52508089692640469</v>
      </c>
    </row>
    <row r="162" spans="1:26" x14ac:dyDescent="0.3">
      <c r="A162" s="4">
        <v>41507</v>
      </c>
      <c r="B162" s="4">
        <v>41507</v>
      </c>
      <c r="C162" s="48" t="str">
        <f t="shared" ca="1" si="46"/>
        <v/>
      </c>
      <c r="D162" s="48" t="str">
        <f t="shared" ca="1" si="47"/>
        <v/>
      </c>
      <c r="E162" s="48" t="str">
        <f t="shared" ca="1" si="48"/>
        <v/>
      </c>
      <c r="F162" s="48" t="str">
        <f t="shared" ca="1" si="49"/>
        <v/>
      </c>
      <c r="G162" s="48" t="str">
        <f t="shared" ca="1" si="50"/>
        <v/>
      </c>
      <c r="H162" s="48" t="str">
        <f t="shared" ca="1" si="51"/>
        <v/>
      </c>
      <c r="I162" s="48" t="str">
        <f t="shared" ca="1" si="52"/>
        <v/>
      </c>
      <c r="J162" t="str">
        <f t="shared" ca="1" si="53"/>
        <v/>
      </c>
      <c r="K162" t="str">
        <f t="shared" ca="1" si="54"/>
        <v/>
      </c>
      <c r="L162" t="str">
        <f t="shared" ca="1" si="55"/>
        <v/>
      </c>
      <c r="M162" t="str">
        <f t="shared" ca="1" si="56"/>
        <v/>
      </c>
      <c r="N162">
        <f t="shared" ca="1" si="57"/>
        <v>0</v>
      </c>
      <c r="O162">
        <f t="shared" ca="1" si="58"/>
        <v>0</v>
      </c>
      <c r="P162" s="5">
        <f t="shared" ca="1" si="59"/>
        <v>0</v>
      </c>
      <c r="Q162" s="5">
        <f t="shared" ca="1" si="60"/>
        <v>0</v>
      </c>
      <c r="R162" s="5">
        <f t="shared" ca="1" si="61"/>
        <v>0</v>
      </c>
      <c r="S162" s="12">
        <f t="shared" ca="1" si="62"/>
        <v>0</v>
      </c>
      <c r="T162">
        <f t="shared" ca="1" si="63"/>
        <v>0</v>
      </c>
      <c r="U162">
        <f t="shared" ca="1" si="64"/>
        <v>0</v>
      </c>
      <c r="V162" s="5">
        <f t="shared" ca="1" si="65"/>
        <v>0</v>
      </c>
      <c r="W162" s="12">
        <f t="shared" ca="1" si="66"/>
        <v>0</v>
      </c>
      <c r="X162" s="8">
        <f t="shared" ca="1" si="67"/>
        <v>536336.58415000048</v>
      </c>
      <c r="Y162" s="8">
        <f t="shared" ca="1" si="68"/>
        <v>536336.58415000048</v>
      </c>
      <c r="Z162" s="12">
        <f ca="1">1-(Y162/MAX($Y$2:Y162))</f>
        <v>0.52508089692640469</v>
      </c>
    </row>
    <row r="163" spans="1:26" x14ac:dyDescent="0.3">
      <c r="A163" s="4">
        <v>41508</v>
      </c>
      <c r="B163" s="4">
        <v>41508</v>
      </c>
      <c r="C163" s="48" t="str">
        <f t="shared" ca="1" si="46"/>
        <v/>
      </c>
      <c r="D163" s="48" t="str">
        <f t="shared" ca="1" si="47"/>
        <v/>
      </c>
      <c r="E163" s="48" t="str">
        <f t="shared" ca="1" si="48"/>
        <v/>
      </c>
      <c r="F163" s="48" t="str">
        <f t="shared" ca="1" si="49"/>
        <v/>
      </c>
      <c r="G163" s="48" t="str">
        <f t="shared" ca="1" si="50"/>
        <v/>
      </c>
      <c r="H163" s="48" t="str">
        <f t="shared" ca="1" si="51"/>
        <v/>
      </c>
      <c r="I163" s="48" t="str">
        <f t="shared" ca="1" si="52"/>
        <v/>
      </c>
      <c r="J163" t="str">
        <f t="shared" ca="1" si="53"/>
        <v/>
      </c>
      <c r="K163" t="str">
        <f t="shared" ca="1" si="54"/>
        <v/>
      </c>
      <c r="L163" t="str">
        <f t="shared" ca="1" si="55"/>
        <v/>
      </c>
      <c r="M163" t="str">
        <f t="shared" ca="1" si="56"/>
        <v/>
      </c>
      <c r="N163">
        <f t="shared" ca="1" si="57"/>
        <v>0</v>
      </c>
      <c r="O163">
        <f t="shared" ca="1" si="58"/>
        <v>0</v>
      </c>
      <c r="P163" s="5">
        <f t="shared" ca="1" si="59"/>
        <v>0</v>
      </c>
      <c r="Q163" s="5">
        <f t="shared" ca="1" si="60"/>
        <v>0</v>
      </c>
      <c r="R163" s="5">
        <f t="shared" ca="1" si="61"/>
        <v>0</v>
      </c>
      <c r="S163" s="12">
        <f t="shared" ca="1" si="62"/>
        <v>0</v>
      </c>
      <c r="T163">
        <f t="shared" ca="1" si="63"/>
        <v>0</v>
      </c>
      <c r="U163">
        <f t="shared" ca="1" si="64"/>
        <v>0</v>
      </c>
      <c r="V163" s="5">
        <f t="shared" ca="1" si="65"/>
        <v>0</v>
      </c>
      <c r="W163" s="12">
        <f t="shared" ca="1" si="66"/>
        <v>0</v>
      </c>
      <c r="X163" s="8">
        <f t="shared" ca="1" si="67"/>
        <v>536336.58415000048</v>
      </c>
      <c r="Y163" s="8">
        <f t="shared" ca="1" si="68"/>
        <v>536336.58415000048</v>
      </c>
      <c r="Z163" s="12">
        <f ca="1">1-(Y163/MAX($Y$2:Y163))</f>
        <v>0.52508089692640469</v>
      </c>
    </row>
    <row r="164" spans="1:26" x14ac:dyDescent="0.3">
      <c r="A164" s="4">
        <v>41509</v>
      </c>
      <c r="B164" s="4">
        <v>41509</v>
      </c>
      <c r="C164" s="48">
        <f t="shared" ca="1" si="46"/>
        <v>20</v>
      </c>
      <c r="D164" s="48" t="str">
        <f t="shared" ca="1" si="47"/>
        <v/>
      </c>
      <c r="E164" s="48" t="str">
        <f t="shared" ca="1" si="48"/>
        <v>Short</v>
      </c>
      <c r="F164" s="48" t="str">
        <f t="shared" ca="1" si="49"/>
        <v/>
      </c>
      <c r="G164" s="48" t="str">
        <f t="shared" ca="1" si="50"/>
        <v/>
      </c>
      <c r="H164" s="48">
        <f t="shared" ca="1" si="51"/>
        <v>1</v>
      </c>
      <c r="I164" s="48" t="str">
        <f t="shared" ca="1" si="52"/>
        <v/>
      </c>
      <c r="J164">
        <f t="shared" ca="1" si="53"/>
        <v>740.85</v>
      </c>
      <c r="K164" t="str">
        <f t="shared" ca="1" si="54"/>
        <v/>
      </c>
      <c r="L164">
        <f t="shared" ca="1" si="55"/>
        <v>607.54999999999995</v>
      </c>
      <c r="M164" t="str">
        <f t="shared" ca="1" si="56"/>
        <v/>
      </c>
      <c r="N164">
        <f t="shared" ca="1" si="57"/>
        <v>0</v>
      </c>
      <c r="O164">
        <f t="shared" ca="1" si="58"/>
        <v>0</v>
      </c>
      <c r="P164" s="5">
        <f t="shared" ca="1" si="59"/>
        <v>0</v>
      </c>
      <c r="Q164" s="5">
        <f t="shared" ca="1" si="60"/>
        <v>0</v>
      </c>
      <c r="R164" s="5">
        <f t="shared" ca="1" si="61"/>
        <v>0</v>
      </c>
      <c r="S164" s="12">
        <f t="shared" ca="1" si="62"/>
        <v>0</v>
      </c>
      <c r="T164">
        <f t="shared" ca="1" si="63"/>
        <v>0</v>
      </c>
      <c r="U164">
        <f t="shared" ca="1" si="64"/>
        <v>0</v>
      </c>
      <c r="V164" s="5">
        <f t="shared" ca="1" si="65"/>
        <v>0</v>
      </c>
      <c r="W164" s="12">
        <f t="shared" ca="1" si="66"/>
        <v>0</v>
      </c>
      <c r="X164" s="8">
        <f t="shared" ca="1" si="67"/>
        <v>536336.58415000048</v>
      </c>
      <c r="Y164" s="8">
        <f t="shared" ca="1" si="68"/>
        <v>536336.58415000048</v>
      </c>
      <c r="Z164" s="12">
        <f ca="1">1-(Y164/MAX($Y$2:Y164))</f>
        <v>0.52508089692640469</v>
      </c>
    </row>
    <row r="165" spans="1:26" x14ac:dyDescent="0.3">
      <c r="A165" s="4">
        <v>41512</v>
      </c>
      <c r="B165" s="4">
        <v>41512</v>
      </c>
      <c r="C165" s="48" t="str">
        <f t="shared" ca="1" si="46"/>
        <v/>
      </c>
      <c r="D165" s="48" t="str">
        <f t="shared" ca="1" si="47"/>
        <v/>
      </c>
      <c r="E165" s="48" t="str">
        <f t="shared" ca="1" si="48"/>
        <v/>
      </c>
      <c r="F165" s="48" t="str">
        <f t="shared" ca="1" si="49"/>
        <v/>
      </c>
      <c r="G165" s="48" t="str">
        <f t="shared" ca="1" si="50"/>
        <v>Short</v>
      </c>
      <c r="H165" s="48" t="str">
        <f t="shared" ca="1" si="51"/>
        <v/>
      </c>
      <c r="I165" s="48" t="str">
        <f t="shared" ca="1" si="52"/>
        <v/>
      </c>
      <c r="J165">
        <f t="shared" ca="1" si="53"/>
        <v>740.85</v>
      </c>
      <c r="K165">
        <f t="shared" ca="1" si="54"/>
        <v>744</v>
      </c>
      <c r="L165">
        <f t="shared" ca="1" si="55"/>
        <v>607.54999999999995</v>
      </c>
      <c r="M165">
        <f t="shared" ca="1" si="56"/>
        <v>611.29999999999995</v>
      </c>
      <c r="N165">
        <f t="shared" ca="1" si="57"/>
        <v>361</v>
      </c>
      <c r="O165">
        <f t="shared" ca="1" si="58"/>
        <v>441</v>
      </c>
      <c r="P165" s="5">
        <f t="shared" ca="1" si="59"/>
        <v>535376.4</v>
      </c>
      <c r="Q165" s="5">
        <f t="shared" ca="1" si="60"/>
        <v>538167.30000000005</v>
      </c>
      <c r="R165" s="5">
        <f t="shared" ca="1" si="61"/>
        <v>-516.60000000000809</v>
      </c>
      <c r="S165" s="12">
        <f t="shared" ca="1" si="62"/>
        <v>-9.6320112270306636E-4</v>
      </c>
      <c r="T165">
        <f t="shared" ca="1" si="63"/>
        <v>267.68819999999999</v>
      </c>
      <c r="U165">
        <f t="shared" ca="1" si="64"/>
        <v>269.08365000000003</v>
      </c>
      <c r="V165" s="5">
        <f t="shared" ca="1" si="65"/>
        <v>-1053.3718500000082</v>
      </c>
      <c r="W165" s="12">
        <f t="shared" ca="1" si="66"/>
        <v>-1.9640126762365427E-3</v>
      </c>
      <c r="X165" s="8">
        <f t="shared" ca="1" si="67"/>
        <v>536336.58415000048</v>
      </c>
      <c r="Y165" s="8">
        <f t="shared" ca="1" si="68"/>
        <v>535283.21230000048</v>
      </c>
      <c r="Z165" s="12">
        <f ca="1">1-(Y165/MAX($Y$2:Y165))</f>
        <v>0.52601364406502804</v>
      </c>
    </row>
    <row r="166" spans="1:26" x14ac:dyDescent="0.3">
      <c r="A166" s="4">
        <v>41513</v>
      </c>
      <c r="B166" s="4">
        <v>41513</v>
      </c>
      <c r="C166" s="48" t="str">
        <f t="shared" ca="1" si="46"/>
        <v/>
      </c>
      <c r="D166" s="48" t="str">
        <f t="shared" ca="1" si="47"/>
        <v/>
      </c>
      <c r="E166" s="48" t="str">
        <f t="shared" ca="1" si="48"/>
        <v/>
      </c>
      <c r="F166" s="48" t="str">
        <f t="shared" ca="1" si="49"/>
        <v/>
      </c>
      <c r="G166" s="48" t="str">
        <f t="shared" ca="1" si="50"/>
        <v>Short</v>
      </c>
      <c r="H166" s="48" t="str">
        <f t="shared" ca="1" si="51"/>
        <v/>
      </c>
      <c r="I166" s="48" t="str">
        <f t="shared" ca="1" si="52"/>
        <v/>
      </c>
      <c r="J166">
        <f t="shared" ca="1" si="53"/>
        <v>740.85</v>
      </c>
      <c r="K166">
        <f t="shared" ca="1" si="54"/>
        <v>686</v>
      </c>
      <c r="L166">
        <f t="shared" ca="1" si="55"/>
        <v>607.54999999999995</v>
      </c>
      <c r="M166">
        <f t="shared" ca="1" si="56"/>
        <v>561.9</v>
      </c>
      <c r="N166">
        <f t="shared" ca="1" si="57"/>
        <v>361</v>
      </c>
      <c r="O166">
        <f t="shared" ca="1" si="58"/>
        <v>440</v>
      </c>
      <c r="P166" s="5">
        <f t="shared" ca="1" si="59"/>
        <v>534768.85000000009</v>
      </c>
      <c r="Q166" s="5">
        <f t="shared" ca="1" si="60"/>
        <v>494882</v>
      </c>
      <c r="R166" s="5">
        <f t="shared" ca="1" si="61"/>
        <v>285.14999999997963</v>
      </c>
      <c r="S166" s="12">
        <f t="shared" ca="1" si="62"/>
        <v>5.3270865487215532E-4</v>
      </c>
      <c r="T166">
        <f t="shared" ca="1" si="63"/>
        <v>267.38442500000008</v>
      </c>
      <c r="U166">
        <f t="shared" ca="1" si="64"/>
        <v>247.441</v>
      </c>
      <c r="V166" s="5">
        <f t="shared" ca="1" si="65"/>
        <v>-229.67542500002048</v>
      </c>
      <c r="W166" s="12">
        <f t="shared" ca="1" si="66"/>
        <v>-4.2907272210752326E-4</v>
      </c>
      <c r="X166" s="8">
        <f t="shared" ca="1" si="67"/>
        <v>535283.21230000048</v>
      </c>
      <c r="Y166" s="8">
        <f t="shared" ca="1" si="68"/>
        <v>535053.53687500046</v>
      </c>
      <c r="Z166" s="12">
        <f ca="1">1-(Y166/MAX($Y$2:Y166))</f>
        <v>0.5262170186810109</v>
      </c>
    </row>
    <row r="167" spans="1:26" x14ac:dyDescent="0.3">
      <c r="A167" s="4">
        <v>41514</v>
      </c>
      <c r="B167" s="4">
        <v>41514</v>
      </c>
      <c r="C167" s="48" t="str">
        <f t="shared" ca="1" si="46"/>
        <v/>
      </c>
      <c r="D167" s="48" t="str">
        <f t="shared" ca="1" si="47"/>
        <v/>
      </c>
      <c r="E167" s="48" t="str">
        <f t="shared" ca="1" si="48"/>
        <v/>
      </c>
      <c r="F167" s="48" t="str">
        <f t="shared" ca="1" si="49"/>
        <v/>
      </c>
      <c r="G167" s="48" t="str">
        <f t="shared" ca="1" si="50"/>
        <v>Short</v>
      </c>
      <c r="H167" s="48" t="str">
        <f t="shared" ca="1" si="51"/>
        <v/>
      </c>
      <c r="I167" s="48" t="str">
        <f t="shared" ca="1" si="52"/>
        <v/>
      </c>
      <c r="J167">
        <f t="shared" ca="1" si="53"/>
        <v>740.85</v>
      </c>
      <c r="K167">
        <f t="shared" ca="1" si="54"/>
        <v>652.75</v>
      </c>
      <c r="L167">
        <f t="shared" ca="1" si="55"/>
        <v>607.54999999999995</v>
      </c>
      <c r="M167">
        <f t="shared" ca="1" si="56"/>
        <v>561.95000000000005</v>
      </c>
      <c r="N167">
        <f t="shared" ca="1" si="57"/>
        <v>361</v>
      </c>
      <c r="O167">
        <f t="shared" ca="1" si="58"/>
        <v>440</v>
      </c>
      <c r="P167" s="5">
        <f t="shared" ca="1" si="59"/>
        <v>534768.85000000009</v>
      </c>
      <c r="Q167" s="5">
        <f t="shared" ca="1" si="60"/>
        <v>482900.75</v>
      </c>
      <c r="R167" s="5">
        <f t="shared" ca="1" si="61"/>
        <v>-11740.100000000049</v>
      </c>
      <c r="S167" s="12">
        <f t="shared" ca="1" si="62"/>
        <v>-2.1941916445536513E-2</v>
      </c>
      <c r="T167">
        <f t="shared" ca="1" si="63"/>
        <v>267.38442500000008</v>
      </c>
      <c r="U167">
        <f t="shared" ca="1" si="64"/>
        <v>241.45037500000001</v>
      </c>
      <c r="V167" s="5">
        <f t="shared" ca="1" si="65"/>
        <v>-12248.93480000005</v>
      </c>
      <c r="W167" s="12">
        <f t="shared" ca="1" si="66"/>
        <v>-2.2892914364309031E-2</v>
      </c>
      <c r="X167" s="8">
        <f t="shared" ca="1" si="67"/>
        <v>535053.53687500046</v>
      </c>
      <c r="Y167" s="8">
        <f t="shared" ca="1" si="68"/>
        <v>522804.60207500041</v>
      </c>
      <c r="Z167" s="12">
        <f ca="1">1-(Y167/MAX($Y$2:Y167))</f>
        <v>0.53706329189961366</v>
      </c>
    </row>
    <row r="168" spans="1:26" x14ac:dyDescent="0.3">
      <c r="A168" s="4">
        <v>41515</v>
      </c>
      <c r="B168" s="4">
        <v>41515</v>
      </c>
      <c r="C168" s="48" t="str">
        <f t="shared" ca="1" si="46"/>
        <v/>
      </c>
      <c r="D168" s="48" t="str">
        <f t="shared" ca="1" si="47"/>
        <v/>
      </c>
      <c r="E168" s="48" t="str">
        <f t="shared" ca="1" si="48"/>
        <v/>
      </c>
      <c r="F168" s="48" t="str">
        <f t="shared" ca="1" si="49"/>
        <v/>
      </c>
      <c r="G168" s="48" t="str">
        <f t="shared" ca="1" si="50"/>
        <v>Short</v>
      </c>
      <c r="H168" s="48" t="str">
        <f t="shared" ca="1" si="51"/>
        <v/>
      </c>
      <c r="I168" s="48" t="str">
        <f t="shared" ca="1" si="52"/>
        <v/>
      </c>
      <c r="J168">
        <f t="shared" ca="1" si="53"/>
        <v>740.85</v>
      </c>
      <c r="K168">
        <f t="shared" ca="1" si="54"/>
        <v>695.5</v>
      </c>
      <c r="L168">
        <f t="shared" ca="1" si="55"/>
        <v>607.54999999999995</v>
      </c>
      <c r="M168">
        <f t="shared" ca="1" si="56"/>
        <v>572.04999999999995</v>
      </c>
      <c r="N168">
        <f t="shared" ca="1" si="57"/>
        <v>352</v>
      </c>
      <c r="O168">
        <f t="shared" ca="1" si="58"/>
        <v>430</v>
      </c>
      <c r="P168" s="5">
        <f t="shared" ca="1" si="59"/>
        <v>522025.69999999995</v>
      </c>
      <c r="Q168" s="5">
        <f t="shared" ca="1" si="60"/>
        <v>490797.5</v>
      </c>
      <c r="R168" s="5">
        <f t="shared" ca="1" si="61"/>
        <v>-698.200000000008</v>
      </c>
      <c r="S168" s="12">
        <f t="shared" ca="1" si="62"/>
        <v>-1.3354893916940802E-3</v>
      </c>
      <c r="T168">
        <f t="shared" ca="1" si="63"/>
        <v>261.01284999999996</v>
      </c>
      <c r="U168">
        <f t="shared" ca="1" si="64"/>
        <v>245.39875000000001</v>
      </c>
      <c r="V168" s="5">
        <f t="shared" ca="1" si="65"/>
        <v>-1204.6116000000079</v>
      </c>
      <c r="W168" s="12">
        <f t="shared" ca="1" si="66"/>
        <v>-2.3041335045998639E-3</v>
      </c>
      <c r="X168" s="8">
        <f t="shared" ca="1" si="67"/>
        <v>522804.60207500041</v>
      </c>
      <c r="Y168" s="8">
        <f t="shared" ca="1" si="68"/>
        <v>521599.99047500041</v>
      </c>
      <c r="Z168" s="12">
        <f ca="1">1-(Y168/MAX($Y$2:Y168))</f>
        <v>0.53812995987925683</v>
      </c>
    </row>
    <row r="169" spans="1:26" x14ac:dyDescent="0.3">
      <c r="A169" s="4">
        <v>41516</v>
      </c>
      <c r="B169" s="4">
        <v>41516</v>
      </c>
      <c r="C169" s="48" t="str">
        <f t="shared" ca="1" si="46"/>
        <v/>
      </c>
      <c r="D169" s="48" t="str">
        <f t="shared" ca="1" si="47"/>
        <v/>
      </c>
      <c r="E169" s="48" t="str">
        <f t="shared" ca="1" si="48"/>
        <v/>
      </c>
      <c r="F169" s="48" t="str">
        <f t="shared" ca="1" si="49"/>
        <v/>
      </c>
      <c r="G169" s="48" t="str">
        <f t="shared" ca="1" si="50"/>
        <v>Short</v>
      </c>
      <c r="H169" s="48" t="str">
        <f t="shared" ca="1" si="51"/>
        <v/>
      </c>
      <c r="I169" s="48" t="str">
        <f t="shared" ca="1" si="52"/>
        <v/>
      </c>
      <c r="J169">
        <f t="shared" ca="1" si="53"/>
        <v>740.85</v>
      </c>
      <c r="K169">
        <f t="shared" ca="1" si="54"/>
        <v>718.65</v>
      </c>
      <c r="L169">
        <f t="shared" ca="1" si="55"/>
        <v>607.54999999999995</v>
      </c>
      <c r="M169">
        <f t="shared" ca="1" si="56"/>
        <v>594</v>
      </c>
      <c r="N169">
        <f t="shared" ca="1" si="57"/>
        <v>352</v>
      </c>
      <c r="O169">
        <f t="shared" ca="1" si="58"/>
        <v>429</v>
      </c>
      <c r="P169" s="5">
        <f t="shared" ca="1" si="59"/>
        <v>521418.15</v>
      </c>
      <c r="Q169" s="5">
        <f t="shared" ca="1" si="60"/>
        <v>507790.8</v>
      </c>
      <c r="R169" s="5">
        <f t="shared" ca="1" si="61"/>
        <v>-2001.4500000000353</v>
      </c>
      <c r="S169" s="12">
        <f t="shared" ca="1" si="62"/>
        <v>-3.8371358062667797E-3</v>
      </c>
      <c r="T169">
        <f t="shared" ca="1" si="63"/>
        <v>260.70907500000004</v>
      </c>
      <c r="U169">
        <f t="shared" ca="1" si="64"/>
        <v>253.8954</v>
      </c>
      <c r="V169" s="5">
        <f t="shared" ca="1" si="65"/>
        <v>-2516.0544750000354</v>
      </c>
      <c r="W169" s="12">
        <f t="shared" ca="1" si="66"/>
        <v>-4.8237241582553799E-3</v>
      </c>
      <c r="X169" s="8">
        <f t="shared" ca="1" si="67"/>
        <v>521599.99047500041</v>
      </c>
      <c r="Y169" s="8">
        <f t="shared" ca="1" si="68"/>
        <v>519083.93600000039</v>
      </c>
      <c r="Z169" s="12">
        <f ca="1">1-(Y169/MAX($Y$2:Y169))</f>
        <v>0.54035789354976171</v>
      </c>
    </row>
    <row r="170" spans="1:26" x14ac:dyDescent="0.3">
      <c r="A170" s="4">
        <v>41519</v>
      </c>
      <c r="B170" s="4">
        <v>41519</v>
      </c>
      <c r="C170" s="48" t="str">
        <f t="shared" ca="1" si="46"/>
        <v/>
      </c>
      <c r="D170" s="48">
        <f t="shared" ca="1" si="47"/>
        <v>20</v>
      </c>
      <c r="E170" s="48" t="str">
        <f t="shared" ca="1" si="48"/>
        <v/>
      </c>
      <c r="F170" s="48" t="str">
        <f t="shared" ca="1" si="49"/>
        <v>Short</v>
      </c>
      <c r="G170" s="48" t="str">
        <f t="shared" ca="1" si="50"/>
        <v>Short</v>
      </c>
      <c r="H170" s="48" t="str">
        <f t="shared" ca="1" si="51"/>
        <v/>
      </c>
      <c r="I170" s="48">
        <f t="shared" ca="1" si="52"/>
        <v>1</v>
      </c>
      <c r="J170" t="str">
        <f t="shared" ca="1" si="53"/>
        <v/>
      </c>
      <c r="K170">
        <f t="shared" ca="1" si="54"/>
        <v>738.4</v>
      </c>
      <c r="L170" t="str">
        <f t="shared" ca="1" si="55"/>
        <v/>
      </c>
      <c r="M170">
        <f t="shared" ca="1" si="56"/>
        <v>589.5</v>
      </c>
      <c r="N170">
        <f t="shared" ca="1" si="57"/>
        <v>350</v>
      </c>
      <c r="O170">
        <f t="shared" ca="1" si="58"/>
        <v>427</v>
      </c>
      <c r="P170" s="5">
        <f t="shared" ca="1" si="59"/>
        <v>518721.35</v>
      </c>
      <c r="Q170" s="5">
        <f t="shared" ca="1" si="60"/>
        <v>510156.5</v>
      </c>
      <c r="R170" s="5">
        <f t="shared" ca="1" si="61"/>
        <v>6849.849999999964</v>
      </c>
      <c r="S170" s="12">
        <f t="shared" ca="1" si="62"/>
        <v>1.3196035409579615E-2</v>
      </c>
      <c r="T170">
        <f t="shared" ca="1" si="63"/>
        <v>259.36067500000001</v>
      </c>
      <c r="U170">
        <f t="shared" ca="1" si="64"/>
        <v>255.07825</v>
      </c>
      <c r="V170" s="5">
        <f t="shared" ca="1" si="65"/>
        <v>6335.4110749999636</v>
      </c>
      <c r="W170" s="12">
        <f t="shared" ca="1" si="66"/>
        <v>1.2204983887230058E-2</v>
      </c>
      <c r="X170" s="8">
        <f t="shared" ca="1" si="67"/>
        <v>519083.93600000039</v>
      </c>
      <c r="Y170" s="8">
        <f t="shared" ca="1" si="68"/>
        <v>525419.34707500041</v>
      </c>
      <c r="Z170" s="12">
        <f ca="1">1-(Y170/MAX($Y$2:Y170))</f>
        <v>0.5347479690466439</v>
      </c>
    </row>
    <row r="171" spans="1:26" x14ac:dyDescent="0.3">
      <c r="A171" s="4">
        <v>41520</v>
      </c>
      <c r="B171" s="4">
        <v>41520</v>
      </c>
      <c r="C171" s="48" t="str">
        <f t="shared" ca="1" si="46"/>
        <v/>
      </c>
      <c r="D171" s="48" t="str">
        <f t="shared" ca="1" si="47"/>
        <v/>
      </c>
      <c r="E171" s="48" t="str">
        <f t="shared" ca="1" si="48"/>
        <v/>
      </c>
      <c r="F171" s="48" t="str">
        <f t="shared" ca="1" si="49"/>
        <v/>
      </c>
      <c r="G171" s="48" t="str">
        <f t="shared" ca="1" si="50"/>
        <v/>
      </c>
      <c r="H171" s="48" t="str">
        <f t="shared" ca="1" si="51"/>
        <v/>
      </c>
      <c r="I171" s="48" t="str">
        <f t="shared" ca="1" si="52"/>
        <v/>
      </c>
      <c r="J171" t="str">
        <f t="shared" ca="1" si="53"/>
        <v/>
      </c>
      <c r="K171" t="str">
        <f t="shared" ca="1" si="54"/>
        <v/>
      </c>
      <c r="L171" t="str">
        <f t="shared" ca="1" si="55"/>
        <v/>
      </c>
      <c r="M171" t="str">
        <f t="shared" ca="1" si="56"/>
        <v/>
      </c>
      <c r="N171">
        <f t="shared" ca="1" si="57"/>
        <v>0</v>
      </c>
      <c r="O171">
        <f t="shared" ca="1" si="58"/>
        <v>0</v>
      </c>
      <c r="P171" s="5">
        <f t="shared" ca="1" si="59"/>
        <v>0</v>
      </c>
      <c r="Q171" s="5">
        <f t="shared" ca="1" si="60"/>
        <v>0</v>
      </c>
      <c r="R171" s="5">
        <f t="shared" ca="1" si="61"/>
        <v>0</v>
      </c>
      <c r="S171" s="12">
        <f t="shared" ca="1" si="62"/>
        <v>0</v>
      </c>
      <c r="T171">
        <f t="shared" ca="1" si="63"/>
        <v>0</v>
      </c>
      <c r="U171">
        <f t="shared" ca="1" si="64"/>
        <v>0</v>
      </c>
      <c r="V171" s="5">
        <f t="shared" ca="1" si="65"/>
        <v>0</v>
      </c>
      <c r="W171" s="12">
        <f t="shared" ca="1" si="66"/>
        <v>0</v>
      </c>
      <c r="X171" s="8">
        <f t="shared" ca="1" si="67"/>
        <v>525419.34707500041</v>
      </c>
      <c r="Y171" s="8">
        <f t="shared" ca="1" si="68"/>
        <v>525419.34707500041</v>
      </c>
      <c r="Z171" s="12">
        <f ca="1">1-(Y171/MAX($Y$2:Y171))</f>
        <v>0.5347479690466439</v>
      </c>
    </row>
    <row r="172" spans="1:26" x14ac:dyDescent="0.3">
      <c r="A172" s="4">
        <v>41521</v>
      </c>
      <c r="B172" s="4">
        <v>41521</v>
      </c>
      <c r="C172" s="48">
        <f t="shared" ca="1" si="46"/>
        <v>21</v>
      </c>
      <c r="D172" s="48" t="str">
        <f t="shared" ca="1" si="47"/>
        <v/>
      </c>
      <c r="E172" s="48" t="str">
        <f t="shared" ca="1" si="48"/>
        <v>Long</v>
      </c>
      <c r="F172" s="48" t="str">
        <f t="shared" ca="1" si="49"/>
        <v/>
      </c>
      <c r="G172" s="48" t="str">
        <f t="shared" ca="1" si="50"/>
        <v/>
      </c>
      <c r="H172" s="48">
        <f t="shared" ca="1" si="51"/>
        <v>1</v>
      </c>
      <c r="I172" s="48" t="str">
        <f t="shared" ca="1" si="52"/>
        <v/>
      </c>
      <c r="J172">
        <f t="shared" ca="1" si="53"/>
        <v>564.04999999999995</v>
      </c>
      <c r="K172" t="str">
        <f t="shared" ca="1" si="54"/>
        <v/>
      </c>
      <c r="L172">
        <f t="shared" ca="1" si="55"/>
        <v>709.5</v>
      </c>
      <c r="M172" t="str">
        <f t="shared" ca="1" si="56"/>
        <v/>
      </c>
      <c r="N172">
        <f t="shared" ca="1" si="57"/>
        <v>0</v>
      </c>
      <c r="O172">
        <f t="shared" ca="1" si="58"/>
        <v>0</v>
      </c>
      <c r="P172" s="5">
        <f t="shared" ca="1" si="59"/>
        <v>0</v>
      </c>
      <c r="Q172" s="5">
        <f t="shared" ca="1" si="60"/>
        <v>0</v>
      </c>
      <c r="R172" s="5">
        <f t="shared" ca="1" si="61"/>
        <v>0</v>
      </c>
      <c r="S172" s="12">
        <f t="shared" ca="1" si="62"/>
        <v>0</v>
      </c>
      <c r="T172">
        <f t="shared" ca="1" si="63"/>
        <v>0</v>
      </c>
      <c r="U172">
        <f t="shared" ca="1" si="64"/>
        <v>0</v>
      </c>
      <c r="V172" s="5">
        <f t="shared" ca="1" si="65"/>
        <v>0</v>
      </c>
      <c r="W172" s="12">
        <f t="shared" ca="1" si="66"/>
        <v>0</v>
      </c>
      <c r="X172" s="8">
        <f t="shared" ca="1" si="67"/>
        <v>525419.34707500041</v>
      </c>
      <c r="Y172" s="8">
        <f t="shared" ca="1" si="68"/>
        <v>525419.34707500041</v>
      </c>
      <c r="Z172" s="12">
        <f ca="1">1-(Y172/MAX($Y$2:Y172))</f>
        <v>0.5347479690466439</v>
      </c>
    </row>
    <row r="173" spans="1:26" x14ac:dyDescent="0.3">
      <c r="A173" s="4">
        <v>41522</v>
      </c>
      <c r="B173" s="4">
        <v>41522</v>
      </c>
      <c r="C173" s="48" t="str">
        <f t="shared" ca="1" si="46"/>
        <v/>
      </c>
      <c r="D173" s="48" t="str">
        <f t="shared" ca="1" si="47"/>
        <v/>
      </c>
      <c r="E173" s="48" t="str">
        <f t="shared" ca="1" si="48"/>
        <v/>
      </c>
      <c r="F173" s="48" t="str">
        <f t="shared" ca="1" si="49"/>
        <v/>
      </c>
      <c r="G173" s="48" t="str">
        <f t="shared" ca="1" si="50"/>
        <v>Long</v>
      </c>
      <c r="H173" s="48" t="str">
        <f t="shared" ca="1" si="51"/>
        <v/>
      </c>
      <c r="I173" s="48" t="str">
        <f t="shared" ca="1" si="52"/>
        <v/>
      </c>
      <c r="J173">
        <f t="shared" ca="1" si="53"/>
        <v>564.04999999999995</v>
      </c>
      <c r="K173">
        <f t="shared" ca="1" si="54"/>
        <v>609.5</v>
      </c>
      <c r="L173">
        <f t="shared" ca="1" si="55"/>
        <v>709.5</v>
      </c>
      <c r="M173">
        <f t="shared" ca="1" si="56"/>
        <v>750.4</v>
      </c>
      <c r="N173">
        <f t="shared" ca="1" si="57"/>
        <v>465</v>
      </c>
      <c r="O173">
        <f t="shared" ca="1" si="58"/>
        <v>370</v>
      </c>
      <c r="P173" s="5">
        <f t="shared" ca="1" si="59"/>
        <v>524798.25</v>
      </c>
      <c r="Q173" s="5">
        <f t="shared" ca="1" si="60"/>
        <v>561065.5</v>
      </c>
      <c r="R173" s="5">
        <f t="shared" ca="1" si="61"/>
        <v>6001.2500000000309</v>
      </c>
      <c r="S173" s="12">
        <f t="shared" ca="1" si="62"/>
        <v>1.1421829122602501E-2</v>
      </c>
      <c r="T173">
        <f t="shared" ca="1" si="63"/>
        <v>262.39912500000003</v>
      </c>
      <c r="U173">
        <f t="shared" ca="1" si="64"/>
        <v>280.53275000000002</v>
      </c>
      <c r="V173" s="5">
        <f t="shared" ca="1" si="65"/>
        <v>5458.3181250000307</v>
      </c>
      <c r="W173" s="12">
        <f t="shared" ca="1" si="66"/>
        <v>1.0388498549561193E-2</v>
      </c>
      <c r="X173" s="8">
        <f t="shared" ca="1" si="67"/>
        <v>525419.34707500041</v>
      </c>
      <c r="Y173" s="8">
        <f t="shared" ca="1" si="68"/>
        <v>530877.6652000004</v>
      </c>
      <c r="Z173" s="12">
        <f ca="1">1-(Y173/MAX($Y$2:Y173))</f>
        <v>0.52991469899790467</v>
      </c>
    </row>
    <row r="174" spans="1:26" x14ac:dyDescent="0.3">
      <c r="A174" s="4">
        <v>41523</v>
      </c>
      <c r="B174" s="4">
        <v>41523</v>
      </c>
      <c r="C174" s="48" t="str">
        <f t="shared" ca="1" si="46"/>
        <v/>
      </c>
      <c r="D174" s="48" t="str">
        <f t="shared" ca="1" si="47"/>
        <v/>
      </c>
      <c r="E174" s="48" t="str">
        <f t="shared" ca="1" si="48"/>
        <v/>
      </c>
      <c r="F174" s="48" t="str">
        <f t="shared" ca="1" si="49"/>
        <v/>
      </c>
      <c r="G174" s="48" t="str">
        <f t="shared" ca="1" si="50"/>
        <v>Long</v>
      </c>
      <c r="H174" s="48" t="str">
        <f t="shared" ca="1" si="51"/>
        <v/>
      </c>
      <c r="I174" s="48" t="str">
        <f t="shared" ca="1" si="52"/>
        <v/>
      </c>
      <c r="J174">
        <f t="shared" ca="1" si="53"/>
        <v>564.04999999999995</v>
      </c>
      <c r="K174">
        <f t="shared" ca="1" si="54"/>
        <v>616.20000000000005</v>
      </c>
      <c r="L174">
        <f t="shared" ca="1" si="55"/>
        <v>709.5</v>
      </c>
      <c r="M174">
        <f t="shared" ca="1" si="56"/>
        <v>760.85</v>
      </c>
      <c r="N174">
        <f t="shared" ca="1" si="57"/>
        <v>470</v>
      </c>
      <c r="O174">
        <f t="shared" ca="1" si="58"/>
        <v>374</v>
      </c>
      <c r="P174" s="5">
        <f t="shared" ca="1" si="59"/>
        <v>530456.5</v>
      </c>
      <c r="Q174" s="5">
        <f t="shared" ca="1" si="60"/>
        <v>574171.9</v>
      </c>
      <c r="R174" s="5">
        <f t="shared" ca="1" si="61"/>
        <v>5305.6000000000349</v>
      </c>
      <c r="S174" s="12">
        <f t="shared" ca="1" si="62"/>
        <v>9.9940162259439334E-3</v>
      </c>
      <c r="T174">
        <f t="shared" ca="1" si="63"/>
        <v>265.22825</v>
      </c>
      <c r="U174">
        <f t="shared" ca="1" si="64"/>
        <v>287.08595000000003</v>
      </c>
      <c r="V174" s="5">
        <f t="shared" ca="1" si="65"/>
        <v>4753.2858000000351</v>
      </c>
      <c r="W174" s="12">
        <f t="shared" ca="1" si="66"/>
        <v>8.9536368010684798E-3</v>
      </c>
      <c r="X174" s="8">
        <f t="shared" ca="1" si="67"/>
        <v>530877.6652000004</v>
      </c>
      <c r="Y174" s="8">
        <f t="shared" ca="1" si="68"/>
        <v>535630.95100000047</v>
      </c>
      <c r="Z174" s="12">
        <f ca="1">1-(Y174/MAX($Y$2:Y174))</f>
        <v>0.52570572594721088</v>
      </c>
    </row>
    <row r="175" spans="1:26" x14ac:dyDescent="0.3">
      <c r="A175" s="4">
        <v>41527</v>
      </c>
      <c r="B175" s="4">
        <v>41527</v>
      </c>
      <c r="C175" s="48" t="str">
        <f t="shared" ca="1" si="46"/>
        <v/>
      </c>
      <c r="D175" s="48" t="str">
        <f t="shared" ca="1" si="47"/>
        <v/>
      </c>
      <c r="E175" s="48" t="str">
        <f t="shared" ca="1" si="48"/>
        <v/>
      </c>
      <c r="F175" s="48" t="str">
        <f t="shared" ca="1" si="49"/>
        <v/>
      </c>
      <c r="G175" s="48" t="str">
        <f t="shared" ca="1" si="50"/>
        <v>Long</v>
      </c>
      <c r="H175" s="48" t="str">
        <f t="shared" ca="1" si="51"/>
        <v/>
      </c>
      <c r="I175" s="48" t="str">
        <f t="shared" ca="1" si="52"/>
        <v/>
      </c>
      <c r="J175">
        <f t="shared" ca="1" si="53"/>
        <v>564.04999999999995</v>
      </c>
      <c r="K175">
        <f t="shared" ca="1" si="54"/>
        <v>638</v>
      </c>
      <c r="L175">
        <f t="shared" ca="1" si="55"/>
        <v>709.5</v>
      </c>
      <c r="M175">
        <f t="shared" ca="1" si="56"/>
        <v>809.15</v>
      </c>
      <c r="N175">
        <f t="shared" ca="1" si="57"/>
        <v>474</v>
      </c>
      <c r="O175">
        <f t="shared" ca="1" si="58"/>
        <v>377</v>
      </c>
      <c r="P175" s="5">
        <f t="shared" ca="1" si="59"/>
        <v>534841.19999999995</v>
      </c>
      <c r="Q175" s="5">
        <f t="shared" ca="1" si="60"/>
        <v>607461.55000000005</v>
      </c>
      <c r="R175" s="5">
        <f t="shared" ca="1" si="61"/>
        <v>-2515.7499999999636</v>
      </c>
      <c r="S175" s="12">
        <f t="shared" ca="1" si="62"/>
        <v>-4.696797291685934E-3</v>
      </c>
      <c r="T175">
        <f t="shared" ca="1" si="63"/>
        <v>267.42059999999998</v>
      </c>
      <c r="U175">
        <f t="shared" ca="1" si="64"/>
        <v>303.73077500000005</v>
      </c>
      <c r="V175" s="5">
        <f t="shared" ca="1" si="65"/>
        <v>-3086.9013749999635</v>
      </c>
      <c r="W175" s="12">
        <f t="shared" ca="1" si="66"/>
        <v>-5.7631123990069064E-3</v>
      </c>
      <c r="X175" s="8">
        <f t="shared" ca="1" si="67"/>
        <v>535630.95100000047</v>
      </c>
      <c r="Y175" s="8">
        <f t="shared" ca="1" si="68"/>
        <v>532544.04962500045</v>
      </c>
      <c r="Z175" s="12">
        <f ca="1">1-(Y175/MAX($Y$2:Y175))</f>
        <v>0.52843913715878255</v>
      </c>
    </row>
    <row r="176" spans="1:26" x14ac:dyDescent="0.3">
      <c r="A176" s="4">
        <v>41528</v>
      </c>
      <c r="B176" s="4">
        <v>41528</v>
      </c>
      <c r="C176" s="48" t="str">
        <f t="shared" ca="1" si="46"/>
        <v/>
      </c>
      <c r="D176" s="48" t="str">
        <f t="shared" ca="1" si="47"/>
        <v/>
      </c>
      <c r="E176" s="48" t="str">
        <f t="shared" ca="1" si="48"/>
        <v/>
      </c>
      <c r="F176" s="48" t="str">
        <f t="shared" ca="1" si="49"/>
        <v/>
      </c>
      <c r="G176" s="48" t="str">
        <f t="shared" ca="1" si="50"/>
        <v>Long</v>
      </c>
      <c r="H176" s="48" t="str">
        <f t="shared" ca="1" si="51"/>
        <v/>
      </c>
      <c r="I176" s="48" t="str">
        <f t="shared" ca="1" si="52"/>
        <v/>
      </c>
      <c r="J176">
        <f t="shared" ca="1" si="53"/>
        <v>564.04999999999995</v>
      </c>
      <c r="K176">
        <f t="shared" ca="1" si="54"/>
        <v>647.25</v>
      </c>
      <c r="L176">
        <f t="shared" ca="1" si="55"/>
        <v>709.5</v>
      </c>
      <c r="M176">
        <f t="shared" ca="1" si="56"/>
        <v>811.8</v>
      </c>
      <c r="N176">
        <f t="shared" ca="1" si="57"/>
        <v>472</v>
      </c>
      <c r="O176">
        <f t="shared" ca="1" si="58"/>
        <v>375</v>
      </c>
      <c r="P176" s="5">
        <f t="shared" ca="1" si="59"/>
        <v>532294.1</v>
      </c>
      <c r="Q176" s="5">
        <f t="shared" ca="1" si="60"/>
        <v>609927</v>
      </c>
      <c r="R176" s="5">
        <f t="shared" ca="1" si="61"/>
        <v>907.90000000003783</v>
      </c>
      <c r="S176" s="12">
        <f t="shared" ca="1" si="62"/>
        <v>1.7048354979073569E-3</v>
      </c>
      <c r="T176">
        <f t="shared" ca="1" si="63"/>
        <v>266.14704999999998</v>
      </c>
      <c r="U176">
        <f t="shared" ca="1" si="64"/>
        <v>304.96350000000001</v>
      </c>
      <c r="V176" s="5">
        <f t="shared" ca="1" si="65"/>
        <v>336.78945000003785</v>
      </c>
      <c r="W176" s="12">
        <f t="shared" ca="1" si="66"/>
        <v>6.3241613578668963E-4</v>
      </c>
      <c r="X176" s="8">
        <f t="shared" ca="1" si="67"/>
        <v>532544.04962500045</v>
      </c>
      <c r="Y176" s="8">
        <f t="shared" ca="1" si="68"/>
        <v>532880.83907500049</v>
      </c>
      <c r="Z176" s="12">
        <f ca="1">1-(Y176/MAX($Y$2:Y176))</f>
        <v>0.52814091446011635</v>
      </c>
    </row>
    <row r="177" spans="1:26" x14ac:dyDescent="0.3">
      <c r="A177" s="4">
        <v>41529</v>
      </c>
      <c r="B177" s="4">
        <v>41529</v>
      </c>
      <c r="C177" s="48" t="str">
        <f t="shared" ca="1" si="46"/>
        <v/>
      </c>
      <c r="D177" s="48" t="str">
        <f t="shared" ca="1" si="47"/>
        <v/>
      </c>
      <c r="E177" s="48" t="str">
        <f t="shared" ca="1" si="48"/>
        <v/>
      </c>
      <c r="F177" s="48" t="str">
        <f t="shared" ca="1" si="49"/>
        <v/>
      </c>
      <c r="G177" s="48" t="str">
        <f t="shared" ca="1" si="50"/>
        <v>Long</v>
      </c>
      <c r="H177" s="48" t="str">
        <f t="shared" ca="1" si="51"/>
        <v/>
      </c>
      <c r="I177" s="48" t="str">
        <f t="shared" ca="1" si="52"/>
        <v/>
      </c>
      <c r="J177">
        <f t="shared" ca="1" si="53"/>
        <v>564.04999999999995</v>
      </c>
      <c r="K177">
        <f t="shared" ca="1" si="54"/>
        <v>633.95000000000005</v>
      </c>
      <c r="L177">
        <f t="shared" ca="1" si="55"/>
        <v>709.5</v>
      </c>
      <c r="M177">
        <f t="shared" ca="1" si="56"/>
        <v>814.45</v>
      </c>
      <c r="N177">
        <f t="shared" ca="1" si="57"/>
        <v>472</v>
      </c>
      <c r="O177">
        <f t="shared" ca="1" si="58"/>
        <v>375</v>
      </c>
      <c r="P177" s="5">
        <f t="shared" ca="1" si="59"/>
        <v>532294.1</v>
      </c>
      <c r="Q177" s="5">
        <f t="shared" ca="1" si="60"/>
        <v>604643.15</v>
      </c>
      <c r="R177" s="5">
        <f t="shared" ca="1" si="61"/>
        <v>-6363.449999999968</v>
      </c>
      <c r="S177" s="12">
        <f t="shared" ca="1" si="62"/>
        <v>-1.1941600322965153E-2</v>
      </c>
      <c r="T177">
        <f t="shared" ca="1" si="63"/>
        <v>266.14704999999998</v>
      </c>
      <c r="U177">
        <f t="shared" ca="1" si="64"/>
        <v>302.321575</v>
      </c>
      <c r="V177" s="5">
        <f t="shared" ca="1" si="65"/>
        <v>-6931.9186249999675</v>
      </c>
      <c r="W177" s="12">
        <f t="shared" ca="1" si="66"/>
        <v>-1.300838408270171E-2</v>
      </c>
      <c r="X177" s="8">
        <f t="shared" ca="1" si="67"/>
        <v>532880.83907500049</v>
      </c>
      <c r="Y177" s="8">
        <f t="shared" ca="1" si="68"/>
        <v>525948.92045000056</v>
      </c>
      <c r="Z177" s="12">
        <f ca="1">1-(Y177/MAX($Y$2:Y177))</f>
        <v>0.53427903867773141</v>
      </c>
    </row>
    <row r="178" spans="1:26" x14ac:dyDescent="0.3">
      <c r="A178" s="4">
        <v>41530</v>
      </c>
      <c r="B178" s="4">
        <v>41530</v>
      </c>
      <c r="C178" s="48" t="str">
        <f t="shared" ca="1" si="46"/>
        <v/>
      </c>
      <c r="D178" s="48" t="str">
        <f t="shared" ca="1" si="47"/>
        <v/>
      </c>
      <c r="E178" s="48" t="str">
        <f t="shared" ca="1" si="48"/>
        <v/>
      </c>
      <c r="F178" s="48" t="str">
        <f t="shared" ca="1" si="49"/>
        <v/>
      </c>
      <c r="G178" s="48" t="str">
        <f t="shared" ca="1" si="50"/>
        <v>Long</v>
      </c>
      <c r="H178" s="48" t="str">
        <f t="shared" ca="1" si="51"/>
        <v/>
      </c>
      <c r="I178" s="48" t="str">
        <f t="shared" ca="1" si="52"/>
        <v/>
      </c>
      <c r="J178">
        <f t="shared" ca="1" si="53"/>
        <v>564.04999999999995</v>
      </c>
      <c r="K178">
        <f t="shared" ca="1" si="54"/>
        <v>629.20000000000005</v>
      </c>
      <c r="L178">
        <f t="shared" ca="1" si="55"/>
        <v>709.5</v>
      </c>
      <c r="M178">
        <f t="shared" ca="1" si="56"/>
        <v>807.95</v>
      </c>
      <c r="N178">
        <f t="shared" ca="1" si="57"/>
        <v>466</v>
      </c>
      <c r="O178">
        <f t="shared" ca="1" si="58"/>
        <v>370</v>
      </c>
      <c r="P178" s="5">
        <f t="shared" ca="1" si="59"/>
        <v>525362.30000000005</v>
      </c>
      <c r="Q178" s="5">
        <f t="shared" ca="1" si="60"/>
        <v>592148.69999999995</v>
      </c>
      <c r="R178" s="5">
        <f t="shared" ca="1" si="61"/>
        <v>-6066.5999999999731</v>
      </c>
      <c r="S178" s="12">
        <f t="shared" ca="1" si="62"/>
        <v>-1.1534580192330095E-2</v>
      </c>
      <c r="T178">
        <f t="shared" ca="1" si="63"/>
        <v>262.68115</v>
      </c>
      <c r="U178">
        <f t="shared" ca="1" si="64"/>
        <v>296.07434999999998</v>
      </c>
      <c r="V178" s="5">
        <f t="shared" ca="1" si="65"/>
        <v>-6625.3554999999733</v>
      </c>
      <c r="W178" s="12">
        <f t="shared" ca="1" si="66"/>
        <v>-1.2596956172723647E-2</v>
      </c>
      <c r="X178" s="8">
        <f t="shared" ca="1" si="67"/>
        <v>525948.92045000056</v>
      </c>
      <c r="Y178" s="8">
        <f t="shared" ca="1" si="68"/>
        <v>519323.56495000061</v>
      </c>
      <c r="Z178" s="12">
        <f ca="1">1-(Y178/MAX($Y$2:Y178))</f>
        <v>0.54014570521622685</v>
      </c>
    </row>
    <row r="179" spans="1:26" x14ac:dyDescent="0.3">
      <c r="A179" s="4">
        <v>41533</v>
      </c>
      <c r="B179" s="4">
        <v>41533</v>
      </c>
      <c r="C179" s="48" t="str">
        <f t="shared" ca="1" si="46"/>
        <v/>
      </c>
      <c r="D179" s="48" t="str">
        <f t="shared" ca="1" si="47"/>
        <v/>
      </c>
      <c r="E179" s="48" t="str">
        <f t="shared" ca="1" si="48"/>
        <v/>
      </c>
      <c r="F179" s="48" t="str">
        <f t="shared" ca="1" si="49"/>
        <v/>
      </c>
      <c r="G179" s="48" t="str">
        <f t="shared" ca="1" si="50"/>
        <v>Long</v>
      </c>
      <c r="H179" s="48" t="str">
        <f t="shared" ca="1" si="51"/>
        <v/>
      </c>
      <c r="I179" s="48" t="str">
        <f t="shared" ca="1" si="52"/>
        <v/>
      </c>
      <c r="J179">
        <f t="shared" ca="1" si="53"/>
        <v>564.04999999999995</v>
      </c>
      <c r="K179">
        <f t="shared" ca="1" si="54"/>
        <v>642.79999999999995</v>
      </c>
      <c r="L179">
        <f t="shared" ca="1" si="55"/>
        <v>709.5</v>
      </c>
      <c r="M179">
        <f t="shared" ca="1" si="56"/>
        <v>814.25</v>
      </c>
      <c r="N179">
        <f t="shared" ca="1" si="57"/>
        <v>460</v>
      </c>
      <c r="O179">
        <f t="shared" ca="1" si="58"/>
        <v>365</v>
      </c>
      <c r="P179" s="5">
        <f t="shared" ca="1" si="59"/>
        <v>518430.5</v>
      </c>
      <c r="Q179" s="5">
        <f t="shared" ca="1" si="60"/>
        <v>592889.25</v>
      </c>
      <c r="R179" s="5">
        <f t="shared" ca="1" si="61"/>
        <v>-2008.75</v>
      </c>
      <c r="S179" s="12">
        <f t="shared" ca="1" si="62"/>
        <v>-3.8680124214917886E-3</v>
      </c>
      <c r="T179">
        <f t="shared" ca="1" si="63"/>
        <v>259.21525000000003</v>
      </c>
      <c r="U179">
        <f t="shared" ca="1" si="64"/>
        <v>296.44462500000003</v>
      </c>
      <c r="V179" s="5">
        <f t="shared" ca="1" si="65"/>
        <v>-2564.4098750000003</v>
      </c>
      <c r="W179" s="12">
        <f t="shared" ca="1" si="66"/>
        <v>-4.937980958454863E-3</v>
      </c>
      <c r="X179" s="8">
        <f t="shared" ca="1" si="67"/>
        <v>519323.56495000061</v>
      </c>
      <c r="Y179" s="8">
        <f t="shared" ca="1" si="68"/>
        <v>516759.1550750006</v>
      </c>
      <c r="Z179" s="12">
        <f ca="1">1-(Y179/MAX($Y$2:Y179))</f>
        <v>0.54241645696753271</v>
      </c>
    </row>
    <row r="180" spans="1:26" x14ac:dyDescent="0.3">
      <c r="A180" s="4">
        <v>41534</v>
      </c>
      <c r="B180" s="4">
        <v>41534</v>
      </c>
      <c r="C180" s="48" t="str">
        <f t="shared" ca="1" si="46"/>
        <v/>
      </c>
      <c r="D180" s="48">
        <f t="shared" ca="1" si="47"/>
        <v>21</v>
      </c>
      <c r="E180" s="48" t="str">
        <f t="shared" ca="1" si="48"/>
        <v/>
      </c>
      <c r="F180" s="48" t="str">
        <f t="shared" ca="1" si="49"/>
        <v>Long</v>
      </c>
      <c r="G180" s="48" t="str">
        <f t="shared" ca="1" si="50"/>
        <v>Long</v>
      </c>
      <c r="H180" s="48" t="str">
        <f t="shared" ca="1" si="51"/>
        <v/>
      </c>
      <c r="I180" s="48">
        <f t="shared" ca="1" si="52"/>
        <v>1</v>
      </c>
      <c r="J180" t="str">
        <f t="shared" ca="1" si="53"/>
        <v/>
      </c>
      <c r="K180">
        <f t="shared" ca="1" si="54"/>
        <v>642.25</v>
      </c>
      <c r="L180" t="str">
        <f t="shared" ca="1" si="55"/>
        <v/>
      </c>
      <c r="M180">
        <f t="shared" ca="1" si="56"/>
        <v>803.95</v>
      </c>
      <c r="N180">
        <f t="shared" ca="1" si="57"/>
        <v>458</v>
      </c>
      <c r="O180">
        <f t="shared" ca="1" si="58"/>
        <v>364</v>
      </c>
      <c r="P180" s="5">
        <f t="shared" ca="1" si="59"/>
        <v>516592.89999999997</v>
      </c>
      <c r="Q180" s="5">
        <f t="shared" ca="1" si="60"/>
        <v>586788.30000000005</v>
      </c>
      <c r="R180" s="5">
        <f t="shared" ca="1" si="61"/>
        <v>1435.8000000000029</v>
      </c>
      <c r="S180" s="12">
        <f t="shared" ca="1" si="62"/>
        <v>2.7784703684477848E-3</v>
      </c>
      <c r="T180">
        <f t="shared" ca="1" si="63"/>
        <v>258.29644999999999</v>
      </c>
      <c r="U180">
        <f t="shared" ca="1" si="64"/>
        <v>293.39415000000002</v>
      </c>
      <c r="V180" s="5">
        <f t="shared" ca="1" si="65"/>
        <v>884.10940000000289</v>
      </c>
      <c r="W180" s="12">
        <f t="shared" ca="1" si="66"/>
        <v>1.7108732207592652E-3</v>
      </c>
      <c r="X180" s="8">
        <f t="shared" ca="1" si="67"/>
        <v>516759.1550750006</v>
      </c>
      <c r="Y180" s="8">
        <f t="shared" ca="1" si="68"/>
        <v>517643.26447500061</v>
      </c>
      <c r="Z180" s="12">
        <f ca="1">1-(Y180/MAX($Y$2:Y180))</f>
        <v>0.54163358953749841</v>
      </c>
    </row>
    <row r="181" spans="1:26" x14ac:dyDescent="0.3">
      <c r="A181" s="4">
        <v>41535</v>
      </c>
      <c r="B181" s="4">
        <v>41535</v>
      </c>
      <c r="C181" s="48">
        <f t="shared" ca="1" si="46"/>
        <v>22</v>
      </c>
      <c r="D181" s="48" t="str">
        <f t="shared" ca="1" si="47"/>
        <v/>
      </c>
      <c r="E181" s="48" t="str">
        <f t="shared" ca="1" si="48"/>
        <v>Short</v>
      </c>
      <c r="F181" s="48" t="str">
        <f t="shared" ca="1" si="49"/>
        <v/>
      </c>
      <c r="G181" s="48" t="str">
        <f t="shared" ca="1" si="50"/>
        <v/>
      </c>
      <c r="H181" s="48">
        <f t="shared" ca="1" si="51"/>
        <v>1</v>
      </c>
      <c r="I181" s="48" t="str">
        <f t="shared" ca="1" si="52"/>
        <v/>
      </c>
      <c r="J181">
        <f t="shared" ca="1" si="53"/>
        <v>799.2</v>
      </c>
      <c r="K181" t="str">
        <f t="shared" ca="1" si="54"/>
        <v/>
      </c>
      <c r="L181">
        <f t="shared" ca="1" si="55"/>
        <v>650.5</v>
      </c>
      <c r="M181" t="str">
        <f t="shared" ca="1" si="56"/>
        <v/>
      </c>
      <c r="N181">
        <f t="shared" ca="1" si="57"/>
        <v>0</v>
      </c>
      <c r="O181">
        <f t="shared" ca="1" si="58"/>
        <v>0</v>
      </c>
      <c r="P181" s="5">
        <f t="shared" ca="1" si="59"/>
        <v>0</v>
      </c>
      <c r="Q181" s="5">
        <f t="shared" ca="1" si="60"/>
        <v>0</v>
      </c>
      <c r="R181" s="5">
        <f t="shared" ca="1" si="61"/>
        <v>0</v>
      </c>
      <c r="S181" s="12">
        <f t="shared" ca="1" si="62"/>
        <v>0</v>
      </c>
      <c r="T181">
        <f t="shared" ca="1" si="63"/>
        <v>0</v>
      </c>
      <c r="U181">
        <f t="shared" ca="1" si="64"/>
        <v>0</v>
      </c>
      <c r="V181" s="5">
        <f t="shared" ca="1" si="65"/>
        <v>0</v>
      </c>
      <c r="W181" s="12">
        <f t="shared" ca="1" si="66"/>
        <v>0</v>
      </c>
      <c r="X181" s="8">
        <f t="shared" ca="1" si="67"/>
        <v>517643.26447500061</v>
      </c>
      <c r="Y181" s="8">
        <f t="shared" ca="1" si="68"/>
        <v>517643.26447500061</v>
      </c>
      <c r="Z181" s="12">
        <f ca="1">1-(Y181/MAX($Y$2:Y181))</f>
        <v>0.54163358953749841</v>
      </c>
    </row>
    <row r="182" spans="1:26" x14ac:dyDescent="0.3">
      <c r="A182" s="4">
        <v>41536</v>
      </c>
      <c r="B182" s="4">
        <v>41536</v>
      </c>
      <c r="C182" s="48" t="str">
        <f t="shared" ca="1" si="46"/>
        <v/>
      </c>
      <c r="D182" s="48" t="str">
        <f t="shared" ca="1" si="47"/>
        <v/>
      </c>
      <c r="E182" s="48" t="str">
        <f t="shared" ca="1" si="48"/>
        <v/>
      </c>
      <c r="F182" s="48" t="str">
        <f t="shared" ca="1" si="49"/>
        <v/>
      </c>
      <c r="G182" s="48" t="str">
        <f t="shared" ca="1" si="50"/>
        <v>Short</v>
      </c>
      <c r="H182" s="48" t="str">
        <f t="shared" ca="1" si="51"/>
        <v/>
      </c>
      <c r="I182" s="48" t="str">
        <f t="shared" ca="1" si="52"/>
        <v/>
      </c>
      <c r="J182">
        <f t="shared" ca="1" si="53"/>
        <v>799.2</v>
      </c>
      <c r="K182">
        <f t="shared" ca="1" si="54"/>
        <v>834.55</v>
      </c>
      <c r="L182">
        <f t="shared" ca="1" si="55"/>
        <v>650.5</v>
      </c>
      <c r="M182">
        <f t="shared" ca="1" si="56"/>
        <v>683.2</v>
      </c>
      <c r="N182">
        <f t="shared" ca="1" si="57"/>
        <v>323</v>
      </c>
      <c r="O182">
        <f t="shared" ca="1" si="58"/>
        <v>397</v>
      </c>
      <c r="P182" s="5">
        <f t="shared" ca="1" si="59"/>
        <v>516390.1</v>
      </c>
      <c r="Q182" s="5">
        <f t="shared" ca="1" si="60"/>
        <v>540790.05000000005</v>
      </c>
      <c r="R182" s="5">
        <f t="shared" ca="1" si="61"/>
        <v>-1563.8500000000477</v>
      </c>
      <c r="S182" s="12">
        <f t="shared" ca="1" si="62"/>
        <v>-3.0210960082444446E-3</v>
      </c>
      <c r="T182">
        <f t="shared" ca="1" si="63"/>
        <v>258.19504999999998</v>
      </c>
      <c r="U182">
        <f t="shared" ca="1" si="64"/>
        <v>270.39502500000003</v>
      </c>
      <c r="V182" s="5">
        <f t="shared" ca="1" si="65"/>
        <v>-2092.4400750000477</v>
      </c>
      <c r="W182" s="12">
        <f t="shared" ca="1" si="66"/>
        <v>-4.0422434108598384E-3</v>
      </c>
      <c r="X182" s="8">
        <f t="shared" ca="1" si="67"/>
        <v>517643.26447500061</v>
      </c>
      <c r="Y182" s="8">
        <f t="shared" ca="1" si="68"/>
        <v>515550.82440000057</v>
      </c>
      <c r="Z182" s="12">
        <f ca="1">1-(Y182/MAX($Y$2:Y182))</f>
        <v>0.54348641813994991</v>
      </c>
    </row>
    <row r="183" spans="1:26" x14ac:dyDescent="0.3">
      <c r="A183" s="4">
        <v>41537</v>
      </c>
      <c r="B183" s="4">
        <v>41537</v>
      </c>
      <c r="C183" s="48" t="str">
        <f t="shared" ca="1" si="46"/>
        <v/>
      </c>
      <c r="D183" s="48" t="str">
        <f t="shared" ca="1" si="47"/>
        <v/>
      </c>
      <c r="E183" s="48" t="str">
        <f t="shared" ca="1" si="48"/>
        <v/>
      </c>
      <c r="F183" s="48" t="str">
        <f t="shared" ca="1" si="49"/>
        <v/>
      </c>
      <c r="G183" s="48" t="str">
        <f t="shared" ca="1" si="50"/>
        <v>Short</v>
      </c>
      <c r="H183" s="48" t="str">
        <f t="shared" ca="1" si="51"/>
        <v/>
      </c>
      <c r="I183" s="48" t="str">
        <f t="shared" ca="1" si="52"/>
        <v/>
      </c>
      <c r="J183">
        <f t="shared" ca="1" si="53"/>
        <v>799.2</v>
      </c>
      <c r="K183">
        <f t="shared" ca="1" si="54"/>
        <v>810.4</v>
      </c>
      <c r="L183">
        <f t="shared" ca="1" si="55"/>
        <v>650.5</v>
      </c>
      <c r="M183">
        <f t="shared" ca="1" si="56"/>
        <v>659.05</v>
      </c>
      <c r="N183">
        <f t="shared" ca="1" si="57"/>
        <v>322</v>
      </c>
      <c r="O183">
        <f t="shared" ca="1" si="58"/>
        <v>396</v>
      </c>
      <c r="P183" s="5">
        <f t="shared" ca="1" si="59"/>
        <v>514940.4</v>
      </c>
      <c r="Q183" s="5">
        <f t="shared" ca="1" si="60"/>
        <v>521932.6</v>
      </c>
      <c r="R183" s="5">
        <f t="shared" ca="1" si="61"/>
        <v>220.59999999999582</v>
      </c>
      <c r="S183" s="12">
        <f t="shared" ca="1" si="62"/>
        <v>4.2789185771690056E-4</v>
      </c>
      <c r="T183">
        <f t="shared" ca="1" si="63"/>
        <v>257.47020000000003</v>
      </c>
      <c r="U183">
        <f t="shared" ca="1" si="64"/>
        <v>260.96629999999999</v>
      </c>
      <c r="V183" s="5">
        <f t="shared" ca="1" si="65"/>
        <v>-297.83650000000421</v>
      </c>
      <c r="W183" s="12">
        <f t="shared" ca="1" si="66"/>
        <v>-5.7770540925160415E-4</v>
      </c>
      <c r="X183" s="8">
        <f t="shared" ca="1" si="67"/>
        <v>515550.82440000057</v>
      </c>
      <c r="Y183" s="8">
        <f t="shared" ca="1" si="68"/>
        <v>515252.98790000059</v>
      </c>
      <c r="Z183" s="12">
        <f ca="1">1-(Y183/MAX($Y$2:Y183))</f>
        <v>0.54375014850558723</v>
      </c>
    </row>
    <row r="184" spans="1:26" x14ac:dyDescent="0.3">
      <c r="A184" s="4">
        <v>41540</v>
      </c>
      <c r="B184" s="4">
        <v>41540</v>
      </c>
      <c r="C184" s="48" t="str">
        <f t="shared" ca="1" si="46"/>
        <v/>
      </c>
      <c r="D184" s="48" t="str">
        <f t="shared" ca="1" si="47"/>
        <v/>
      </c>
      <c r="E184" s="48" t="str">
        <f t="shared" ca="1" si="48"/>
        <v/>
      </c>
      <c r="F184" s="48" t="str">
        <f t="shared" ca="1" si="49"/>
        <v/>
      </c>
      <c r="G184" s="48" t="str">
        <f t="shared" ca="1" si="50"/>
        <v>Short</v>
      </c>
      <c r="H184" s="48" t="str">
        <f t="shared" ca="1" si="51"/>
        <v/>
      </c>
      <c r="I184" s="48" t="str">
        <f t="shared" ca="1" si="52"/>
        <v/>
      </c>
      <c r="J184">
        <f t="shared" ca="1" si="53"/>
        <v>799.2</v>
      </c>
      <c r="K184">
        <f t="shared" ca="1" si="54"/>
        <v>776.2</v>
      </c>
      <c r="L184">
        <f t="shared" ca="1" si="55"/>
        <v>650.5</v>
      </c>
      <c r="M184">
        <f t="shared" ca="1" si="56"/>
        <v>641.95000000000005</v>
      </c>
      <c r="N184">
        <f t="shared" ca="1" si="57"/>
        <v>322</v>
      </c>
      <c r="O184">
        <f t="shared" ca="1" si="58"/>
        <v>396</v>
      </c>
      <c r="P184" s="5">
        <f t="shared" ca="1" si="59"/>
        <v>514940.4</v>
      </c>
      <c r="Q184" s="5">
        <f t="shared" ca="1" si="60"/>
        <v>504148.60000000003</v>
      </c>
      <c r="R184" s="5">
        <f t="shared" ca="1" si="61"/>
        <v>-4020.200000000018</v>
      </c>
      <c r="S184" s="12">
        <f t="shared" ca="1" si="62"/>
        <v>-7.8023807613130259E-3</v>
      </c>
      <c r="T184">
        <f t="shared" ca="1" si="63"/>
        <v>257.47020000000003</v>
      </c>
      <c r="U184">
        <f t="shared" ca="1" si="64"/>
        <v>252.07430000000002</v>
      </c>
      <c r="V184" s="5">
        <f t="shared" ca="1" si="65"/>
        <v>-4529.744500000018</v>
      </c>
      <c r="W184" s="12">
        <f t="shared" ca="1" si="66"/>
        <v>-8.7913017612216999E-3</v>
      </c>
      <c r="X184" s="8">
        <f t="shared" ca="1" si="67"/>
        <v>515252.98790000059</v>
      </c>
      <c r="Y184" s="8">
        <f t="shared" ca="1" si="68"/>
        <v>510723.24340000056</v>
      </c>
      <c r="Z184" s="12">
        <f ca="1">1-(Y184/MAX($Y$2:Y184))</f>
        <v>0.5477611786285872</v>
      </c>
    </row>
    <row r="185" spans="1:26" x14ac:dyDescent="0.3">
      <c r="A185" s="4">
        <v>41541</v>
      </c>
      <c r="B185" s="4">
        <v>41541</v>
      </c>
      <c r="C185" s="48" t="str">
        <f t="shared" ca="1" si="46"/>
        <v/>
      </c>
      <c r="D185" s="48" t="str">
        <f t="shared" ca="1" si="47"/>
        <v/>
      </c>
      <c r="E185" s="48" t="str">
        <f t="shared" ca="1" si="48"/>
        <v/>
      </c>
      <c r="F185" s="48" t="str">
        <f t="shared" ca="1" si="49"/>
        <v/>
      </c>
      <c r="G185" s="48" t="str">
        <f t="shared" ca="1" si="50"/>
        <v>Short</v>
      </c>
      <c r="H185" s="48" t="str">
        <f t="shared" ca="1" si="51"/>
        <v/>
      </c>
      <c r="I185" s="48" t="str">
        <f t="shared" ca="1" si="52"/>
        <v/>
      </c>
      <c r="J185">
        <f t="shared" ca="1" si="53"/>
        <v>799.2</v>
      </c>
      <c r="K185">
        <f t="shared" ca="1" si="54"/>
        <v>788.25</v>
      </c>
      <c r="L185">
        <f t="shared" ca="1" si="55"/>
        <v>650.5</v>
      </c>
      <c r="M185">
        <f t="shared" ca="1" si="56"/>
        <v>638.45000000000005</v>
      </c>
      <c r="N185">
        <f t="shared" ca="1" si="57"/>
        <v>319</v>
      </c>
      <c r="O185">
        <f t="shared" ca="1" si="58"/>
        <v>392</v>
      </c>
      <c r="P185" s="5">
        <f t="shared" ca="1" si="59"/>
        <v>509940.80000000005</v>
      </c>
      <c r="Q185" s="5">
        <f t="shared" ca="1" si="60"/>
        <v>501724.15</v>
      </c>
      <c r="R185" s="5">
        <f t="shared" ca="1" si="61"/>
        <v>1230.5499999999674</v>
      </c>
      <c r="S185" s="12">
        <f t="shared" ca="1" si="62"/>
        <v>2.4094262712774082E-3</v>
      </c>
      <c r="T185">
        <f t="shared" ca="1" si="63"/>
        <v>254.97040000000004</v>
      </c>
      <c r="U185">
        <f t="shared" ca="1" si="64"/>
        <v>250.862075</v>
      </c>
      <c r="V185" s="5">
        <f t="shared" ca="1" si="65"/>
        <v>724.7175249999674</v>
      </c>
      <c r="W185" s="12">
        <f t="shared" ca="1" si="66"/>
        <v>1.4190024330503509E-3</v>
      </c>
      <c r="X185" s="8">
        <f t="shared" ca="1" si="67"/>
        <v>510723.24340000056</v>
      </c>
      <c r="Y185" s="8">
        <f t="shared" ca="1" si="68"/>
        <v>511447.96092500055</v>
      </c>
      <c r="Z185" s="12">
        <f ca="1">1-(Y185/MAX($Y$2:Y185))</f>
        <v>0.5471194506407413</v>
      </c>
    </row>
    <row r="186" spans="1:26" x14ac:dyDescent="0.3">
      <c r="A186" s="4">
        <v>41542</v>
      </c>
      <c r="B186" s="4">
        <v>41542</v>
      </c>
      <c r="C186" s="48" t="str">
        <f t="shared" ca="1" si="46"/>
        <v/>
      </c>
      <c r="D186" s="48">
        <f t="shared" ca="1" si="47"/>
        <v>22</v>
      </c>
      <c r="E186" s="48" t="str">
        <f t="shared" ca="1" si="48"/>
        <v/>
      </c>
      <c r="F186" s="48" t="str">
        <f t="shared" ca="1" si="49"/>
        <v>Short</v>
      </c>
      <c r="G186" s="48" t="str">
        <f t="shared" ca="1" si="50"/>
        <v>Short</v>
      </c>
      <c r="H186" s="48" t="str">
        <f t="shared" ca="1" si="51"/>
        <v/>
      </c>
      <c r="I186" s="48">
        <f t="shared" ca="1" si="52"/>
        <v>1</v>
      </c>
      <c r="J186" t="str">
        <f t="shared" ca="1" si="53"/>
        <v/>
      </c>
      <c r="K186">
        <f t="shared" ca="1" si="54"/>
        <v>779.65</v>
      </c>
      <c r="L186" t="str">
        <f t="shared" ca="1" si="55"/>
        <v/>
      </c>
      <c r="M186">
        <f t="shared" ca="1" si="56"/>
        <v>620.6</v>
      </c>
      <c r="N186">
        <f t="shared" ca="1" si="57"/>
        <v>319</v>
      </c>
      <c r="O186">
        <f t="shared" ca="1" si="58"/>
        <v>393</v>
      </c>
      <c r="P186" s="5">
        <f t="shared" ca="1" si="59"/>
        <v>510591.30000000005</v>
      </c>
      <c r="Q186" s="5">
        <f t="shared" ca="1" si="60"/>
        <v>492604.15</v>
      </c>
      <c r="R186" s="5">
        <f t="shared" ca="1" si="61"/>
        <v>5514.24999999997</v>
      </c>
      <c r="S186" s="12">
        <f t="shared" ca="1" si="62"/>
        <v>1.0781644314363759E-2</v>
      </c>
      <c r="T186">
        <f t="shared" ca="1" si="63"/>
        <v>255.29565000000002</v>
      </c>
      <c r="U186">
        <f t="shared" ca="1" si="64"/>
        <v>246.30207500000003</v>
      </c>
      <c r="V186" s="5">
        <f t="shared" ca="1" si="65"/>
        <v>5012.6522749999694</v>
      </c>
      <c r="W186" s="12">
        <f t="shared" ca="1" si="66"/>
        <v>9.8009038220313333E-3</v>
      </c>
      <c r="X186" s="8">
        <f t="shared" ca="1" si="67"/>
        <v>511447.96092500055</v>
      </c>
      <c r="Y186" s="8">
        <f t="shared" ca="1" si="68"/>
        <v>516460.61320000049</v>
      </c>
      <c r="Z186" s="12">
        <f ca="1">1-(Y186/MAX($Y$2:Y186))</f>
        <v>0.54268081193360262</v>
      </c>
    </row>
    <row r="187" spans="1:26" x14ac:dyDescent="0.3">
      <c r="A187" s="4">
        <v>41543</v>
      </c>
      <c r="B187" s="4">
        <v>41543</v>
      </c>
      <c r="C187" s="48">
        <f t="shared" ca="1" si="46"/>
        <v>23</v>
      </c>
      <c r="D187" s="48" t="str">
        <f t="shared" ca="1" si="47"/>
        <v/>
      </c>
      <c r="E187" s="48" t="str">
        <f t="shared" ca="1" si="48"/>
        <v>Long</v>
      </c>
      <c r="F187" s="48" t="str">
        <f t="shared" ca="1" si="49"/>
        <v/>
      </c>
      <c r="G187" s="48" t="str">
        <f t="shared" ca="1" si="50"/>
        <v/>
      </c>
      <c r="H187" s="48">
        <f t="shared" ca="1" si="51"/>
        <v>1</v>
      </c>
      <c r="I187" s="48" t="str">
        <f t="shared" ca="1" si="52"/>
        <v/>
      </c>
      <c r="J187">
        <f t="shared" ca="1" si="53"/>
        <v>621.15</v>
      </c>
      <c r="K187" t="str">
        <f t="shared" ca="1" si="54"/>
        <v/>
      </c>
      <c r="L187">
        <f t="shared" ca="1" si="55"/>
        <v>792.85</v>
      </c>
      <c r="M187" t="str">
        <f t="shared" ca="1" si="56"/>
        <v/>
      </c>
      <c r="N187">
        <f t="shared" ca="1" si="57"/>
        <v>0</v>
      </c>
      <c r="O187">
        <f t="shared" ca="1" si="58"/>
        <v>0</v>
      </c>
      <c r="P187" s="5">
        <f t="shared" ca="1" si="59"/>
        <v>0</v>
      </c>
      <c r="Q187" s="5">
        <f t="shared" ca="1" si="60"/>
        <v>0</v>
      </c>
      <c r="R187" s="5">
        <f t="shared" ca="1" si="61"/>
        <v>0</v>
      </c>
      <c r="S187" s="12">
        <f t="shared" ca="1" si="62"/>
        <v>0</v>
      </c>
      <c r="T187">
        <f t="shared" ca="1" si="63"/>
        <v>0</v>
      </c>
      <c r="U187">
        <f t="shared" ca="1" si="64"/>
        <v>0</v>
      </c>
      <c r="V187" s="5">
        <f t="shared" ca="1" si="65"/>
        <v>0</v>
      </c>
      <c r="W187" s="12">
        <f t="shared" ca="1" si="66"/>
        <v>0</v>
      </c>
      <c r="X187" s="8">
        <f t="shared" ca="1" si="67"/>
        <v>516460.61320000049</v>
      </c>
      <c r="Y187" s="8">
        <f t="shared" ca="1" si="68"/>
        <v>516460.61320000049</v>
      </c>
      <c r="Z187" s="12">
        <f ca="1">1-(Y187/MAX($Y$2:Y187))</f>
        <v>0.54268081193360262</v>
      </c>
    </row>
    <row r="188" spans="1:26" x14ac:dyDescent="0.3">
      <c r="A188" s="4">
        <v>41544</v>
      </c>
      <c r="B188" s="4">
        <v>41544</v>
      </c>
      <c r="C188" s="48" t="str">
        <f t="shared" ca="1" si="46"/>
        <v/>
      </c>
      <c r="D188" s="48" t="str">
        <f t="shared" ca="1" si="47"/>
        <v/>
      </c>
      <c r="E188" s="48" t="str">
        <f t="shared" ca="1" si="48"/>
        <v/>
      </c>
      <c r="F188" s="48" t="str">
        <f t="shared" ca="1" si="49"/>
        <v/>
      </c>
      <c r="G188" s="48" t="str">
        <f t="shared" ca="1" si="50"/>
        <v>Long</v>
      </c>
      <c r="H188" s="48" t="str">
        <f t="shared" ca="1" si="51"/>
        <v/>
      </c>
      <c r="I188" s="48" t="str">
        <f t="shared" ca="1" si="52"/>
        <v/>
      </c>
      <c r="J188">
        <f t="shared" ca="1" si="53"/>
        <v>621.15</v>
      </c>
      <c r="K188">
        <f t="shared" ca="1" si="54"/>
        <v>608.9</v>
      </c>
      <c r="L188">
        <f t="shared" ca="1" si="55"/>
        <v>792.85</v>
      </c>
      <c r="M188">
        <f t="shared" ca="1" si="56"/>
        <v>784.2</v>
      </c>
      <c r="N188">
        <f t="shared" ca="1" si="57"/>
        <v>415</v>
      </c>
      <c r="O188">
        <f t="shared" ca="1" si="58"/>
        <v>325</v>
      </c>
      <c r="P188" s="5">
        <f t="shared" ca="1" si="59"/>
        <v>515453.5</v>
      </c>
      <c r="Q188" s="5">
        <f t="shared" ca="1" si="60"/>
        <v>507558.5</v>
      </c>
      <c r="R188" s="5">
        <f t="shared" ca="1" si="61"/>
        <v>-2272.5000000000073</v>
      </c>
      <c r="S188" s="12">
        <f t="shared" ca="1" si="62"/>
        <v>-4.4001419312879467E-3</v>
      </c>
      <c r="T188">
        <f t="shared" ca="1" si="63"/>
        <v>257.72674999999998</v>
      </c>
      <c r="U188">
        <f t="shared" ca="1" si="64"/>
        <v>253.77925000000002</v>
      </c>
      <c r="V188" s="5">
        <f t="shared" ca="1" si="65"/>
        <v>-2784.0060000000071</v>
      </c>
      <c r="W188" s="12">
        <f t="shared" ca="1" si="66"/>
        <v>-5.3905485313783157E-3</v>
      </c>
      <c r="X188" s="8">
        <f t="shared" ca="1" si="67"/>
        <v>516460.61320000049</v>
      </c>
      <c r="Y188" s="8">
        <f t="shared" ca="1" si="68"/>
        <v>513676.60720000049</v>
      </c>
      <c r="Z188" s="12">
        <f ca="1">1-(Y188/MAX($Y$2:Y188))</f>
        <v>0.54514601321120493</v>
      </c>
    </row>
    <row r="189" spans="1:26" x14ac:dyDescent="0.3">
      <c r="A189" s="4">
        <v>41547</v>
      </c>
      <c r="B189" s="4">
        <v>41547</v>
      </c>
      <c r="C189" s="48" t="str">
        <f t="shared" ca="1" si="46"/>
        <v/>
      </c>
      <c r="D189" s="48" t="str">
        <f t="shared" ca="1" si="47"/>
        <v/>
      </c>
      <c r="E189" s="48" t="str">
        <f t="shared" ca="1" si="48"/>
        <v/>
      </c>
      <c r="F189" s="48" t="str">
        <f t="shared" ca="1" si="49"/>
        <v/>
      </c>
      <c r="G189" s="48" t="str">
        <f t="shared" ca="1" si="50"/>
        <v>Long</v>
      </c>
      <c r="H189" s="48" t="str">
        <f t="shared" ca="1" si="51"/>
        <v/>
      </c>
      <c r="I189" s="48" t="str">
        <f t="shared" ca="1" si="52"/>
        <v/>
      </c>
      <c r="J189">
        <f t="shared" ca="1" si="53"/>
        <v>621.15</v>
      </c>
      <c r="K189">
        <f t="shared" ca="1" si="54"/>
        <v>593.04999999999995</v>
      </c>
      <c r="L189">
        <f t="shared" ca="1" si="55"/>
        <v>792.85</v>
      </c>
      <c r="M189">
        <f t="shared" ca="1" si="56"/>
        <v>764.25</v>
      </c>
      <c r="N189">
        <f t="shared" ca="1" si="57"/>
        <v>413</v>
      </c>
      <c r="O189">
        <f t="shared" ca="1" si="58"/>
        <v>323</v>
      </c>
      <c r="P189" s="5">
        <f t="shared" ca="1" si="59"/>
        <v>512625.5</v>
      </c>
      <c r="Q189" s="5">
        <f t="shared" ca="1" si="60"/>
        <v>491782.40000000002</v>
      </c>
      <c r="R189" s="5">
        <f t="shared" ca="1" si="61"/>
        <v>-2367.5000000000036</v>
      </c>
      <c r="S189" s="12">
        <f t="shared" ca="1" si="62"/>
        <v>-4.6089309242735577E-3</v>
      </c>
      <c r="T189">
        <f t="shared" ca="1" si="63"/>
        <v>256.31274999999999</v>
      </c>
      <c r="U189">
        <f t="shared" ca="1" si="64"/>
        <v>245.89120000000003</v>
      </c>
      <c r="V189" s="5">
        <f t="shared" ca="1" si="65"/>
        <v>-2869.7039500000037</v>
      </c>
      <c r="W189" s="12">
        <f t="shared" ca="1" si="66"/>
        <v>-5.5865965274192091E-3</v>
      </c>
      <c r="X189" s="8">
        <f t="shared" ca="1" si="67"/>
        <v>513676.60720000049</v>
      </c>
      <c r="Y189" s="8">
        <f t="shared" ca="1" si="68"/>
        <v>510806.9032500005</v>
      </c>
      <c r="Z189" s="12">
        <f ca="1">1-(Y189/MAX($Y$2:Y189))</f>
        <v>0.54768709891428202</v>
      </c>
    </row>
    <row r="190" spans="1:26" x14ac:dyDescent="0.3">
      <c r="A190" s="4">
        <v>41548</v>
      </c>
      <c r="B190" s="4">
        <v>41548</v>
      </c>
      <c r="C190" s="48" t="str">
        <f t="shared" ca="1" si="46"/>
        <v/>
      </c>
      <c r="D190" s="48" t="str">
        <f t="shared" ca="1" si="47"/>
        <v/>
      </c>
      <c r="E190" s="48" t="str">
        <f t="shared" ca="1" si="48"/>
        <v/>
      </c>
      <c r="F190" s="48" t="str">
        <f t="shared" ca="1" si="49"/>
        <v/>
      </c>
      <c r="G190" s="48" t="str">
        <f t="shared" ca="1" si="50"/>
        <v>Long</v>
      </c>
      <c r="H190" s="48" t="str">
        <f t="shared" ca="1" si="51"/>
        <v/>
      </c>
      <c r="I190" s="48" t="str">
        <f t="shared" ca="1" si="52"/>
        <v/>
      </c>
      <c r="J190">
        <f t="shared" ca="1" si="53"/>
        <v>621.15</v>
      </c>
      <c r="K190">
        <f t="shared" ca="1" si="54"/>
        <v>611.65</v>
      </c>
      <c r="L190">
        <f t="shared" ca="1" si="55"/>
        <v>792.85</v>
      </c>
      <c r="M190">
        <f t="shared" ca="1" si="56"/>
        <v>785.9</v>
      </c>
      <c r="N190">
        <f t="shared" ca="1" si="57"/>
        <v>411</v>
      </c>
      <c r="O190">
        <f t="shared" ca="1" si="58"/>
        <v>322</v>
      </c>
      <c r="P190" s="5">
        <f t="shared" ca="1" si="59"/>
        <v>510590.35</v>
      </c>
      <c r="Q190" s="5">
        <f t="shared" ca="1" si="60"/>
        <v>504447.94999999995</v>
      </c>
      <c r="R190" s="5">
        <f t="shared" ca="1" si="61"/>
        <v>-1666.5999999999854</v>
      </c>
      <c r="S190" s="12">
        <f t="shared" ca="1" si="62"/>
        <v>-3.2626810432597334E-3</v>
      </c>
      <c r="T190">
        <f t="shared" ca="1" si="63"/>
        <v>255.295175</v>
      </c>
      <c r="U190">
        <f t="shared" ca="1" si="64"/>
        <v>252.223975</v>
      </c>
      <c r="V190" s="5">
        <f t="shared" ca="1" si="65"/>
        <v>-2174.1191499999854</v>
      </c>
      <c r="W190" s="12">
        <f t="shared" ca="1" si="66"/>
        <v>-4.2562446516818554E-3</v>
      </c>
      <c r="X190" s="8">
        <f t="shared" ca="1" si="67"/>
        <v>510806.9032500005</v>
      </c>
      <c r="Y190" s="8">
        <f t="shared" ca="1" si="68"/>
        <v>508632.78410000051</v>
      </c>
      <c r="Z190" s="12">
        <f ca="1">1-(Y190/MAX($Y$2:Y190))</f>
        <v>0.54961225328041485</v>
      </c>
    </row>
    <row r="191" spans="1:26" x14ac:dyDescent="0.3">
      <c r="A191" s="4">
        <v>41550</v>
      </c>
      <c r="B191" s="4">
        <v>41550</v>
      </c>
      <c r="C191" s="48" t="str">
        <f t="shared" ca="1" si="46"/>
        <v/>
      </c>
      <c r="D191" s="48" t="str">
        <f t="shared" ca="1" si="47"/>
        <v/>
      </c>
      <c r="E191" s="48" t="str">
        <f t="shared" ca="1" si="48"/>
        <v/>
      </c>
      <c r="F191" s="48" t="str">
        <f t="shared" ca="1" si="49"/>
        <v/>
      </c>
      <c r="G191" s="48" t="str">
        <f t="shared" ca="1" si="50"/>
        <v>Long</v>
      </c>
      <c r="H191" s="48" t="str">
        <f t="shared" ca="1" si="51"/>
        <v/>
      </c>
      <c r="I191" s="48" t="str">
        <f t="shared" ca="1" si="52"/>
        <v/>
      </c>
      <c r="J191">
        <f t="shared" ca="1" si="53"/>
        <v>621.15</v>
      </c>
      <c r="K191">
        <f t="shared" ca="1" si="54"/>
        <v>636.20000000000005</v>
      </c>
      <c r="L191">
        <f t="shared" ca="1" si="55"/>
        <v>792.85</v>
      </c>
      <c r="M191">
        <f t="shared" ca="1" si="56"/>
        <v>802.4</v>
      </c>
      <c r="N191">
        <f t="shared" ca="1" si="57"/>
        <v>409</v>
      </c>
      <c r="O191">
        <f t="shared" ca="1" si="58"/>
        <v>320</v>
      </c>
      <c r="P191" s="5">
        <f t="shared" ca="1" si="59"/>
        <v>507762.35</v>
      </c>
      <c r="Q191" s="5">
        <f t="shared" ca="1" si="60"/>
        <v>516973.80000000005</v>
      </c>
      <c r="R191" s="5">
        <f t="shared" ca="1" si="61"/>
        <v>3099.4500000000426</v>
      </c>
      <c r="S191" s="12">
        <f t="shared" ca="1" si="62"/>
        <v>6.0936889970322292E-3</v>
      </c>
      <c r="T191">
        <f t="shared" ca="1" si="63"/>
        <v>253.88117499999998</v>
      </c>
      <c r="U191">
        <f t="shared" ca="1" si="64"/>
        <v>258.48690000000005</v>
      </c>
      <c r="V191" s="5">
        <f t="shared" ca="1" si="65"/>
        <v>2587.0819250000422</v>
      </c>
      <c r="W191" s="12">
        <f t="shared" ca="1" si="66"/>
        <v>5.0863452098899803E-3</v>
      </c>
      <c r="X191" s="8">
        <f t="shared" ca="1" si="67"/>
        <v>508632.78410000051</v>
      </c>
      <c r="Y191" s="8">
        <f t="shared" ca="1" si="68"/>
        <v>511219.86602500058</v>
      </c>
      <c r="Z191" s="12">
        <f ca="1">1-(Y191/MAX($Y$2:Y191))</f>
        <v>0.54732142572229447</v>
      </c>
    </row>
    <row r="192" spans="1:26" x14ac:dyDescent="0.3">
      <c r="A192" s="4">
        <v>41551</v>
      </c>
      <c r="B192" s="4">
        <v>41551</v>
      </c>
      <c r="C192" s="48" t="str">
        <f t="shared" ca="1" si="46"/>
        <v/>
      </c>
      <c r="D192" s="48">
        <f t="shared" ca="1" si="47"/>
        <v>23</v>
      </c>
      <c r="E192" s="48" t="str">
        <f t="shared" ca="1" si="48"/>
        <v/>
      </c>
      <c r="F192" s="48" t="str">
        <f t="shared" ca="1" si="49"/>
        <v>Long</v>
      </c>
      <c r="G192" s="48" t="str">
        <f t="shared" ca="1" si="50"/>
        <v>Long</v>
      </c>
      <c r="H192" s="48" t="str">
        <f t="shared" ca="1" si="51"/>
        <v/>
      </c>
      <c r="I192" s="48">
        <f t="shared" ca="1" si="52"/>
        <v>1</v>
      </c>
      <c r="J192" t="str">
        <f t="shared" ca="1" si="53"/>
        <v/>
      </c>
      <c r="K192">
        <f t="shared" ca="1" si="54"/>
        <v>640.45000000000005</v>
      </c>
      <c r="L192" t="str">
        <f t="shared" ca="1" si="55"/>
        <v/>
      </c>
      <c r="M192">
        <f t="shared" ca="1" si="56"/>
        <v>798.7</v>
      </c>
      <c r="N192">
        <f t="shared" ca="1" si="57"/>
        <v>411</v>
      </c>
      <c r="O192">
        <f t="shared" ca="1" si="58"/>
        <v>322</v>
      </c>
      <c r="P192" s="5">
        <f t="shared" ca="1" si="59"/>
        <v>510590.35</v>
      </c>
      <c r="Q192" s="5">
        <f t="shared" ca="1" si="60"/>
        <v>520406.35000000003</v>
      </c>
      <c r="R192" s="5">
        <f t="shared" ca="1" si="61"/>
        <v>6048.6000000000213</v>
      </c>
      <c r="S192" s="12">
        <f t="shared" ca="1" si="62"/>
        <v>1.183169982620398E-2</v>
      </c>
      <c r="T192">
        <f t="shared" ca="1" si="63"/>
        <v>255.295175</v>
      </c>
      <c r="U192">
        <f t="shared" ca="1" si="64"/>
        <v>260.20317500000004</v>
      </c>
      <c r="V192" s="5">
        <f t="shared" ca="1" si="65"/>
        <v>5533.1016500000214</v>
      </c>
      <c r="W192" s="12">
        <f t="shared" ca="1" si="66"/>
        <v>1.0823330660098862E-2</v>
      </c>
      <c r="X192" s="8">
        <f t="shared" ca="1" si="67"/>
        <v>511219.86602500058</v>
      </c>
      <c r="Y192" s="8">
        <f t="shared" ca="1" si="68"/>
        <v>516752.9676750006</v>
      </c>
      <c r="Z192" s="12">
        <f ca="1">1-(Y192/MAX($Y$2:Y192))</f>
        <v>0.54242193583014475</v>
      </c>
    </row>
    <row r="193" spans="1:26" x14ac:dyDescent="0.3">
      <c r="A193" s="4">
        <v>41554</v>
      </c>
      <c r="B193" s="4">
        <v>41554</v>
      </c>
      <c r="C193" s="48" t="str">
        <f t="shared" ca="1" si="46"/>
        <v/>
      </c>
      <c r="D193" s="48" t="str">
        <f t="shared" ca="1" si="47"/>
        <v/>
      </c>
      <c r="E193" s="48" t="str">
        <f t="shared" ca="1" si="48"/>
        <v/>
      </c>
      <c r="F193" s="48" t="str">
        <f t="shared" ca="1" si="49"/>
        <v/>
      </c>
      <c r="G193" s="48" t="str">
        <f t="shared" ca="1" si="50"/>
        <v/>
      </c>
      <c r="H193" s="48" t="str">
        <f t="shared" ca="1" si="51"/>
        <v/>
      </c>
      <c r="I193" s="48" t="str">
        <f t="shared" ca="1" si="52"/>
        <v/>
      </c>
      <c r="J193" t="str">
        <f t="shared" ca="1" si="53"/>
        <v/>
      </c>
      <c r="K193" t="str">
        <f t="shared" ca="1" si="54"/>
        <v/>
      </c>
      <c r="L193" t="str">
        <f t="shared" ca="1" si="55"/>
        <v/>
      </c>
      <c r="M193" t="str">
        <f t="shared" ca="1" si="56"/>
        <v/>
      </c>
      <c r="N193">
        <f t="shared" ca="1" si="57"/>
        <v>0</v>
      </c>
      <c r="O193">
        <f t="shared" ca="1" si="58"/>
        <v>0</v>
      </c>
      <c r="P193" s="5">
        <f t="shared" ca="1" si="59"/>
        <v>0</v>
      </c>
      <c r="Q193" s="5">
        <f t="shared" ca="1" si="60"/>
        <v>0</v>
      </c>
      <c r="R193" s="5">
        <f t="shared" ca="1" si="61"/>
        <v>0</v>
      </c>
      <c r="S193" s="12">
        <f t="shared" ca="1" si="62"/>
        <v>0</v>
      </c>
      <c r="T193">
        <f t="shared" ca="1" si="63"/>
        <v>0</v>
      </c>
      <c r="U193">
        <f t="shared" ca="1" si="64"/>
        <v>0</v>
      </c>
      <c r="V193" s="5">
        <f t="shared" ca="1" si="65"/>
        <v>0</v>
      </c>
      <c r="W193" s="12">
        <f t="shared" ca="1" si="66"/>
        <v>0</v>
      </c>
      <c r="X193" s="8">
        <f t="shared" ca="1" si="67"/>
        <v>516752.9676750006</v>
      </c>
      <c r="Y193" s="8">
        <f t="shared" ca="1" si="68"/>
        <v>516752.9676750006</v>
      </c>
      <c r="Z193" s="12">
        <f ca="1">1-(Y193/MAX($Y$2:Y193))</f>
        <v>0.54242193583014475</v>
      </c>
    </row>
    <row r="194" spans="1:26" x14ac:dyDescent="0.3">
      <c r="A194" s="4">
        <v>41555</v>
      </c>
      <c r="B194" s="4">
        <v>41555</v>
      </c>
      <c r="C194" s="48" t="str">
        <f t="shared" ca="1" si="46"/>
        <v/>
      </c>
      <c r="D194" s="48" t="str">
        <f t="shared" ca="1" si="47"/>
        <v/>
      </c>
      <c r="E194" s="48" t="str">
        <f t="shared" ca="1" si="48"/>
        <v/>
      </c>
      <c r="F194" s="48" t="str">
        <f t="shared" ca="1" si="49"/>
        <v/>
      </c>
      <c r="G194" s="48" t="str">
        <f t="shared" ca="1" si="50"/>
        <v/>
      </c>
      <c r="H194" s="48" t="str">
        <f t="shared" ca="1" si="51"/>
        <v/>
      </c>
      <c r="I194" s="48" t="str">
        <f t="shared" ca="1" si="52"/>
        <v/>
      </c>
      <c r="J194" t="str">
        <f t="shared" ca="1" si="53"/>
        <v/>
      </c>
      <c r="K194" t="str">
        <f t="shared" ca="1" si="54"/>
        <v/>
      </c>
      <c r="L194" t="str">
        <f t="shared" ca="1" si="55"/>
        <v/>
      </c>
      <c r="M194" t="str">
        <f t="shared" ca="1" si="56"/>
        <v/>
      </c>
      <c r="N194">
        <f t="shared" ca="1" si="57"/>
        <v>0</v>
      </c>
      <c r="O194">
        <f t="shared" ca="1" si="58"/>
        <v>0</v>
      </c>
      <c r="P194" s="5">
        <f t="shared" ca="1" si="59"/>
        <v>0</v>
      </c>
      <c r="Q194" s="5">
        <f t="shared" ca="1" si="60"/>
        <v>0</v>
      </c>
      <c r="R194" s="5">
        <f t="shared" ca="1" si="61"/>
        <v>0</v>
      </c>
      <c r="S194" s="12">
        <f t="shared" ca="1" si="62"/>
        <v>0</v>
      </c>
      <c r="T194">
        <f t="shared" ca="1" si="63"/>
        <v>0</v>
      </c>
      <c r="U194">
        <f t="shared" ca="1" si="64"/>
        <v>0</v>
      </c>
      <c r="V194" s="5">
        <f t="shared" ca="1" si="65"/>
        <v>0</v>
      </c>
      <c r="W194" s="12">
        <f t="shared" ca="1" si="66"/>
        <v>0</v>
      </c>
      <c r="X194" s="8">
        <f t="shared" ca="1" si="67"/>
        <v>516752.9676750006</v>
      </c>
      <c r="Y194" s="8">
        <f t="shared" ca="1" si="68"/>
        <v>516752.9676750006</v>
      </c>
      <c r="Z194" s="12">
        <f ca="1">1-(Y194/MAX($Y$2:Y194))</f>
        <v>0.54242193583014475</v>
      </c>
    </row>
    <row r="195" spans="1:26" x14ac:dyDescent="0.3">
      <c r="A195" s="4">
        <v>41556</v>
      </c>
      <c r="B195" s="4">
        <v>41556</v>
      </c>
      <c r="C195" s="48">
        <f t="shared" ref="C195:C251" ca="1" si="69">VLOOKUP(A195, INDIRECT("Task2!G2:AJ251"), 28, FALSE)</f>
        <v>24</v>
      </c>
      <c r="D195" s="48" t="str">
        <f t="shared" ref="D195:D251" ca="1" si="70">VLOOKUP(A195, INDIRECT("Task2!G2:AJ251"), 29, FALSE)</f>
        <v/>
      </c>
      <c r="E195" s="48" t="str">
        <f t="shared" ref="E195:E251" ca="1" si="71">VLOOKUP(A195, INDIRECT("Task2!G2:AJ251"), 30, FALSE)</f>
        <v>Short</v>
      </c>
      <c r="F195" s="48" t="str">
        <f t="shared" ref="F195:F251" ca="1" si="72">VLOOKUP(B195, INDIRECT("Task2!G2:AK251"), 31, FALSE)</f>
        <v/>
      </c>
      <c r="G195" s="48" t="str">
        <f t="shared" ref="G195:G251" ca="1" si="73">IF(E194="Long", "Long", IF(E194="Short", "Short", IF(F194="Long", "", IF(F194="Short", "", G194))))</f>
        <v/>
      </c>
      <c r="H195" s="48">
        <f t="shared" ref="H195:H251" ca="1" si="74">IF(C195&lt;&gt;"", 1, "")</f>
        <v>1</v>
      </c>
      <c r="I195" s="48" t="str">
        <f t="shared" ref="I195:I251" ca="1" si="75">IF(D195&lt;&gt;"", 1, "")</f>
        <v/>
      </c>
      <c r="J195">
        <f t="shared" ref="J195:J251" ca="1" si="76">IF(J194="Buy","",IF(E195="Long",VLOOKUP(A195,INDIRECT("Task2!G2:I251"),2,FALSE),IF(E195="Short",VLOOKUP(A195,INDIRECT("Task2!G2:I251"),3,FALSE),IF(I195=1,"",J194))))</f>
        <v>802.2</v>
      </c>
      <c r="K195" t="str">
        <f t="shared" ref="K195:K251" ca="1" si="77">IF(K194="Sell","",IF(G195="Long", VLOOKUP(B195,INDIRECT("Task1!G2:I251"),2,FALSE), IF(G195="Short", VLOOKUP(B195,INDIRECT("Task1!G2:I251"),3,FALSE),IF(H195=1,"",""))))</f>
        <v/>
      </c>
      <c r="L195">
        <f t="shared" ref="L195:L251" ca="1" si="78">IF(L194="Short","",IF(E195="Long",VLOOKUP(A195,INDIRECT("Task2!G2:I251"),3,FALSE),IF(E195="Short",VLOOKUP(A195,INDIRECT("Task2!G2:I251"),2,FALSE),IF(I195=1,"",L194))))</f>
        <v>649.15</v>
      </c>
      <c r="M195" t="str">
        <f t="shared" ref="M195:M251" ca="1" si="79">IF(M194="Cover","",IF(G195="Long", VLOOKUP(A195,INDIRECT("Task1!G2:I251"),3,FALSE), IF(G195="Short", VLOOKUP(A195,INDIRECT("Task1!G2:I251"),2,FALSE),IF(H195=1,"",""))))</f>
        <v/>
      </c>
      <c r="N195">
        <f t="shared" ref="N195:N251" ca="1" si="80">IFERROR(ROUNDDOWN(((X195/2)/J194), 0), 0)</f>
        <v>0</v>
      </c>
      <c r="O195">
        <f t="shared" ref="O195:O251" ca="1" si="81">IFERROR(ROUNDDOWN(((X195/2)/L194), 0), 0)</f>
        <v>0</v>
      </c>
      <c r="P195" s="5">
        <f t="shared" ref="P195:P251" ca="1" si="82">IFERROR((J194*N195)+(L194*O195), 0)</f>
        <v>0</v>
      </c>
      <c r="Q195" s="5">
        <f t="shared" ref="Q195:Q251" ca="1" si="83">IFERROR((K195*N195)+(M195*O195), 0)</f>
        <v>0</v>
      </c>
      <c r="R195" s="5">
        <f t="shared" ref="R195:R251" ca="1" si="84">IFERROR(((K195-J194)*N195)+((L194-M195)*O195), 0)</f>
        <v>0</v>
      </c>
      <c r="S195" s="12">
        <f t="shared" ref="S195:S251" ca="1" si="85">IFERROR(R195/X195, 0)</f>
        <v>0</v>
      </c>
      <c r="T195">
        <f t="shared" ref="T195:T251" ca="1" si="86">P195*$AD$3</f>
        <v>0</v>
      </c>
      <c r="U195">
        <f t="shared" ref="U195:U251" ca="1" si="87">Q195*$AD$3</f>
        <v>0</v>
      </c>
      <c r="V195" s="5">
        <f t="shared" ref="V195:V251" ca="1" si="88">R195-(T195+U195)</f>
        <v>0</v>
      </c>
      <c r="W195" s="12">
        <f t="shared" ref="W195:W251" ca="1" si="89">V195/X195</f>
        <v>0</v>
      </c>
      <c r="X195" s="8">
        <f t="shared" ref="X195:X251" ca="1" si="90">IF(X194="Starting_Equity", AD195, Y194)</f>
        <v>516752.9676750006</v>
      </c>
      <c r="Y195" s="8">
        <f t="shared" ref="Y195:Y251" ca="1" si="91">X195+V195</f>
        <v>516752.9676750006</v>
      </c>
      <c r="Z195" s="12">
        <f ca="1">1-(Y195/MAX($Y$2:Y195))</f>
        <v>0.54242193583014475</v>
      </c>
    </row>
    <row r="196" spans="1:26" x14ac:dyDescent="0.3">
      <c r="A196" s="4">
        <v>41557</v>
      </c>
      <c r="B196" s="4">
        <v>41557</v>
      </c>
      <c r="C196" s="48" t="str">
        <f t="shared" ca="1" si="69"/>
        <v/>
      </c>
      <c r="D196" s="48" t="str">
        <f t="shared" ca="1" si="70"/>
        <v/>
      </c>
      <c r="E196" s="48" t="str">
        <f t="shared" ca="1" si="71"/>
        <v/>
      </c>
      <c r="F196" s="48" t="str">
        <f t="shared" ca="1" si="72"/>
        <v/>
      </c>
      <c r="G196" s="48" t="str">
        <f t="shared" ca="1" si="73"/>
        <v>Short</v>
      </c>
      <c r="H196" s="48" t="str">
        <f t="shared" ca="1" si="74"/>
        <v/>
      </c>
      <c r="I196" s="48" t="str">
        <f t="shared" ca="1" si="75"/>
        <v/>
      </c>
      <c r="J196">
        <f t="shared" ca="1" si="76"/>
        <v>802.2</v>
      </c>
      <c r="K196">
        <f t="shared" ca="1" si="77"/>
        <v>808.25</v>
      </c>
      <c r="L196">
        <f t="shared" ca="1" si="78"/>
        <v>649.15</v>
      </c>
      <c r="M196">
        <f t="shared" ca="1" si="79"/>
        <v>641.04999999999995</v>
      </c>
      <c r="N196">
        <f t="shared" ca="1" si="80"/>
        <v>322</v>
      </c>
      <c r="O196">
        <f t="shared" ca="1" si="81"/>
        <v>398</v>
      </c>
      <c r="P196" s="5">
        <f t="shared" ca="1" si="82"/>
        <v>516670.1</v>
      </c>
      <c r="Q196" s="5">
        <f t="shared" ca="1" si="83"/>
        <v>515394.4</v>
      </c>
      <c r="R196" s="5">
        <f t="shared" ca="1" si="84"/>
        <v>5171.8999999999942</v>
      </c>
      <c r="S196" s="12">
        <f t="shared" ca="1" si="85"/>
        <v>1.0008457277506603E-2</v>
      </c>
      <c r="T196">
        <f t="shared" ca="1" si="86"/>
        <v>258.33504999999997</v>
      </c>
      <c r="U196">
        <f t="shared" ca="1" si="87"/>
        <v>257.69720000000001</v>
      </c>
      <c r="V196" s="5">
        <f t="shared" ca="1" si="88"/>
        <v>4655.867749999994</v>
      </c>
      <c r="W196" s="12">
        <f t="shared" ca="1" si="89"/>
        <v>9.0098519819787285E-3</v>
      </c>
      <c r="X196" s="8">
        <f t="shared" ca="1" si="90"/>
        <v>516752.9676750006</v>
      </c>
      <c r="Y196" s="8">
        <f t="shared" ca="1" si="91"/>
        <v>521408.83542500058</v>
      </c>
      <c r="Z196" s="12">
        <f ca="1">1-(Y196/MAX($Y$2:Y196))</f>
        <v>0.53829922520177398</v>
      </c>
    </row>
    <row r="197" spans="1:26" x14ac:dyDescent="0.3">
      <c r="A197" s="4">
        <v>41558</v>
      </c>
      <c r="B197" s="4">
        <v>41558</v>
      </c>
      <c r="C197" s="48" t="str">
        <f t="shared" ca="1" si="69"/>
        <v/>
      </c>
      <c r="D197" s="48" t="str">
        <f t="shared" ca="1" si="70"/>
        <v/>
      </c>
      <c r="E197" s="48" t="str">
        <f t="shared" ca="1" si="71"/>
        <v/>
      </c>
      <c r="F197" s="48" t="str">
        <f t="shared" ca="1" si="72"/>
        <v/>
      </c>
      <c r="G197" s="48" t="str">
        <f t="shared" ca="1" si="73"/>
        <v>Short</v>
      </c>
      <c r="H197" s="48" t="str">
        <f t="shared" ca="1" si="74"/>
        <v/>
      </c>
      <c r="I197" s="48" t="str">
        <f t="shared" ca="1" si="75"/>
        <v/>
      </c>
      <c r="J197">
        <f t="shared" ca="1" si="76"/>
        <v>802.2</v>
      </c>
      <c r="K197">
        <f t="shared" ca="1" si="77"/>
        <v>810.5</v>
      </c>
      <c r="L197">
        <f t="shared" ca="1" si="78"/>
        <v>649.15</v>
      </c>
      <c r="M197">
        <f t="shared" ca="1" si="79"/>
        <v>661.3</v>
      </c>
      <c r="N197">
        <f t="shared" ca="1" si="80"/>
        <v>324</v>
      </c>
      <c r="O197">
        <f t="shared" ca="1" si="81"/>
        <v>401</v>
      </c>
      <c r="P197" s="5">
        <f t="shared" ca="1" si="82"/>
        <v>520221.95</v>
      </c>
      <c r="Q197" s="5">
        <f t="shared" ca="1" si="83"/>
        <v>527783.30000000005</v>
      </c>
      <c r="R197" s="5">
        <f t="shared" ca="1" si="84"/>
        <v>-2182.9500000000053</v>
      </c>
      <c r="S197" s="12">
        <f t="shared" ca="1" si="85"/>
        <v>-4.1866379157550751E-3</v>
      </c>
      <c r="T197">
        <f t="shared" ca="1" si="86"/>
        <v>260.110975</v>
      </c>
      <c r="U197">
        <f t="shared" ca="1" si="87"/>
        <v>263.89165000000003</v>
      </c>
      <c r="V197" s="5">
        <f t="shared" ca="1" si="88"/>
        <v>-2706.9526250000054</v>
      </c>
      <c r="W197" s="12">
        <f t="shared" ca="1" si="89"/>
        <v>-5.191612495008005E-3</v>
      </c>
      <c r="X197" s="8">
        <f t="shared" ca="1" si="90"/>
        <v>521408.83542500058</v>
      </c>
      <c r="Y197" s="8">
        <f t="shared" ca="1" si="91"/>
        <v>518701.8828000006</v>
      </c>
      <c r="Z197" s="12">
        <f ca="1">1-(Y197/MAX($Y$2:Y197))</f>
        <v>0.54069619671317137</v>
      </c>
    </row>
    <row r="198" spans="1:26" x14ac:dyDescent="0.3">
      <c r="A198" s="4">
        <v>41561</v>
      </c>
      <c r="B198" s="4">
        <v>41561</v>
      </c>
      <c r="C198" s="48" t="str">
        <f t="shared" ca="1" si="69"/>
        <v/>
      </c>
      <c r="D198" s="48" t="str">
        <f t="shared" ca="1" si="70"/>
        <v/>
      </c>
      <c r="E198" s="48" t="str">
        <f t="shared" ca="1" si="71"/>
        <v/>
      </c>
      <c r="F198" s="48" t="str">
        <f t="shared" ca="1" si="72"/>
        <v/>
      </c>
      <c r="G198" s="48" t="str">
        <f t="shared" ca="1" si="73"/>
        <v>Short</v>
      </c>
      <c r="H198" s="48" t="str">
        <f t="shared" ca="1" si="74"/>
        <v/>
      </c>
      <c r="I198" s="48" t="str">
        <f t="shared" ca="1" si="75"/>
        <v/>
      </c>
      <c r="J198">
        <f t="shared" ca="1" si="76"/>
        <v>802.2</v>
      </c>
      <c r="K198">
        <f t="shared" ca="1" si="77"/>
        <v>803.35</v>
      </c>
      <c r="L198">
        <f t="shared" ca="1" si="78"/>
        <v>649.15</v>
      </c>
      <c r="M198">
        <f t="shared" ca="1" si="79"/>
        <v>667.5</v>
      </c>
      <c r="N198">
        <f t="shared" ca="1" si="80"/>
        <v>323</v>
      </c>
      <c r="O198">
        <f t="shared" ca="1" si="81"/>
        <v>399</v>
      </c>
      <c r="P198" s="5">
        <f t="shared" ca="1" si="82"/>
        <v>518121.44999999995</v>
      </c>
      <c r="Q198" s="5">
        <f t="shared" ca="1" si="83"/>
        <v>525814.55000000005</v>
      </c>
      <c r="R198" s="5">
        <f t="shared" ca="1" si="84"/>
        <v>-6950.2000000000162</v>
      </c>
      <c r="S198" s="12">
        <f t="shared" ca="1" si="85"/>
        <v>-1.3399218762195726E-2</v>
      </c>
      <c r="T198">
        <f t="shared" ca="1" si="86"/>
        <v>259.06072499999999</v>
      </c>
      <c r="U198">
        <f t="shared" ca="1" si="87"/>
        <v>262.90727500000003</v>
      </c>
      <c r="V198" s="5">
        <f t="shared" ca="1" si="88"/>
        <v>-7472.168000000016</v>
      </c>
      <c r="W198" s="12">
        <f t="shared" ca="1" si="89"/>
        <v>-1.4405515475796162E-2</v>
      </c>
      <c r="X198" s="8">
        <f t="shared" ca="1" si="90"/>
        <v>518701.8828000006</v>
      </c>
      <c r="Y198" s="8">
        <f t="shared" ca="1" si="91"/>
        <v>511229.7148000006</v>
      </c>
      <c r="Z198" s="12">
        <f ca="1">1-(Y198/MAX($Y$2:Y198))</f>
        <v>0.54731270475951177</v>
      </c>
    </row>
    <row r="199" spans="1:26" x14ac:dyDescent="0.3">
      <c r="A199" s="4">
        <v>41562</v>
      </c>
      <c r="B199" s="4">
        <v>41562</v>
      </c>
      <c r="C199" s="48" t="str">
        <f t="shared" ca="1" si="69"/>
        <v/>
      </c>
      <c r="D199" s="48" t="str">
        <f t="shared" ca="1" si="70"/>
        <v/>
      </c>
      <c r="E199" s="48" t="str">
        <f t="shared" ca="1" si="71"/>
        <v/>
      </c>
      <c r="F199" s="48" t="str">
        <f t="shared" ca="1" si="72"/>
        <v/>
      </c>
      <c r="G199" s="48" t="str">
        <f t="shared" ca="1" si="73"/>
        <v>Short</v>
      </c>
      <c r="H199" s="48" t="str">
        <f t="shared" ca="1" si="74"/>
        <v/>
      </c>
      <c r="I199" s="48" t="str">
        <f t="shared" ca="1" si="75"/>
        <v/>
      </c>
      <c r="J199">
        <f t="shared" ca="1" si="76"/>
        <v>802.2</v>
      </c>
      <c r="K199">
        <f t="shared" ca="1" si="77"/>
        <v>801.95</v>
      </c>
      <c r="L199">
        <f t="shared" ca="1" si="78"/>
        <v>649.15</v>
      </c>
      <c r="M199">
        <f t="shared" ca="1" si="79"/>
        <v>652.45000000000005</v>
      </c>
      <c r="N199">
        <f t="shared" ca="1" si="80"/>
        <v>318</v>
      </c>
      <c r="O199">
        <f t="shared" ca="1" si="81"/>
        <v>393</v>
      </c>
      <c r="P199" s="5">
        <f t="shared" ca="1" si="82"/>
        <v>510215.55</v>
      </c>
      <c r="Q199" s="5">
        <f t="shared" ca="1" si="83"/>
        <v>511432.95</v>
      </c>
      <c r="R199" s="5">
        <f t="shared" ca="1" si="84"/>
        <v>-1376.4000000000269</v>
      </c>
      <c r="S199" s="12">
        <f t="shared" ca="1" si="85"/>
        <v>-2.6923317642803522E-3</v>
      </c>
      <c r="T199">
        <f t="shared" ca="1" si="86"/>
        <v>255.107775</v>
      </c>
      <c r="U199">
        <f t="shared" ca="1" si="87"/>
        <v>255.716475</v>
      </c>
      <c r="V199" s="5">
        <f t="shared" ca="1" si="88"/>
        <v>-1887.224250000027</v>
      </c>
      <c r="W199" s="12">
        <f t="shared" ca="1" si="89"/>
        <v>-3.6915386476279702E-3</v>
      </c>
      <c r="X199" s="8">
        <f t="shared" ca="1" si="90"/>
        <v>511229.7148000006</v>
      </c>
      <c r="Y199" s="8">
        <f t="shared" ca="1" si="91"/>
        <v>509342.49055000057</v>
      </c>
      <c r="Z199" s="12">
        <f ca="1">1-(Y199/MAX($Y$2:Y199))</f>
        <v>0.54898381740518221</v>
      </c>
    </row>
    <row r="200" spans="1:26" x14ac:dyDescent="0.3">
      <c r="A200" s="4">
        <v>41564</v>
      </c>
      <c r="B200" s="4">
        <v>41564</v>
      </c>
      <c r="C200" s="48" t="str">
        <f t="shared" ca="1" si="69"/>
        <v/>
      </c>
      <c r="D200" s="48" t="str">
        <f t="shared" ca="1" si="70"/>
        <v/>
      </c>
      <c r="E200" s="48" t="str">
        <f t="shared" ca="1" si="71"/>
        <v/>
      </c>
      <c r="F200" s="48" t="str">
        <f t="shared" ca="1" si="72"/>
        <v/>
      </c>
      <c r="G200" s="48" t="str">
        <f t="shared" ca="1" si="73"/>
        <v>Short</v>
      </c>
      <c r="H200" s="48" t="str">
        <f t="shared" ca="1" si="74"/>
        <v/>
      </c>
      <c r="I200" s="48" t="str">
        <f t="shared" ca="1" si="75"/>
        <v/>
      </c>
      <c r="J200">
        <f t="shared" ca="1" si="76"/>
        <v>802.2</v>
      </c>
      <c r="K200">
        <f t="shared" ca="1" si="77"/>
        <v>795.2</v>
      </c>
      <c r="L200">
        <f t="shared" ca="1" si="78"/>
        <v>649.15</v>
      </c>
      <c r="M200">
        <f t="shared" ca="1" si="79"/>
        <v>654.20000000000005</v>
      </c>
      <c r="N200">
        <f t="shared" ca="1" si="80"/>
        <v>317</v>
      </c>
      <c r="O200">
        <f t="shared" ca="1" si="81"/>
        <v>392</v>
      </c>
      <c r="P200" s="5">
        <f t="shared" ca="1" si="82"/>
        <v>508764.2</v>
      </c>
      <c r="Q200" s="5">
        <f t="shared" ca="1" si="83"/>
        <v>508524.80000000005</v>
      </c>
      <c r="R200" s="5">
        <f t="shared" ca="1" si="84"/>
        <v>-4198.6000000000267</v>
      </c>
      <c r="S200" s="12">
        <f t="shared" ca="1" si="85"/>
        <v>-8.2431764046747309E-3</v>
      </c>
      <c r="T200">
        <f t="shared" ca="1" si="86"/>
        <v>254.38210000000001</v>
      </c>
      <c r="U200">
        <f t="shared" ca="1" si="87"/>
        <v>254.26240000000004</v>
      </c>
      <c r="V200" s="5">
        <f t="shared" ca="1" si="88"/>
        <v>-4707.2445000000271</v>
      </c>
      <c r="W200" s="12">
        <f t="shared" ca="1" si="89"/>
        <v>-9.2418060290179772E-3</v>
      </c>
      <c r="X200" s="8">
        <f t="shared" ca="1" si="90"/>
        <v>509342.49055000057</v>
      </c>
      <c r="Y200" s="8">
        <f t="shared" ca="1" si="91"/>
        <v>504635.24605000054</v>
      </c>
      <c r="Z200" s="12">
        <f ca="1">1-(Y200/MAX($Y$2:Y200))</f>
        <v>0.55315202148067166</v>
      </c>
    </row>
    <row r="201" spans="1:26" x14ac:dyDescent="0.3">
      <c r="A201" s="4">
        <v>41565</v>
      </c>
      <c r="B201" s="4">
        <v>41565</v>
      </c>
      <c r="C201" s="48" t="str">
        <f t="shared" ca="1" si="69"/>
        <v/>
      </c>
      <c r="D201" s="48" t="str">
        <f t="shared" ca="1" si="70"/>
        <v/>
      </c>
      <c r="E201" s="48" t="str">
        <f t="shared" ca="1" si="71"/>
        <v/>
      </c>
      <c r="F201" s="48" t="str">
        <f t="shared" ca="1" si="72"/>
        <v/>
      </c>
      <c r="G201" s="48" t="str">
        <f t="shared" ca="1" si="73"/>
        <v>Short</v>
      </c>
      <c r="H201" s="48" t="str">
        <f t="shared" ca="1" si="74"/>
        <v/>
      </c>
      <c r="I201" s="48" t="str">
        <f t="shared" ca="1" si="75"/>
        <v/>
      </c>
      <c r="J201">
        <f t="shared" ca="1" si="76"/>
        <v>802.2</v>
      </c>
      <c r="K201">
        <f t="shared" ca="1" si="77"/>
        <v>819.45</v>
      </c>
      <c r="L201">
        <f t="shared" ca="1" si="78"/>
        <v>649.15</v>
      </c>
      <c r="M201">
        <f t="shared" ca="1" si="79"/>
        <v>676.6</v>
      </c>
      <c r="N201">
        <f t="shared" ca="1" si="80"/>
        <v>314</v>
      </c>
      <c r="O201">
        <f t="shared" ca="1" si="81"/>
        <v>388</v>
      </c>
      <c r="P201" s="5">
        <f t="shared" ca="1" si="82"/>
        <v>503761</v>
      </c>
      <c r="Q201" s="5">
        <f t="shared" ca="1" si="83"/>
        <v>519828.1</v>
      </c>
      <c r="R201" s="5">
        <f t="shared" ca="1" si="84"/>
        <v>-5234.1000000000167</v>
      </c>
      <c r="S201" s="12">
        <f t="shared" ca="1" si="85"/>
        <v>-1.0372046029225254E-2</v>
      </c>
      <c r="T201">
        <f t="shared" ca="1" si="86"/>
        <v>251.88050000000001</v>
      </c>
      <c r="U201">
        <f t="shared" ca="1" si="87"/>
        <v>259.91404999999997</v>
      </c>
      <c r="V201" s="5">
        <f t="shared" ca="1" si="88"/>
        <v>-5745.8945500000164</v>
      </c>
      <c r="W201" s="12">
        <f t="shared" ca="1" si="89"/>
        <v>-1.1386233115850767E-2</v>
      </c>
      <c r="X201" s="8">
        <f t="shared" ca="1" si="90"/>
        <v>504635.24605000054</v>
      </c>
      <c r="Y201" s="8">
        <f t="shared" ca="1" si="91"/>
        <v>498889.35150000051</v>
      </c>
      <c r="Z201" s="12">
        <f ca="1">1-(Y201/MAX($Y$2:Y201))</f>
        <v>0.55823993673143946</v>
      </c>
    </row>
    <row r="202" spans="1:26" x14ac:dyDescent="0.3">
      <c r="A202" s="4">
        <v>41568</v>
      </c>
      <c r="B202" s="4">
        <v>41568</v>
      </c>
      <c r="C202" s="48" t="str">
        <f t="shared" ca="1" si="69"/>
        <v/>
      </c>
      <c r="D202" s="48" t="str">
        <f t="shared" ca="1" si="70"/>
        <v/>
      </c>
      <c r="E202" s="48" t="str">
        <f t="shared" ca="1" si="71"/>
        <v/>
      </c>
      <c r="F202" s="48" t="str">
        <f t="shared" ca="1" si="72"/>
        <v/>
      </c>
      <c r="G202" s="48" t="str">
        <f t="shared" ca="1" si="73"/>
        <v>Short</v>
      </c>
      <c r="H202" s="48" t="str">
        <f t="shared" ca="1" si="74"/>
        <v/>
      </c>
      <c r="I202" s="48" t="str">
        <f t="shared" ca="1" si="75"/>
        <v/>
      </c>
      <c r="J202">
        <f t="shared" ca="1" si="76"/>
        <v>802.2</v>
      </c>
      <c r="K202">
        <f t="shared" ca="1" si="77"/>
        <v>821.15</v>
      </c>
      <c r="L202">
        <f t="shared" ca="1" si="78"/>
        <v>649.15</v>
      </c>
      <c r="M202">
        <f t="shared" ca="1" si="79"/>
        <v>671.25</v>
      </c>
      <c r="N202">
        <f t="shared" ca="1" si="80"/>
        <v>310</v>
      </c>
      <c r="O202">
        <f t="shared" ca="1" si="81"/>
        <v>384</v>
      </c>
      <c r="P202" s="5">
        <f t="shared" ca="1" si="82"/>
        <v>497955.6</v>
      </c>
      <c r="Q202" s="5">
        <f t="shared" ca="1" si="83"/>
        <v>512316.5</v>
      </c>
      <c r="R202" s="5">
        <f t="shared" ca="1" si="84"/>
        <v>-2611.9000000000296</v>
      </c>
      <c r="S202" s="12">
        <f t="shared" ca="1" si="85"/>
        <v>-5.2354294437170941E-3</v>
      </c>
      <c r="T202">
        <f t="shared" ca="1" si="86"/>
        <v>248.9778</v>
      </c>
      <c r="U202">
        <f t="shared" ca="1" si="87"/>
        <v>256.15825000000001</v>
      </c>
      <c r="V202" s="5">
        <f t="shared" ca="1" si="88"/>
        <v>-3117.0360500000297</v>
      </c>
      <c r="W202" s="12">
        <f t="shared" ca="1" si="89"/>
        <v>-6.2479506540440294E-3</v>
      </c>
      <c r="X202" s="8">
        <f t="shared" ca="1" si="90"/>
        <v>498889.35150000051</v>
      </c>
      <c r="Y202" s="8">
        <f t="shared" ca="1" si="91"/>
        <v>495772.31545000046</v>
      </c>
      <c r="Z202" s="12">
        <f ca="1">1-(Y202/MAX($Y$2:Y202))</f>
        <v>0.56100003180766878</v>
      </c>
    </row>
    <row r="203" spans="1:26" x14ac:dyDescent="0.3">
      <c r="A203" s="4">
        <v>41569</v>
      </c>
      <c r="B203" s="4">
        <v>41569</v>
      </c>
      <c r="C203" s="48" t="str">
        <f t="shared" ca="1" si="69"/>
        <v/>
      </c>
      <c r="D203" s="48" t="str">
        <f t="shared" ca="1" si="70"/>
        <v/>
      </c>
      <c r="E203" s="48" t="str">
        <f t="shared" ca="1" si="71"/>
        <v/>
      </c>
      <c r="F203" s="48" t="str">
        <f t="shared" ca="1" si="72"/>
        <v/>
      </c>
      <c r="G203" s="48" t="str">
        <f t="shared" ca="1" si="73"/>
        <v>Short</v>
      </c>
      <c r="H203" s="48" t="str">
        <f t="shared" ca="1" si="74"/>
        <v/>
      </c>
      <c r="I203" s="48" t="str">
        <f t="shared" ca="1" si="75"/>
        <v/>
      </c>
      <c r="J203">
        <f t="shared" ca="1" si="76"/>
        <v>802.2</v>
      </c>
      <c r="K203">
        <f t="shared" ca="1" si="77"/>
        <v>810.7</v>
      </c>
      <c r="L203">
        <f t="shared" ca="1" si="78"/>
        <v>649.15</v>
      </c>
      <c r="M203">
        <f t="shared" ca="1" si="79"/>
        <v>669</v>
      </c>
      <c r="N203">
        <f t="shared" ca="1" si="80"/>
        <v>309</v>
      </c>
      <c r="O203">
        <f t="shared" ca="1" si="81"/>
        <v>381</v>
      </c>
      <c r="P203" s="5">
        <f t="shared" ca="1" si="82"/>
        <v>495205.95</v>
      </c>
      <c r="Q203" s="5">
        <f t="shared" ca="1" si="83"/>
        <v>505395.30000000005</v>
      </c>
      <c r="R203" s="5">
        <f t="shared" ca="1" si="84"/>
        <v>-4936.3500000000085</v>
      </c>
      <c r="S203" s="12">
        <f t="shared" ca="1" si="85"/>
        <v>-9.956889173045904E-3</v>
      </c>
      <c r="T203">
        <f t="shared" ca="1" si="86"/>
        <v>247.60297500000001</v>
      </c>
      <c r="U203">
        <f t="shared" ca="1" si="87"/>
        <v>252.69765000000004</v>
      </c>
      <c r="V203" s="5">
        <f t="shared" ca="1" si="88"/>
        <v>-5436.6506250000084</v>
      </c>
      <c r="W203" s="12">
        <f t="shared" ca="1" si="89"/>
        <v>-1.0966023022211906E-2</v>
      </c>
      <c r="X203" s="8">
        <f t="shared" ca="1" si="90"/>
        <v>495772.31545000046</v>
      </c>
      <c r="Y203" s="8">
        <f t="shared" ca="1" si="91"/>
        <v>490335.66482500045</v>
      </c>
      <c r="Z203" s="12">
        <f ca="1">1-(Y203/MAX($Y$2:Y203))</f>
        <v>0.56581411556561623</v>
      </c>
    </row>
    <row r="204" spans="1:26" x14ac:dyDescent="0.3">
      <c r="A204" s="4">
        <v>41570</v>
      </c>
      <c r="B204" s="4">
        <v>41570</v>
      </c>
      <c r="C204" s="48" t="str">
        <f t="shared" ca="1" si="69"/>
        <v/>
      </c>
      <c r="D204" s="48">
        <f t="shared" ca="1" si="70"/>
        <v>24</v>
      </c>
      <c r="E204" s="48" t="str">
        <f t="shared" ca="1" si="71"/>
        <v/>
      </c>
      <c r="F204" s="48" t="str">
        <f t="shared" ca="1" si="72"/>
        <v>Short</v>
      </c>
      <c r="G204" s="48" t="str">
        <f t="shared" ca="1" si="73"/>
        <v>Short</v>
      </c>
      <c r="H204" s="48" t="str">
        <f t="shared" ca="1" si="74"/>
        <v/>
      </c>
      <c r="I204" s="48">
        <f t="shared" ca="1" si="75"/>
        <v>1</v>
      </c>
      <c r="J204" t="str">
        <f t="shared" ca="1" si="76"/>
        <v/>
      </c>
      <c r="K204">
        <f t="shared" ca="1" si="77"/>
        <v>809.7</v>
      </c>
      <c r="L204" t="str">
        <f t="shared" ca="1" si="78"/>
        <v/>
      </c>
      <c r="M204">
        <f t="shared" ca="1" si="79"/>
        <v>660.2</v>
      </c>
      <c r="N204">
        <f t="shared" ca="1" si="80"/>
        <v>305</v>
      </c>
      <c r="O204">
        <f t="shared" ca="1" si="81"/>
        <v>377</v>
      </c>
      <c r="P204" s="5">
        <f t="shared" ca="1" si="82"/>
        <v>489400.55</v>
      </c>
      <c r="Q204" s="5">
        <f t="shared" ca="1" si="83"/>
        <v>495853.9</v>
      </c>
      <c r="R204" s="5">
        <f t="shared" ca="1" si="84"/>
        <v>-1878.3500000000258</v>
      </c>
      <c r="S204" s="12">
        <f t="shared" ca="1" si="85"/>
        <v>-3.830743171966502E-3</v>
      </c>
      <c r="T204">
        <f t="shared" ca="1" si="86"/>
        <v>244.700275</v>
      </c>
      <c r="U204">
        <f t="shared" ca="1" si="87"/>
        <v>247.92695000000001</v>
      </c>
      <c r="V204" s="5">
        <f t="shared" ca="1" si="88"/>
        <v>-2370.977225000026</v>
      </c>
      <c r="W204" s="12">
        <f t="shared" ca="1" si="89"/>
        <v>-4.8354166239288785E-3</v>
      </c>
      <c r="X204" s="8">
        <f t="shared" ca="1" si="90"/>
        <v>490335.66482500045</v>
      </c>
      <c r="Y204" s="8">
        <f t="shared" ca="1" si="91"/>
        <v>487964.68760000041</v>
      </c>
      <c r="Z204" s="12">
        <f ca="1">1-(Y204/MAX($Y$2:Y204))</f>
        <v>0.56791358520908553</v>
      </c>
    </row>
    <row r="205" spans="1:26" x14ac:dyDescent="0.3">
      <c r="A205" s="4">
        <v>41571</v>
      </c>
      <c r="B205" s="4">
        <v>41571</v>
      </c>
      <c r="C205" s="48" t="str">
        <f t="shared" ca="1" si="69"/>
        <v/>
      </c>
      <c r="D205" s="48" t="str">
        <f t="shared" ca="1" si="70"/>
        <v/>
      </c>
      <c r="E205" s="48" t="str">
        <f t="shared" ca="1" si="71"/>
        <v/>
      </c>
      <c r="F205" s="48" t="str">
        <f t="shared" ca="1" si="72"/>
        <v/>
      </c>
      <c r="G205" s="48" t="str">
        <f t="shared" ca="1" si="73"/>
        <v/>
      </c>
      <c r="H205" s="48" t="str">
        <f t="shared" ca="1" si="74"/>
        <v/>
      </c>
      <c r="I205" s="48" t="str">
        <f t="shared" ca="1" si="75"/>
        <v/>
      </c>
      <c r="J205" t="str">
        <f t="shared" ca="1" si="76"/>
        <v/>
      </c>
      <c r="K205" t="str">
        <f t="shared" ca="1" si="77"/>
        <v/>
      </c>
      <c r="L205" t="str">
        <f t="shared" ca="1" si="78"/>
        <v/>
      </c>
      <c r="M205" t="str">
        <f t="shared" ca="1" si="79"/>
        <v/>
      </c>
      <c r="N205">
        <f t="shared" ca="1" si="80"/>
        <v>0</v>
      </c>
      <c r="O205">
        <f t="shared" ca="1" si="81"/>
        <v>0</v>
      </c>
      <c r="P205" s="5">
        <f t="shared" ca="1" si="82"/>
        <v>0</v>
      </c>
      <c r="Q205" s="5">
        <f t="shared" ca="1" si="83"/>
        <v>0</v>
      </c>
      <c r="R205" s="5">
        <f t="shared" ca="1" si="84"/>
        <v>0</v>
      </c>
      <c r="S205" s="12">
        <f t="shared" ca="1" si="85"/>
        <v>0</v>
      </c>
      <c r="T205">
        <f t="shared" ca="1" si="86"/>
        <v>0</v>
      </c>
      <c r="U205">
        <f t="shared" ca="1" si="87"/>
        <v>0</v>
      </c>
      <c r="V205" s="5">
        <f t="shared" ca="1" si="88"/>
        <v>0</v>
      </c>
      <c r="W205" s="12">
        <f t="shared" ca="1" si="89"/>
        <v>0</v>
      </c>
      <c r="X205" s="8">
        <f t="shared" ca="1" si="90"/>
        <v>487964.68760000041</v>
      </c>
      <c r="Y205" s="8">
        <f t="shared" ca="1" si="91"/>
        <v>487964.68760000041</v>
      </c>
      <c r="Z205" s="12">
        <f ca="1">1-(Y205/MAX($Y$2:Y205))</f>
        <v>0.56791358520908553</v>
      </c>
    </row>
    <row r="206" spans="1:26" x14ac:dyDescent="0.3">
      <c r="A206" s="4">
        <v>41572</v>
      </c>
      <c r="B206" s="4">
        <v>41572</v>
      </c>
      <c r="C206" s="48">
        <f t="shared" ca="1" si="69"/>
        <v>25</v>
      </c>
      <c r="D206" s="48" t="str">
        <f t="shared" ca="1" si="70"/>
        <v/>
      </c>
      <c r="E206" s="48" t="str">
        <f t="shared" ca="1" si="71"/>
        <v>Short</v>
      </c>
      <c r="F206" s="48" t="str">
        <f t="shared" ca="1" si="72"/>
        <v/>
      </c>
      <c r="G206" s="48" t="str">
        <f t="shared" ca="1" si="73"/>
        <v/>
      </c>
      <c r="H206" s="48">
        <f t="shared" ca="1" si="74"/>
        <v>1</v>
      </c>
      <c r="I206" s="48" t="str">
        <f t="shared" ca="1" si="75"/>
        <v/>
      </c>
      <c r="J206">
        <f t="shared" ca="1" si="76"/>
        <v>809.8</v>
      </c>
      <c r="K206" t="str">
        <f t="shared" ca="1" si="77"/>
        <v/>
      </c>
      <c r="L206">
        <f t="shared" ca="1" si="78"/>
        <v>672.55</v>
      </c>
      <c r="M206" t="str">
        <f t="shared" ca="1" si="79"/>
        <v/>
      </c>
      <c r="N206">
        <f t="shared" ca="1" si="80"/>
        <v>0</v>
      </c>
      <c r="O206">
        <f t="shared" ca="1" si="81"/>
        <v>0</v>
      </c>
      <c r="P206" s="5">
        <f t="shared" ca="1" si="82"/>
        <v>0</v>
      </c>
      <c r="Q206" s="5">
        <f t="shared" ca="1" si="83"/>
        <v>0</v>
      </c>
      <c r="R206" s="5">
        <f t="shared" ca="1" si="84"/>
        <v>0</v>
      </c>
      <c r="S206" s="12">
        <f t="shared" ca="1" si="85"/>
        <v>0</v>
      </c>
      <c r="T206">
        <f t="shared" ca="1" si="86"/>
        <v>0</v>
      </c>
      <c r="U206">
        <f t="shared" ca="1" si="87"/>
        <v>0</v>
      </c>
      <c r="V206" s="5">
        <f t="shared" ca="1" si="88"/>
        <v>0</v>
      </c>
      <c r="W206" s="12">
        <f t="shared" ca="1" si="89"/>
        <v>0</v>
      </c>
      <c r="X206" s="8">
        <f t="shared" ca="1" si="90"/>
        <v>487964.68760000041</v>
      </c>
      <c r="Y206" s="8">
        <f t="shared" ca="1" si="91"/>
        <v>487964.68760000041</v>
      </c>
      <c r="Z206" s="12">
        <f ca="1">1-(Y206/MAX($Y$2:Y206))</f>
        <v>0.56791358520908553</v>
      </c>
    </row>
    <row r="207" spans="1:26" x14ac:dyDescent="0.3">
      <c r="A207" s="4">
        <v>41575</v>
      </c>
      <c r="B207" s="4">
        <v>41575</v>
      </c>
      <c r="C207" s="48">
        <f t="shared" ca="1" si="69"/>
        <v>26</v>
      </c>
      <c r="D207" s="48">
        <f t="shared" ca="1" si="70"/>
        <v>25</v>
      </c>
      <c r="E207" s="48" t="str">
        <f t="shared" ca="1" si="71"/>
        <v>Long</v>
      </c>
      <c r="F207" s="48" t="str">
        <f t="shared" ca="1" si="72"/>
        <v>Short</v>
      </c>
      <c r="G207" s="48" t="str">
        <f t="shared" ca="1" si="73"/>
        <v>Short</v>
      </c>
      <c r="H207" s="48">
        <f t="shared" ca="1" si="74"/>
        <v>1</v>
      </c>
      <c r="I207" s="48">
        <f t="shared" ca="1" si="75"/>
        <v>1</v>
      </c>
      <c r="J207">
        <f t="shared" ca="1" si="76"/>
        <v>667.9</v>
      </c>
      <c r="K207">
        <f t="shared" ca="1" si="77"/>
        <v>820.85</v>
      </c>
      <c r="L207">
        <f t="shared" ca="1" si="78"/>
        <v>820.85</v>
      </c>
      <c r="M207">
        <f t="shared" ca="1" si="79"/>
        <v>667.9</v>
      </c>
      <c r="N207">
        <f t="shared" ca="1" si="80"/>
        <v>301</v>
      </c>
      <c r="O207">
        <f t="shared" ca="1" si="81"/>
        <v>362</v>
      </c>
      <c r="P207" s="5">
        <f t="shared" ca="1" si="82"/>
        <v>487212.89999999997</v>
      </c>
      <c r="Q207" s="5">
        <f t="shared" ca="1" si="83"/>
        <v>488855.65</v>
      </c>
      <c r="R207" s="5">
        <f t="shared" ca="1" si="84"/>
        <v>5009.3500000000122</v>
      </c>
      <c r="S207" s="12">
        <f t="shared" ca="1" si="85"/>
        <v>1.0265804324157017E-2</v>
      </c>
      <c r="T207">
        <f t="shared" ca="1" si="86"/>
        <v>243.60645</v>
      </c>
      <c r="U207">
        <f t="shared" ca="1" si="87"/>
        <v>244.42782500000001</v>
      </c>
      <c r="V207" s="5">
        <f t="shared" ca="1" si="88"/>
        <v>4521.3157250000122</v>
      </c>
      <c r="W207" s="12">
        <f t="shared" ca="1" si="89"/>
        <v>9.2656617167065844E-3</v>
      </c>
      <c r="X207" s="8">
        <f t="shared" ca="1" si="90"/>
        <v>487964.68760000041</v>
      </c>
      <c r="Y207" s="8">
        <f t="shared" ca="1" si="91"/>
        <v>492486.00332500041</v>
      </c>
      <c r="Z207" s="12">
        <f ca="1">1-(Y207/MAX($Y$2:Y207))</f>
        <v>0.56391001865724832</v>
      </c>
    </row>
    <row r="208" spans="1:26" x14ac:dyDescent="0.3">
      <c r="A208" s="4">
        <v>41576</v>
      </c>
      <c r="B208" s="4">
        <v>41576</v>
      </c>
      <c r="C208" s="48" t="str">
        <f t="shared" ca="1" si="69"/>
        <v/>
      </c>
      <c r="D208" s="48" t="str">
        <f t="shared" ca="1" si="70"/>
        <v/>
      </c>
      <c r="E208" s="48" t="str">
        <f t="shared" ca="1" si="71"/>
        <v/>
      </c>
      <c r="F208" s="48" t="str">
        <f t="shared" ca="1" si="72"/>
        <v/>
      </c>
      <c r="G208" s="48" t="str">
        <f t="shared" ca="1" si="73"/>
        <v>Long</v>
      </c>
      <c r="H208" s="48" t="str">
        <f t="shared" ca="1" si="74"/>
        <v/>
      </c>
      <c r="I208" s="48" t="str">
        <f t="shared" ca="1" si="75"/>
        <v/>
      </c>
      <c r="J208">
        <f t="shared" ca="1" si="76"/>
        <v>667.9</v>
      </c>
      <c r="K208">
        <f t="shared" ca="1" si="77"/>
        <v>686.5</v>
      </c>
      <c r="L208">
        <f t="shared" ca="1" si="78"/>
        <v>820.85</v>
      </c>
      <c r="M208">
        <f t="shared" ca="1" si="79"/>
        <v>839.6</v>
      </c>
      <c r="N208">
        <f t="shared" ca="1" si="80"/>
        <v>368</v>
      </c>
      <c r="O208">
        <f t="shared" ca="1" si="81"/>
        <v>299</v>
      </c>
      <c r="P208" s="5">
        <f t="shared" ca="1" si="82"/>
        <v>491221.35</v>
      </c>
      <c r="Q208" s="5">
        <f t="shared" ca="1" si="83"/>
        <v>503672.4</v>
      </c>
      <c r="R208" s="5">
        <f t="shared" ca="1" si="84"/>
        <v>1238.5500000000084</v>
      </c>
      <c r="S208" s="12">
        <f t="shared" ca="1" si="85"/>
        <v>2.5148938074137854E-3</v>
      </c>
      <c r="T208">
        <f t="shared" ca="1" si="86"/>
        <v>245.61067499999999</v>
      </c>
      <c r="U208">
        <f t="shared" ca="1" si="87"/>
        <v>251.83620000000002</v>
      </c>
      <c r="V208" s="5">
        <f t="shared" ca="1" si="88"/>
        <v>741.10312500000839</v>
      </c>
      <c r="W208" s="12">
        <f t="shared" ca="1" si="89"/>
        <v>1.5048206852509086E-3</v>
      </c>
      <c r="X208" s="8">
        <f t="shared" ca="1" si="90"/>
        <v>492486.00332500041</v>
      </c>
      <c r="Y208" s="8">
        <f t="shared" ca="1" si="91"/>
        <v>493227.10645000043</v>
      </c>
      <c r="Z208" s="12">
        <f ca="1">1-(Y208/MAX($Y$2:Y208))</f>
        <v>0.563253781432693</v>
      </c>
    </row>
    <row r="209" spans="1:26" x14ac:dyDescent="0.3">
      <c r="A209" s="4">
        <v>41577</v>
      </c>
      <c r="B209" s="4">
        <v>41577</v>
      </c>
      <c r="C209" s="48" t="str">
        <f t="shared" ca="1" si="69"/>
        <v/>
      </c>
      <c r="D209" s="48" t="str">
        <f t="shared" ca="1" si="70"/>
        <v/>
      </c>
      <c r="E209" s="48" t="str">
        <f t="shared" ca="1" si="71"/>
        <v/>
      </c>
      <c r="F209" s="48" t="str">
        <f t="shared" ca="1" si="72"/>
        <v/>
      </c>
      <c r="G209" s="48" t="str">
        <f t="shared" ca="1" si="73"/>
        <v>Long</v>
      </c>
      <c r="H209" s="48" t="str">
        <f t="shared" ca="1" si="74"/>
        <v/>
      </c>
      <c r="I209" s="48" t="str">
        <f t="shared" ca="1" si="75"/>
        <v/>
      </c>
      <c r="J209">
        <f t="shared" ca="1" si="76"/>
        <v>667.9</v>
      </c>
      <c r="K209">
        <f t="shared" ca="1" si="77"/>
        <v>679.35</v>
      </c>
      <c r="L209">
        <f t="shared" ca="1" si="78"/>
        <v>820.85</v>
      </c>
      <c r="M209">
        <f t="shared" ca="1" si="79"/>
        <v>849.45</v>
      </c>
      <c r="N209">
        <f t="shared" ca="1" si="80"/>
        <v>369</v>
      </c>
      <c r="O209">
        <f t="shared" ca="1" si="81"/>
        <v>300</v>
      </c>
      <c r="P209" s="5">
        <f t="shared" ca="1" si="82"/>
        <v>492710.1</v>
      </c>
      <c r="Q209" s="5">
        <f t="shared" ca="1" si="83"/>
        <v>505515.15</v>
      </c>
      <c r="R209" s="5">
        <f t="shared" ca="1" si="84"/>
        <v>-4354.9499999999907</v>
      </c>
      <c r="S209" s="12">
        <f t="shared" ca="1" si="85"/>
        <v>-8.8295025619024078E-3</v>
      </c>
      <c r="T209">
        <f t="shared" ca="1" si="86"/>
        <v>246.35505000000001</v>
      </c>
      <c r="U209">
        <f t="shared" ca="1" si="87"/>
        <v>252.757575</v>
      </c>
      <c r="V209" s="5">
        <f t="shared" ca="1" si="88"/>
        <v>-4854.0626249999905</v>
      </c>
      <c r="W209" s="12">
        <f t="shared" ca="1" si="89"/>
        <v>-9.8414352364716556E-3</v>
      </c>
      <c r="X209" s="8">
        <f t="shared" ca="1" si="90"/>
        <v>493227.10645000043</v>
      </c>
      <c r="Y209" s="8">
        <f t="shared" ca="1" si="91"/>
        <v>488373.04382500047</v>
      </c>
      <c r="Z209" s="12">
        <f ca="1">1-(Y209/MAX($Y$2:Y209))</f>
        <v>0.5675519910574971</v>
      </c>
    </row>
    <row r="210" spans="1:26" x14ac:dyDescent="0.3">
      <c r="A210" s="4">
        <v>41578</v>
      </c>
      <c r="B210" s="4">
        <v>41578</v>
      </c>
      <c r="C210" s="48" t="str">
        <f t="shared" ca="1" si="69"/>
        <v/>
      </c>
      <c r="D210" s="48" t="str">
        <f t="shared" ca="1" si="70"/>
        <v/>
      </c>
      <c r="E210" s="48" t="str">
        <f t="shared" ca="1" si="71"/>
        <v/>
      </c>
      <c r="F210" s="48" t="str">
        <f t="shared" ca="1" si="72"/>
        <v/>
      </c>
      <c r="G210" s="48" t="str">
        <f t="shared" ca="1" si="73"/>
        <v>Long</v>
      </c>
      <c r="H210" s="48" t="str">
        <f t="shared" ca="1" si="74"/>
        <v/>
      </c>
      <c r="I210" s="48" t="str">
        <f t="shared" ca="1" si="75"/>
        <v/>
      </c>
      <c r="J210">
        <f t="shared" ca="1" si="76"/>
        <v>667.9</v>
      </c>
      <c r="K210">
        <f t="shared" ca="1" si="77"/>
        <v>680.8</v>
      </c>
      <c r="L210">
        <f t="shared" ca="1" si="78"/>
        <v>820.85</v>
      </c>
      <c r="M210">
        <f t="shared" ca="1" si="79"/>
        <v>855.05</v>
      </c>
      <c r="N210">
        <f t="shared" ca="1" si="80"/>
        <v>365</v>
      </c>
      <c r="O210">
        <f t="shared" ca="1" si="81"/>
        <v>297</v>
      </c>
      <c r="P210" s="5">
        <f t="shared" ca="1" si="82"/>
        <v>487575.95</v>
      </c>
      <c r="Q210" s="5">
        <f t="shared" ca="1" si="83"/>
        <v>502441.85</v>
      </c>
      <c r="R210" s="5">
        <f t="shared" ca="1" si="84"/>
        <v>-5448.8999999999878</v>
      </c>
      <c r="S210" s="12">
        <f t="shared" ca="1" si="85"/>
        <v>-1.1157249706747741E-2</v>
      </c>
      <c r="T210">
        <f t="shared" ca="1" si="86"/>
        <v>243.78797500000002</v>
      </c>
      <c r="U210">
        <f t="shared" ca="1" si="87"/>
        <v>251.22092499999999</v>
      </c>
      <c r="V210" s="5">
        <f t="shared" ca="1" si="88"/>
        <v>-5943.9088999999876</v>
      </c>
      <c r="W210" s="12">
        <f t="shared" ca="1" si="89"/>
        <v>-1.2170837385795353E-2</v>
      </c>
      <c r="X210" s="8">
        <f t="shared" ca="1" si="90"/>
        <v>488373.04382500047</v>
      </c>
      <c r="Y210" s="8">
        <f t="shared" ca="1" si="91"/>
        <v>482429.13492500049</v>
      </c>
      <c r="Z210" s="12">
        <f ca="1">1-(Y210/MAX($Y$2:Y210))</f>
        <v>0.57281524545214724</v>
      </c>
    </row>
    <row r="211" spans="1:26" x14ac:dyDescent="0.3">
      <c r="A211" s="4">
        <v>41579</v>
      </c>
      <c r="B211" s="4">
        <v>41579</v>
      </c>
      <c r="C211" s="48" t="str">
        <f t="shared" ca="1" si="69"/>
        <v/>
      </c>
      <c r="D211" s="48" t="str">
        <f t="shared" ca="1" si="70"/>
        <v/>
      </c>
      <c r="E211" s="48" t="str">
        <f t="shared" ca="1" si="71"/>
        <v/>
      </c>
      <c r="F211" s="48" t="str">
        <f t="shared" ca="1" si="72"/>
        <v/>
      </c>
      <c r="G211" s="48" t="str">
        <f t="shared" ca="1" si="73"/>
        <v>Long</v>
      </c>
      <c r="H211" s="48" t="str">
        <f t="shared" ca="1" si="74"/>
        <v/>
      </c>
      <c r="I211" s="48" t="str">
        <f t="shared" ca="1" si="75"/>
        <v/>
      </c>
      <c r="J211">
        <f t="shared" ca="1" si="76"/>
        <v>667.9</v>
      </c>
      <c r="K211">
        <f t="shared" ca="1" si="77"/>
        <v>683.8</v>
      </c>
      <c r="L211">
        <f t="shared" ca="1" si="78"/>
        <v>820.85</v>
      </c>
      <c r="M211">
        <f t="shared" ca="1" si="79"/>
        <v>855.4</v>
      </c>
      <c r="N211">
        <f t="shared" ca="1" si="80"/>
        <v>361</v>
      </c>
      <c r="O211">
        <f t="shared" ca="1" si="81"/>
        <v>293</v>
      </c>
      <c r="P211" s="5">
        <f t="shared" ca="1" si="82"/>
        <v>481620.95</v>
      </c>
      <c r="Q211" s="5">
        <f t="shared" ca="1" si="83"/>
        <v>497484</v>
      </c>
      <c r="R211" s="5">
        <f t="shared" ca="1" si="84"/>
        <v>-4383.2499999999955</v>
      </c>
      <c r="S211" s="12">
        <f t="shared" ca="1" si="85"/>
        <v>-9.0857903942336022E-3</v>
      </c>
      <c r="T211">
        <f t="shared" ca="1" si="86"/>
        <v>240.810475</v>
      </c>
      <c r="U211">
        <f t="shared" ca="1" si="87"/>
        <v>248.74200000000002</v>
      </c>
      <c r="V211" s="5">
        <f t="shared" ca="1" si="88"/>
        <v>-4872.8024749999959</v>
      </c>
      <c r="W211" s="12">
        <f t="shared" ca="1" si="89"/>
        <v>-1.0100555961980888E-2</v>
      </c>
      <c r="X211" s="8">
        <f t="shared" ca="1" si="90"/>
        <v>482429.13492500049</v>
      </c>
      <c r="Y211" s="8">
        <f t="shared" ca="1" si="91"/>
        <v>477556.33245000051</v>
      </c>
      <c r="Z211" s="12">
        <f ca="1">1-(Y211/MAX($Y$2:Y211))</f>
        <v>0.57713004897156295</v>
      </c>
    </row>
    <row r="212" spans="1:26" x14ac:dyDescent="0.3">
      <c r="A212" s="4">
        <v>41581</v>
      </c>
      <c r="B212" s="4">
        <v>41581</v>
      </c>
      <c r="C212" s="48" t="str">
        <f t="shared" ca="1" si="69"/>
        <v/>
      </c>
      <c r="D212" s="48" t="str">
        <f t="shared" ca="1" si="70"/>
        <v/>
      </c>
      <c r="E212" s="48" t="str">
        <f t="shared" ca="1" si="71"/>
        <v/>
      </c>
      <c r="F212" s="48" t="str">
        <f t="shared" ca="1" si="72"/>
        <v/>
      </c>
      <c r="G212" s="48" t="str">
        <f t="shared" ca="1" si="73"/>
        <v>Long</v>
      </c>
      <c r="H212" s="48" t="str">
        <f t="shared" ca="1" si="74"/>
        <v/>
      </c>
      <c r="I212" s="48" t="str">
        <f t="shared" ca="1" si="75"/>
        <v/>
      </c>
      <c r="J212">
        <f t="shared" ca="1" si="76"/>
        <v>667.9</v>
      </c>
      <c r="K212">
        <f t="shared" ca="1" si="77"/>
        <v>680.45</v>
      </c>
      <c r="L212">
        <f t="shared" ca="1" si="78"/>
        <v>820.85</v>
      </c>
      <c r="M212">
        <f t="shared" ca="1" si="79"/>
        <v>852.8</v>
      </c>
      <c r="N212">
        <f t="shared" ca="1" si="80"/>
        <v>357</v>
      </c>
      <c r="O212">
        <f t="shared" ca="1" si="81"/>
        <v>290</v>
      </c>
      <c r="P212" s="5">
        <f t="shared" ca="1" si="82"/>
        <v>476486.8</v>
      </c>
      <c r="Q212" s="5">
        <f t="shared" ca="1" si="83"/>
        <v>490232.65</v>
      </c>
      <c r="R212" s="5">
        <f t="shared" ca="1" si="84"/>
        <v>-4785.149999999956</v>
      </c>
      <c r="S212" s="12">
        <f t="shared" ca="1" si="85"/>
        <v>-1.002007443907354E-2</v>
      </c>
      <c r="T212">
        <f t="shared" ca="1" si="86"/>
        <v>238.24340000000001</v>
      </c>
      <c r="U212">
        <f t="shared" ca="1" si="87"/>
        <v>245.11632500000002</v>
      </c>
      <c r="V212" s="5">
        <f t="shared" ca="1" si="88"/>
        <v>-5268.5097249999562</v>
      </c>
      <c r="W212" s="12">
        <f t="shared" ca="1" si="89"/>
        <v>-1.10322267071007E-2</v>
      </c>
      <c r="X212" s="8">
        <f t="shared" ca="1" si="90"/>
        <v>477556.33245000051</v>
      </c>
      <c r="Y212" s="8">
        <f t="shared" ca="1" si="91"/>
        <v>472287.82272500056</v>
      </c>
      <c r="Z212" s="12">
        <f ca="1">1-(Y212/MAX($Y$2:Y212))</f>
        <v>0.58179524613892919</v>
      </c>
    </row>
    <row r="213" spans="1:26" x14ac:dyDescent="0.3">
      <c r="A213" s="4">
        <v>41583</v>
      </c>
      <c r="B213" s="4">
        <v>41583</v>
      </c>
      <c r="C213" s="48" t="str">
        <f t="shared" ca="1" si="69"/>
        <v/>
      </c>
      <c r="D213" s="48" t="str">
        <f t="shared" ca="1" si="70"/>
        <v/>
      </c>
      <c r="E213" s="48" t="str">
        <f t="shared" ca="1" si="71"/>
        <v/>
      </c>
      <c r="F213" s="48" t="str">
        <f t="shared" ca="1" si="72"/>
        <v/>
      </c>
      <c r="G213" s="48" t="str">
        <f t="shared" ca="1" si="73"/>
        <v>Long</v>
      </c>
      <c r="H213" s="48" t="str">
        <f t="shared" ca="1" si="74"/>
        <v/>
      </c>
      <c r="I213" s="48" t="str">
        <f t="shared" ca="1" si="75"/>
        <v/>
      </c>
      <c r="J213">
        <f t="shared" ca="1" si="76"/>
        <v>667.9</v>
      </c>
      <c r="K213">
        <f t="shared" ca="1" si="77"/>
        <v>676.25</v>
      </c>
      <c r="L213">
        <f t="shared" ca="1" si="78"/>
        <v>820.85</v>
      </c>
      <c r="M213">
        <f t="shared" ca="1" si="79"/>
        <v>859.45</v>
      </c>
      <c r="N213">
        <f t="shared" ca="1" si="80"/>
        <v>353</v>
      </c>
      <c r="O213">
        <f t="shared" ca="1" si="81"/>
        <v>287</v>
      </c>
      <c r="P213" s="5">
        <f t="shared" ca="1" si="82"/>
        <v>471352.65</v>
      </c>
      <c r="Q213" s="5">
        <f t="shared" ca="1" si="83"/>
        <v>485378.4</v>
      </c>
      <c r="R213" s="5">
        <f t="shared" ca="1" si="84"/>
        <v>-8130.6499999999978</v>
      </c>
      <c r="S213" s="12">
        <f t="shared" ca="1" si="85"/>
        <v>-1.7215455509921623E-2</v>
      </c>
      <c r="T213">
        <f t="shared" ca="1" si="86"/>
        <v>235.67632500000002</v>
      </c>
      <c r="U213">
        <f t="shared" ca="1" si="87"/>
        <v>242.68920000000003</v>
      </c>
      <c r="V213" s="5">
        <f t="shared" ca="1" si="88"/>
        <v>-8609.0155249999971</v>
      </c>
      <c r="W213" s="12">
        <f t="shared" ca="1" si="89"/>
        <v>-1.8228324150573696E-2</v>
      </c>
      <c r="X213" s="8">
        <f t="shared" ca="1" si="90"/>
        <v>472287.82272500056</v>
      </c>
      <c r="Y213" s="8">
        <f t="shared" ca="1" si="91"/>
        <v>463678.80720000056</v>
      </c>
      <c r="Z213" s="12">
        <f ca="1">1-(Y213/MAX($Y$2:Y213))</f>
        <v>0.58941841795361971</v>
      </c>
    </row>
    <row r="214" spans="1:26" x14ac:dyDescent="0.3">
      <c r="A214" s="4">
        <v>41584</v>
      </c>
      <c r="B214" s="4">
        <v>41584</v>
      </c>
      <c r="C214" s="48" t="str">
        <f t="shared" ca="1" si="69"/>
        <v/>
      </c>
      <c r="D214" s="48" t="str">
        <f t="shared" ca="1" si="70"/>
        <v/>
      </c>
      <c r="E214" s="48" t="str">
        <f t="shared" ca="1" si="71"/>
        <v/>
      </c>
      <c r="F214" s="48" t="str">
        <f t="shared" ca="1" si="72"/>
        <v/>
      </c>
      <c r="G214" s="48" t="str">
        <f t="shared" ca="1" si="73"/>
        <v>Long</v>
      </c>
      <c r="H214" s="48" t="str">
        <f t="shared" ca="1" si="74"/>
        <v/>
      </c>
      <c r="I214" s="48" t="str">
        <f t="shared" ca="1" si="75"/>
        <v/>
      </c>
      <c r="J214">
        <f t="shared" ca="1" si="76"/>
        <v>667.9</v>
      </c>
      <c r="K214">
        <f t="shared" ca="1" si="77"/>
        <v>668.9</v>
      </c>
      <c r="L214">
        <f t="shared" ca="1" si="78"/>
        <v>820.85</v>
      </c>
      <c r="M214">
        <f t="shared" ca="1" si="79"/>
        <v>838.95</v>
      </c>
      <c r="N214">
        <f t="shared" ca="1" si="80"/>
        <v>347</v>
      </c>
      <c r="O214">
        <f t="shared" ca="1" si="81"/>
        <v>282</v>
      </c>
      <c r="P214" s="5">
        <f t="shared" ca="1" si="82"/>
        <v>463241</v>
      </c>
      <c r="Q214" s="5">
        <f t="shared" ca="1" si="83"/>
        <v>468692.2</v>
      </c>
      <c r="R214" s="5">
        <f t="shared" ca="1" si="84"/>
        <v>-4757.2000000000062</v>
      </c>
      <c r="S214" s="12">
        <f t="shared" ca="1" si="85"/>
        <v>-1.0259688228425034E-2</v>
      </c>
      <c r="T214">
        <f t="shared" ca="1" si="86"/>
        <v>231.62049999999999</v>
      </c>
      <c r="U214">
        <f t="shared" ca="1" si="87"/>
        <v>234.34610000000001</v>
      </c>
      <c r="V214" s="5">
        <f t="shared" ca="1" si="88"/>
        <v>-5223.1666000000059</v>
      </c>
      <c r="W214" s="12">
        <f t="shared" ca="1" si="89"/>
        <v>-1.1264622231800806E-2</v>
      </c>
      <c r="X214" s="8">
        <f t="shared" ca="1" si="90"/>
        <v>463678.80720000056</v>
      </c>
      <c r="Y214" s="8">
        <f t="shared" ca="1" si="91"/>
        <v>458455.64060000057</v>
      </c>
      <c r="Z214" s="12">
        <f ca="1">1-(Y214/MAX($Y$2:Y214))</f>
        <v>0.59404346437070732</v>
      </c>
    </row>
    <row r="215" spans="1:26" x14ac:dyDescent="0.3">
      <c r="A215" s="4">
        <v>41585</v>
      </c>
      <c r="B215" s="4">
        <v>41585</v>
      </c>
      <c r="C215" s="48" t="str">
        <f t="shared" ca="1" si="69"/>
        <v/>
      </c>
      <c r="D215" s="48" t="str">
        <f t="shared" ca="1" si="70"/>
        <v/>
      </c>
      <c r="E215" s="48" t="str">
        <f t="shared" ca="1" si="71"/>
        <v/>
      </c>
      <c r="F215" s="48" t="str">
        <f t="shared" ca="1" si="72"/>
        <v/>
      </c>
      <c r="G215" s="48" t="str">
        <f t="shared" ca="1" si="73"/>
        <v>Long</v>
      </c>
      <c r="H215" s="48" t="str">
        <f t="shared" ca="1" si="74"/>
        <v/>
      </c>
      <c r="I215" s="48" t="str">
        <f t="shared" ca="1" si="75"/>
        <v/>
      </c>
      <c r="J215">
        <f t="shared" ca="1" si="76"/>
        <v>667.9</v>
      </c>
      <c r="K215">
        <f t="shared" ca="1" si="77"/>
        <v>665.4</v>
      </c>
      <c r="L215">
        <f t="shared" ca="1" si="78"/>
        <v>820.85</v>
      </c>
      <c r="M215">
        <f t="shared" ca="1" si="79"/>
        <v>841.75</v>
      </c>
      <c r="N215">
        <f t="shared" ca="1" si="80"/>
        <v>343</v>
      </c>
      <c r="O215">
        <f t="shared" ca="1" si="81"/>
        <v>279</v>
      </c>
      <c r="P215" s="5">
        <f t="shared" ca="1" si="82"/>
        <v>458106.85</v>
      </c>
      <c r="Q215" s="5">
        <f t="shared" ca="1" si="83"/>
        <v>463080.44999999995</v>
      </c>
      <c r="R215" s="5">
        <f t="shared" ca="1" si="84"/>
        <v>-6688.599999999994</v>
      </c>
      <c r="S215" s="12">
        <f t="shared" ca="1" si="85"/>
        <v>-1.4589415872921393E-2</v>
      </c>
      <c r="T215">
        <f t="shared" ca="1" si="86"/>
        <v>229.053425</v>
      </c>
      <c r="U215">
        <f t="shared" ca="1" si="87"/>
        <v>231.54022499999999</v>
      </c>
      <c r="V215" s="5">
        <f t="shared" ca="1" si="88"/>
        <v>-7149.1936499999938</v>
      </c>
      <c r="W215" s="12">
        <f t="shared" ca="1" si="89"/>
        <v>-1.5594079376237005E-2</v>
      </c>
      <c r="X215" s="8">
        <f t="shared" ca="1" si="90"/>
        <v>458455.64060000057</v>
      </c>
      <c r="Y215" s="8">
        <f t="shared" ca="1" si="91"/>
        <v>451306.44695000059</v>
      </c>
      <c r="Z215" s="12">
        <f ca="1">1-(Y215/MAX($Y$2:Y215))</f>
        <v>0.60037398281061261</v>
      </c>
    </row>
    <row r="216" spans="1:26" x14ac:dyDescent="0.3">
      <c r="A216" s="4">
        <v>41586</v>
      </c>
      <c r="B216" s="4">
        <v>41586</v>
      </c>
      <c r="C216" s="48" t="str">
        <f t="shared" ca="1" si="69"/>
        <v/>
      </c>
      <c r="D216" s="48">
        <f t="shared" ca="1" si="70"/>
        <v>26</v>
      </c>
      <c r="E216" s="48" t="str">
        <f t="shared" ca="1" si="71"/>
        <v/>
      </c>
      <c r="F216" s="48" t="str">
        <f t="shared" ca="1" si="72"/>
        <v>Long</v>
      </c>
      <c r="G216" s="48" t="str">
        <f t="shared" ca="1" si="73"/>
        <v>Long</v>
      </c>
      <c r="H216" s="48" t="str">
        <f t="shared" ca="1" si="74"/>
        <v/>
      </c>
      <c r="I216" s="48">
        <f t="shared" ca="1" si="75"/>
        <v>1</v>
      </c>
      <c r="J216" t="str">
        <f t="shared" ca="1" si="76"/>
        <v/>
      </c>
      <c r="K216">
        <f t="shared" ca="1" si="77"/>
        <v>652.5</v>
      </c>
      <c r="L216" t="str">
        <f t="shared" ca="1" si="78"/>
        <v/>
      </c>
      <c r="M216">
        <f t="shared" ca="1" si="79"/>
        <v>809.35</v>
      </c>
      <c r="N216">
        <f t="shared" ca="1" si="80"/>
        <v>337</v>
      </c>
      <c r="O216">
        <f t="shared" ca="1" si="81"/>
        <v>274</v>
      </c>
      <c r="P216" s="5">
        <f t="shared" ca="1" si="82"/>
        <v>449995.19999999995</v>
      </c>
      <c r="Q216" s="5">
        <f t="shared" ca="1" si="83"/>
        <v>441654.4</v>
      </c>
      <c r="R216" s="5">
        <f t="shared" ca="1" si="84"/>
        <v>-2038.799999999992</v>
      </c>
      <c r="S216" s="12">
        <f t="shared" ca="1" si="85"/>
        <v>-4.517551242129424E-3</v>
      </c>
      <c r="T216">
        <f t="shared" ca="1" si="86"/>
        <v>224.99759999999998</v>
      </c>
      <c r="U216">
        <f t="shared" ca="1" si="87"/>
        <v>220.8272</v>
      </c>
      <c r="V216" s="5">
        <f t="shared" ca="1" si="88"/>
        <v>-2484.6247999999919</v>
      </c>
      <c r="W216" s="12">
        <f t="shared" ca="1" si="89"/>
        <v>-5.5054050674247486E-3</v>
      </c>
      <c r="X216" s="8">
        <f t="shared" ca="1" si="90"/>
        <v>451306.44695000059</v>
      </c>
      <c r="Y216" s="8">
        <f t="shared" ca="1" si="91"/>
        <v>448821.8221500006</v>
      </c>
      <c r="Z216" s="12">
        <f ca="1">1-(Y216/MAX($Y$2:Y216))</f>
        <v>0.60257408591072181</v>
      </c>
    </row>
    <row r="217" spans="1:26" x14ac:dyDescent="0.3">
      <c r="A217" s="4">
        <v>41589</v>
      </c>
      <c r="B217" s="4">
        <v>41589</v>
      </c>
      <c r="C217" s="48">
        <f t="shared" ca="1" si="69"/>
        <v>27</v>
      </c>
      <c r="D217" s="48" t="str">
        <f t="shared" ca="1" si="70"/>
        <v/>
      </c>
      <c r="E217" s="48" t="str">
        <f t="shared" ca="1" si="71"/>
        <v>Short</v>
      </c>
      <c r="F217" s="48" t="str">
        <f t="shared" ca="1" si="72"/>
        <v/>
      </c>
      <c r="G217" s="48" t="str">
        <f t="shared" ca="1" si="73"/>
        <v/>
      </c>
      <c r="H217" s="48">
        <f t="shared" ca="1" si="74"/>
        <v>1</v>
      </c>
      <c r="I217" s="48" t="str">
        <f t="shared" ca="1" si="75"/>
        <v/>
      </c>
      <c r="J217">
        <f t="shared" ca="1" si="76"/>
        <v>805.35</v>
      </c>
      <c r="K217" t="str">
        <f t="shared" ca="1" si="77"/>
        <v/>
      </c>
      <c r="L217">
        <f t="shared" ca="1" si="78"/>
        <v>654.25</v>
      </c>
      <c r="M217" t="str">
        <f t="shared" ca="1" si="79"/>
        <v/>
      </c>
      <c r="N217">
        <f t="shared" ca="1" si="80"/>
        <v>0</v>
      </c>
      <c r="O217">
        <f t="shared" ca="1" si="81"/>
        <v>0</v>
      </c>
      <c r="P217" s="5">
        <f t="shared" ca="1" si="82"/>
        <v>0</v>
      </c>
      <c r="Q217" s="5">
        <f t="shared" ca="1" si="83"/>
        <v>0</v>
      </c>
      <c r="R217" s="5">
        <f t="shared" ca="1" si="84"/>
        <v>0</v>
      </c>
      <c r="S217" s="12">
        <f t="shared" ca="1" si="85"/>
        <v>0</v>
      </c>
      <c r="T217">
        <f t="shared" ca="1" si="86"/>
        <v>0</v>
      </c>
      <c r="U217">
        <f t="shared" ca="1" si="87"/>
        <v>0</v>
      </c>
      <c r="V217" s="5">
        <f t="shared" ca="1" si="88"/>
        <v>0</v>
      </c>
      <c r="W217" s="12">
        <f t="shared" ca="1" si="89"/>
        <v>0</v>
      </c>
      <c r="X217" s="8">
        <f t="shared" ca="1" si="90"/>
        <v>448821.8221500006</v>
      </c>
      <c r="Y217" s="8">
        <f t="shared" ca="1" si="91"/>
        <v>448821.8221500006</v>
      </c>
      <c r="Z217" s="12">
        <f ca="1">1-(Y217/MAX($Y$2:Y217))</f>
        <v>0.60257408591072181</v>
      </c>
    </row>
    <row r="218" spans="1:26" x14ac:dyDescent="0.3">
      <c r="A218" s="4">
        <v>41590</v>
      </c>
      <c r="B218" s="4">
        <v>41590</v>
      </c>
      <c r="C218" s="48" t="str">
        <f t="shared" ca="1" si="69"/>
        <v/>
      </c>
      <c r="D218" s="48" t="str">
        <f t="shared" ca="1" si="70"/>
        <v/>
      </c>
      <c r="E218" s="48" t="str">
        <f t="shared" ca="1" si="71"/>
        <v/>
      </c>
      <c r="F218" s="48" t="str">
        <f t="shared" ca="1" si="72"/>
        <v/>
      </c>
      <c r="G218" s="48" t="str">
        <f t="shared" ca="1" si="73"/>
        <v>Short</v>
      </c>
      <c r="H218" s="48" t="str">
        <f t="shared" ca="1" si="74"/>
        <v/>
      </c>
      <c r="I218" s="48" t="str">
        <f t="shared" ca="1" si="75"/>
        <v/>
      </c>
      <c r="J218">
        <f t="shared" ca="1" si="76"/>
        <v>805.35</v>
      </c>
      <c r="K218">
        <f t="shared" ca="1" si="77"/>
        <v>794.85</v>
      </c>
      <c r="L218">
        <f t="shared" ca="1" si="78"/>
        <v>654.25</v>
      </c>
      <c r="M218">
        <f t="shared" ca="1" si="79"/>
        <v>645.95000000000005</v>
      </c>
      <c r="N218">
        <f t="shared" ca="1" si="80"/>
        <v>278</v>
      </c>
      <c r="O218">
        <f t="shared" ca="1" si="81"/>
        <v>343</v>
      </c>
      <c r="P218" s="5">
        <f t="shared" ca="1" si="82"/>
        <v>448295.05000000005</v>
      </c>
      <c r="Q218" s="5">
        <f t="shared" ca="1" si="83"/>
        <v>442529.15</v>
      </c>
      <c r="R218" s="5">
        <f t="shared" ca="1" si="84"/>
        <v>-72.100000000015825</v>
      </c>
      <c r="S218" s="12">
        <f t="shared" ca="1" si="85"/>
        <v>-1.6064281289762981E-4</v>
      </c>
      <c r="T218">
        <f t="shared" ca="1" si="86"/>
        <v>224.14752500000003</v>
      </c>
      <c r="U218">
        <f t="shared" ca="1" si="87"/>
        <v>221.26457500000001</v>
      </c>
      <c r="V218" s="5">
        <f t="shared" ca="1" si="88"/>
        <v>-517.51210000001583</v>
      </c>
      <c r="W218" s="12">
        <f t="shared" ca="1" si="89"/>
        <v>-1.1530457621712036E-3</v>
      </c>
      <c r="X218" s="8">
        <f t="shared" ca="1" si="90"/>
        <v>448821.8221500006</v>
      </c>
      <c r="Y218" s="8">
        <f t="shared" ca="1" si="91"/>
        <v>448304.31005000061</v>
      </c>
      <c r="Z218" s="12">
        <f ca="1">1-(Y218/MAX($Y$2:Y218))</f>
        <v>0.60303233617673946</v>
      </c>
    </row>
    <row r="219" spans="1:26" x14ac:dyDescent="0.3">
      <c r="A219" s="4">
        <v>41591</v>
      </c>
      <c r="B219" s="4">
        <v>41591</v>
      </c>
      <c r="C219" s="48" t="str">
        <f t="shared" ca="1" si="69"/>
        <v/>
      </c>
      <c r="D219" s="48" t="str">
        <f t="shared" ca="1" si="70"/>
        <v/>
      </c>
      <c r="E219" s="48" t="str">
        <f t="shared" ca="1" si="71"/>
        <v/>
      </c>
      <c r="F219" s="48" t="str">
        <f t="shared" ca="1" si="72"/>
        <v/>
      </c>
      <c r="G219" s="48" t="str">
        <f t="shared" ca="1" si="73"/>
        <v>Short</v>
      </c>
      <c r="H219" s="48" t="str">
        <f t="shared" ca="1" si="74"/>
        <v/>
      </c>
      <c r="I219" s="48" t="str">
        <f t="shared" ca="1" si="75"/>
        <v/>
      </c>
      <c r="J219">
        <f t="shared" ca="1" si="76"/>
        <v>805.35</v>
      </c>
      <c r="K219">
        <f t="shared" ca="1" si="77"/>
        <v>791.4</v>
      </c>
      <c r="L219">
        <f t="shared" ca="1" si="78"/>
        <v>654.25</v>
      </c>
      <c r="M219">
        <f t="shared" ca="1" si="79"/>
        <v>633.70000000000005</v>
      </c>
      <c r="N219">
        <f t="shared" ca="1" si="80"/>
        <v>278</v>
      </c>
      <c r="O219">
        <f t="shared" ca="1" si="81"/>
        <v>342</v>
      </c>
      <c r="P219" s="5">
        <f t="shared" ca="1" si="82"/>
        <v>447640.80000000005</v>
      </c>
      <c r="Q219" s="5">
        <f t="shared" ca="1" si="83"/>
        <v>436734.6</v>
      </c>
      <c r="R219" s="5">
        <f t="shared" ca="1" si="84"/>
        <v>3149.9999999999714</v>
      </c>
      <c r="S219" s="12">
        <f t="shared" ca="1" si="85"/>
        <v>7.0264771704930586E-3</v>
      </c>
      <c r="T219">
        <f t="shared" ca="1" si="86"/>
        <v>223.82040000000003</v>
      </c>
      <c r="U219">
        <f t="shared" ca="1" si="87"/>
        <v>218.3673</v>
      </c>
      <c r="V219" s="5">
        <f t="shared" ca="1" si="88"/>
        <v>2707.8122999999714</v>
      </c>
      <c r="W219" s="12">
        <f t="shared" ca="1" si="89"/>
        <v>6.0401210501365953E-3</v>
      </c>
      <c r="X219" s="8">
        <f t="shared" ca="1" si="90"/>
        <v>448304.31005000061</v>
      </c>
      <c r="Y219" s="8">
        <f t="shared" ca="1" si="91"/>
        <v>451012.1223500006</v>
      </c>
      <c r="Z219" s="12">
        <f ca="1">1-(Y219/MAX($Y$2:Y219))</f>
        <v>0.60063460343425701</v>
      </c>
    </row>
    <row r="220" spans="1:26" x14ac:dyDescent="0.3">
      <c r="A220" s="4">
        <v>41592</v>
      </c>
      <c r="B220" s="4">
        <v>41592</v>
      </c>
      <c r="C220" s="48" t="str">
        <f t="shared" ca="1" si="69"/>
        <v/>
      </c>
      <c r="D220" s="48" t="str">
        <f t="shared" ca="1" si="70"/>
        <v/>
      </c>
      <c r="E220" s="48" t="str">
        <f t="shared" ca="1" si="71"/>
        <v/>
      </c>
      <c r="F220" s="48" t="str">
        <f t="shared" ca="1" si="72"/>
        <v/>
      </c>
      <c r="G220" s="48" t="str">
        <f t="shared" ca="1" si="73"/>
        <v>Short</v>
      </c>
      <c r="H220" s="48" t="str">
        <f t="shared" ca="1" si="74"/>
        <v/>
      </c>
      <c r="I220" s="48" t="str">
        <f t="shared" ca="1" si="75"/>
        <v/>
      </c>
      <c r="J220">
        <f t="shared" ca="1" si="76"/>
        <v>805.35</v>
      </c>
      <c r="K220">
        <f t="shared" ca="1" si="77"/>
        <v>793.3</v>
      </c>
      <c r="L220">
        <f t="shared" ca="1" si="78"/>
        <v>654.25</v>
      </c>
      <c r="M220">
        <f t="shared" ca="1" si="79"/>
        <v>642.20000000000005</v>
      </c>
      <c r="N220">
        <f t="shared" ca="1" si="80"/>
        <v>280</v>
      </c>
      <c r="O220">
        <f t="shared" ca="1" si="81"/>
        <v>344</v>
      </c>
      <c r="P220" s="5">
        <f t="shared" ca="1" si="82"/>
        <v>450560</v>
      </c>
      <c r="Q220" s="5">
        <f t="shared" ca="1" si="83"/>
        <v>443040.80000000005</v>
      </c>
      <c r="R220" s="5">
        <f t="shared" ca="1" si="84"/>
        <v>771.19999999996526</v>
      </c>
      <c r="S220" s="12">
        <f t="shared" ca="1" si="85"/>
        <v>1.7099318660918122E-3</v>
      </c>
      <c r="T220">
        <f t="shared" ca="1" si="86"/>
        <v>225.28</v>
      </c>
      <c r="U220">
        <f t="shared" ca="1" si="87"/>
        <v>221.52040000000002</v>
      </c>
      <c r="V220" s="5">
        <f t="shared" ca="1" si="88"/>
        <v>324.39959999996523</v>
      </c>
      <c r="W220" s="12">
        <f t="shared" ca="1" si="89"/>
        <v>7.1927024557495202E-4</v>
      </c>
      <c r="X220" s="8">
        <f t="shared" ca="1" si="90"/>
        <v>451012.1223500006</v>
      </c>
      <c r="Y220" s="8">
        <f t="shared" ca="1" si="91"/>
        <v>451336.52195000055</v>
      </c>
      <c r="Z220" s="12">
        <f ca="1">1-(Y220/MAX($Y$2:Y220))</f>
        <v>0.60034735178739507</v>
      </c>
    </row>
    <row r="221" spans="1:26" x14ac:dyDescent="0.3">
      <c r="A221" s="4">
        <v>41596</v>
      </c>
      <c r="B221" s="4">
        <v>41596</v>
      </c>
      <c r="C221" s="48" t="str">
        <f t="shared" ca="1" si="69"/>
        <v/>
      </c>
      <c r="D221" s="48" t="str">
        <f t="shared" ca="1" si="70"/>
        <v/>
      </c>
      <c r="E221" s="48" t="str">
        <f t="shared" ca="1" si="71"/>
        <v/>
      </c>
      <c r="F221" s="48" t="str">
        <f t="shared" ca="1" si="72"/>
        <v/>
      </c>
      <c r="G221" s="48" t="str">
        <f t="shared" ca="1" si="73"/>
        <v>Short</v>
      </c>
      <c r="H221" s="48" t="str">
        <f t="shared" ca="1" si="74"/>
        <v/>
      </c>
      <c r="I221" s="48" t="str">
        <f t="shared" ca="1" si="75"/>
        <v/>
      </c>
      <c r="J221">
        <f t="shared" ca="1" si="76"/>
        <v>805.35</v>
      </c>
      <c r="K221">
        <f t="shared" ca="1" si="77"/>
        <v>814.45</v>
      </c>
      <c r="L221">
        <f t="shared" ca="1" si="78"/>
        <v>654.25</v>
      </c>
      <c r="M221">
        <f t="shared" ca="1" si="79"/>
        <v>668.8</v>
      </c>
      <c r="N221">
        <f t="shared" ca="1" si="80"/>
        <v>280</v>
      </c>
      <c r="O221">
        <f t="shared" ca="1" si="81"/>
        <v>344</v>
      </c>
      <c r="P221" s="5">
        <f t="shared" ca="1" si="82"/>
        <v>450560</v>
      </c>
      <c r="Q221" s="5">
        <f t="shared" ca="1" si="83"/>
        <v>458113.19999999995</v>
      </c>
      <c r="R221" s="5">
        <f t="shared" ca="1" si="84"/>
        <v>-2457.199999999978</v>
      </c>
      <c r="S221" s="12">
        <f t="shared" ca="1" si="85"/>
        <v>-5.4442746830760322E-3</v>
      </c>
      <c r="T221">
        <f t="shared" ca="1" si="86"/>
        <v>225.28</v>
      </c>
      <c r="U221">
        <f t="shared" ca="1" si="87"/>
        <v>229.05659999999997</v>
      </c>
      <c r="V221" s="5">
        <f t="shared" ca="1" si="88"/>
        <v>-2911.5365999999781</v>
      </c>
      <c r="W221" s="12">
        <f t="shared" ca="1" si="89"/>
        <v>-6.4509217809821306E-3</v>
      </c>
      <c r="X221" s="8">
        <f t="shared" ca="1" si="90"/>
        <v>451336.52195000055</v>
      </c>
      <c r="Y221" s="8">
        <f t="shared" ca="1" si="91"/>
        <v>448424.98535000056</v>
      </c>
      <c r="Z221" s="12">
        <f ca="1">1-(Y221/MAX($Y$2:Y221))</f>
        <v>0.60292547976057698</v>
      </c>
    </row>
    <row r="222" spans="1:26" x14ac:dyDescent="0.3">
      <c r="A222" s="4">
        <v>41597</v>
      </c>
      <c r="B222" s="4">
        <v>41597</v>
      </c>
      <c r="C222" s="48" t="str">
        <f t="shared" ca="1" si="69"/>
        <v/>
      </c>
      <c r="D222" s="48" t="str">
        <f t="shared" ca="1" si="70"/>
        <v/>
      </c>
      <c r="E222" s="48" t="str">
        <f t="shared" ca="1" si="71"/>
        <v/>
      </c>
      <c r="F222" s="48" t="str">
        <f t="shared" ca="1" si="72"/>
        <v/>
      </c>
      <c r="G222" s="48" t="str">
        <f t="shared" ca="1" si="73"/>
        <v>Short</v>
      </c>
      <c r="H222" s="48" t="str">
        <f t="shared" ca="1" si="74"/>
        <v/>
      </c>
      <c r="I222" s="48" t="str">
        <f t="shared" ca="1" si="75"/>
        <v/>
      </c>
      <c r="J222">
        <f t="shared" ca="1" si="76"/>
        <v>805.35</v>
      </c>
      <c r="K222">
        <f t="shared" ca="1" si="77"/>
        <v>818.4</v>
      </c>
      <c r="L222">
        <f t="shared" ca="1" si="78"/>
        <v>654.25</v>
      </c>
      <c r="M222">
        <f t="shared" ca="1" si="79"/>
        <v>660.05</v>
      </c>
      <c r="N222">
        <f t="shared" ca="1" si="80"/>
        <v>278</v>
      </c>
      <c r="O222">
        <f t="shared" ca="1" si="81"/>
        <v>342</v>
      </c>
      <c r="P222" s="5">
        <f t="shared" ca="1" si="82"/>
        <v>447640.80000000005</v>
      </c>
      <c r="Q222" s="5">
        <f t="shared" ca="1" si="83"/>
        <v>453252.29999999993</v>
      </c>
      <c r="R222" s="5">
        <f t="shared" ca="1" si="84"/>
        <v>1644.3000000000029</v>
      </c>
      <c r="S222" s="12">
        <f t="shared" ca="1" si="85"/>
        <v>3.6668340385106082E-3</v>
      </c>
      <c r="T222">
        <f t="shared" ca="1" si="86"/>
        <v>223.82040000000003</v>
      </c>
      <c r="U222">
        <f t="shared" ca="1" si="87"/>
        <v>226.62614999999997</v>
      </c>
      <c r="V222" s="5">
        <f t="shared" ca="1" si="88"/>
        <v>1193.8534500000028</v>
      </c>
      <c r="W222" s="12">
        <f t="shared" ca="1" si="89"/>
        <v>2.6623258939690599E-3</v>
      </c>
      <c r="X222" s="8">
        <f t="shared" ca="1" si="90"/>
        <v>448424.98535000056</v>
      </c>
      <c r="Y222" s="8">
        <f t="shared" ca="1" si="91"/>
        <v>449618.83880000055</v>
      </c>
      <c r="Z222" s="12">
        <f ca="1">1-(Y222/MAX($Y$2:Y222))</f>
        <v>0.60186833798350814</v>
      </c>
    </row>
    <row r="223" spans="1:26" x14ac:dyDescent="0.3">
      <c r="A223" s="4">
        <v>41598</v>
      </c>
      <c r="B223" s="4">
        <v>41598</v>
      </c>
      <c r="C223" s="48" t="str">
        <f t="shared" ca="1" si="69"/>
        <v/>
      </c>
      <c r="D223" s="48">
        <f t="shared" ca="1" si="70"/>
        <v>27</v>
      </c>
      <c r="E223" s="48" t="str">
        <f t="shared" ca="1" si="71"/>
        <v/>
      </c>
      <c r="F223" s="48" t="str">
        <f t="shared" ca="1" si="72"/>
        <v>Short</v>
      </c>
      <c r="G223" s="48" t="str">
        <f t="shared" ca="1" si="73"/>
        <v>Short</v>
      </c>
      <c r="H223" s="48" t="str">
        <f t="shared" ca="1" si="74"/>
        <v/>
      </c>
      <c r="I223" s="48">
        <f t="shared" ca="1" si="75"/>
        <v>1</v>
      </c>
      <c r="J223" t="str">
        <f t="shared" ca="1" si="76"/>
        <v/>
      </c>
      <c r="K223">
        <f t="shared" ca="1" si="77"/>
        <v>807.75</v>
      </c>
      <c r="L223" t="str">
        <f t="shared" ca="1" si="78"/>
        <v/>
      </c>
      <c r="M223">
        <f t="shared" ca="1" si="79"/>
        <v>649.54999999999995</v>
      </c>
      <c r="N223">
        <f t="shared" ca="1" si="80"/>
        <v>279</v>
      </c>
      <c r="O223">
        <f t="shared" ca="1" si="81"/>
        <v>343</v>
      </c>
      <c r="P223" s="5">
        <f t="shared" ca="1" si="82"/>
        <v>449100.4</v>
      </c>
      <c r="Q223" s="5">
        <f t="shared" ca="1" si="83"/>
        <v>448157.9</v>
      </c>
      <c r="R223" s="5">
        <f t="shared" ca="1" si="84"/>
        <v>2281.7000000000094</v>
      </c>
      <c r="S223" s="12">
        <f t="shared" ca="1" si="85"/>
        <v>5.0747428779668088E-3</v>
      </c>
      <c r="T223">
        <f t="shared" ca="1" si="86"/>
        <v>224.55020000000002</v>
      </c>
      <c r="U223">
        <f t="shared" ca="1" si="87"/>
        <v>224.07895000000002</v>
      </c>
      <c r="V223" s="5">
        <f t="shared" ca="1" si="88"/>
        <v>1833.0708500000094</v>
      </c>
      <c r="W223" s="12">
        <f t="shared" ca="1" si="89"/>
        <v>4.0769440508594788E-3</v>
      </c>
      <c r="X223" s="8">
        <f t="shared" ca="1" si="90"/>
        <v>449618.83880000055</v>
      </c>
      <c r="Y223" s="8">
        <f t="shared" ca="1" si="91"/>
        <v>451451.90965000057</v>
      </c>
      <c r="Z223" s="12">
        <f ca="1">1-(Y223/MAX($Y$2:Y223))</f>
        <v>0.60024517747259121</v>
      </c>
    </row>
    <row r="224" spans="1:26" x14ac:dyDescent="0.3">
      <c r="A224" s="4">
        <v>41599</v>
      </c>
      <c r="B224" s="4">
        <v>41599</v>
      </c>
      <c r="C224" s="48" t="str">
        <f t="shared" ca="1" si="69"/>
        <v/>
      </c>
      <c r="D224" s="48" t="str">
        <f t="shared" ca="1" si="70"/>
        <v/>
      </c>
      <c r="E224" s="48" t="str">
        <f t="shared" ca="1" si="71"/>
        <v/>
      </c>
      <c r="F224" s="48" t="str">
        <f t="shared" ca="1" si="72"/>
        <v/>
      </c>
      <c r="G224" s="48" t="str">
        <f t="shared" ca="1" si="73"/>
        <v/>
      </c>
      <c r="H224" s="48" t="str">
        <f t="shared" ca="1" si="74"/>
        <v/>
      </c>
      <c r="I224" s="48" t="str">
        <f t="shared" ca="1" si="75"/>
        <v/>
      </c>
      <c r="J224" t="str">
        <f t="shared" ca="1" si="76"/>
        <v/>
      </c>
      <c r="K224" t="str">
        <f t="shared" ca="1" si="77"/>
        <v/>
      </c>
      <c r="L224" t="str">
        <f t="shared" ca="1" si="78"/>
        <v/>
      </c>
      <c r="M224" t="str">
        <f t="shared" ca="1" si="79"/>
        <v/>
      </c>
      <c r="N224">
        <f t="shared" ca="1" si="80"/>
        <v>0</v>
      </c>
      <c r="O224">
        <f t="shared" ca="1" si="81"/>
        <v>0</v>
      </c>
      <c r="P224" s="5">
        <f t="shared" ca="1" si="82"/>
        <v>0</v>
      </c>
      <c r="Q224" s="5">
        <f t="shared" ca="1" si="83"/>
        <v>0</v>
      </c>
      <c r="R224" s="5">
        <f t="shared" ca="1" si="84"/>
        <v>0</v>
      </c>
      <c r="S224" s="12">
        <f t="shared" ca="1" si="85"/>
        <v>0</v>
      </c>
      <c r="T224">
        <f t="shared" ca="1" si="86"/>
        <v>0</v>
      </c>
      <c r="U224">
        <f t="shared" ca="1" si="87"/>
        <v>0</v>
      </c>
      <c r="V224" s="5">
        <f t="shared" ca="1" si="88"/>
        <v>0</v>
      </c>
      <c r="W224" s="12">
        <f t="shared" ca="1" si="89"/>
        <v>0</v>
      </c>
      <c r="X224" s="8">
        <f t="shared" ca="1" si="90"/>
        <v>451451.90965000057</v>
      </c>
      <c r="Y224" s="8">
        <f t="shared" ca="1" si="91"/>
        <v>451451.90965000057</v>
      </c>
      <c r="Z224" s="12">
        <f ca="1">1-(Y224/MAX($Y$2:Y224))</f>
        <v>0.60024517747259121</v>
      </c>
    </row>
    <row r="225" spans="1:26" x14ac:dyDescent="0.3">
      <c r="A225" s="4">
        <v>41600</v>
      </c>
      <c r="B225" s="4">
        <v>41600</v>
      </c>
      <c r="C225" s="48" t="str">
        <f t="shared" ca="1" si="69"/>
        <v/>
      </c>
      <c r="D225" s="48" t="str">
        <f t="shared" ca="1" si="70"/>
        <v/>
      </c>
      <c r="E225" s="48" t="str">
        <f t="shared" ca="1" si="71"/>
        <v/>
      </c>
      <c r="F225" s="48" t="str">
        <f t="shared" ca="1" si="72"/>
        <v/>
      </c>
      <c r="G225" s="48" t="str">
        <f t="shared" ca="1" si="73"/>
        <v/>
      </c>
      <c r="H225" s="48" t="str">
        <f t="shared" ca="1" si="74"/>
        <v/>
      </c>
      <c r="I225" s="48" t="str">
        <f t="shared" ca="1" si="75"/>
        <v/>
      </c>
      <c r="J225" t="str">
        <f t="shared" ca="1" si="76"/>
        <v/>
      </c>
      <c r="K225" t="str">
        <f t="shared" ca="1" si="77"/>
        <v/>
      </c>
      <c r="L225" t="str">
        <f t="shared" ca="1" si="78"/>
        <v/>
      </c>
      <c r="M225" t="str">
        <f t="shared" ca="1" si="79"/>
        <v/>
      </c>
      <c r="N225">
        <f t="shared" ca="1" si="80"/>
        <v>0</v>
      </c>
      <c r="O225">
        <f t="shared" ca="1" si="81"/>
        <v>0</v>
      </c>
      <c r="P225" s="5">
        <f t="shared" ca="1" si="82"/>
        <v>0</v>
      </c>
      <c r="Q225" s="5">
        <f t="shared" ca="1" si="83"/>
        <v>0</v>
      </c>
      <c r="R225" s="5">
        <f t="shared" ca="1" si="84"/>
        <v>0</v>
      </c>
      <c r="S225" s="12">
        <f t="shared" ca="1" si="85"/>
        <v>0</v>
      </c>
      <c r="T225">
        <f t="shared" ca="1" si="86"/>
        <v>0</v>
      </c>
      <c r="U225">
        <f t="shared" ca="1" si="87"/>
        <v>0</v>
      </c>
      <c r="V225" s="5">
        <f t="shared" ca="1" si="88"/>
        <v>0</v>
      </c>
      <c r="W225" s="12">
        <f t="shared" ca="1" si="89"/>
        <v>0</v>
      </c>
      <c r="X225" s="8">
        <f t="shared" ca="1" si="90"/>
        <v>451451.90965000057</v>
      </c>
      <c r="Y225" s="8">
        <f t="shared" ca="1" si="91"/>
        <v>451451.90965000057</v>
      </c>
      <c r="Z225" s="12">
        <f ca="1">1-(Y225/MAX($Y$2:Y225))</f>
        <v>0.60024517747259121</v>
      </c>
    </row>
    <row r="226" spans="1:26" x14ac:dyDescent="0.3">
      <c r="A226" s="4">
        <v>41603</v>
      </c>
      <c r="B226" s="4">
        <v>41603</v>
      </c>
      <c r="C226" s="48" t="str">
        <f t="shared" ca="1" si="69"/>
        <v/>
      </c>
      <c r="D226" s="48" t="str">
        <f t="shared" ca="1" si="70"/>
        <v/>
      </c>
      <c r="E226" s="48" t="str">
        <f t="shared" ca="1" si="71"/>
        <v/>
      </c>
      <c r="F226" s="48" t="str">
        <f t="shared" ca="1" si="72"/>
        <v/>
      </c>
      <c r="G226" s="48" t="str">
        <f t="shared" ca="1" si="73"/>
        <v/>
      </c>
      <c r="H226" s="48" t="str">
        <f t="shared" ca="1" si="74"/>
        <v/>
      </c>
      <c r="I226" s="48" t="str">
        <f t="shared" ca="1" si="75"/>
        <v/>
      </c>
      <c r="J226" t="str">
        <f t="shared" ca="1" si="76"/>
        <v/>
      </c>
      <c r="K226" t="str">
        <f t="shared" ca="1" si="77"/>
        <v/>
      </c>
      <c r="L226" t="str">
        <f t="shared" ca="1" si="78"/>
        <v/>
      </c>
      <c r="M226" t="str">
        <f t="shared" ca="1" si="79"/>
        <v/>
      </c>
      <c r="N226">
        <f t="shared" ca="1" si="80"/>
        <v>0</v>
      </c>
      <c r="O226">
        <f t="shared" ca="1" si="81"/>
        <v>0</v>
      </c>
      <c r="P226" s="5">
        <f t="shared" ca="1" si="82"/>
        <v>0</v>
      </c>
      <c r="Q226" s="5">
        <f t="shared" ca="1" si="83"/>
        <v>0</v>
      </c>
      <c r="R226" s="5">
        <f t="shared" ca="1" si="84"/>
        <v>0</v>
      </c>
      <c r="S226" s="12">
        <f t="shared" ca="1" si="85"/>
        <v>0</v>
      </c>
      <c r="T226">
        <f t="shared" ca="1" si="86"/>
        <v>0</v>
      </c>
      <c r="U226">
        <f t="shared" ca="1" si="87"/>
        <v>0</v>
      </c>
      <c r="V226" s="5">
        <f t="shared" ca="1" si="88"/>
        <v>0</v>
      </c>
      <c r="W226" s="12">
        <f t="shared" ca="1" si="89"/>
        <v>0</v>
      </c>
      <c r="X226" s="8">
        <f t="shared" ca="1" si="90"/>
        <v>451451.90965000057</v>
      </c>
      <c r="Y226" s="8">
        <f t="shared" ca="1" si="91"/>
        <v>451451.90965000057</v>
      </c>
      <c r="Z226" s="12">
        <f ca="1">1-(Y226/MAX($Y$2:Y226))</f>
        <v>0.60024517747259121</v>
      </c>
    </row>
    <row r="227" spans="1:26" x14ac:dyDescent="0.3">
      <c r="A227" s="4">
        <v>41604</v>
      </c>
      <c r="B227" s="4">
        <v>41604</v>
      </c>
      <c r="C227" s="48" t="str">
        <f t="shared" ca="1" si="69"/>
        <v/>
      </c>
      <c r="D227" s="48" t="str">
        <f t="shared" ca="1" si="70"/>
        <v/>
      </c>
      <c r="E227" s="48" t="str">
        <f t="shared" ca="1" si="71"/>
        <v/>
      </c>
      <c r="F227" s="48" t="str">
        <f t="shared" ca="1" si="72"/>
        <v/>
      </c>
      <c r="G227" s="48" t="str">
        <f t="shared" ca="1" si="73"/>
        <v/>
      </c>
      <c r="H227" s="48" t="str">
        <f t="shared" ca="1" si="74"/>
        <v/>
      </c>
      <c r="I227" s="48" t="str">
        <f t="shared" ca="1" si="75"/>
        <v/>
      </c>
      <c r="J227" t="str">
        <f t="shared" ca="1" si="76"/>
        <v/>
      </c>
      <c r="K227" t="str">
        <f t="shared" ca="1" si="77"/>
        <v/>
      </c>
      <c r="L227" t="str">
        <f t="shared" ca="1" si="78"/>
        <v/>
      </c>
      <c r="M227" t="str">
        <f t="shared" ca="1" si="79"/>
        <v/>
      </c>
      <c r="N227">
        <f t="shared" ca="1" si="80"/>
        <v>0</v>
      </c>
      <c r="O227">
        <f t="shared" ca="1" si="81"/>
        <v>0</v>
      </c>
      <c r="P227" s="5">
        <f t="shared" ca="1" si="82"/>
        <v>0</v>
      </c>
      <c r="Q227" s="5">
        <f t="shared" ca="1" si="83"/>
        <v>0</v>
      </c>
      <c r="R227" s="5">
        <f t="shared" ca="1" si="84"/>
        <v>0</v>
      </c>
      <c r="S227" s="12">
        <f t="shared" ca="1" si="85"/>
        <v>0</v>
      </c>
      <c r="T227">
        <f t="shared" ca="1" si="86"/>
        <v>0</v>
      </c>
      <c r="U227">
        <f t="shared" ca="1" si="87"/>
        <v>0</v>
      </c>
      <c r="V227" s="5">
        <f t="shared" ca="1" si="88"/>
        <v>0</v>
      </c>
      <c r="W227" s="12">
        <f t="shared" ca="1" si="89"/>
        <v>0</v>
      </c>
      <c r="X227" s="8">
        <f t="shared" ca="1" si="90"/>
        <v>451451.90965000057</v>
      </c>
      <c r="Y227" s="8">
        <f t="shared" ca="1" si="91"/>
        <v>451451.90965000057</v>
      </c>
      <c r="Z227" s="12">
        <f ca="1">1-(Y227/MAX($Y$2:Y227))</f>
        <v>0.60024517747259121</v>
      </c>
    </row>
    <row r="228" spans="1:26" x14ac:dyDescent="0.3">
      <c r="A228" s="4">
        <v>41605</v>
      </c>
      <c r="B228" s="4">
        <v>41605</v>
      </c>
      <c r="C228" s="48" t="str">
        <f t="shared" ca="1" si="69"/>
        <v/>
      </c>
      <c r="D228" s="48" t="str">
        <f t="shared" ca="1" si="70"/>
        <v/>
      </c>
      <c r="E228" s="48" t="str">
        <f t="shared" ca="1" si="71"/>
        <v/>
      </c>
      <c r="F228" s="48" t="str">
        <f t="shared" ca="1" si="72"/>
        <v/>
      </c>
      <c r="G228" s="48" t="str">
        <f t="shared" ca="1" si="73"/>
        <v/>
      </c>
      <c r="H228" s="48" t="str">
        <f t="shared" ca="1" si="74"/>
        <v/>
      </c>
      <c r="I228" s="48" t="str">
        <f t="shared" ca="1" si="75"/>
        <v/>
      </c>
      <c r="J228" t="str">
        <f t="shared" ca="1" si="76"/>
        <v/>
      </c>
      <c r="K228" t="str">
        <f t="shared" ca="1" si="77"/>
        <v/>
      </c>
      <c r="L228" t="str">
        <f t="shared" ca="1" si="78"/>
        <v/>
      </c>
      <c r="M228" t="str">
        <f t="shared" ca="1" si="79"/>
        <v/>
      </c>
      <c r="N228">
        <f t="shared" ca="1" si="80"/>
        <v>0</v>
      </c>
      <c r="O228">
        <f t="shared" ca="1" si="81"/>
        <v>0</v>
      </c>
      <c r="P228" s="5">
        <f t="shared" ca="1" si="82"/>
        <v>0</v>
      </c>
      <c r="Q228" s="5">
        <f t="shared" ca="1" si="83"/>
        <v>0</v>
      </c>
      <c r="R228" s="5">
        <f t="shared" ca="1" si="84"/>
        <v>0</v>
      </c>
      <c r="S228" s="12">
        <f t="shared" ca="1" si="85"/>
        <v>0</v>
      </c>
      <c r="T228">
        <f t="shared" ca="1" si="86"/>
        <v>0</v>
      </c>
      <c r="U228">
        <f t="shared" ca="1" si="87"/>
        <v>0</v>
      </c>
      <c r="V228" s="5">
        <f t="shared" ca="1" si="88"/>
        <v>0</v>
      </c>
      <c r="W228" s="12">
        <f t="shared" ca="1" si="89"/>
        <v>0</v>
      </c>
      <c r="X228" s="8">
        <f t="shared" ca="1" si="90"/>
        <v>451451.90965000057</v>
      </c>
      <c r="Y228" s="8">
        <f t="shared" ca="1" si="91"/>
        <v>451451.90965000057</v>
      </c>
      <c r="Z228" s="12">
        <f ca="1">1-(Y228/MAX($Y$2:Y228))</f>
        <v>0.60024517747259121</v>
      </c>
    </row>
    <row r="229" spans="1:26" x14ac:dyDescent="0.3">
      <c r="A229" s="4">
        <v>41606</v>
      </c>
      <c r="B229" s="4">
        <v>41606</v>
      </c>
      <c r="C229" s="48">
        <f t="shared" ca="1" si="69"/>
        <v>28</v>
      </c>
      <c r="D229" s="48" t="str">
        <f t="shared" ca="1" si="70"/>
        <v/>
      </c>
      <c r="E229" s="48" t="str">
        <f t="shared" ca="1" si="71"/>
        <v>Long</v>
      </c>
      <c r="F229" s="48" t="str">
        <f t="shared" ca="1" si="72"/>
        <v/>
      </c>
      <c r="G229" s="48" t="str">
        <f t="shared" ca="1" si="73"/>
        <v/>
      </c>
      <c r="H229" s="48">
        <f t="shared" ca="1" si="74"/>
        <v>1</v>
      </c>
      <c r="I229" s="48" t="str">
        <f t="shared" ca="1" si="75"/>
        <v/>
      </c>
      <c r="J229">
        <f t="shared" ca="1" si="76"/>
        <v>653.4</v>
      </c>
      <c r="K229" t="str">
        <f t="shared" ca="1" si="77"/>
        <v/>
      </c>
      <c r="L229">
        <f t="shared" ca="1" si="78"/>
        <v>814.1</v>
      </c>
      <c r="M229" t="str">
        <f t="shared" ca="1" si="79"/>
        <v/>
      </c>
      <c r="N229">
        <f t="shared" ca="1" si="80"/>
        <v>0</v>
      </c>
      <c r="O229">
        <f t="shared" ca="1" si="81"/>
        <v>0</v>
      </c>
      <c r="P229" s="5">
        <f t="shared" ca="1" si="82"/>
        <v>0</v>
      </c>
      <c r="Q229" s="5">
        <f t="shared" ca="1" si="83"/>
        <v>0</v>
      </c>
      <c r="R229" s="5">
        <f t="shared" ca="1" si="84"/>
        <v>0</v>
      </c>
      <c r="S229" s="12">
        <f t="shared" ca="1" si="85"/>
        <v>0</v>
      </c>
      <c r="T229">
        <f t="shared" ca="1" si="86"/>
        <v>0</v>
      </c>
      <c r="U229">
        <f t="shared" ca="1" si="87"/>
        <v>0</v>
      </c>
      <c r="V229" s="5">
        <f t="shared" ca="1" si="88"/>
        <v>0</v>
      </c>
      <c r="W229" s="12">
        <f t="shared" ca="1" si="89"/>
        <v>0</v>
      </c>
      <c r="X229" s="8">
        <f t="shared" ca="1" si="90"/>
        <v>451451.90965000057</v>
      </c>
      <c r="Y229" s="8">
        <f t="shared" ca="1" si="91"/>
        <v>451451.90965000057</v>
      </c>
      <c r="Z229" s="12">
        <f ca="1">1-(Y229/MAX($Y$2:Y229))</f>
        <v>0.60024517747259121</v>
      </c>
    </row>
    <row r="230" spans="1:26" x14ac:dyDescent="0.3">
      <c r="A230" s="4">
        <v>41607</v>
      </c>
      <c r="B230" s="4">
        <v>41607</v>
      </c>
      <c r="C230" s="48" t="str">
        <f t="shared" ca="1" si="69"/>
        <v/>
      </c>
      <c r="D230" s="48" t="str">
        <f t="shared" ca="1" si="70"/>
        <v/>
      </c>
      <c r="E230" s="48" t="str">
        <f t="shared" ca="1" si="71"/>
        <v/>
      </c>
      <c r="F230" s="48" t="str">
        <f t="shared" ca="1" si="72"/>
        <v/>
      </c>
      <c r="G230" s="48" t="str">
        <f t="shared" ca="1" si="73"/>
        <v>Long</v>
      </c>
      <c r="H230" s="48" t="str">
        <f t="shared" ca="1" si="74"/>
        <v/>
      </c>
      <c r="I230" s="48" t="str">
        <f t="shared" ca="1" si="75"/>
        <v/>
      </c>
      <c r="J230">
        <f t="shared" ca="1" si="76"/>
        <v>653.4</v>
      </c>
      <c r="K230">
        <f t="shared" ca="1" si="77"/>
        <v>661.3</v>
      </c>
      <c r="L230">
        <f t="shared" ca="1" si="78"/>
        <v>814.1</v>
      </c>
      <c r="M230">
        <f t="shared" ca="1" si="79"/>
        <v>823.8</v>
      </c>
      <c r="N230">
        <f t="shared" ca="1" si="80"/>
        <v>345</v>
      </c>
      <c r="O230">
        <f t="shared" ca="1" si="81"/>
        <v>277</v>
      </c>
      <c r="P230" s="5">
        <f t="shared" ca="1" si="82"/>
        <v>450928.7</v>
      </c>
      <c r="Q230" s="5">
        <f t="shared" ca="1" si="83"/>
        <v>456341.1</v>
      </c>
      <c r="R230" s="5">
        <f t="shared" ca="1" si="84"/>
        <v>38.600000000011278</v>
      </c>
      <c r="S230" s="12">
        <f t="shared" ca="1" si="85"/>
        <v>8.5501908785670869E-5</v>
      </c>
      <c r="T230">
        <f t="shared" ca="1" si="86"/>
        <v>225.46435000000002</v>
      </c>
      <c r="U230">
        <f t="shared" ca="1" si="87"/>
        <v>228.17054999999999</v>
      </c>
      <c r="V230" s="5">
        <f t="shared" ca="1" si="88"/>
        <v>-415.03489999998874</v>
      </c>
      <c r="W230" s="12">
        <f t="shared" ca="1" si="89"/>
        <v>-9.1933357934348967E-4</v>
      </c>
      <c r="X230" s="8">
        <f t="shared" ca="1" si="90"/>
        <v>451451.90965000057</v>
      </c>
      <c r="Y230" s="8">
        <f t="shared" ca="1" si="91"/>
        <v>451036.8747500006</v>
      </c>
      <c r="Z230" s="12">
        <f ca="1">1-(Y230/MAX($Y$2:Y230))</f>
        <v>0.60061268550444513</v>
      </c>
    </row>
    <row r="231" spans="1:26" x14ac:dyDescent="0.3">
      <c r="A231" s="4">
        <v>41610</v>
      </c>
      <c r="B231" s="4">
        <v>41610</v>
      </c>
      <c r="C231" s="48" t="str">
        <f t="shared" ca="1" si="69"/>
        <v/>
      </c>
      <c r="D231" s="48" t="str">
        <f t="shared" ca="1" si="70"/>
        <v/>
      </c>
      <c r="E231" s="48" t="str">
        <f t="shared" ca="1" si="71"/>
        <v/>
      </c>
      <c r="F231" s="48" t="str">
        <f t="shared" ca="1" si="72"/>
        <v/>
      </c>
      <c r="G231" s="48" t="str">
        <f t="shared" ca="1" si="73"/>
        <v>Long</v>
      </c>
      <c r="H231" s="48" t="str">
        <f t="shared" ca="1" si="74"/>
        <v/>
      </c>
      <c r="I231" s="48" t="str">
        <f t="shared" ca="1" si="75"/>
        <v/>
      </c>
      <c r="J231">
        <f t="shared" ca="1" si="76"/>
        <v>653.4</v>
      </c>
      <c r="K231">
        <f t="shared" ca="1" si="77"/>
        <v>661.3</v>
      </c>
      <c r="L231">
        <f t="shared" ca="1" si="78"/>
        <v>814.1</v>
      </c>
      <c r="M231">
        <f t="shared" ca="1" si="79"/>
        <v>827.65</v>
      </c>
      <c r="N231">
        <f t="shared" ca="1" si="80"/>
        <v>345</v>
      </c>
      <c r="O231">
        <f t="shared" ca="1" si="81"/>
        <v>277</v>
      </c>
      <c r="P231" s="5">
        <f t="shared" ca="1" si="82"/>
        <v>450928.7</v>
      </c>
      <c r="Q231" s="5">
        <f t="shared" ca="1" si="83"/>
        <v>457407.54999999993</v>
      </c>
      <c r="R231" s="5">
        <f t="shared" ca="1" si="84"/>
        <v>-1027.8499999999954</v>
      </c>
      <c r="S231" s="12">
        <f t="shared" ca="1" si="85"/>
        <v>-2.2788602385774093E-3</v>
      </c>
      <c r="T231">
        <f t="shared" ca="1" si="86"/>
        <v>225.46435000000002</v>
      </c>
      <c r="U231">
        <f t="shared" ca="1" si="87"/>
        <v>228.70377499999998</v>
      </c>
      <c r="V231" s="5">
        <f t="shared" ca="1" si="88"/>
        <v>-1482.0181249999955</v>
      </c>
      <c r="W231" s="12">
        <f t="shared" ca="1" si="89"/>
        <v>-3.2858025761672905E-3</v>
      </c>
      <c r="X231" s="8">
        <f t="shared" ca="1" si="90"/>
        <v>451036.8747500006</v>
      </c>
      <c r="Y231" s="8">
        <f t="shared" ca="1" si="91"/>
        <v>449554.8566250006</v>
      </c>
      <c r="Z231" s="12">
        <f ca="1">1-(Y231/MAX($Y$2:Y231))</f>
        <v>0.60192499337130323</v>
      </c>
    </row>
    <row r="232" spans="1:26" x14ac:dyDescent="0.3">
      <c r="A232" s="4">
        <v>41611</v>
      </c>
      <c r="B232" s="4">
        <v>41611</v>
      </c>
      <c r="C232" s="48" t="str">
        <f t="shared" ca="1" si="69"/>
        <v/>
      </c>
      <c r="D232" s="48" t="str">
        <f t="shared" ca="1" si="70"/>
        <v/>
      </c>
      <c r="E232" s="48" t="str">
        <f t="shared" ca="1" si="71"/>
        <v/>
      </c>
      <c r="F232" s="48" t="str">
        <f t="shared" ca="1" si="72"/>
        <v/>
      </c>
      <c r="G232" s="48" t="str">
        <f t="shared" ca="1" si="73"/>
        <v>Long</v>
      </c>
      <c r="H232" s="48" t="str">
        <f t="shared" ca="1" si="74"/>
        <v/>
      </c>
      <c r="I232" s="48" t="str">
        <f t="shared" ca="1" si="75"/>
        <v/>
      </c>
      <c r="J232">
        <f t="shared" ca="1" si="76"/>
        <v>653.4</v>
      </c>
      <c r="K232">
        <f t="shared" ca="1" si="77"/>
        <v>655.75</v>
      </c>
      <c r="L232">
        <f t="shared" ca="1" si="78"/>
        <v>814.1</v>
      </c>
      <c r="M232">
        <f t="shared" ca="1" si="79"/>
        <v>822.4</v>
      </c>
      <c r="N232">
        <f t="shared" ca="1" si="80"/>
        <v>344</v>
      </c>
      <c r="O232">
        <f t="shared" ca="1" si="81"/>
        <v>276</v>
      </c>
      <c r="P232" s="5">
        <f t="shared" ca="1" si="82"/>
        <v>449461.2</v>
      </c>
      <c r="Q232" s="5">
        <f t="shared" ca="1" si="83"/>
        <v>452560.4</v>
      </c>
      <c r="R232" s="5">
        <f t="shared" ca="1" si="84"/>
        <v>-1482.3999999999796</v>
      </c>
      <c r="S232" s="12">
        <f t="shared" ca="1" si="85"/>
        <v>-3.2974841182430697E-3</v>
      </c>
      <c r="T232">
        <f t="shared" ca="1" si="86"/>
        <v>224.73060000000001</v>
      </c>
      <c r="U232">
        <f t="shared" ca="1" si="87"/>
        <v>226.28020000000001</v>
      </c>
      <c r="V232" s="5">
        <f t="shared" ca="1" si="88"/>
        <v>-1933.4107999999796</v>
      </c>
      <c r="W232" s="12">
        <f t="shared" ca="1" si="89"/>
        <v>-4.3007227516457421E-3</v>
      </c>
      <c r="X232" s="8">
        <f t="shared" ca="1" si="90"/>
        <v>449554.8566250006</v>
      </c>
      <c r="Y232" s="8">
        <f t="shared" ca="1" si="91"/>
        <v>447621.44582500064</v>
      </c>
      <c r="Z232" s="12">
        <f ca="1">1-(Y232/MAX($Y$2:Y232))</f>
        <v>0.60363700360917272</v>
      </c>
    </row>
    <row r="233" spans="1:26" x14ac:dyDescent="0.3">
      <c r="A233" s="4">
        <v>41612</v>
      </c>
      <c r="B233" s="4">
        <v>41612</v>
      </c>
      <c r="C233" s="48" t="str">
        <f t="shared" ca="1" si="69"/>
        <v/>
      </c>
      <c r="D233" s="48">
        <f t="shared" ca="1" si="70"/>
        <v>28</v>
      </c>
      <c r="E233" s="48" t="str">
        <f t="shared" ca="1" si="71"/>
        <v/>
      </c>
      <c r="F233" s="48" t="str">
        <f t="shared" ca="1" si="72"/>
        <v>Long</v>
      </c>
      <c r="G233" s="48" t="str">
        <f t="shared" ca="1" si="73"/>
        <v>Long</v>
      </c>
      <c r="H233" s="48" t="str">
        <f t="shared" ca="1" si="74"/>
        <v/>
      </c>
      <c r="I233" s="48">
        <f t="shared" ca="1" si="75"/>
        <v>1</v>
      </c>
      <c r="J233" t="str">
        <f t="shared" ca="1" si="76"/>
        <v/>
      </c>
      <c r="K233">
        <f t="shared" ca="1" si="77"/>
        <v>657.6</v>
      </c>
      <c r="L233" t="str">
        <f t="shared" ca="1" si="78"/>
        <v/>
      </c>
      <c r="M233">
        <f t="shared" ca="1" si="79"/>
        <v>812.15</v>
      </c>
      <c r="N233">
        <f t="shared" ca="1" si="80"/>
        <v>342</v>
      </c>
      <c r="O233">
        <f t="shared" ca="1" si="81"/>
        <v>274</v>
      </c>
      <c r="P233" s="5">
        <f t="shared" ca="1" si="82"/>
        <v>446526.19999999995</v>
      </c>
      <c r="Q233" s="5">
        <f t="shared" ca="1" si="83"/>
        <v>447428.30000000005</v>
      </c>
      <c r="R233" s="5">
        <f t="shared" ca="1" si="84"/>
        <v>1970.700000000028</v>
      </c>
      <c r="S233" s="12">
        <f t="shared" ca="1" si="85"/>
        <v>4.4026040717684489E-3</v>
      </c>
      <c r="T233">
        <f t="shared" ca="1" si="86"/>
        <v>223.26309999999998</v>
      </c>
      <c r="U233">
        <f t="shared" ca="1" si="87"/>
        <v>223.71415000000002</v>
      </c>
      <c r="V233" s="5">
        <f t="shared" ca="1" si="88"/>
        <v>1523.7227500000281</v>
      </c>
      <c r="W233" s="12">
        <f t="shared" ca="1" si="89"/>
        <v>3.4040432249435463E-3</v>
      </c>
      <c r="X233" s="8">
        <f t="shared" ca="1" si="90"/>
        <v>447621.44582500064</v>
      </c>
      <c r="Y233" s="8">
        <f t="shared" ca="1" si="91"/>
        <v>449145.16857500066</v>
      </c>
      <c r="Z233" s="12">
        <f ca="1">1-(Y233/MAX($Y$2:Y233))</f>
        <v>0.60228776683669027</v>
      </c>
    </row>
    <row r="234" spans="1:26" x14ac:dyDescent="0.3">
      <c r="A234" s="4">
        <v>41613</v>
      </c>
      <c r="B234" s="4">
        <v>41613</v>
      </c>
      <c r="C234" s="48">
        <f t="shared" ca="1" si="69"/>
        <v>29</v>
      </c>
      <c r="D234" s="48" t="str">
        <f t="shared" ca="1" si="70"/>
        <v/>
      </c>
      <c r="E234" s="48" t="str">
        <f t="shared" ca="1" si="71"/>
        <v>Short</v>
      </c>
      <c r="F234" s="48" t="str">
        <f t="shared" ca="1" si="72"/>
        <v/>
      </c>
      <c r="G234" s="48" t="str">
        <f t="shared" ca="1" si="73"/>
        <v/>
      </c>
      <c r="H234" s="48">
        <f t="shared" ca="1" si="74"/>
        <v>1</v>
      </c>
      <c r="I234" s="48" t="str">
        <f t="shared" ca="1" si="75"/>
        <v/>
      </c>
      <c r="J234">
        <f t="shared" ca="1" si="76"/>
        <v>827.45</v>
      </c>
      <c r="K234" t="str">
        <f t="shared" ca="1" si="77"/>
        <v/>
      </c>
      <c r="L234">
        <f t="shared" ca="1" si="78"/>
        <v>688.1</v>
      </c>
      <c r="M234" t="str">
        <f t="shared" ca="1" si="79"/>
        <v/>
      </c>
      <c r="N234">
        <f t="shared" ca="1" si="80"/>
        <v>0</v>
      </c>
      <c r="O234">
        <f t="shared" ca="1" si="81"/>
        <v>0</v>
      </c>
      <c r="P234" s="5">
        <f t="shared" ca="1" si="82"/>
        <v>0</v>
      </c>
      <c r="Q234" s="5">
        <f t="shared" ca="1" si="83"/>
        <v>0</v>
      </c>
      <c r="R234" s="5">
        <f t="shared" ca="1" si="84"/>
        <v>0</v>
      </c>
      <c r="S234" s="12">
        <f t="shared" ca="1" si="85"/>
        <v>0</v>
      </c>
      <c r="T234">
        <f t="shared" ca="1" si="86"/>
        <v>0</v>
      </c>
      <c r="U234">
        <f t="shared" ca="1" si="87"/>
        <v>0</v>
      </c>
      <c r="V234" s="5">
        <f t="shared" ca="1" si="88"/>
        <v>0</v>
      </c>
      <c r="W234" s="12">
        <f t="shared" ca="1" si="89"/>
        <v>0</v>
      </c>
      <c r="X234" s="8">
        <f t="shared" ca="1" si="90"/>
        <v>449145.16857500066</v>
      </c>
      <c r="Y234" s="8">
        <f t="shared" ca="1" si="91"/>
        <v>449145.16857500066</v>
      </c>
      <c r="Z234" s="12">
        <f ca="1">1-(Y234/MAX($Y$2:Y234))</f>
        <v>0.60228776683669027</v>
      </c>
    </row>
    <row r="235" spans="1:26" x14ac:dyDescent="0.3">
      <c r="A235" s="4">
        <v>41614</v>
      </c>
      <c r="B235" s="4">
        <v>41614</v>
      </c>
      <c r="C235" s="48" t="str">
        <f t="shared" ca="1" si="69"/>
        <v/>
      </c>
      <c r="D235" s="48" t="str">
        <f t="shared" ca="1" si="70"/>
        <v/>
      </c>
      <c r="E235" s="48" t="str">
        <f t="shared" ca="1" si="71"/>
        <v/>
      </c>
      <c r="F235" s="48" t="str">
        <f t="shared" ca="1" si="72"/>
        <v/>
      </c>
      <c r="G235" s="48" t="str">
        <f t="shared" ca="1" si="73"/>
        <v>Short</v>
      </c>
      <c r="H235" s="48" t="str">
        <f t="shared" ca="1" si="74"/>
        <v/>
      </c>
      <c r="I235" s="48" t="str">
        <f t="shared" ca="1" si="75"/>
        <v/>
      </c>
      <c r="J235">
        <f t="shared" ca="1" si="76"/>
        <v>827.45</v>
      </c>
      <c r="K235">
        <f t="shared" ca="1" si="77"/>
        <v>813.75</v>
      </c>
      <c r="L235">
        <f t="shared" ca="1" si="78"/>
        <v>688.1</v>
      </c>
      <c r="M235">
        <f t="shared" ca="1" si="79"/>
        <v>682.7</v>
      </c>
      <c r="N235">
        <f t="shared" ca="1" si="80"/>
        <v>271</v>
      </c>
      <c r="O235">
        <f t="shared" ca="1" si="81"/>
        <v>326</v>
      </c>
      <c r="P235" s="5">
        <f t="shared" ca="1" si="82"/>
        <v>448559.55000000005</v>
      </c>
      <c r="Q235" s="5">
        <f t="shared" ca="1" si="83"/>
        <v>443086.45</v>
      </c>
      <c r="R235" s="5">
        <f t="shared" ca="1" si="84"/>
        <v>-1952.30000000002</v>
      </c>
      <c r="S235" s="12">
        <f t="shared" ca="1" si="85"/>
        <v>-4.3467015490650093E-3</v>
      </c>
      <c r="T235">
        <f t="shared" ca="1" si="86"/>
        <v>224.27977500000003</v>
      </c>
      <c r="U235">
        <f t="shared" ca="1" si="87"/>
        <v>221.54322500000001</v>
      </c>
      <c r="V235" s="5">
        <f t="shared" ca="1" si="88"/>
        <v>-2398.1230000000201</v>
      </c>
      <c r="W235" s="12">
        <f t="shared" ca="1" si="89"/>
        <v>-5.3393049013719237E-3</v>
      </c>
      <c r="X235" s="8">
        <f t="shared" ca="1" si="90"/>
        <v>449145.16857500066</v>
      </c>
      <c r="Y235" s="8">
        <f t="shared" ca="1" si="91"/>
        <v>446747.04557500064</v>
      </c>
      <c r="Z235" s="12">
        <f ca="1">1-(Y235/MAX($Y$2:Y235))</f>
        <v>0.60441127371255465</v>
      </c>
    </row>
    <row r="236" spans="1:26" x14ac:dyDescent="0.3">
      <c r="A236" s="4">
        <v>41617</v>
      </c>
      <c r="B236" s="4">
        <v>41617</v>
      </c>
      <c r="C236" s="48" t="str">
        <f t="shared" ca="1" si="69"/>
        <v/>
      </c>
      <c r="D236" s="48" t="str">
        <f t="shared" ca="1" si="70"/>
        <v/>
      </c>
      <c r="E236" s="48" t="str">
        <f t="shared" ca="1" si="71"/>
        <v/>
      </c>
      <c r="F236" s="48" t="str">
        <f t="shared" ca="1" si="72"/>
        <v/>
      </c>
      <c r="G236" s="48" t="str">
        <f t="shared" ca="1" si="73"/>
        <v>Short</v>
      </c>
      <c r="H236" s="48" t="str">
        <f t="shared" ca="1" si="74"/>
        <v/>
      </c>
      <c r="I236" s="48" t="str">
        <f t="shared" ca="1" si="75"/>
        <v/>
      </c>
      <c r="J236">
        <f t="shared" ca="1" si="76"/>
        <v>827.45</v>
      </c>
      <c r="K236">
        <f t="shared" ca="1" si="77"/>
        <v>820</v>
      </c>
      <c r="L236">
        <f t="shared" ca="1" si="78"/>
        <v>688.1</v>
      </c>
      <c r="M236">
        <f t="shared" ca="1" si="79"/>
        <v>696.65</v>
      </c>
      <c r="N236">
        <f t="shared" ca="1" si="80"/>
        <v>269</v>
      </c>
      <c r="O236">
        <f t="shared" ca="1" si="81"/>
        <v>324</v>
      </c>
      <c r="P236" s="5">
        <f t="shared" ca="1" si="82"/>
        <v>445528.45</v>
      </c>
      <c r="Q236" s="5">
        <f t="shared" ca="1" si="83"/>
        <v>446294.6</v>
      </c>
      <c r="R236" s="5">
        <f t="shared" ca="1" si="84"/>
        <v>-4774.2499999999973</v>
      </c>
      <c r="S236" s="12">
        <f t="shared" ca="1" si="85"/>
        <v>-1.0686696302278038E-2</v>
      </c>
      <c r="T236">
        <f t="shared" ca="1" si="86"/>
        <v>222.76422500000001</v>
      </c>
      <c r="U236">
        <f t="shared" ca="1" si="87"/>
        <v>223.1473</v>
      </c>
      <c r="V236" s="5">
        <f t="shared" ca="1" si="88"/>
        <v>-5220.1615249999977</v>
      </c>
      <c r="W236" s="12">
        <f t="shared" ca="1" si="89"/>
        <v>-1.1684826070379973E-2</v>
      </c>
      <c r="X236" s="8">
        <f t="shared" ca="1" si="90"/>
        <v>446747.04557500064</v>
      </c>
      <c r="Y236" s="8">
        <f t="shared" ca="1" si="91"/>
        <v>441526.88405000063</v>
      </c>
      <c r="Z236" s="12">
        <f ca="1">1-(Y236/MAX($Y$2:Y236))</f>
        <v>0.6090336591746266</v>
      </c>
    </row>
    <row r="237" spans="1:26" x14ac:dyDescent="0.3">
      <c r="A237" s="4">
        <v>41618</v>
      </c>
      <c r="B237" s="4">
        <v>41618</v>
      </c>
      <c r="C237" s="48" t="str">
        <f t="shared" ca="1" si="69"/>
        <v/>
      </c>
      <c r="D237" s="48" t="str">
        <f t="shared" ca="1" si="70"/>
        <v/>
      </c>
      <c r="E237" s="48" t="str">
        <f t="shared" ca="1" si="71"/>
        <v/>
      </c>
      <c r="F237" s="48" t="str">
        <f t="shared" ca="1" si="72"/>
        <v/>
      </c>
      <c r="G237" s="48" t="str">
        <f t="shared" ca="1" si="73"/>
        <v>Short</v>
      </c>
      <c r="H237" s="48" t="str">
        <f t="shared" ca="1" si="74"/>
        <v/>
      </c>
      <c r="I237" s="48" t="str">
        <f t="shared" ca="1" si="75"/>
        <v/>
      </c>
      <c r="J237">
        <f t="shared" ca="1" si="76"/>
        <v>827.45</v>
      </c>
      <c r="K237">
        <f t="shared" ca="1" si="77"/>
        <v>808.95</v>
      </c>
      <c r="L237">
        <f t="shared" ca="1" si="78"/>
        <v>688.1</v>
      </c>
      <c r="M237">
        <f t="shared" ca="1" si="79"/>
        <v>696.7</v>
      </c>
      <c r="N237">
        <f t="shared" ca="1" si="80"/>
        <v>266</v>
      </c>
      <c r="O237">
        <f t="shared" ca="1" si="81"/>
        <v>320</v>
      </c>
      <c r="P237" s="5">
        <f t="shared" ca="1" si="82"/>
        <v>440293.7</v>
      </c>
      <c r="Q237" s="5">
        <f t="shared" ca="1" si="83"/>
        <v>438124.7</v>
      </c>
      <c r="R237" s="5">
        <f t="shared" ca="1" si="84"/>
        <v>-7673.0000000000073</v>
      </c>
      <c r="S237" s="12">
        <f t="shared" ca="1" si="85"/>
        <v>-1.7378330238054268E-2</v>
      </c>
      <c r="T237">
        <f t="shared" ca="1" si="86"/>
        <v>220.14685</v>
      </c>
      <c r="U237">
        <f t="shared" ca="1" si="87"/>
        <v>219.06235000000001</v>
      </c>
      <c r="V237" s="5">
        <f t="shared" ca="1" si="88"/>
        <v>-8112.2092000000075</v>
      </c>
      <c r="W237" s="12">
        <f t="shared" ca="1" si="89"/>
        <v>-1.837308099019706E-2</v>
      </c>
      <c r="X237" s="8">
        <f t="shared" ca="1" si="90"/>
        <v>441526.88405000063</v>
      </c>
      <c r="Y237" s="8">
        <f t="shared" ca="1" si="91"/>
        <v>433414.67485000065</v>
      </c>
      <c r="Z237" s="12">
        <f ca="1">1-(Y237/MAX($Y$2:Y237))</f>
        <v>0.61621691541905221</v>
      </c>
    </row>
    <row r="238" spans="1:26" x14ac:dyDescent="0.3">
      <c r="A238" s="4">
        <v>41619</v>
      </c>
      <c r="B238" s="4">
        <v>41619</v>
      </c>
      <c r="C238" s="48" t="str">
        <f t="shared" ca="1" si="69"/>
        <v/>
      </c>
      <c r="D238" s="48" t="str">
        <f t="shared" ca="1" si="70"/>
        <v/>
      </c>
      <c r="E238" s="48" t="str">
        <f t="shared" ca="1" si="71"/>
        <v/>
      </c>
      <c r="F238" s="48" t="str">
        <f t="shared" ca="1" si="72"/>
        <v/>
      </c>
      <c r="G238" s="48" t="str">
        <f t="shared" ca="1" si="73"/>
        <v>Short</v>
      </c>
      <c r="H238" s="48" t="str">
        <f t="shared" ca="1" si="74"/>
        <v/>
      </c>
      <c r="I238" s="48" t="str">
        <f t="shared" ca="1" si="75"/>
        <v/>
      </c>
      <c r="J238">
        <f t="shared" ca="1" si="76"/>
        <v>827.45</v>
      </c>
      <c r="K238">
        <f t="shared" ca="1" si="77"/>
        <v>818.2</v>
      </c>
      <c r="L238">
        <f t="shared" ca="1" si="78"/>
        <v>688.1</v>
      </c>
      <c r="M238">
        <f t="shared" ca="1" si="79"/>
        <v>695.55</v>
      </c>
      <c r="N238">
        <f t="shared" ca="1" si="80"/>
        <v>261</v>
      </c>
      <c r="O238">
        <f t="shared" ca="1" si="81"/>
        <v>314</v>
      </c>
      <c r="P238" s="5">
        <f t="shared" ca="1" si="82"/>
        <v>432027.85</v>
      </c>
      <c r="Q238" s="5">
        <f t="shared" ca="1" si="83"/>
        <v>431952.9</v>
      </c>
      <c r="R238" s="5">
        <f t="shared" ca="1" si="84"/>
        <v>-4753.5499999999784</v>
      </c>
      <c r="S238" s="12">
        <f t="shared" ca="1" si="85"/>
        <v>-1.0967672014440032E-2</v>
      </c>
      <c r="T238">
        <f t="shared" ca="1" si="86"/>
        <v>216.013925</v>
      </c>
      <c r="U238">
        <f t="shared" ca="1" si="87"/>
        <v>215.97645000000003</v>
      </c>
      <c r="V238" s="5">
        <f t="shared" ca="1" si="88"/>
        <v>-5185.5403749999787</v>
      </c>
      <c r="W238" s="12">
        <f t="shared" ca="1" si="89"/>
        <v>-1.1964385785494294E-2</v>
      </c>
      <c r="X238" s="8">
        <f t="shared" ca="1" si="90"/>
        <v>433414.67485000065</v>
      </c>
      <c r="Y238" s="8">
        <f t="shared" ca="1" si="91"/>
        <v>428229.13447500067</v>
      </c>
      <c r="Z238" s="12">
        <f ca="1">1-(Y238/MAX($Y$2:Y238))</f>
        <v>0.62080864430092564</v>
      </c>
    </row>
    <row r="239" spans="1:26" x14ac:dyDescent="0.3">
      <c r="A239" s="4">
        <v>41620</v>
      </c>
      <c r="B239" s="4">
        <v>41620</v>
      </c>
      <c r="C239" s="48" t="str">
        <f t="shared" ca="1" si="69"/>
        <v/>
      </c>
      <c r="D239" s="48" t="str">
        <f t="shared" ca="1" si="70"/>
        <v/>
      </c>
      <c r="E239" s="48" t="str">
        <f t="shared" ca="1" si="71"/>
        <v/>
      </c>
      <c r="F239" s="48" t="str">
        <f t="shared" ca="1" si="72"/>
        <v/>
      </c>
      <c r="G239" s="48" t="str">
        <f t="shared" ca="1" si="73"/>
        <v>Short</v>
      </c>
      <c r="H239" s="48" t="str">
        <f t="shared" ca="1" si="74"/>
        <v/>
      </c>
      <c r="I239" s="48" t="str">
        <f t="shared" ca="1" si="75"/>
        <v/>
      </c>
      <c r="J239">
        <f t="shared" ca="1" si="76"/>
        <v>827.45</v>
      </c>
      <c r="K239">
        <f t="shared" ca="1" si="77"/>
        <v>826.95</v>
      </c>
      <c r="L239">
        <f t="shared" ca="1" si="78"/>
        <v>688.1</v>
      </c>
      <c r="M239">
        <f t="shared" ca="1" si="79"/>
        <v>695.2</v>
      </c>
      <c r="N239">
        <f t="shared" ca="1" si="80"/>
        <v>258</v>
      </c>
      <c r="O239">
        <f t="shared" ca="1" si="81"/>
        <v>311</v>
      </c>
      <c r="P239" s="5">
        <f t="shared" ca="1" si="82"/>
        <v>427481.2</v>
      </c>
      <c r="Q239" s="5">
        <f t="shared" ca="1" si="83"/>
        <v>429560.30000000005</v>
      </c>
      <c r="R239" s="5">
        <f t="shared" ca="1" si="84"/>
        <v>-2337.1000000000072</v>
      </c>
      <c r="S239" s="12">
        <f t="shared" ca="1" si="85"/>
        <v>-5.4575922370747598E-3</v>
      </c>
      <c r="T239">
        <f t="shared" ca="1" si="86"/>
        <v>213.7406</v>
      </c>
      <c r="U239">
        <f t="shared" ca="1" si="87"/>
        <v>214.78015000000002</v>
      </c>
      <c r="V239" s="5">
        <f t="shared" ca="1" si="88"/>
        <v>-2765.6207500000073</v>
      </c>
      <c r="W239" s="12">
        <f t="shared" ca="1" si="89"/>
        <v>-6.4582732171891959E-3</v>
      </c>
      <c r="X239" s="8">
        <f t="shared" ca="1" si="90"/>
        <v>428229.13447500067</v>
      </c>
      <c r="Y239" s="8">
        <f t="shared" ca="1" si="91"/>
        <v>425463.51372500067</v>
      </c>
      <c r="Z239" s="12">
        <f ca="1">1-(Y239/MAX($Y$2:Y239))</f>
        <v>0.62325756567762669</v>
      </c>
    </row>
    <row r="240" spans="1:26" x14ac:dyDescent="0.3">
      <c r="A240" s="4">
        <v>41621</v>
      </c>
      <c r="B240" s="4">
        <v>41621</v>
      </c>
      <c r="C240" s="48" t="str">
        <f t="shared" ca="1" si="69"/>
        <v/>
      </c>
      <c r="D240" s="48" t="str">
        <f t="shared" ca="1" si="70"/>
        <v/>
      </c>
      <c r="E240" s="48" t="str">
        <f t="shared" ca="1" si="71"/>
        <v/>
      </c>
      <c r="F240" s="48" t="str">
        <f t="shared" ca="1" si="72"/>
        <v/>
      </c>
      <c r="G240" s="48" t="str">
        <f t="shared" ca="1" si="73"/>
        <v>Short</v>
      </c>
      <c r="H240" s="48" t="str">
        <f t="shared" ca="1" si="74"/>
        <v/>
      </c>
      <c r="I240" s="48" t="str">
        <f t="shared" ca="1" si="75"/>
        <v/>
      </c>
      <c r="J240">
        <f t="shared" ca="1" si="76"/>
        <v>827.45</v>
      </c>
      <c r="K240">
        <f t="shared" ca="1" si="77"/>
        <v>806.8</v>
      </c>
      <c r="L240">
        <f t="shared" ca="1" si="78"/>
        <v>688.1</v>
      </c>
      <c r="M240">
        <f t="shared" ca="1" si="79"/>
        <v>689.95</v>
      </c>
      <c r="N240">
        <f t="shared" ca="1" si="80"/>
        <v>257</v>
      </c>
      <c r="O240">
        <f t="shared" ca="1" si="81"/>
        <v>309</v>
      </c>
      <c r="P240" s="5">
        <f t="shared" ca="1" si="82"/>
        <v>425277.55000000005</v>
      </c>
      <c r="Q240" s="5">
        <f t="shared" ca="1" si="83"/>
        <v>420542.15</v>
      </c>
      <c r="R240" s="5">
        <f t="shared" ca="1" si="84"/>
        <v>-5878.7000000000298</v>
      </c>
      <c r="S240" s="12">
        <f t="shared" ca="1" si="85"/>
        <v>-1.381716600920976E-2</v>
      </c>
      <c r="T240">
        <f t="shared" ca="1" si="86"/>
        <v>212.63877500000004</v>
      </c>
      <c r="U240">
        <f t="shared" ca="1" si="87"/>
        <v>210.27107500000002</v>
      </c>
      <c r="V240" s="5">
        <f t="shared" ca="1" si="88"/>
        <v>-6301.6098500000298</v>
      </c>
      <c r="W240" s="12">
        <f t="shared" ca="1" si="89"/>
        <v>-1.4811163934666064E-2</v>
      </c>
      <c r="X240" s="8">
        <f t="shared" ca="1" si="90"/>
        <v>425463.51372500067</v>
      </c>
      <c r="Y240" s="8">
        <f t="shared" ca="1" si="91"/>
        <v>419161.90387500066</v>
      </c>
      <c r="Z240" s="12">
        <f ca="1">1-(Y240/MAX($Y$2:Y240))</f>
        <v>0.6288375596335205</v>
      </c>
    </row>
    <row r="241" spans="1:26" x14ac:dyDescent="0.3">
      <c r="A241" s="4">
        <v>41624</v>
      </c>
      <c r="B241" s="4">
        <v>41624</v>
      </c>
      <c r="C241" s="48" t="str">
        <f t="shared" ca="1" si="69"/>
        <v/>
      </c>
      <c r="D241" s="48" t="str">
        <f t="shared" ca="1" si="70"/>
        <v/>
      </c>
      <c r="E241" s="48" t="str">
        <f t="shared" ca="1" si="71"/>
        <v/>
      </c>
      <c r="F241" s="48" t="str">
        <f t="shared" ca="1" si="72"/>
        <v/>
      </c>
      <c r="G241" s="48" t="str">
        <f t="shared" ca="1" si="73"/>
        <v>Short</v>
      </c>
      <c r="H241" s="48" t="str">
        <f t="shared" ca="1" si="74"/>
        <v/>
      </c>
      <c r="I241" s="48" t="str">
        <f t="shared" ca="1" si="75"/>
        <v/>
      </c>
      <c r="J241">
        <f t="shared" ca="1" si="76"/>
        <v>827.45</v>
      </c>
      <c r="K241">
        <f t="shared" ca="1" si="77"/>
        <v>798.55</v>
      </c>
      <c r="L241">
        <f t="shared" ca="1" si="78"/>
        <v>688.1</v>
      </c>
      <c r="M241">
        <f t="shared" ca="1" si="79"/>
        <v>684.35</v>
      </c>
      <c r="N241">
        <f t="shared" ca="1" si="80"/>
        <v>253</v>
      </c>
      <c r="O241">
        <f t="shared" ca="1" si="81"/>
        <v>304</v>
      </c>
      <c r="P241" s="5">
        <f t="shared" ca="1" si="82"/>
        <v>418527.25</v>
      </c>
      <c r="Q241" s="5">
        <f t="shared" ca="1" si="83"/>
        <v>410075.55</v>
      </c>
      <c r="R241" s="5">
        <f t="shared" ca="1" si="84"/>
        <v>-6171.7000000000226</v>
      </c>
      <c r="S241" s="12">
        <f t="shared" ca="1" si="85"/>
        <v>-1.4723904875287762E-2</v>
      </c>
      <c r="T241">
        <f t="shared" ca="1" si="86"/>
        <v>209.26362499999999</v>
      </c>
      <c r="U241">
        <f t="shared" ca="1" si="87"/>
        <v>205.03777500000001</v>
      </c>
      <c r="V241" s="5">
        <f t="shared" ca="1" si="88"/>
        <v>-6586.0014000000228</v>
      </c>
      <c r="W241" s="12">
        <f t="shared" ca="1" si="89"/>
        <v>-1.5712309108043492E-2</v>
      </c>
      <c r="X241" s="8">
        <f t="shared" ca="1" si="90"/>
        <v>419161.90387500066</v>
      </c>
      <c r="Y241" s="8">
        <f t="shared" ca="1" si="91"/>
        <v>412575.90247500065</v>
      </c>
      <c r="Z241" s="12">
        <f ca="1">1-(Y241/MAX($Y$2:Y241))</f>
        <v>0.63466937862585437</v>
      </c>
    </row>
    <row r="242" spans="1:26" x14ac:dyDescent="0.3">
      <c r="A242" s="4">
        <v>41625</v>
      </c>
      <c r="B242" s="4">
        <v>41625</v>
      </c>
      <c r="C242" s="48" t="str">
        <f t="shared" ca="1" si="69"/>
        <v/>
      </c>
      <c r="D242" s="48" t="str">
        <f t="shared" ca="1" si="70"/>
        <v/>
      </c>
      <c r="E242" s="48" t="str">
        <f t="shared" ca="1" si="71"/>
        <v/>
      </c>
      <c r="F242" s="48" t="str">
        <f t="shared" ca="1" si="72"/>
        <v/>
      </c>
      <c r="G242" s="48" t="str">
        <f t="shared" ca="1" si="73"/>
        <v>Short</v>
      </c>
      <c r="H242" s="48" t="str">
        <f t="shared" ca="1" si="74"/>
        <v/>
      </c>
      <c r="I242" s="48" t="str">
        <f t="shared" ca="1" si="75"/>
        <v/>
      </c>
      <c r="J242">
        <f t="shared" ca="1" si="76"/>
        <v>827.45</v>
      </c>
      <c r="K242">
        <f t="shared" ca="1" si="77"/>
        <v>778.45</v>
      </c>
      <c r="L242">
        <f t="shared" ca="1" si="78"/>
        <v>688.1</v>
      </c>
      <c r="M242">
        <f t="shared" ca="1" si="79"/>
        <v>657.6</v>
      </c>
      <c r="N242">
        <f t="shared" ca="1" si="80"/>
        <v>249</v>
      </c>
      <c r="O242">
        <f t="shared" ca="1" si="81"/>
        <v>299</v>
      </c>
      <c r="P242" s="5">
        <f t="shared" ca="1" si="82"/>
        <v>411776.95</v>
      </c>
      <c r="Q242" s="5">
        <f t="shared" ca="1" si="83"/>
        <v>390456.45</v>
      </c>
      <c r="R242" s="5">
        <f t="shared" ca="1" si="84"/>
        <v>-3081.5</v>
      </c>
      <c r="S242" s="12">
        <f t="shared" ca="1" si="85"/>
        <v>-7.4689287026081666E-3</v>
      </c>
      <c r="T242">
        <f t="shared" ca="1" si="86"/>
        <v>205.888475</v>
      </c>
      <c r="U242">
        <f t="shared" ca="1" si="87"/>
        <v>195.22822500000001</v>
      </c>
      <c r="V242" s="5">
        <f t="shared" ca="1" si="88"/>
        <v>-3482.6167</v>
      </c>
      <c r="W242" s="12">
        <f t="shared" ca="1" si="89"/>
        <v>-8.441153928545362E-3</v>
      </c>
      <c r="X242" s="8">
        <f t="shared" ca="1" si="90"/>
        <v>412575.90247500065</v>
      </c>
      <c r="Y242" s="8">
        <f t="shared" ca="1" si="91"/>
        <v>409093.28577500064</v>
      </c>
      <c r="Z242" s="12">
        <f ca="1">1-(Y242/MAX($Y$2:Y242))</f>
        <v>0.63775319063568459</v>
      </c>
    </row>
    <row r="243" spans="1:26" x14ac:dyDescent="0.3">
      <c r="A243" s="36">
        <v>41626</v>
      </c>
      <c r="B243" s="4">
        <v>41626</v>
      </c>
      <c r="C243" s="48">
        <f t="shared" ca="1" si="69"/>
        <v>30</v>
      </c>
      <c r="D243" s="48">
        <f t="shared" ca="1" si="70"/>
        <v>29</v>
      </c>
      <c r="E243" s="48" t="str">
        <f t="shared" ca="1" si="71"/>
        <v>Long</v>
      </c>
      <c r="F243" s="48" t="str">
        <f t="shared" ca="1" si="72"/>
        <v>Short</v>
      </c>
      <c r="G243" s="48" t="str">
        <f t="shared" ca="1" si="73"/>
        <v>Short</v>
      </c>
      <c r="H243" s="48">
        <f t="shared" ca="1" si="74"/>
        <v>1</v>
      </c>
      <c r="I243" s="48">
        <f t="shared" ca="1" si="75"/>
        <v>1</v>
      </c>
      <c r="J243" s="7">
        <f t="shared" ca="1" si="76"/>
        <v>666.25</v>
      </c>
      <c r="K243">
        <f t="shared" ca="1" si="77"/>
        <v>798.25</v>
      </c>
      <c r="L243" s="7">
        <f t="shared" ca="1" si="78"/>
        <v>798.25</v>
      </c>
      <c r="M243">
        <f t="shared" ca="1" si="79"/>
        <v>666.25</v>
      </c>
      <c r="N243">
        <f t="shared" ca="1" si="80"/>
        <v>247</v>
      </c>
      <c r="O243">
        <f t="shared" ca="1" si="81"/>
        <v>297</v>
      </c>
      <c r="P243" s="5">
        <f t="shared" ca="1" si="82"/>
        <v>408745.85000000003</v>
      </c>
      <c r="Q243" s="5">
        <f t="shared" ca="1" si="83"/>
        <v>395044</v>
      </c>
      <c r="R243" s="5">
        <f t="shared" ca="1" si="84"/>
        <v>-722.95000000000437</v>
      </c>
      <c r="S243" s="12">
        <f t="shared" ca="1" si="85"/>
        <v>-1.7672008442534632E-3</v>
      </c>
      <c r="T243">
        <f t="shared" ca="1" si="86"/>
        <v>204.37292500000001</v>
      </c>
      <c r="U243">
        <f t="shared" ca="1" si="87"/>
        <v>197.52199999999999</v>
      </c>
      <c r="V243" s="5">
        <f t="shared" ca="1" si="88"/>
        <v>-1124.8449250000044</v>
      </c>
      <c r="W243" s="12">
        <f t="shared" ca="1" si="89"/>
        <v>-2.7496049534742641E-3</v>
      </c>
      <c r="X243" s="8">
        <f t="shared" ca="1" si="90"/>
        <v>409093.28577500064</v>
      </c>
      <c r="Y243" s="8">
        <f t="shared" ca="1" si="91"/>
        <v>407968.44085000065</v>
      </c>
      <c r="Z243" s="12">
        <f ca="1">1-(Y243/MAX($Y$2:Y243))</f>
        <v>0.63874922625709296</v>
      </c>
    </row>
    <row r="244" spans="1:26" x14ac:dyDescent="0.3">
      <c r="A244" s="4">
        <v>41627</v>
      </c>
      <c r="B244" s="4">
        <v>41627</v>
      </c>
      <c r="C244" s="48" t="str">
        <f t="shared" ca="1" si="69"/>
        <v/>
      </c>
      <c r="D244" s="48" t="str">
        <f t="shared" ca="1" si="70"/>
        <v/>
      </c>
      <c r="E244" s="48" t="str">
        <f t="shared" ca="1" si="71"/>
        <v/>
      </c>
      <c r="F244" s="48" t="str">
        <f t="shared" ca="1" si="72"/>
        <v/>
      </c>
      <c r="G244" s="48" t="str">
        <f t="shared" ca="1" si="73"/>
        <v>Long</v>
      </c>
      <c r="H244" s="48" t="str">
        <f t="shared" ca="1" si="74"/>
        <v/>
      </c>
      <c r="I244" s="48" t="str">
        <f t="shared" ca="1" si="75"/>
        <v/>
      </c>
      <c r="J244">
        <f t="shared" ca="1" si="76"/>
        <v>666.25</v>
      </c>
      <c r="K244" s="7">
        <f t="shared" ca="1" si="77"/>
        <v>652.54999999999995</v>
      </c>
      <c r="L244">
        <f t="shared" ca="1" si="78"/>
        <v>798.25</v>
      </c>
      <c r="M244" s="7">
        <f t="shared" ca="1" si="79"/>
        <v>776.25</v>
      </c>
      <c r="N244" s="7">
        <f t="shared" ca="1" si="80"/>
        <v>306</v>
      </c>
      <c r="O244" s="7">
        <f t="shared" ca="1" si="81"/>
        <v>255</v>
      </c>
      <c r="P244" s="5">
        <f t="shared" ca="1" si="82"/>
        <v>407426.25</v>
      </c>
      <c r="Q244" s="5">
        <f t="shared" ca="1" si="83"/>
        <v>397624.05</v>
      </c>
      <c r="R244" s="5">
        <f t="shared" ca="1" si="84"/>
        <v>1417.7999999999865</v>
      </c>
      <c r="S244" s="12">
        <f t="shared" ca="1" si="85"/>
        <v>3.4752688150240393E-3</v>
      </c>
      <c r="T244">
        <f t="shared" ca="1" si="86"/>
        <v>203.71312499999999</v>
      </c>
      <c r="U244">
        <f t="shared" ca="1" si="87"/>
        <v>198.81202500000001</v>
      </c>
      <c r="V244" s="5">
        <f t="shared" ca="1" si="88"/>
        <v>1015.2748499999866</v>
      </c>
      <c r="W244" s="12">
        <f t="shared" ca="1" si="89"/>
        <v>2.4886112462146961E-3</v>
      </c>
      <c r="X244" s="8">
        <f t="shared" ca="1" si="90"/>
        <v>407968.44085000065</v>
      </c>
      <c r="Y244" s="8">
        <f t="shared" ca="1" si="91"/>
        <v>408983.71570000064</v>
      </c>
      <c r="Z244" s="12">
        <f ca="1">1-(Y244/MAX($Y$2:Y244))</f>
        <v>0.63785021351885263</v>
      </c>
    </row>
    <row r="245" spans="1:26" x14ac:dyDescent="0.3">
      <c r="A245" s="4">
        <v>41628</v>
      </c>
      <c r="B245" s="4">
        <v>41628</v>
      </c>
      <c r="C245" s="48" t="str">
        <f t="shared" ca="1" si="69"/>
        <v/>
      </c>
      <c r="D245" s="48" t="str">
        <f t="shared" ca="1" si="70"/>
        <v/>
      </c>
      <c r="E245" s="48" t="str">
        <f t="shared" ca="1" si="71"/>
        <v/>
      </c>
      <c r="F245" s="48" t="str">
        <f t="shared" ca="1" si="72"/>
        <v/>
      </c>
      <c r="G245" s="48" t="str">
        <f t="shared" ca="1" si="73"/>
        <v>Long</v>
      </c>
      <c r="H245" s="48" t="str">
        <f t="shared" ca="1" si="74"/>
        <v/>
      </c>
      <c r="I245" s="48" t="str">
        <f t="shared" ca="1" si="75"/>
        <v/>
      </c>
      <c r="J245">
        <f t="shared" ca="1" si="76"/>
        <v>666.25</v>
      </c>
      <c r="K245">
        <f t="shared" ca="1" si="77"/>
        <v>664.6</v>
      </c>
      <c r="L245">
        <f t="shared" ca="1" si="78"/>
        <v>798.25</v>
      </c>
      <c r="M245">
        <f t="shared" ca="1" si="79"/>
        <v>801.85</v>
      </c>
      <c r="N245">
        <f t="shared" ca="1" si="80"/>
        <v>306</v>
      </c>
      <c r="O245">
        <f t="shared" ca="1" si="81"/>
        <v>256</v>
      </c>
      <c r="P245" s="5">
        <f t="shared" ca="1" si="82"/>
        <v>408224.5</v>
      </c>
      <c r="Q245" s="5">
        <f t="shared" ca="1" si="83"/>
        <v>408641.2</v>
      </c>
      <c r="R245" s="5">
        <f t="shared" ca="1" si="84"/>
        <v>-1426.4999999999989</v>
      </c>
      <c r="S245" s="12">
        <f t="shared" ca="1" si="85"/>
        <v>-3.4879139321194168E-3</v>
      </c>
      <c r="T245">
        <f t="shared" ca="1" si="86"/>
        <v>204.11225000000002</v>
      </c>
      <c r="U245">
        <f t="shared" ca="1" si="87"/>
        <v>204.32060000000001</v>
      </c>
      <c r="V245" s="5">
        <f t="shared" ca="1" si="88"/>
        <v>-1834.9328499999988</v>
      </c>
      <c r="W245" s="12">
        <f t="shared" ca="1" si="89"/>
        <v>-4.4865670185899676E-3</v>
      </c>
      <c r="X245" s="8">
        <f t="shared" ca="1" si="90"/>
        <v>408983.71570000064</v>
      </c>
      <c r="Y245" s="8">
        <f t="shared" ca="1" si="91"/>
        <v>407148.78285000066</v>
      </c>
      <c r="Z245" s="12">
        <f ca="1">1-(Y245/MAX($Y$2:Y245))</f>
        <v>0.63947502280666835</v>
      </c>
    </row>
    <row r="246" spans="1:26" x14ac:dyDescent="0.3">
      <c r="A246" s="4">
        <v>41631</v>
      </c>
      <c r="B246" s="4">
        <v>41631</v>
      </c>
      <c r="C246" s="48" t="str">
        <f t="shared" ca="1" si="69"/>
        <v/>
      </c>
      <c r="D246" s="48" t="str">
        <f t="shared" ca="1" si="70"/>
        <v/>
      </c>
      <c r="E246" s="48" t="str">
        <f t="shared" ca="1" si="71"/>
        <v/>
      </c>
      <c r="F246" s="48" t="str">
        <f t="shared" ca="1" si="72"/>
        <v/>
      </c>
      <c r="G246" s="48" t="str">
        <f t="shared" ca="1" si="73"/>
        <v>Long</v>
      </c>
      <c r="H246" s="48" t="str">
        <f t="shared" ca="1" si="74"/>
        <v/>
      </c>
      <c r="I246" s="48" t="str">
        <f t="shared" ca="1" si="75"/>
        <v/>
      </c>
      <c r="J246">
        <f t="shared" ca="1" si="76"/>
        <v>666.25</v>
      </c>
      <c r="K246">
        <f t="shared" ca="1" si="77"/>
        <v>664.45</v>
      </c>
      <c r="L246">
        <f t="shared" ca="1" si="78"/>
        <v>798.25</v>
      </c>
      <c r="M246">
        <f t="shared" ca="1" si="79"/>
        <v>789.8</v>
      </c>
      <c r="N246">
        <f t="shared" ca="1" si="80"/>
        <v>305</v>
      </c>
      <c r="O246">
        <f t="shared" ca="1" si="81"/>
        <v>255</v>
      </c>
      <c r="P246" s="5">
        <f t="shared" ca="1" si="82"/>
        <v>406760</v>
      </c>
      <c r="Q246" s="5">
        <f t="shared" ca="1" si="83"/>
        <v>404056.25</v>
      </c>
      <c r="R246" s="5">
        <f t="shared" ca="1" si="84"/>
        <v>1605.7500000000257</v>
      </c>
      <c r="S246" s="12">
        <f t="shared" ca="1" si="85"/>
        <v>3.9438899675935087E-3</v>
      </c>
      <c r="T246">
        <f t="shared" ca="1" si="86"/>
        <v>203.38</v>
      </c>
      <c r="U246">
        <f t="shared" ca="1" si="87"/>
        <v>202.02812500000002</v>
      </c>
      <c r="V246" s="5">
        <f t="shared" ca="1" si="88"/>
        <v>1200.3418750000255</v>
      </c>
      <c r="W246" s="12">
        <f t="shared" ca="1" si="89"/>
        <v>2.9481652053525808E-3</v>
      </c>
      <c r="X246" s="8">
        <f t="shared" ca="1" si="90"/>
        <v>407148.78285000066</v>
      </c>
      <c r="Y246" s="8">
        <f t="shared" ca="1" si="91"/>
        <v>408349.1247250007</v>
      </c>
      <c r="Z246" s="12">
        <f ca="1">1-(Y246/MAX($Y$2:Y246))</f>
        <v>0.63841213561324639</v>
      </c>
    </row>
    <row r="247" spans="1:26" x14ac:dyDescent="0.3">
      <c r="A247" s="4">
        <v>41632</v>
      </c>
      <c r="B247" s="4">
        <v>41632</v>
      </c>
      <c r="C247" s="48" t="str">
        <f t="shared" ca="1" si="69"/>
        <v/>
      </c>
      <c r="D247" s="48" t="str">
        <f t="shared" ca="1" si="70"/>
        <v/>
      </c>
      <c r="E247" s="48" t="str">
        <f t="shared" ca="1" si="71"/>
        <v/>
      </c>
      <c r="F247" s="48" t="str">
        <f t="shared" ca="1" si="72"/>
        <v/>
      </c>
      <c r="G247" s="48" t="str">
        <f t="shared" ca="1" si="73"/>
        <v>Long</v>
      </c>
      <c r="H247" s="48" t="str">
        <f t="shared" ca="1" si="74"/>
        <v/>
      </c>
      <c r="I247" s="48" t="str">
        <f t="shared" ca="1" si="75"/>
        <v/>
      </c>
      <c r="J247">
        <f t="shared" ca="1" si="76"/>
        <v>666.25</v>
      </c>
      <c r="K247">
        <f t="shared" ca="1" si="77"/>
        <v>657.3</v>
      </c>
      <c r="L247">
        <f t="shared" ca="1" si="78"/>
        <v>798.25</v>
      </c>
      <c r="M247">
        <f t="shared" ca="1" si="79"/>
        <v>779.9</v>
      </c>
      <c r="N247">
        <f t="shared" ca="1" si="80"/>
        <v>306</v>
      </c>
      <c r="O247">
        <f t="shared" ca="1" si="81"/>
        <v>255</v>
      </c>
      <c r="P247" s="5">
        <f t="shared" ca="1" si="82"/>
        <v>407426.25</v>
      </c>
      <c r="Q247" s="5">
        <f t="shared" ca="1" si="83"/>
        <v>400008.3</v>
      </c>
      <c r="R247" s="5">
        <f t="shared" ca="1" si="84"/>
        <v>1940.5499999999915</v>
      </c>
      <c r="S247" s="12">
        <f t="shared" ca="1" si="85"/>
        <v>4.7521835667135044E-3</v>
      </c>
      <c r="T247">
        <f t="shared" ca="1" si="86"/>
        <v>203.71312499999999</v>
      </c>
      <c r="U247">
        <f t="shared" ca="1" si="87"/>
        <v>200.00415000000001</v>
      </c>
      <c r="V247" s="5">
        <f t="shared" ca="1" si="88"/>
        <v>1536.8327249999916</v>
      </c>
      <c r="W247" s="12">
        <f t="shared" ca="1" si="89"/>
        <v>3.7635264335021132E-3</v>
      </c>
      <c r="X247" s="8">
        <f t="shared" ca="1" si="90"/>
        <v>408349.1247250007</v>
      </c>
      <c r="Y247" s="8">
        <f t="shared" ca="1" si="91"/>
        <v>409885.95745000069</v>
      </c>
      <c r="Z247" s="12">
        <f ca="1">1-(Y247/MAX($Y$2:Y247))</f>
        <v>0.63705129012759332</v>
      </c>
    </row>
    <row r="248" spans="1:26" x14ac:dyDescent="0.3">
      <c r="A248" s="36">
        <v>41634</v>
      </c>
      <c r="B248" s="4">
        <v>41634</v>
      </c>
      <c r="C248" s="48">
        <f t="shared" ca="1" si="69"/>
        <v>31</v>
      </c>
      <c r="D248" s="48">
        <f t="shared" ca="1" si="70"/>
        <v>30</v>
      </c>
      <c r="E248" s="48" t="str">
        <f t="shared" ca="1" si="71"/>
        <v>Short</v>
      </c>
      <c r="F248" s="48" t="str">
        <f t="shared" ca="1" si="72"/>
        <v>Long</v>
      </c>
      <c r="G248" s="48" t="str">
        <f t="shared" ca="1" si="73"/>
        <v>Long</v>
      </c>
      <c r="H248" s="48">
        <f t="shared" ca="1" si="74"/>
        <v>1</v>
      </c>
      <c r="I248" s="48">
        <f t="shared" ca="1" si="75"/>
        <v>1</v>
      </c>
      <c r="J248">
        <f t="shared" ca="1" si="76"/>
        <v>779.3</v>
      </c>
      <c r="K248">
        <f t="shared" ca="1" si="77"/>
        <v>669.05</v>
      </c>
      <c r="L248">
        <f t="shared" ca="1" si="78"/>
        <v>669.05</v>
      </c>
      <c r="M248">
        <f t="shared" ca="1" si="79"/>
        <v>779.3</v>
      </c>
      <c r="N248">
        <f t="shared" ca="1" si="80"/>
        <v>307</v>
      </c>
      <c r="O248">
        <f t="shared" ca="1" si="81"/>
        <v>256</v>
      </c>
      <c r="P248" s="5">
        <f t="shared" ca="1" si="82"/>
        <v>408890.75</v>
      </c>
      <c r="Q248" s="5">
        <f t="shared" ca="1" si="83"/>
        <v>404899.14999999997</v>
      </c>
      <c r="R248" s="5">
        <f t="shared" ca="1" si="84"/>
        <v>5710.7999999999975</v>
      </c>
      <c r="S248" s="12">
        <f t="shared" ca="1" si="85"/>
        <v>1.3932655891722323E-2</v>
      </c>
      <c r="T248">
        <f t="shared" ca="1" si="86"/>
        <v>204.44537500000001</v>
      </c>
      <c r="U248">
        <f t="shared" ca="1" si="87"/>
        <v>202.44957499999998</v>
      </c>
      <c r="V248" s="5">
        <f t="shared" ca="1" si="88"/>
        <v>5303.9050499999976</v>
      </c>
      <c r="W248" s="12">
        <f t="shared" ca="1" si="89"/>
        <v>1.2939953061570758E-2</v>
      </c>
      <c r="X248" s="8">
        <f t="shared" ca="1" si="90"/>
        <v>409885.95745000069</v>
      </c>
      <c r="Y248" s="8">
        <f t="shared" ca="1" si="91"/>
        <v>415189.86250000069</v>
      </c>
      <c r="Z248" s="12">
        <f ca="1">1-(Y248/MAX($Y$2:Y248))</f>
        <v>0.63235475085808668</v>
      </c>
    </row>
    <row r="249" spans="1:26" x14ac:dyDescent="0.3">
      <c r="A249" s="4">
        <v>41635</v>
      </c>
      <c r="B249" s="4">
        <v>41635</v>
      </c>
      <c r="C249" s="48" t="str">
        <f t="shared" ca="1" si="69"/>
        <v/>
      </c>
      <c r="D249" s="48" t="str">
        <f t="shared" ca="1" si="70"/>
        <v/>
      </c>
      <c r="E249" s="48" t="str">
        <f t="shared" ca="1" si="71"/>
        <v/>
      </c>
      <c r="F249" s="48" t="str">
        <f t="shared" ca="1" si="72"/>
        <v/>
      </c>
      <c r="G249" s="48" t="str">
        <f t="shared" ca="1" si="73"/>
        <v>Short</v>
      </c>
      <c r="H249" s="48" t="str">
        <f t="shared" ca="1" si="74"/>
        <v/>
      </c>
      <c r="I249" s="48" t="str">
        <f t="shared" ca="1" si="75"/>
        <v/>
      </c>
      <c r="J249">
        <f t="shared" ca="1" si="76"/>
        <v>779.3</v>
      </c>
      <c r="K249">
        <f t="shared" ca="1" si="77"/>
        <v>788.4</v>
      </c>
      <c r="L249">
        <f t="shared" ca="1" si="78"/>
        <v>669.05</v>
      </c>
      <c r="M249">
        <f t="shared" ca="1" si="79"/>
        <v>669.65</v>
      </c>
      <c r="N249">
        <f t="shared" ca="1" si="80"/>
        <v>266</v>
      </c>
      <c r="O249">
        <f t="shared" ca="1" si="81"/>
        <v>310</v>
      </c>
      <c r="P249" s="5">
        <f t="shared" ca="1" si="82"/>
        <v>414699.3</v>
      </c>
      <c r="Q249" s="5">
        <f t="shared" ca="1" si="83"/>
        <v>417305.9</v>
      </c>
      <c r="R249" s="5">
        <f t="shared" ca="1" si="84"/>
        <v>2234.5999999999985</v>
      </c>
      <c r="S249" s="12">
        <f t="shared" ca="1" si="85"/>
        <v>5.3821159951852023E-3</v>
      </c>
      <c r="T249">
        <f t="shared" ca="1" si="86"/>
        <v>207.34965</v>
      </c>
      <c r="U249">
        <f t="shared" ca="1" si="87"/>
        <v>208.65295</v>
      </c>
      <c r="V249" s="5">
        <f t="shared" ca="1" si="88"/>
        <v>1818.5973999999985</v>
      </c>
      <c r="W249" s="12">
        <f t="shared" ca="1" si="89"/>
        <v>4.3801584871306807E-3</v>
      </c>
      <c r="X249" s="8">
        <f t="shared" ca="1" si="90"/>
        <v>415189.86250000069</v>
      </c>
      <c r="Y249" s="8">
        <f t="shared" ca="1" si="91"/>
        <v>417008.45990000066</v>
      </c>
      <c r="Z249" s="12">
        <f ca="1">1-(Y249/MAX($Y$2:Y249))</f>
        <v>0.63074440639980445</v>
      </c>
    </row>
    <row r="250" spans="1:26" x14ac:dyDescent="0.3">
      <c r="A250" s="4">
        <v>41638</v>
      </c>
      <c r="B250" s="4">
        <v>41638</v>
      </c>
      <c r="C250" s="48" t="str">
        <f t="shared" ca="1" si="69"/>
        <v/>
      </c>
      <c r="D250" s="48">
        <f t="shared" ca="1" si="70"/>
        <v>31</v>
      </c>
      <c r="E250" s="48" t="str">
        <f t="shared" ca="1" si="71"/>
        <v/>
      </c>
      <c r="F250" s="48" t="str">
        <f t="shared" ca="1" si="72"/>
        <v>Short</v>
      </c>
      <c r="G250" s="48" t="str">
        <f t="shared" ca="1" si="73"/>
        <v>Short</v>
      </c>
      <c r="H250" s="48" t="str">
        <f t="shared" ca="1" si="74"/>
        <v/>
      </c>
      <c r="I250" s="48">
        <f t="shared" ca="1" si="75"/>
        <v>1</v>
      </c>
      <c r="J250" t="str">
        <f t="shared" ca="1" si="76"/>
        <v/>
      </c>
      <c r="K250">
        <f t="shared" ca="1" si="77"/>
        <v>795.65</v>
      </c>
      <c r="L250" t="str">
        <f t="shared" ca="1" si="78"/>
        <v/>
      </c>
      <c r="M250">
        <f t="shared" ca="1" si="79"/>
        <v>669.5</v>
      </c>
      <c r="N250">
        <f t="shared" ca="1" si="80"/>
        <v>267</v>
      </c>
      <c r="O250">
        <f t="shared" ca="1" si="81"/>
        <v>311</v>
      </c>
      <c r="P250" s="5">
        <f t="shared" ca="1" si="82"/>
        <v>416147.64999999997</v>
      </c>
      <c r="Q250" s="5">
        <f t="shared" ca="1" si="83"/>
        <v>420653.05</v>
      </c>
      <c r="R250" s="5">
        <f t="shared" ca="1" si="84"/>
        <v>4225.4999999999918</v>
      </c>
      <c r="S250" s="12">
        <f t="shared" ca="1" si="85"/>
        <v>1.0132887953911712E-2</v>
      </c>
      <c r="T250">
        <f t="shared" ca="1" si="86"/>
        <v>208.073825</v>
      </c>
      <c r="U250">
        <f t="shared" ca="1" si="87"/>
        <v>210.326525</v>
      </c>
      <c r="V250" s="5">
        <f t="shared" ca="1" si="88"/>
        <v>3807.0996499999919</v>
      </c>
      <c r="W250" s="12">
        <f t="shared" ca="1" si="89"/>
        <v>9.129550155680153E-3</v>
      </c>
      <c r="X250" s="8">
        <f t="shared" ca="1" si="90"/>
        <v>417008.45990000066</v>
      </c>
      <c r="Y250" s="8">
        <f t="shared" ca="1" si="91"/>
        <v>420815.55955000065</v>
      </c>
      <c r="Z250" s="12">
        <f ca="1">1-(Y250/MAX($Y$2:Y250))</f>
        <v>0.62737326893776602</v>
      </c>
    </row>
    <row r="251" spans="1:26" x14ac:dyDescent="0.3">
      <c r="A251" s="4">
        <v>41639</v>
      </c>
      <c r="B251" s="4">
        <v>41639</v>
      </c>
      <c r="C251" s="48" t="str">
        <f t="shared" ca="1" si="69"/>
        <v/>
      </c>
      <c r="D251" s="48" t="str">
        <f t="shared" ca="1" si="70"/>
        <v/>
      </c>
      <c r="E251" s="48" t="str">
        <f t="shared" ca="1" si="71"/>
        <v/>
      </c>
      <c r="F251" s="48" t="str">
        <f t="shared" ca="1" si="72"/>
        <v/>
      </c>
      <c r="G251" s="48" t="str">
        <f t="shared" ca="1" si="73"/>
        <v/>
      </c>
      <c r="H251" s="48" t="str">
        <f t="shared" ca="1" si="74"/>
        <v/>
      </c>
      <c r="I251" s="48" t="str">
        <f t="shared" ca="1" si="75"/>
        <v/>
      </c>
      <c r="J251" t="str">
        <f t="shared" ca="1" si="76"/>
        <v/>
      </c>
      <c r="K251" t="str">
        <f t="shared" ca="1" si="77"/>
        <v/>
      </c>
      <c r="L251" t="str">
        <f t="shared" ca="1" si="78"/>
        <v/>
      </c>
      <c r="M251" t="str">
        <f t="shared" ca="1" si="79"/>
        <v/>
      </c>
      <c r="N251">
        <f t="shared" ca="1" si="80"/>
        <v>0</v>
      </c>
      <c r="O251">
        <f t="shared" ca="1" si="81"/>
        <v>0</v>
      </c>
      <c r="P251" s="5">
        <f t="shared" ca="1" si="82"/>
        <v>0</v>
      </c>
      <c r="Q251" s="5">
        <f t="shared" ca="1" si="83"/>
        <v>0</v>
      </c>
      <c r="R251" s="5">
        <f t="shared" ca="1" si="84"/>
        <v>0</v>
      </c>
      <c r="S251" s="12">
        <f t="shared" ca="1" si="85"/>
        <v>0</v>
      </c>
      <c r="T251">
        <f t="shared" ca="1" si="86"/>
        <v>0</v>
      </c>
      <c r="U251">
        <f t="shared" ca="1" si="87"/>
        <v>0</v>
      </c>
      <c r="V251" s="5">
        <f t="shared" ca="1" si="88"/>
        <v>0</v>
      </c>
      <c r="W251" s="12">
        <f t="shared" ca="1" si="89"/>
        <v>0</v>
      </c>
      <c r="X251" s="8">
        <f t="shared" ca="1" si="90"/>
        <v>420815.55955000065</v>
      </c>
      <c r="Y251" s="8">
        <f t="shared" ca="1" si="91"/>
        <v>420815.55955000065</v>
      </c>
      <c r="Z251" s="12">
        <f ca="1">1-(Y251/MAX($Y$2:Y251))</f>
        <v>0.62737326893776602</v>
      </c>
    </row>
    <row r="253" spans="1:26" x14ac:dyDescent="0.3">
      <c r="K253">
        <f ca="1">J243*N244</f>
        <v>203872.5</v>
      </c>
      <c r="L253">
        <f ca="1">L243*O244</f>
        <v>203553.75</v>
      </c>
      <c r="M253" s="5">
        <f ca="1">K253+L253</f>
        <v>407426.25</v>
      </c>
    </row>
    <row r="254" spans="1:26" x14ac:dyDescent="0.3">
      <c r="K254">
        <f ca="1">K244*N244</f>
        <v>199680.3</v>
      </c>
      <c r="L254">
        <f ca="1">M244*O244</f>
        <v>197943.75</v>
      </c>
      <c r="M254">
        <f ca="1">K254+L254</f>
        <v>397624.05</v>
      </c>
      <c r="N254" s="5">
        <f ca="1">M253-M254</f>
        <v>9802.2000000000116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HDFCBANK</vt:lpstr>
      <vt:lpstr>HDFC</vt:lpstr>
      <vt:lpstr>Task1</vt:lpstr>
      <vt:lpstr>TradeList1</vt:lpstr>
      <vt:lpstr>Sheet11</vt:lpstr>
      <vt:lpstr>Task2</vt:lpstr>
      <vt:lpstr>TradeList2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cp:lastPrinted>2022-05-24T03:30:19Z</cp:lastPrinted>
  <dcterms:created xsi:type="dcterms:W3CDTF">2021-03-09T10:18:32Z</dcterms:created>
  <dcterms:modified xsi:type="dcterms:W3CDTF">2022-05-28T13:52:36Z</dcterms:modified>
</cp:coreProperties>
</file>