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Sheet1" sheetId="1" r:id="rId1"/>
  </sheets>
  <calcPr calcId="152511" calcMode="autoNoTable" iterate="1"/>
</workbook>
</file>

<file path=xl/calcChain.xml><?xml version="1.0" encoding="utf-8"?>
<calcChain xmlns="http://schemas.openxmlformats.org/spreadsheetml/2006/main">
  <c r="N7" i="1" l="1"/>
  <c r="N8" i="1"/>
  <c r="N11" i="1"/>
  <c r="N12" i="1"/>
  <c r="N15" i="1"/>
  <c r="N16" i="1"/>
  <c r="N19" i="1"/>
  <c r="N20" i="1"/>
  <c r="N23" i="1"/>
  <c r="N24" i="1"/>
  <c r="N27" i="1"/>
  <c r="N28" i="1"/>
  <c r="N31" i="1"/>
  <c r="N32" i="1"/>
  <c r="N35" i="1"/>
  <c r="N36" i="1"/>
  <c r="N39" i="1"/>
  <c r="N40" i="1"/>
  <c r="N43" i="1"/>
  <c r="N44" i="1"/>
  <c r="S11" i="1"/>
  <c r="M7" i="1"/>
  <c r="O7" i="1" s="1"/>
  <c r="M8" i="1"/>
  <c r="O8" i="1" s="1"/>
  <c r="M9" i="1"/>
  <c r="M10" i="1"/>
  <c r="M11" i="1"/>
  <c r="O11" i="1" s="1"/>
  <c r="M12" i="1"/>
  <c r="O12" i="1" s="1"/>
  <c r="M13" i="1"/>
  <c r="M14" i="1"/>
  <c r="M15" i="1"/>
  <c r="O15" i="1" s="1"/>
  <c r="M16" i="1"/>
  <c r="O16" i="1" s="1"/>
  <c r="M17" i="1"/>
  <c r="M18" i="1"/>
  <c r="M19" i="1"/>
  <c r="O19" i="1" s="1"/>
  <c r="M20" i="1"/>
  <c r="O20" i="1" s="1"/>
  <c r="M21" i="1"/>
  <c r="M22" i="1"/>
  <c r="M23" i="1"/>
  <c r="O23" i="1" s="1"/>
  <c r="M24" i="1"/>
  <c r="O24" i="1" s="1"/>
  <c r="M25" i="1"/>
  <c r="M26" i="1"/>
  <c r="M27" i="1"/>
  <c r="O27" i="1" s="1"/>
  <c r="M28" i="1"/>
  <c r="O28" i="1" s="1"/>
  <c r="M29" i="1"/>
  <c r="M30" i="1"/>
  <c r="M31" i="1"/>
  <c r="O31" i="1" s="1"/>
  <c r="M32" i="1"/>
  <c r="O32" i="1" s="1"/>
  <c r="M33" i="1"/>
  <c r="M34" i="1"/>
  <c r="M35" i="1"/>
  <c r="O35" i="1" s="1"/>
  <c r="M36" i="1"/>
  <c r="O36" i="1" s="1"/>
  <c r="M37" i="1"/>
  <c r="M38" i="1"/>
  <c r="M39" i="1"/>
  <c r="O39" i="1" s="1"/>
  <c r="M40" i="1"/>
  <c r="O40" i="1" s="1"/>
  <c r="M41" i="1"/>
  <c r="M42" i="1"/>
  <c r="M43" i="1"/>
  <c r="O43" i="1" s="1"/>
  <c r="M44" i="1"/>
  <c r="O44" i="1" s="1"/>
  <c r="M4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6" i="1"/>
  <c r="J7" i="1"/>
  <c r="J8" i="1"/>
  <c r="J9" i="1"/>
  <c r="N9" i="1" s="1"/>
  <c r="J10" i="1"/>
  <c r="N10" i="1" s="1"/>
  <c r="J11" i="1"/>
  <c r="J12" i="1"/>
  <c r="J13" i="1"/>
  <c r="N13" i="1" s="1"/>
  <c r="J14" i="1"/>
  <c r="N14" i="1" s="1"/>
  <c r="J15" i="1"/>
  <c r="J16" i="1"/>
  <c r="J17" i="1"/>
  <c r="N17" i="1" s="1"/>
  <c r="J18" i="1"/>
  <c r="N18" i="1" s="1"/>
  <c r="J19" i="1"/>
  <c r="J20" i="1"/>
  <c r="J21" i="1"/>
  <c r="N21" i="1" s="1"/>
  <c r="J22" i="1"/>
  <c r="N22" i="1" s="1"/>
  <c r="J23" i="1"/>
  <c r="J24" i="1"/>
  <c r="J25" i="1"/>
  <c r="N25" i="1" s="1"/>
  <c r="J26" i="1"/>
  <c r="N26" i="1" s="1"/>
  <c r="J27" i="1"/>
  <c r="J28" i="1"/>
  <c r="J29" i="1"/>
  <c r="N29" i="1" s="1"/>
  <c r="J30" i="1"/>
  <c r="N30" i="1" s="1"/>
  <c r="J31" i="1"/>
  <c r="J32" i="1"/>
  <c r="J33" i="1"/>
  <c r="N33" i="1" s="1"/>
  <c r="J34" i="1"/>
  <c r="N34" i="1" s="1"/>
  <c r="J35" i="1"/>
  <c r="J36" i="1"/>
  <c r="J37" i="1"/>
  <c r="N37" i="1" s="1"/>
  <c r="J38" i="1"/>
  <c r="N38" i="1" s="1"/>
  <c r="J39" i="1"/>
  <c r="J40" i="1"/>
  <c r="J41" i="1"/>
  <c r="N41" i="1" s="1"/>
  <c r="J42" i="1"/>
  <c r="N42" i="1" s="1"/>
  <c r="J43" i="1"/>
  <c r="J44" i="1"/>
  <c r="J45" i="1"/>
  <c r="N45" i="1" s="1"/>
  <c r="J6" i="1"/>
  <c r="S18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6" i="1"/>
  <c r="O45" i="1" l="1"/>
  <c r="O41" i="1"/>
  <c r="O37" i="1"/>
  <c r="O33" i="1"/>
  <c r="O29" i="1"/>
  <c r="O25" i="1"/>
  <c r="O21" i="1"/>
  <c r="O17" i="1"/>
  <c r="O13" i="1"/>
  <c r="O9" i="1"/>
  <c r="O6" i="1"/>
  <c r="S6" i="1" s="1"/>
  <c r="S8" i="1" s="1"/>
  <c r="O42" i="1"/>
  <c r="O38" i="1"/>
  <c r="O34" i="1"/>
  <c r="O30" i="1"/>
  <c r="O26" i="1"/>
  <c r="O22" i="1"/>
  <c r="O18" i="1"/>
  <c r="O14" i="1"/>
  <c r="O10" i="1"/>
  <c r="N6" i="1"/>
  <c r="S19" i="1" s="1"/>
  <c r="S14" i="1" l="1"/>
  <c r="S15" i="1" s="1"/>
  <c r="S12" i="1"/>
  <c r="S13" i="1" s="1"/>
  <c r="S7" i="1"/>
</calcChain>
</file>

<file path=xl/sharedStrings.xml><?xml version="1.0" encoding="utf-8"?>
<sst xmlns="http://schemas.openxmlformats.org/spreadsheetml/2006/main" count="67" uniqueCount="64">
  <si>
    <t>S.No</t>
  </si>
  <si>
    <t>Entry Date</t>
  </si>
  <si>
    <t>Stock</t>
  </si>
  <si>
    <t>APOLLOHOSP</t>
  </si>
  <si>
    <t>MOTHERSUMI</t>
  </si>
  <si>
    <t>UPL</t>
  </si>
  <si>
    <t>MFSL</t>
  </si>
  <si>
    <t>PEL</t>
  </si>
  <si>
    <t>MGL</t>
  </si>
  <si>
    <t>IGL</t>
  </si>
  <si>
    <t>GAIL</t>
  </si>
  <si>
    <t>MANAPPURAM</t>
  </si>
  <si>
    <t>SRF</t>
  </si>
  <si>
    <t>TATACHEM</t>
  </si>
  <si>
    <t>SAIL</t>
  </si>
  <si>
    <t>IBULHSGFIN</t>
  </si>
  <si>
    <t>APOLLOTYRE</t>
  </si>
  <si>
    <t>ADANIPORTS</t>
  </si>
  <si>
    <t>HINDALCO</t>
  </si>
  <si>
    <t>EXIDEIND</t>
  </si>
  <si>
    <t>RECLTD</t>
  </si>
  <si>
    <t>TORNTPOWER</t>
  </si>
  <si>
    <t>BALKRISIND</t>
  </si>
  <si>
    <t>HDFCBANK</t>
  </si>
  <si>
    <t>APOLLOTYRE1</t>
  </si>
  <si>
    <t>RECLTD1</t>
  </si>
  <si>
    <t>EXIDEIND1</t>
  </si>
  <si>
    <t>TORNTPOWER1</t>
  </si>
  <si>
    <t>BALKRISIND1</t>
  </si>
  <si>
    <t>SAIL1</t>
  </si>
  <si>
    <t>BHEL</t>
  </si>
  <si>
    <t>AUROPHARMA</t>
  </si>
  <si>
    <t>UBL</t>
  </si>
  <si>
    <t>BHARTIARTL</t>
  </si>
  <si>
    <t>CIPLA</t>
  </si>
  <si>
    <t>CADILAHC</t>
  </si>
  <si>
    <t>BIOCON</t>
  </si>
  <si>
    <t>TORNTPHARM</t>
  </si>
  <si>
    <t>NIITTECH</t>
  </si>
  <si>
    <t>ONGC</t>
  </si>
  <si>
    <t>Lot Size</t>
  </si>
  <si>
    <t>Quantity</t>
  </si>
  <si>
    <t>No. of Lots</t>
  </si>
  <si>
    <t>Short Price</t>
  </si>
  <si>
    <t>Short Contract</t>
  </si>
  <si>
    <t>Cover Price</t>
  </si>
  <si>
    <t>Cover Contract</t>
  </si>
  <si>
    <t>Gross Profit</t>
  </si>
  <si>
    <t>Commission</t>
  </si>
  <si>
    <t>Net Profit</t>
  </si>
  <si>
    <t>Initial Equity</t>
  </si>
  <si>
    <t>Net P/L</t>
  </si>
  <si>
    <t>% P/L</t>
  </si>
  <si>
    <t>Ending Equity</t>
  </si>
  <si>
    <t>Trade Analysis</t>
  </si>
  <si>
    <t>Total Trades</t>
  </si>
  <si>
    <t>Winners</t>
  </si>
  <si>
    <t>% Winners</t>
  </si>
  <si>
    <t>Losers</t>
  </si>
  <si>
    <t>% Losers</t>
  </si>
  <si>
    <t>More Details</t>
  </si>
  <si>
    <t>Avg Short Contract value</t>
  </si>
  <si>
    <t>Total Commission</t>
  </si>
  <si>
    <t>Trade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</si>
</sst>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"/>
    <numFmt numFmtId="165" formatCode="_ * #,##0.0_ ;_ * \-#,##0.0_ ;_ * &quot;-&quot;??_ ;_ @_ "/>
    <numFmt numFmtId="166" formatCode="#,##0.0_);\(#,##0.0\);\-\ 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5" fillId="3" borderId="0" xfId="0" applyFont="1" applyFill="1"/>
    <xf numFmtId="0" fontId="0" fillId="3" borderId="0" xfId="0" applyFill="1"/>
    <xf numFmtId="0" fontId="0" fillId="3" borderId="1" xfId="0" applyFill="1" applyBorder="1"/>
    <xf numFmtId="165" fontId="3" fillId="3" borderId="2" xfId="1" applyNumberFormat="1" applyFont="1" applyFill="1" applyBorder="1"/>
    <xf numFmtId="0" fontId="0" fillId="3" borderId="3" xfId="0" applyFill="1" applyBorder="1"/>
    <xf numFmtId="165" fontId="0" fillId="3" borderId="4" xfId="1" applyNumberFormat="1" applyFont="1" applyFill="1" applyBorder="1"/>
    <xf numFmtId="10" fontId="0" fillId="3" borderId="4" xfId="2" applyNumberFormat="1" applyFont="1" applyFill="1" applyBorder="1"/>
    <xf numFmtId="0" fontId="2" fillId="3" borderId="3" xfId="0" applyFont="1" applyFill="1" applyBorder="1"/>
    <xf numFmtId="165" fontId="2" fillId="3" borderId="4" xfId="1" applyNumberFormat="1" applyFont="1" applyFill="1" applyBorder="1"/>
    <xf numFmtId="167" fontId="0" fillId="3" borderId="4" xfId="2" applyNumberFormat="1" applyFont="1" applyFill="1" applyBorder="1"/>
    <xf numFmtId="0" fontId="0" fillId="3" borderId="5" xfId="0" applyFill="1" applyBorder="1"/>
    <xf numFmtId="165" fontId="0" fillId="3" borderId="6" xfId="1" applyNumberFormat="1" applyFont="1" applyFill="1" applyBorder="1"/>
    <xf numFmtId="1" fontId="0" fillId="3" borderId="0" xfId="0" applyNumberFormat="1" applyFill="1"/>
    <xf numFmtId="0" fontId="4" fillId="2" borderId="0" xfId="0" applyFont="1" applyFill="1" applyBorder="1"/>
    <xf numFmtId="166" fontId="4" fillId="2" borderId="0" xfId="0" applyNumberFormat="1" applyFont="1" applyFill="1" applyBorder="1"/>
    <xf numFmtId="0" fontId="0" fillId="3" borderId="7" xfId="0" applyFill="1" applyBorder="1"/>
    <xf numFmtId="14" fontId="0" fillId="3" borderId="7" xfId="0" applyNumberFormat="1" applyFill="1" applyBorder="1"/>
    <xf numFmtId="164" fontId="0" fillId="3" borderId="7" xfId="0" applyNumberFormat="1" applyFill="1" applyBorder="1"/>
    <xf numFmtId="165" fontId="0" fillId="3" borderId="7" xfId="1" applyNumberFormat="1" applyFont="1" applyFill="1" applyBorder="1"/>
    <xf numFmtId="166" fontId="0" fillId="3" borderId="7" xfId="1" applyNumberFormat="1" applyFont="1" applyFill="1" applyBorder="1"/>
    <xf numFmtId="165" fontId="0" fillId="3" borderId="7" xfId="0" applyNumberFormat="1" applyFill="1" applyBorder="1"/>
    <xf numFmtId="166" fontId="0" fillId="3" borderId="7" xfId="0" applyNumberFormat="1" applyFill="1" applyBorder="1"/>
    <xf numFmtId="0" fontId="0" fillId="3" borderId="8" xfId="0" applyFill="1" applyBorder="1"/>
    <xf numFmtId="14" fontId="0" fillId="3" borderId="8" xfId="0" applyNumberFormat="1" applyFill="1" applyBorder="1"/>
    <xf numFmtId="164" fontId="0" fillId="3" borderId="8" xfId="0" applyNumberFormat="1" applyFill="1" applyBorder="1"/>
    <xf numFmtId="165" fontId="0" fillId="3" borderId="8" xfId="1" applyNumberFormat="1" applyFont="1" applyFill="1" applyBorder="1"/>
    <xf numFmtId="166" fontId="0" fillId="3" borderId="8" xfId="1" applyNumberFormat="1" applyFont="1" applyFill="1" applyBorder="1"/>
    <xf numFmtId="165" fontId="0" fillId="3" borderId="8" xfId="0" applyNumberFormat="1" applyFill="1" applyBorder="1"/>
    <xf numFmtId="166" fontId="0" fillId="3" borderId="8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164" fontId="0" fillId="3" borderId="9" xfId="0" applyNumberFormat="1" applyFill="1" applyBorder="1"/>
    <xf numFmtId="165" fontId="0" fillId="3" borderId="9" xfId="1" applyNumberFormat="1" applyFont="1" applyFill="1" applyBorder="1"/>
    <xf numFmtId="166" fontId="0" fillId="3" borderId="9" xfId="1" applyNumberFormat="1" applyFont="1" applyFill="1" applyBorder="1"/>
    <xf numFmtId="165" fontId="0" fillId="3" borderId="9" xfId="0" applyNumberFormat="1" applyFill="1" applyBorder="1"/>
    <xf numFmtId="166" fontId="0" fillId="3" borderId="9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45"/>
  <sheetViews>
    <sheetView tabSelected="1" topLeftCell="A2" workbookViewId="0">
      <selection activeCell="R22" sqref="R22"/>
    </sheetView>
  </sheetViews>
  <sheetFormatPr defaultRowHeight="14.4" x14ac:dyDescent="0.3"/>
  <cols>
    <col min="1" max="2" width="8.88671875" style="2"/>
    <col min="3" max="3" width="4.88671875" style="2" customWidth="1"/>
    <col min="4" max="4" width="10.33203125" style="2" bestFit="1" customWidth="1"/>
    <col min="5" max="5" width="14.109375" style="2" bestFit="1" customWidth="1"/>
    <col min="6" max="6" width="7.21875" style="2" customWidth="1"/>
    <col min="7" max="7" width="8" style="2" customWidth="1"/>
    <col min="8" max="8" width="10.109375" style="2" bestFit="1" customWidth="1"/>
    <col min="9" max="9" width="9.77734375" style="2" bestFit="1" customWidth="1"/>
    <col min="10" max="10" width="12.88671875" style="2" bestFit="1" customWidth="1"/>
    <col min="11" max="11" width="10.21875" style="2" bestFit="1" customWidth="1"/>
    <col min="12" max="12" width="13.44140625" style="2" bestFit="1" customWidth="1"/>
    <col min="13" max="13" width="10.5546875" style="2" bestFit="1" customWidth="1"/>
    <col min="14" max="14" width="10.88671875" style="2" bestFit="1" customWidth="1"/>
    <col min="15" max="15" width="10.5546875" style="2" bestFit="1" customWidth="1"/>
    <col min="16" max="17" width="8.88671875" style="2"/>
    <col min="18" max="18" width="21.33203125" style="2" bestFit="1" customWidth="1"/>
    <col min="19" max="19" width="13.44140625" style="2" bestFit="1" customWidth="1"/>
    <col min="20" max="16384" width="8.88671875" style="2"/>
  </cols>
  <sheetData>
    <row r="3" spans="3:20" x14ac:dyDescent="0.3">
      <c r="C3" s="1" t="s">
        <v>63</v>
      </c>
    </row>
    <row r="4" spans="3:20" ht="15" thickBot="1" x14ac:dyDescent="0.35"/>
    <row r="5" spans="3:20" ht="16.2" x14ac:dyDescent="0.45">
      <c r="C5" s="14" t="s">
        <v>0</v>
      </c>
      <c r="D5" s="14" t="s">
        <v>1</v>
      </c>
      <c r="E5" s="14" t="s">
        <v>2</v>
      </c>
      <c r="F5" s="14" t="s">
        <v>40</v>
      </c>
      <c r="G5" s="14" t="s">
        <v>41</v>
      </c>
      <c r="H5" s="14" t="s">
        <v>42</v>
      </c>
      <c r="I5" s="14" t="s">
        <v>43</v>
      </c>
      <c r="J5" s="14" t="s">
        <v>44</v>
      </c>
      <c r="K5" s="14" t="s">
        <v>45</v>
      </c>
      <c r="L5" s="14" t="s">
        <v>46</v>
      </c>
      <c r="M5" s="15" t="s">
        <v>47</v>
      </c>
      <c r="N5" s="14" t="s">
        <v>48</v>
      </c>
      <c r="O5" s="14" t="s">
        <v>49</v>
      </c>
      <c r="R5" s="3" t="s">
        <v>50</v>
      </c>
      <c r="S5" s="4">
        <v>5000000</v>
      </c>
    </row>
    <row r="6" spans="3:20" x14ac:dyDescent="0.3">
      <c r="C6" s="16">
        <v>1</v>
      </c>
      <c r="D6" s="17">
        <v>43949</v>
      </c>
      <c r="E6" s="16" t="s">
        <v>3</v>
      </c>
      <c r="F6" s="16">
        <v>500</v>
      </c>
      <c r="G6" s="16">
        <v>500</v>
      </c>
      <c r="H6" s="16">
        <f>G6/F6</f>
        <v>1</v>
      </c>
      <c r="I6" s="18">
        <v>1426.2</v>
      </c>
      <c r="J6" s="19">
        <f>I6*G6</f>
        <v>713100</v>
      </c>
      <c r="K6" s="18">
        <v>1423.7</v>
      </c>
      <c r="L6" s="19">
        <f>K6*G6</f>
        <v>711850</v>
      </c>
      <c r="M6" s="20">
        <f>(I6-K6)*G6</f>
        <v>1250</v>
      </c>
      <c r="N6" s="21">
        <f t="shared" ref="N6:N45" si="0">0.0135%*(J6+L6)</f>
        <v>192.36824999999999</v>
      </c>
      <c r="O6" s="22">
        <f t="shared" ref="O6:O45" si="1">M6-N6</f>
        <v>1057.63175</v>
      </c>
      <c r="R6" s="5" t="s">
        <v>51</v>
      </c>
      <c r="S6" s="6">
        <f>SUM(O6:O45)</f>
        <v>5853.4844460001204</v>
      </c>
    </row>
    <row r="7" spans="3:20" x14ac:dyDescent="0.3">
      <c r="C7" s="23">
        <v>2</v>
      </c>
      <c r="D7" s="24">
        <v>43949</v>
      </c>
      <c r="E7" s="23" t="s">
        <v>4</v>
      </c>
      <c r="F7" s="23">
        <v>5000</v>
      </c>
      <c r="G7" s="23">
        <v>15000</v>
      </c>
      <c r="H7" s="23">
        <f t="shared" ref="H7:H45" si="2">G7/F7</f>
        <v>3</v>
      </c>
      <c r="I7" s="25">
        <v>77.8</v>
      </c>
      <c r="J7" s="26">
        <f t="shared" ref="J7:J45" si="3">I7*G7</f>
        <v>1167000</v>
      </c>
      <c r="K7" s="25">
        <v>78.7</v>
      </c>
      <c r="L7" s="26">
        <f t="shared" ref="L7:L45" si="4">K7*G7</f>
        <v>1180500</v>
      </c>
      <c r="M7" s="27">
        <f t="shared" ref="M7:M45" si="5">(I7-K7)*G7</f>
        <v>-13500.000000000085</v>
      </c>
      <c r="N7" s="28">
        <f t="shared" si="0"/>
        <v>316.91250000000002</v>
      </c>
      <c r="O7" s="29">
        <f t="shared" si="1"/>
        <v>-13816.912500000086</v>
      </c>
      <c r="R7" s="5" t="s">
        <v>52</v>
      </c>
      <c r="S7" s="7">
        <f>S6/S5</f>
        <v>1.1706968892000241E-3</v>
      </c>
    </row>
    <row r="8" spans="3:20" x14ac:dyDescent="0.3">
      <c r="C8" s="23">
        <v>3</v>
      </c>
      <c r="D8" s="24">
        <v>43949</v>
      </c>
      <c r="E8" s="23" t="s">
        <v>5</v>
      </c>
      <c r="F8" s="23">
        <v>900</v>
      </c>
      <c r="G8" s="23">
        <v>2700</v>
      </c>
      <c r="H8" s="23">
        <f t="shared" si="2"/>
        <v>3</v>
      </c>
      <c r="I8" s="25">
        <v>359.2</v>
      </c>
      <c r="J8" s="26">
        <f t="shared" si="3"/>
        <v>969840</v>
      </c>
      <c r="K8" s="25">
        <v>361.4</v>
      </c>
      <c r="L8" s="26">
        <f t="shared" si="4"/>
        <v>975779.99999999988</v>
      </c>
      <c r="M8" s="27">
        <f t="shared" si="5"/>
        <v>-5939.9999999999691</v>
      </c>
      <c r="N8" s="28">
        <f t="shared" si="0"/>
        <v>262.65870000000001</v>
      </c>
      <c r="O8" s="29">
        <f t="shared" si="1"/>
        <v>-6202.658699999969</v>
      </c>
      <c r="R8" s="8" t="s">
        <v>53</v>
      </c>
      <c r="S8" s="9">
        <f>SUM(S5+S6)</f>
        <v>5005853.4844460003</v>
      </c>
    </row>
    <row r="9" spans="3:20" x14ac:dyDescent="0.3">
      <c r="C9" s="23">
        <v>4</v>
      </c>
      <c r="D9" s="24">
        <v>43949</v>
      </c>
      <c r="E9" s="23" t="s">
        <v>6</v>
      </c>
      <c r="F9" s="23">
        <v>1300</v>
      </c>
      <c r="G9" s="23">
        <v>2600</v>
      </c>
      <c r="H9" s="23">
        <f t="shared" si="2"/>
        <v>2</v>
      </c>
      <c r="I9" s="25">
        <v>465.8</v>
      </c>
      <c r="J9" s="26">
        <f t="shared" si="3"/>
        <v>1211080</v>
      </c>
      <c r="K9" s="25">
        <v>489.1</v>
      </c>
      <c r="L9" s="26">
        <f t="shared" si="4"/>
        <v>1271660</v>
      </c>
      <c r="M9" s="27">
        <f t="shared" si="5"/>
        <v>-60580.000000000029</v>
      </c>
      <c r="N9" s="28">
        <f t="shared" si="0"/>
        <v>335.16989999999998</v>
      </c>
      <c r="O9" s="29">
        <f t="shared" si="1"/>
        <v>-60915.16990000003</v>
      </c>
      <c r="R9" s="5"/>
      <c r="S9" s="6"/>
    </row>
    <row r="10" spans="3:20" x14ac:dyDescent="0.3">
      <c r="C10" s="23">
        <v>5</v>
      </c>
      <c r="D10" s="24">
        <v>43949</v>
      </c>
      <c r="E10" s="23" t="s">
        <v>7</v>
      </c>
      <c r="F10" s="23">
        <v>309</v>
      </c>
      <c r="G10" s="23">
        <v>1236</v>
      </c>
      <c r="H10" s="23">
        <f t="shared" si="2"/>
        <v>4</v>
      </c>
      <c r="I10" s="25">
        <v>924.4</v>
      </c>
      <c r="J10" s="26">
        <f t="shared" si="3"/>
        <v>1142558.3999999999</v>
      </c>
      <c r="K10" s="25">
        <v>935.7</v>
      </c>
      <c r="L10" s="26">
        <f t="shared" si="4"/>
        <v>1156525.2</v>
      </c>
      <c r="M10" s="27">
        <f t="shared" si="5"/>
        <v>-13966.800000000085</v>
      </c>
      <c r="N10" s="28">
        <f t="shared" si="0"/>
        <v>310.37628599999994</v>
      </c>
      <c r="O10" s="29">
        <f t="shared" si="1"/>
        <v>-14277.176286000085</v>
      </c>
      <c r="R10" s="8" t="s">
        <v>54</v>
      </c>
      <c r="S10" s="6"/>
    </row>
    <row r="11" spans="3:20" x14ac:dyDescent="0.3">
      <c r="C11" s="23">
        <v>6</v>
      </c>
      <c r="D11" s="24">
        <v>43950</v>
      </c>
      <c r="E11" s="23" t="s">
        <v>8</v>
      </c>
      <c r="F11" s="23">
        <v>600</v>
      </c>
      <c r="G11" s="23">
        <v>1200</v>
      </c>
      <c r="H11" s="23">
        <f t="shared" si="2"/>
        <v>2</v>
      </c>
      <c r="I11" s="25">
        <v>965</v>
      </c>
      <c r="J11" s="26">
        <f t="shared" si="3"/>
        <v>1158000</v>
      </c>
      <c r="K11" s="25">
        <v>950.1</v>
      </c>
      <c r="L11" s="26">
        <f t="shared" si="4"/>
        <v>1140120</v>
      </c>
      <c r="M11" s="27">
        <f t="shared" si="5"/>
        <v>17879.999999999971</v>
      </c>
      <c r="N11" s="28">
        <f t="shared" si="0"/>
        <v>310.24619999999999</v>
      </c>
      <c r="O11" s="29">
        <f t="shared" si="1"/>
        <v>17569.753799999969</v>
      </c>
      <c r="R11" s="5" t="s">
        <v>55</v>
      </c>
      <c r="S11" s="6">
        <f>COUNT(C6:C45)</f>
        <v>40</v>
      </c>
    </row>
    <row r="12" spans="3:20" x14ac:dyDescent="0.3">
      <c r="C12" s="23">
        <v>7</v>
      </c>
      <c r="D12" s="24">
        <v>43950</v>
      </c>
      <c r="E12" s="23" t="s">
        <v>9</v>
      </c>
      <c r="F12" s="23">
        <v>2750</v>
      </c>
      <c r="G12" s="23">
        <v>2750</v>
      </c>
      <c r="H12" s="23">
        <f t="shared" si="2"/>
        <v>1</v>
      </c>
      <c r="I12" s="25">
        <v>473.7</v>
      </c>
      <c r="J12" s="26">
        <f t="shared" si="3"/>
        <v>1302675</v>
      </c>
      <c r="K12" s="25">
        <v>475.7</v>
      </c>
      <c r="L12" s="26">
        <f t="shared" si="4"/>
        <v>1308175</v>
      </c>
      <c r="M12" s="27">
        <f t="shared" si="5"/>
        <v>-5500</v>
      </c>
      <c r="N12" s="28">
        <f t="shared" si="0"/>
        <v>352.46474999999998</v>
      </c>
      <c r="O12" s="29">
        <f t="shared" si="1"/>
        <v>-5852.4647500000001</v>
      </c>
      <c r="R12" s="5" t="s">
        <v>56</v>
      </c>
      <c r="S12" s="6">
        <f>COUNTIF(O6:O45, "&gt;0")</f>
        <v>23</v>
      </c>
    </row>
    <row r="13" spans="3:20" x14ac:dyDescent="0.3">
      <c r="C13" s="23">
        <v>8</v>
      </c>
      <c r="D13" s="24">
        <v>43950</v>
      </c>
      <c r="E13" s="23" t="s">
        <v>10</v>
      </c>
      <c r="F13" s="23">
        <v>5334</v>
      </c>
      <c r="G13" s="23">
        <v>10668</v>
      </c>
      <c r="H13" s="23">
        <f t="shared" si="2"/>
        <v>2</v>
      </c>
      <c r="I13" s="25">
        <v>85.4</v>
      </c>
      <c r="J13" s="26">
        <f t="shared" si="3"/>
        <v>911047.20000000007</v>
      </c>
      <c r="K13" s="25">
        <v>87.5</v>
      </c>
      <c r="L13" s="26">
        <f t="shared" si="4"/>
        <v>933450</v>
      </c>
      <c r="M13" s="27">
        <f t="shared" si="5"/>
        <v>-22402.799999999941</v>
      </c>
      <c r="N13" s="28">
        <f t="shared" si="0"/>
        <v>249.00712200000004</v>
      </c>
      <c r="O13" s="29">
        <f t="shared" si="1"/>
        <v>-22651.80712199994</v>
      </c>
      <c r="R13" s="5" t="s">
        <v>57</v>
      </c>
      <c r="S13" s="10">
        <f>S12/S11</f>
        <v>0.57499999999999996</v>
      </c>
    </row>
    <row r="14" spans="3:20" x14ac:dyDescent="0.3">
      <c r="C14" s="23">
        <v>9</v>
      </c>
      <c r="D14" s="24">
        <v>43950</v>
      </c>
      <c r="E14" s="23" t="s">
        <v>11</v>
      </c>
      <c r="F14" s="23">
        <v>6000</v>
      </c>
      <c r="G14" s="23">
        <v>6000</v>
      </c>
      <c r="H14" s="23">
        <f t="shared" si="2"/>
        <v>1</v>
      </c>
      <c r="I14" s="25">
        <v>130.19999999999999</v>
      </c>
      <c r="J14" s="26">
        <f t="shared" si="3"/>
        <v>781199.99999999988</v>
      </c>
      <c r="K14" s="25">
        <v>126.1</v>
      </c>
      <c r="L14" s="26">
        <f t="shared" si="4"/>
        <v>756600</v>
      </c>
      <c r="M14" s="27">
        <f t="shared" si="5"/>
        <v>24599.999999999967</v>
      </c>
      <c r="N14" s="28">
        <f t="shared" si="0"/>
        <v>207.60300000000001</v>
      </c>
      <c r="O14" s="29">
        <f t="shared" si="1"/>
        <v>24392.396999999968</v>
      </c>
      <c r="R14" s="5" t="s">
        <v>58</v>
      </c>
      <c r="S14" s="6">
        <f>COUNTIF(O6:O45, "&lt;0")</f>
        <v>17</v>
      </c>
    </row>
    <row r="15" spans="3:20" x14ac:dyDescent="0.3">
      <c r="C15" s="23">
        <v>10</v>
      </c>
      <c r="D15" s="24">
        <v>43950</v>
      </c>
      <c r="E15" s="23" t="s">
        <v>6</v>
      </c>
      <c r="F15" s="23">
        <v>1300</v>
      </c>
      <c r="G15" s="23">
        <v>2600</v>
      </c>
      <c r="H15" s="23">
        <f t="shared" si="2"/>
        <v>2</v>
      </c>
      <c r="I15" s="25">
        <v>478.8</v>
      </c>
      <c r="J15" s="26">
        <f t="shared" si="3"/>
        <v>1244880</v>
      </c>
      <c r="K15" s="25">
        <v>474.3</v>
      </c>
      <c r="L15" s="26">
        <f t="shared" si="4"/>
        <v>1233180</v>
      </c>
      <c r="M15" s="27">
        <f t="shared" si="5"/>
        <v>11700</v>
      </c>
      <c r="N15" s="28">
        <f t="shared" si="0"/>
        <v>334.53809999999999</v>
      </c>
      <c r="O15" s="29">
        <f t="shared" si="1"/>
        <v>11365.4619</v>
      </c>
      <c r="R15" s="5" t="s">
        <v>59</v>
      </c>
      <c r="S15" s="10">
        <f>S14/S11</f>
        <v>0.42499999999999999</v>
      </c>
      <c r="T15" s="13"/>
    </row>
    <row r="16" spans="3:20" x14ac:dyDescent="0.3">
      <c r="C16" s="23">
        <v>11</v>
      </c>
      <c r="D16" s="24">
        <v>43950</v>
      </c>
      <c r="E16" s="23" t="s">
        <v>12</v>
      </c>
      <c r="F16" s="23">
        <v>250</v>
      </c>
      <c r="G16" s="23">
        <v>250</v>
      </c>
      <c r="H16" s="23">
        <f t="shared" si="2"/>
        <v>1</v>
      </c>
      <c r="I16" s="25">
        <v>3706.6</v>
      </c>
      <c r="J16" s="26">
        <f t="shared" si="3"/>
        <v>926650</v>
      </c>
      <c r="K16" s="25">
        <v>3658</v>
      </c>
      <c r="L16" s="26">
        <f t="shared" si="4"/>
        <v>914500</v>
      </c>
      <c r="M16" s="27">
        <f t="shared" si="5"/>
        <v>12149.999999999978</v>
      </c>
      <c r="N16" s="28">
        <f t="shared" si="0"/>
        <v>248.55525</v>
      </c>
      <c r="O16" s="29">
        <f t="shared" si="1"/>
        <v>11901.444749999979</v>
      </c>
      <c r="R16" s="5"/>
      <c r="S16" s="6"/>
    </row>
    <row r="17" spans="3:19" x14ac:dyDescent="0.3">
      <c r="C17" s="23">
        <v>12</v>
      </c>
      <c r="D17" s="24">
        <v>43950</v>
      </c>
      <c r="E17" s="23" t="s">
        <v>13</v>
      </c>
      <c r="F17" s="23">
        <v>900</v>
      </c>
      <c r="G17" s="23">
        <v>3600</v>
      </c>
      <c r="H17" s="23">
        <f t="shared" si="2"/>
        <v>4</v>
      </c>
      <c r="I17" s="25">
        <v>286.7</v>
      </c>
      <c r="J17" s="26">
        <f t="shared" si="3"/>
        <v>1032120</v>
      </c>
      <c r="K17" s="25">
        <v>284.89999999999998</v>
      </c>
      <c r="L17" s="26">
        <f t="shared" si="4"/>
        <v>1025639.9999999999</v>
      </c>
      <c r="M17" s="27">
        <f t="shared" si="5"/>
        <v>6480.0000000000409</v>
      </c>
      <c r="N17" s="28">
        <f t="shared" si="0"/>
        <v>277.79759999999999</v>
      </c>
      <c r="O17" s="29">
        <f t="shared" si="1"/>
        <v>6202.2024000000411</v>
      </c>
      <c r="R17" s="8" t="s">
        <v>60</v>
      </c>
      <c r="S17" s="6"/>
    </row>
    <row r="18" spans="3:19" x14ac:dyDescent="0.3">
      <c r="C18" s="23">
        <v>13</v>
      </c>
      <c r="D18" s="24">
        <v>43950</v>
      </c>
      <c r="E18" s="23" t="s">
        <v>5</v>
      </c>
      <c r="F18" s="23">
        <v>900</v>
      </c>
      <c r="G18" s="23">
        <v>2700</v>
      </c>
      <c r="H18" s="23">
        <f t="shared" si="2"/>
        <v>3</v>
      </c>
      <c r="I18" s="25">
        <v>363.2</v>
      </c>
      <c r="J18" s="26">
        <f t="shared" si="3"/>
        <v>980640</v>
      </c>
      <c r="K18" s="25">
        <v>360.9</v>
      </c>
      <c r="L18" s="26">
        <f t="shared" si="4"/>
        <v>974429.99999999988</v>
      </c>
      <c r="M18" s="27">
        <f t="shared" si="5"/>
        <v>6210.0000000000309</v>
      </c>
      <c r="N18" s="28">
        <f t="shared" si="0"/>
        <v>263.93445000000003</v>
      </c>
      <c r="O18" s="29">
        <f t="shared" si="1"/>
        <v>5946.0655500000312</v>
      </c>
      <c r="R18" s="5" t="s">
        <v>61</v>
      </c>
      <c r="S18" s="6">
        <f>AVERAGE(J6:J45)</f>
        <v>987272.67749999999</v>
      </c>
    </row>
    <row r="19" spans="3:19" ht="15" thickBot="1" x14ac:dyDescent="0.35">
      <c r="C19" s="23">
        <v>14</v>
      </c>
      <c r="D19" s="24">
        <v>43951</v>
      </c>
      <c r="E19" s="23" t="s">
        <v>14</v>
      </c>
      <c r="F19" s="23">
        <v>15700</v>
      </c>
      <c r="G19" s="23">
        <v>31400</v>
      </c>
      <c r="H19" s="23">
        <f t="shared" si="2"/>
        <v>2</v>
      </c>
      <c r="I19" s="25">
        <v>30.1</v>
      </c>
      <c r="J19" s="26">
        <f t="shared" si="3"/>
        <v>945140</v>
      </c>
      <c r="K19" s="25">
        <v>31.8</v>
      </c>
      <c r="L19" s="26">
        <f t="shared" si="4"/>
        <v>998520</v>
      </c>
      <c r="M19" s="27">
        <f t="shared" si="5"/>
        <v>-53379.999999999978</v>
      </c>
      <c r="N19" s="28">
        <f t="shared" si="0"/>
        <v>262.39409999999998</v>
      </c>
      <c r="O19" s="29">
        <f t="shared" si="1"/>
        <v>-53642.394099999976</v>
      </c>
      <c r="R19" s="11" t="s">
        <v>62</v>
      </c>
      <c r="S19" s="12">
        <f>SUM(N6:N45)</f>
        <v>10660.315554000001</v>
      </c>
    </row>
    <row r="20" spans="3:19" x14ac:dyDescent="0.3">
      <c r="C20" s="23">
        <v>15</v>
      </c>
      <c r="D20" s="24">
        <v>43951</v>
      </c>
      <c r="E20" s="23" t="s">
        <v>15</v>
      </c>
      <c r="F20" s="23">
        <v>1200</v>
      </c>
      <c r="G20" s="23">
        <v>8400</v>
      </c>
      <c r="H20" s="23">
        <f t="shared" si="2"/>
        <v>7</v>
      </c>
      <c r="I20" s="25">
        <v>126.4</v>
      </c>
      <c r="J20" s="26">
        <f t="shared" si="3"/>
        <v>1061760</v>
      </c>
      <c r="K20" s="25">
        <v>131.30000000000001</v>
      </c>
      <c r="L20" s="26">
        <f t="shared" si="4"/>
        <v>1102920</v>
      </c>
      <c r="M20" s="27">
        <f t="shared" si="5"/>
        <v>-41160.000000000051</v>
      </c>
      <c r="N20" s="28">
        <f t="shared" si="0"/>
        <v>292.23180000000002</v>
      </c>
      <c r="O20" s="29">
        <f t="shared" si="1"/>
        <v>-41452.231800000052</v>
      </c>
    </row>
    <row r="21" spans="3:19" x14ac:dyDescent="0.3">
      <c r="C21" s="23">
        <v>16</v>
      </c>
      <c r="D21" s="24">
        <v>43951</v>
      </c>
      <c r="E21" s="23" t="s">
        <v>16</v>
      </c>
      <c r="F21" s="23">
        <v>3000</v>
      </c>
      <c r="G21" s="23">
        <v>12000</v>
      </c>
      <c r="H21" s="23">
        <f t="shared" si="2"/>
        <v>4</v>
      </c>
      <c r="I21" s="25">
        <v>97.1</v>
      </c>
      <c r="J21" s="26">
        <f t="shared" si="3"/>
        <v>1165200</v>
      </c>
      <c r="K21" s="25">
        <v>102</v>
      </c>
      <c r="L21" s="26">
        <f t="shared" si="4"/>
        <v>1224000</v>
      </c>
      <c r="M21" s="27">
        <f t="shared" si="5"/>
        <v>-58800.000000000065</v>
      </c>
      <c r="N21" s="28">
        <f t="shared" si="0"/>
        <v>322.54200000000003</v>
      </c>
      <c r="O21" s="29">
        <f t="shared" si="1"/>
        <v>-59122.542000000067</v>
      </c>
    </row>
    <row r="22" spans="3:19" x14ac:dyDescent="0.3">
      <c r="C22" s="23">
        <v>17</v>
      </c>
      <c r="D22" s="24">
        <v>43951</v>
      </c>
      <c r="E22" s="23" t="s">
        <v>17</v>
      </c>
      <c r="F22" s="23">
        <v>2500</v>
      </c>
      <c r="G22" s="23">
        <v>2500</v>
      </c>
      <c r="H22" s="23">
        <f t="shared" si="2"/>
        <v>1</v>
      </c>
      <c r="I22" s="25">
        <v>295.39999999999998</v>
      </c>
      <c r="J22" s="26">
        <f t="shared" si="3"/>
        <v>738500</v>
      </c>
      <c r="K22" s="25">
        <v>292.2</v>
      </c>
      <c r="L22" s="26">
        <f t="shared" si="4"/>
        <v>730500</v>
      </c>
      <c r="M22" s="27">
        <f t="shared" si="5"/>
        <v>7999.9999999999718</v>
      </c>
      <c r="N22" s="28">
        <f t="shared" si="0"/>
        <v>198.315</v>
      </c>
      <c r="O22" s="29">
        <f t="shared" si="1"/>
        <v>7801.6849999999722</v>
      </c>
    </row>
    <row r="23" spans="3:19" x14ac:dyDescent="0.3">
      <c r="C23" s="23">
        <v>18</v>
      </c>
      <c r="D23" s="24">
        <v>43951</v>
      </c>
      <c r="E23" s="23" t="s">
        <v>18</v>
      </c>
      <c r="F23" s="23">
        <v>3500</v>
      </c>
      <c r="G23" s="23">
        <v>10500</v>
      </c>
      <c r="H23" s="23">
        <f t="shared" si="2"/>
        <v>3</v>
      </c>
      <c r="I23" s="25">
        <v>121.2</v>
      </c>
      <c r="J23" s="26">
        <f t="shared" si="3"/>
        <v>1272600</v>
      </c>
      <c r="K23" s="25">
        <v>126.3</v>
      </c>
      <c r="L23" s="26">
        <f t="shared" si="4"/>
        <v>1326150</v>
      </c>
      <c r="M23" s="27">
        <f t="shared" si="5"/>
        <v>-53549.999999999942</v>
      </c>
      <c r="N23" s="28">
        <f t="shared" si="0"/>
        <v>350.83125000000001</v>
      </c>
      <c r="O23" s="29">
        <f t="shared" si="1"/>
        <v>-53900.831249999945</v>
      </c>
    </row>
    <row r="24" spans="3:19" x14ac:dyDescent="0.3">
      <c r="C24" s="23">
        <v>19</v>
      </c>
      <c r="D24" s="24">
        <v>43951</v>
      </c>
      <c r="E24" s="23" t="s">
        <v>19</v>
      </c>
      <c r="F24" s="23">
        <v>2900</v>
      </c>
      <c r="G24" s="23">
        <v>5800</v>
      </c>
      <c r="H24" s="23">
        <f t="shared" si="2"/>
        <v>2</v>
      </c>
      <c r="I24" s="25">
        <v>156.30000000000001</v>
      </c>
      <c r="J24" s="26">
        <f t="shared" si="3"/>
        <v>906540.00000000012</v>
      </c>
      <c r="K24" s="25">
        <v>162.80000000000001</v>
      </c>
      <c r="L24" s="26">
        <f t="shared" si="4"/>
        <v>944240.00000000012</v>
      </c>
      <c r="M24" s="27">
        <f t="shared" si="5"/>
        <v>-37700</v>
      </c>
      <c r="N24" s="28">
        <f t="shared" si="0"/>
        <v>249.85530000000003</v>
      </c>
      <c r="O24" s="29">
        <f t="shared" si="1"/>
        <v>-37949.855300000003</v>
      </c>
    </row>
    <row r="25" spans="3:19" x14ac:dyDescent="0.3">
      <c r="C25" s="23">
        <v>20</v>
      </c>
      <c r="D25" s="24">
        <v>43951</v>
      </c>
      <c r="E25" s="23" t="s">
        <v>20</v>
      </c>
      <c r="F25" s="23">
        <v>6000</v>
      </c>
      <c r="G25" s="23">
        <v>12000</v>
      </c>
      <c r="H25" s="23">
        <f t="shared" si="2"/>
        <v>2</v>
      </c>
      <c r="I25" s="25">
        <v>94.9</v>
      </c>
      <c r="J25" s="26">
        <f t="shared" si="3"/>
        <v>1138800</v>
      </c>
      <c r="K25" s="25">
        <v>96.1</v>
      </c>
      <c r="L25" s="26">
        <f t="shared" si="4"/>
        <v>1153200</v>
      </c>
      <c r="M25" s="27">
        <f t="shared" si="5"/>
        <v>-14399.999999999864</v>
      </c>
      <c r="N25" s="28">
        <f t="shared" si="0"/>
        <v>309.42</v>
      </c>
      <c r="O25" s="29">
        <f t="shared" si="1"/>
        <v>-14709.419999999864</v>
      </c>
    </row>
    <row r="26" spans="3:19" x14ac:dyDescent="0.3">
      <c r="C26" s="23">
        <v>21</v>
      </c>
      <c r="D26" s="24">
        <v>43951</v>
      </c>
      <c r="E26" s="23" t="s">
        <v>21</v>
      </c>
      <c r="F26" s="23">
        <v>3000</v>
      </c>
      <c r="G26" s="23">
        <v>3000</v>
      </c>
      <c r="H26" s="23">
        <f t="shared" si="2"/>
        <v>1</v>
      </c>
      <c r="I26" s="25">
        <v>325.89999999999998</v>
      </c>
      <c r="J26" s="26">
        <f t="shared" si="3"/>
        <v>977699.99999999988</v>
      </c>
      <c r="K26" s="25">
        <v>330.6</v>
      </c>
      <c r="L26" s="26">
        <f t="shared" si="4"/>
        <v>991800.00000000012</v>
      </c>
      <c r="M26" s="27">
        <f t="shared" si="5"/>
        <v>-14100.000000000136</v>
      </c>
      <c r="N26" s="28">
        <f t="shared" si="0"/>
        <v>265.88249999999999</v>
      </c>
      <c r="O26" s="29">
        <f t="shared" si="1"/>
        <v>-14365.882500000136</v>
      </c>
    </row>
    <row r="27" spans="3:19" x14ac:dyDescent="0.3">
      <c r="C27" s="23">
        <v>22</v>
      </c>
      <c r="D27" s="24">
        <v>43951</v>
      </c>
      <c r="E27" s="23" t="s">
        <v>22</v>
      </c>
      <c r="F27" s="23">
        <v>800</v>
      </c>
      <c r="G27" s="23">
        <v>800</v>
      </c>
      <c r="H27" s="23">
        <f t="shared" si="2"/>
        <v>1</v>
      </c>
      <c r="I27" s="25">
        <v>980.3</v>
      </c>
      <c r="J27" s="26">
        <f t="shared" si="3"/>
        <v>784240</v>
      </c>
      <c r="K27" s="25">
        <v>939.6</v>
      </c>
      <c r="L27" s="26">
        <f t="shared" si="4"/>
        <v>751680</v>
      </c>
      <c r="M27" s="27">
        <f t="shared" si="5"/>
        <v>32559.999999999945</v>
      </c>
      <c r="N27" s="28">
        <f t="shared" si="0"/>
        <v>207.3492</v>
      </c>
      <c r="O27" s="29">
        <f t="shared" si="1"/>
        <v>32352.650799999945</v>
      </c>
    </row>
    <row r="28" spans="3:19" x14ac:dyDescent="0.3">
      <c r="C28" s="23">
        <v>23</v>
      </c>
      <c r="D28" s="24">
        <v>43951</v>
      </c>
      <c r="E28" s="23" t="s">
        <v>23</v>
      </c>
      <c r="F28" s="23">
        <v>500</v>
      </c>
      <c r="G28" s="23">
        <v>1000</v>
      </c>
      <c r="H28" s="23">
        <f t="shared" si="2"/>
        <v>2</v>
      </c>
      <c r="I28" s="25">
        <v>1002.7</v>
      </c>
      <c r="J28" s="26">
        <f t="shared" si="3"/>
        <v>1002700</v>
      </c>
      <c r="K28" s="25">
        <v>995.2</v>
      </c>
      <c r="L28" s="26">
        <f t="shared" si="4"/>
        <v>995200</v>
      </c>
      <c r="M28" s="27">
        <f t="shared" si="5"/>
        <v>7500</v>
      </c>
      <c r="N28" s="28">
        <f t="shared" si="0"/>
        <v>269.7165</v>
      </c>
      <c r="O28" s="29">
        <f t="shared" si="1"/>
        <v>7230.2834999999995</v>
      </c>
    </row>
    <row r="29" spans="3:19" x14ac:dyDescent="0.3">
      <c r="C29" s="23">
        <v>24</v>
      </c>
      <c r="D29" s="24">
        <v>43951</v>
      </c>
      <c r="E29" s="23" t="s">
        <v>24</v>
      </c>
      <c r="F29" s="23">
        <v>3000</v>
      </c>
      <c r="G29" s="23">
        <v>12000</v>
      </c>
      <c r="H29" s="23">
        <f t="shared" si="2"/>
        <v>4</v>
      </c>
      <c r="I29" s="25">
        <v>96.6</v>
      </c>
      <c r="J29" s="26">
        <f t="shared" si="3"/>
        <v>1159200</v>
      </c>
      <c r="K29" s="25">
        <v>97.2</v>
      </c>
      <c r="L29" s="26">
        <f t="shared" si="4"/>
        <v>1166400</v>
      </c>
      <c r="M29" s="27">
        <f t="shared" si="5"/>
        <v>-7200.0000000001019</v>
      </c>
      <c r="N29" s="28">
        <f t="shared" si="0"/>
        <v>313.95600000000002</v>
      </c>
      <c r="O29" s="29">
        <f t="shared" si="1"/>
        <v>-7513.956000000102</v>
      </c>
    </row>
    <row r="30" spans="3:19" x14ac:dyDescent="0.3">
      <c r="C30" s="23">
        <v>25</v>
      </c>
      <c r="D30" s="24">
        <v>43951</v>
      </c>
      <c r="E30" s="23" t="s">
        <v>25</v>
      </c>
      <c r="F30" s="23">
        <v>6000</v>
      </c>
      <c r="G30" s="23">
        <v>12000</v>
      </c>
      <c r="H30" s="23">
        <f t="shared" si="2"/>
        <v>2</v>
      </c>
      <c r="I30" s="25">
        <v>94.9</v>
      </c>
      <c r="J30" s="26">
        <f t="shared" si="3"/>
        <v>1138800</v>
      </c>
      <c r="K30" s="25">
        <v>94.1</v>
      </c>
      <c r="L30" s="26">
        <f t="shared" si="4"/>
        <v>1129200</v>
      </c>
      <c r="M30" s="27">
        <f t="shared" si="5"/>
        <v>9600.0000000001364</v>
      </c>
      <c r="N30" s="28">
        <f t="shared" si="0"/>
        <v>306.18</v>
      </c>
      <c r="O30" s="29">
        <f t="shared" si="1"/>
        <v>9293.8200000001361</v>
      </c>
    </row>
    <row r="31" spans="3:19" x14ac:dyDescent="0.3">
      <c r="C31" s="23">
        <v>26</v>
      </c>
      <c r="D31" s="24">
        <v>43951</v>
      </c>
      <c r="E31" s="23" t="s">
        <v>26</v>
      </c>
      <c r="F31" s="23">
        <v>2900</v>
      </c>
      <c r="G31" s="23">
        <v>5800</v>
      </c>
      <c r="H31" s="23">
        <f t="shared" si="2"/>
        <v>2</v>
      </c>
      <c r="I31" s="25">
        <v>156.9</v>
      </c>
      <c r="J31" s="26">
        <f t="shared" si="3"/>
        <v>910020</v>
      </c>
      <c r="K31" s="25">
        <v>156</v>
      </c>
      <c r="L31" s="26">
        <f t="shared" si="4"/>
        <v>904800</v>
      </c>
      <c r="M31" s="27">
        <f t="shared" si="5"/>
        <v>5220.0000000000327</v>
      </c>
      <c r="N31" s="28">
        <f t="shared" si="0"/>
        <v>245.00069999999999</v>
      </c>
      <c r="O31" s="29">
        <f t="shared" si="1"/>
        <v>4974.9993000000331</v>
      </c>
    </row>
    <row r="32" spans="3:19" x14ac:dyDescent="0.3">
      <c r="C32" s="23">
        <v>27</v>
      </c>
      <c r="D32" s="24">
        <v>43951</v>
      </c>
      <c r="E32" s="23" t="s">
        <v>27</v>
      </c>
      <c r="F32" s="23">
        <v>3000</v>
      </c>
      <c r="G32" s="23">
        <v>3000</v>
      </c>
      <c r="H32" s="23">
        <f t="shared" si="2"/>
        <v>1</v>
      </c>
      <c r="I32" s="25">
        <v>325.10000000000002</v>
      </c>
      <c r="J32" s="26">
        <f t="shared" si="3"/>
        <v>975300.00000000012</v>
      </c>
      <c r="K32" s="25">
        <v>328.4</v>
      </c>
      <c r="L32" s="26">
        <f t="shared" si="4"/>
        <v>985199.99999999988</v>
      </c>
      <c r="M32" s="27">
        <f t="shared" si="5"/>
        <v>-9899.9999999998636</v>
      </c>
      <c r="N32" s="28">
        <f t="shared" si="0"/>
        <v>264.66750000000002</v>
      </c>
      <c r="O32" s="29">
        <f t="shared" si="1"/>
        <v>-10164.667499999863</v>
      </c>
    </row>
    <row r="33" spans="3:15" x14ac:dyDescent="0.3">
      <c r="C33" s="23">
        <v>28</v>
      </c>
      <c r="D33" s="24">
        <v>43951</v>
      </c>
      <c r="E33" s="23" t="s">
        <v>28</v>
      </c>
      <c r="F33" s="23">
        <v>800</v>
      </c>
      <c r="G33" s="23">
        <v>800</v>
      </c>
      <c r="H33" s="23">
        <f t="shared" si="2"/>
        <v>1</v>
      </c>
      <c r="I33" s="25">
        <v>977</v>
      </c>
      <c r="J33" s="26">
        <f t="shared" si="3"/>
        <v>781600</v>
      </c>
      <c r="K33" s="25">
        <v>985</v>
      </c>
      <c r="L33" s="26">
        <f t="shared" si="4"/>
        <v>788000</v>
      </c>
      <c r="M33" s="27">
        <f t="shared" si="5"/>
        <v>-6400</v>
      </c>
      <c r="N33" s="28">
        <f t="shared" si="0"/>
        <v>211.89600000000002</v>
      </c>
      <c r="O33" s="29">
        <f t="shared" si="1"/>
        <v>-6611.8959999999997</v>
      </c>
    </row>
    <row r="34" spans="3:15" x14ac:dyDescent="0.3">
      <c r="C34" s="23">
        <v>29</v>
      </c>
      <c r="D34" s="24">
        <v>43951</v>
      </c>
      <c r="E34" s="23" t="s">
        <v>29</v>
      </c>
      <c r="F34" s="23">
        <v>15700</v>
      </c>
      <c r="G34" s="23">
        <v>31400</v>
      </c>
      <c r="H34" s="23">
        <f t="shared" si="2"/>
        <v>2</v>
      </c>
      <c r="I34" s="25">
        <v>30.1</v>
      </c>
      <c r="J34" s="26">
        <f t="shared" si="3"/>
        <v>945140</v>
      </c>
      <c r="K34" s="25">
        <v>30.2</v>
      </c>
      <c r="L34" s="26">
        <f t="shared" si="4"/>
        <v>948280</v>
      </c>
      <c r="M34" s="27">
        <f t="shared" si="5"/>
        <v>-3139.9999999999332</v>
      </c>
      <c r="N34" s="28">
        <f t="shared" si="0"/>
        <v>255.61170000000001</v>
      </c>
      <c r="O34" s="29">
        <f t="shared" si="1"/>
        <v>-3395.6116999999331</v>
      </c>
    </row>
    <row r="35" spans="3:15" x14ac:dyDescent="0.3">
      <c r="C35" s="23">
        <v>30</v>
      </c>
      <c r="D35" s="24">
        <v>43956</v>
      </c>
      <c r="E35" s="23" t="s">
        <v>30</v>
      </c>
      <c r="F35" s="23">
        <v>10400</v>
      </c>
      <c r="G35" s="23">
        <v>41600</v>
      </c>
      <c r="H35" s="23">
        <f t="shared" si="2"/>
        <v>4</v>
      </c>
      <c r="I35" s="25">
        <v>24.5</v>
      </c>
      <c r="J35" s="26">
        <f t="shared" si="3"/>
        <v>1019200</v>
      </c>
      <c r="K35" s="25">
        <v>22.9</v>
      </c>
      <c r="L35" s="26">
        <f t="shared" si="4"/>
        <v>952639.99999999988</v>
      </c>
      <c r="M35" s="27">
        <f t="shared" si="5"/>
        <v>66560.000000000058</v>
      </c>
      <c r="N35" s="28">
        <f t="shared" si="0"/>
        <v>266.19839999999999</v>
      </c>
      <c r="O35" s="29">
        <f t="shared" si="1"/>
        <v>66293.801600000064</v>
      </c>
    </row>
    <row r="36" spans="3:15" x14ac:dyDescent="0.3">
      <c r="C36" s="23">
        <v>31</v>
      </c>
      <c r="D36" s="24">
        <v>43956</v>
      </c>
      <c r="E36" s="23" t="s">
        <v>31</v>
      </c>
      <c r="F36" s="23">
        <v>1000</v>
      </c>
      <c r="G36" s="23">
        <v>1000</v>
      </c>
      <c r="H36" s="23">
        <f t="shared" si="2"/>
        <v>1</v>
      </c>
      <c r="I36" s="25">
        <v>666.5</v>
      </c>
      <c r="J36" s="26">
        <f t="shared" si="3"/>
        <v>666500</v>
      </c>
      <c r="K36" s="25">
        <v>632.79999999999995</v>
      </c>
      <c r="L36" s="26">
        <f t="shared" si="4"/>
        <v>632800</v>
      </c>
      <c r="M36" s="27">
        <f t="shared" si="5"/>
        <v>33700.000000000044</v>
      </c>
      <c r="N36" s="28">
        <f t="shared" si="0"/>
        <v>175.40549999999999</v>
      </c>
      <c r="O36" s="29">
        <f t="shared" si="1"/>
        <v>33524.594500000043</v>
      </c>
    </row>
    <row r="37" spans="3:15" x14ac:dyDescent="0.3">
      <c r="C37" s="23">
        <v>32</v>
      </c>
      <c r="D37" s="24">
        <v>43956</v>
      </c>
      <c r="E37" s="23" t="s">
        <v>32</v>
      </c>
      <c r="F37" s="23">
        <v>700</v>
      </c>
      <c r="G37" s="23">
        <v>700</v>
      </c>
      <c r="H37" s="23">
        <f t="shared" si="2"/>
        <v>1</v>
      </c>
      <c r="I37" s="25">
        <v>974.6</v>
      </c>
      <c r="J37" s="26">
        <f t="shared" si="3"/>
        <v>682220</v>
      </c>
      <c r="K37" s="25">
        <v>922.9</v>
      </c>
      <c r="L37" s="26">
        <f t="shared" si="4"/>
        <v>646030</v>
      </c>
      <c r="M37" s="27">
        <f t="shared" si="5"/>
        <v>36190.000000000029</v>
      </c>
      <c r="N37" s="28">
        <f t="shared" si="0"/>
        <v>179.31375</v>
      </c>
      <c r="O37" s="29">
        <f t="shared" si="1"/>
        <v>36010.686250000028</v>
      </c>
    </row>
    <row r="38" spans="3:15" x14ac:dyDescent="0.3">
      <c r="C38" s="23">
        <v>33</v>
      </c>
      <c r="D38" s="24">
        <v>43956</v>
      </c>
      <c r="E38" s="23" t="s">
        <v>33</v>
      </c>
      <c r="F38" s="23">
        <v>1851</v>
      </c>
      <c r="G38" s="23">
        <v>1851</v>
      </c>
      <c r="H38" s="23">
        <f t="shared" si="2"/>
        <v>1</v>
      </c>
      <c r="I38" s="25">
        <v>536.5</v>
      </c>
      <c r="J38" s="26">
        <f t="shared" si="3"/>
        <v>993061.5</v>
      </c>
      <c r="K38" s="25">
        <v>528.1</v>
      </c>
      <c r="L38" s="26">
        <f t="shared" si="4"/>
        <v>977513.10000000009</v>
      </c>
      <c r="M38" s="27">
        <f t="shared" si="5"/>
        <v>15548.399999999958</v>
      </c>
      <c r="N38" s="28">
        <f t="shared" si="0"/>
        <v>266.02757100000002</v>
      </c>
      <c r="O38" s="29">
        <f t="shared" si="1"/>
        <v>15282.372428999957</v>
      </c>
    </row>
    <row r="39" spans="3:15" x14ac:dyDescent="0.3">
      <c r="C39" s="23">
        <v>34</v>
      </c>
      <c r="D39" s="24">
        <v>43956</v>
      </c>
      <c r="E39" s="23" t="s">
        <v>34</v>
      </c>
      <c r="F39" s="23">
        <v>1150</v>
      </c>
      <c r="G39" s="23">
        <v>1150</v>
      </c>
      <c r="H39" s="23">
        <f t="shared" si="2"/>
        <v>1</v>
      </c>
      <c r="I39" s="25">
        <v>618.70000000000005</v>
      </c>
      <c r="J39" s="26">
        <f t="shared" si="3"/>
        <v>711505</v>
      </c>
      <c r="K39" s="25">
        <v>596.9</v>
      </c>
      <c r="L39" s="26">
        <f t="shared" si="4"/>
        <v>686435</v>
      </c>
      <c r="M39" s="27">
        <f t="shared" si="5"/>
        <v>25070.00000000008</v>
      </c>
      <c r="N39" s="28">
        <f t="shared" si="0"/>
        <v>188.72190000000001</v>
      </c>
      <c r="O39" s="29">
        <f t="shared" si="1"/>
        <v>24881.27810000008</v>
      </c>
    </row>
    <row r="40" spans="3:15" x14ac:dyDescent="0.3">
      <c r="C40" s="23">
        <v>35</v>
      </c>
      <c r="D40" s="24">
        <v>43956</v>
      </c>
      <c r="E40" s="23" t="s">
        <v>35</v>
      </c>
      <c r="F40" s="23">
        <v>2200</v>
      </c>
      <c r="G40" s="23">
        <v>2200</v>
      </c>
      <c r="H40" s="23">
        <f t="shared" si="2"/>
        <v>1</v>
      </c>
      <c r="I40" s="25">
        <v>335.5</v>
      </c>
      <c r="J40" s="26">
        <f t="shared" si="3"/>
        <v>738100</v>
      </c>
      <c r="K40" s="25">
        <v>325.89999999999998</v>
      </c>
      <c r="L40" s="26">
        <f t="shared" si="4"/>
        <v>716980</v>
      </c>
      <c r="M40" s="27">
        <f t="shared" si="5"/>
        <v>21120.000000000051</v>
      </c>
      <c r="N40" s="28">
        <f t="shared" si="0"/>
        <v>196.4358</v>
      </c>
      <c r="O40" s="29">
        <f t="shared" si="1"/>
        <v>20923.564200000052</v>
      </c>
    </row>
    <row r="41" spans="3:15" x14ac:dyDescent="0.3">
      <c r="C41" s="23">
        <v>36</v>
      </c>
      <c r="D41" s="24">
        <v>43956</v>
      </c>
      <c r="E41" s="23" t="s">
        <v>36</v>
      </c>
      <c r="F41" s="23">
        <v>2300</v>
      </c>
      <c r="G41" s="23">
        <v>2300</v>
      </c>
      <c r="H41" s="23">
        <f t="shared" si="2"/>
        <v>1</v>
      </c>
      <c r="I41" s="25">
        <v>364.9</v>
      </c>
      <c r="J41" s="26">
        <f t="shared" si="3"/>
        <v>839270</v>
      </c>
      <c r="K41" s="25">
        <v>351.7</v>
      </c>
      <c r="L41" s="26">
        <f t="shared" si="4"/>
        <v>808910</v>
      </c>
      <c r="M41" s="27">
        <f t="shared" si="5"/>
        <v>30359.999999999975</v>
      </c>
      <c r="N41" s="28">
        <f t="shared" si="0"/>
        <v>222.5043</v>
      </c>
      <c r="O41" s="29">
        <f t="shared" si="1"/>
        <v>30137.495699999974</v>
      </c>
    </row>
    <row r="42" spans="3:15" x14ac:dyDescent="0.3">
      <c r="C42" s="23">
        <v>37</v>
      </c>
      <c r="D42" s="24">
        <v>43956</v>
      </c>
      <c r="E42" s="23" t="s">
        <v>37</v>
      </c>
      <c r="F42" s="23">
        <v>500</v>
      </c>
      <c r="G42" s="23">
        <v>500</v>
      </c>
      <c r="H42" s="23">
        <f t="shared" si="2"/>
        <v>1</v>
      </c>
      <c r="I42" s="25">
        <v>2392.5</v>
      </c>
      <c r="J42" s="26">
        <f t="shared" si="3"/>
        <v>1196250</v>
      </c>
      <c r="K42" s="25">
        <v>2376.3000000000002</v>
      </c>
      <c r="L42" s="26">
        <f t="shared" si="4"/>
        <v>1188150</v>
      </c>
      <c r="M42" s="27">
        <f t="shared" si="5"/>
        <v>8099.9999999999091</v>
      </c>
      <c r="N42" s="28">
        <f t="shared" si="0"/>
        <v>321.89400000000001</v>
      </c>
      <c r="O42" s="29">
        <f t="shared" si="1"/>
        <v>7778.1059999999088</v>
      </c>
    </row>
    <row r="43" spans="3:15" x14ac:dyDescent="0.3">
      <c r="C43" s="23">
        <v>38</v>
      </c>
      <c r="D43" s="24">
        <v>43956</v>
      </c>
      <c r="E43" s="23" t="s">
        <v>38</v>
      </c>
      <c r="F43" s="23">
        <v>375</v>
      </c>
      <c r="G43" s="23">
        <v>750</v>
      </c>
      <c r="H43" s="23">
        <f t="shared" si="2"/>
        <v>2</v>
      </c>
      <c r="I43" s="25">
        <v>1200</v>
      </c>
      <c r="J43" s="26">
        <f t="shared" si="3"/>
        <v>900000</v>
      </c>
      <c r="K43" s="25">
        <v>1178.2</v>
      </c>
      <c r="L43" s="26">
        <f t="shared" si="4"/>
        <v>883650</v>
      </c>
      <c r="M43" s="27">
        <f t="shared" si="5"/>
        <v>16349.999999999965</v>
      </c>
      <c r="N43" s="28">
        <f t="shared" si="0"/>
        <v>240.79275000000001</v>
      </c>
      <c r="O43" s="29">
        <f t="shared" si="1"/>
        <v>16109.207249999965</v>
      </c>
    </row>
    <row r="44" spans="3:15" x14ac:dyDescent="0.3">
      <c r="C44" s="23">
        <v>39</v>
      </c>
      <c r="D44" s="24">
        <v>43956</v>
      </c>
      <c r="E44" s="23" t="s">
        <v>9</v>
      </c>
      <c r="F44" s="23">
        <v>1375</v>
      </c>
      <c r="G44" s="23">
        <v>2750</v>
      </c>
      <c r="H44" s="23">
        <f t="shared" si="2"/>
        <v>2</v>
      </c>
      <c r="I44" s="25">
        <v>474.8</v>
      </c>
      <c r="J44" s="26">
        <f t="shared" si="3"/>
        <v>1305700</v>
      </c>
      <c r="K44" s="25">
        <v>464.9</v>
      </c>
      <c r="L44" s="26">
        <f t="shared" si="4"/>
        <v>1278475</v>
      </c>
      <c r="M44" s="27">
        <f t="shared" si="5"/>
        <v>27225.000000000095</v>
      </c>
      <c r="N44" s="28">
        <f t="shared" si="0"/>
        <v>348.86362500000001</v>
      </c>
      <c r="O44" s="29">
        <f t="shared" si="1"/>
        <v>26876.136375000093</v>
      </c>
    </row>
    <row r="45" spans="3:15" x14ac:dyDescent="0.3">
      <c r="C45" s="30">
        <v>40</v>
      </c>
      <c r="D45" s="31">
        <v>43956</v>
      </c>
      <c r="E45" s="30" t="s">
        <v>39</v>
      </c>
      <c r="F45" s="30">
        <v>4100</v>
      </c>
      <c r="G45" s="30">
        <v>12300</v>
      </c>
      <c r="H45" s="30">
        <f t="shared" si="2"/>
        <v>3</v>
      </c>
      <c r="I45" s="32">
        <v>80.900000000000006</v>
      </c>
      <c r="J45" s="33">
        <f t="shared" si="3"/>
        <v>995070.00000000012</v>
      </c>
      <c r="K45" s="32">
        <v>79.7</v>
      </c>
      <c r="L45" s="33">
        <f t="shared" si="4"/>
        <v>980310</v>
      </c>
      <c r="M45" s="34">
        <f t="shared" si="5"/>
        <v>14760.000000000035</v>
      </c>
      <c r="N45" s="35">
        <f t="shared" si="0"/>
        <v>266.67630000000003</v>
      </c>
      <c r="O45" s="36">
        <f t="shared" si="1"/>
        <v>14493.323700000035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2022-05-19T04:00:25Z</dcterms:modified>
</cp:coreProperties>
</file>