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namedSheetViews/namedSheetView1.xml" ContentType="application/vnd.ms-excel.namedsheetview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namedSheetViews/namedSheetView2.xml" ContentType="application/vnd.ms-excel.namedsheetviews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namedSheetViews/namedSheetView3.xml" ContentType="application/vnd.ms-excel.namedsheetviews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namedSheetViews/namedSheetView4.xml" ContentType="application/vnd.ms-excel.namedsheetviews+xml"/>
  <Override PartName="/xl/charts/chart22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3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4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5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6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7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8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9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0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1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5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namedSheetViews/namedSheetView5.xml" ContentType="application/vnd.ms-excel.namedsheetviews+xml"/>
  <Override PartName="/xl/charts/chart32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3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4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5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6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7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8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9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0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1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6.xml" ContentType="application/vnd.openxmlformats-officedocument.drawing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namedSheetViews/namedSheetView6.xml" ContentType="application/vnd.ms-excel.namedsheetviews+xml"/>
  <Override PartName="/xl/charts/chart42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3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4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5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6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7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8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49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0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1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drawings/drawing7.xml" ContentType="application/vnd.openxmlformats-officedocument.drawing+xml"/>
  <Override PartName="/xl/charts/chart52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3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drawings/drawing8.xml" ContentType="application/vnd.openxmlformats-officedocument.drawing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namedSheetViews/namedSheetView7.xml" ContentType="application/vnd.ms-excel.namedsheetviews+xml"/>
  <Override PartName="/xl/charts/chart54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5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6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7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8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59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0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1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2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3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drawings/drawing9.xml" ContentType="application/vnd.openxmlformats-officedocument.drawing+xml"/>
  <Override PartName="/xl/charts/chart64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5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drawings/drawing10.xml" ContentType="application/vnd.openxmlformats-officedocument.drawing+xml"/>
  <Override PartName="/xl/charts/chart66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7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drawings/drawing11.xml" ContentType="application/vnd.openxmlformats-officedocument.drawing+xml"/>
  <Override PartName="/xl/charts/chart68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69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0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1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yCharmProjects\Dash\TSG_Kicken\input_data\"/>
    </mc:Choice>
  </mc:AlternateContent>
  <xr:revisionPtr revIDLastSave="0" documentId="13_ncr:1_{896FCD46-6EF5-4403-9446-CE76D11F2AB1}" xr6:coauthVersionLast="47" xr6:coauthVersionMax="47" xr10:uidLastSave="{00000000-0000-0000-0000-000000000000}"/>
  <bookViews>
    <workbookView xWindow="38280" yWindow="-120" windowWidth="29040" windowHeight="15840" activeTab="5" xr2:uid="{9AC10FD5-A2E7-4E4E-B200-5618D448580F}"/>
  </bookViews>
  <sheets>
    <sheet name="Testtabelle" sheetId="26" r:id="rId1"/>
    <sheet name="October-2022" sheetId="1" r:id="rId2"/>
    <sheet name="November-2022" sheetId="28" r:id="rId3"/>
    <sheet name="December-2022" sheetId="25" r:id="rId4"/>
    <sheet name="January-2023" sheetId="30" r:id="rId5"/>
    <sheet name="February-2023" sheetId="32" r:id="rId6"/>
    <sheet name="Tabelle1" sheetId="35" r:id="rId7"/>
    <sheet name="März" sheetId="34" r:id="rId8"/>
    <sheet name="letzterMonat (2)" sheetId="33" r:id="rId9"/>
    <sheet name="letzterMonat" sheetId="16" r:id="rId10"/>
    <sheet name="Jahresauswertung" sheetId="15" r:id="rId11"/>
  </sheets>
  <definedNames>
    <definedName name="_xlnm._FilterDatabase" localSheetId="3" hidden="1">'December-2022'!$A$1:$AM$20</definedName>
    <definedName name="_xlnm._FilterDatabase" localSheetId="5" hidden="1">'February-2023'!$A$1:$AM$20</definedName>
    <definedName name="_xlnm._FilterDatabase" localSheetId="10" hidden="1">Jahresauswertung!$A$1:$AP$20</definedName>
    <definedName name="_xlnm._FilterDatabase" localSheetId="4" hidden="1">'January-2023'!$A$1:$AM$20</definedName>
    <definedName name="_xlnm._FilterDatabase" localSheetId="9" hidden="1">letzterMonat!$A$1:$AP$20</definedName>
    <definedName name="_xlnm._FilterDatabase" localSheetId="8" hidden="1">'letzterMonat (2)'!$A$1:$AP$20</definedName>
    <definedName name="_xlnm._FilterDatabase" localSheetId="7" hidden="1">März!$A$1:$AM$20</definedName>
    <definedName name="_xlnm._FilterDatabase" localSheetId="2" hidden="1">'November-2022'!$A$1:$AM$20</definedName>
    <definedName name="_xlnm._FilterDatabase" localSheetId="1" hidden="1">'October-2022'!$A$1:$R$20</definedName>
    <definedName name="_xlnm._FilterDatabase" localSheetId="0" hidden="1">Testtabelle!$A$1:$AM$20</definedName>
    <definedName name="_xlchart.v1.0" hidden="1">Testtabelle!$AW$2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5" l="1"/>
  <c r="K14" i="15"/>
  <c r="M9" i="15"/>
  <c r="M8" i="15"/>
  <c r="K8" i="15"/>
  <c r="M7" i="15"/>
  <c r="M6" i="15"/>
  <c r="K6" i="15"/>
  <c r="M5" i="15"/>
  <c r="M4" i="15"/>
  <c r="K4" i="15"/>
  <c r="M3" i="15"/>
  <c r="M2" i="15"/>
  <c r="K2" i="15"/>
  <c r="J3" i="15"/>
  <c r="K9" i="15"/>
  <c r="K7" i="15"/>
  <c r="K5" i="15"/>
  <c r="K3" i="15"/>
  <c r="BJ25" i="32"/>
  <c r="BJ38" i="32"/>
  <c r="BI38" i="32"/>
  <c r="BH38" i="32"/>
  <c r="BA39" i="32"/>
  <c r="BF39" i="32"/>
  <c r="BE39" i="32"/>
  <c r="BD39" i="32"/>
  <c r="BC39" i="32"/>
  <c r="BB39" i="32"/>
  <c r="BF29" i="32"/>
  <c r="BD29" i="32"/>
  <c r="E3" i="34"/>
  <c r="E4" i="34"/>
  <c r="E5" i="34"/>
  <c r="E7" i="34"/>
  <c r="BE4" i="34"/>
  <c r="E6" i="34"/>
  <c r="AU6" i="34"/>
  <c r="E8" i="34"/>
  <c r="E9" i="34"/>
  <c r="E10" i="34"/>
  <c r="E11" i="34"/>
  <c r="E11" i="15"/>
  <c r="E12" i="34"/>
  <c r="E13" i="34"/>
  <c r="E13" i="15"/>
  <c r="E14" i="34"/>
  <c r="E14" i="15"/>
  <c r="E3" i="15"/>
  <c r="F18" i="34"/>
  <c r="BM40" i="34"/>
  <c r="BL40" i="34"/>
  <c r="F20" i="34"/>
  <c r="BJ40" i="34"/>
  <c r="F19" i="34"/>
  <c r="F17" i="34"/>
  <c r="H18" i="34"/>
  <c r="H19" i="34"/>
  <c r="H17" i="34"/>
  <c r="J18" i="34"/>
  <c r="J19" i="34"/>
  <c r="J17" i="34"/>
  <c r="L17" i="34"/>
  <c r="N18" i="34"/>
  <c r="N19" i="34"/>
  <c r="N17" i="34"/>
  <c r="P18" i="34"/>
  <c r="P19" i="34"/>
  <c r="P17" i="34"/>
  <c r="R18" i="34"/>
  <c r="R19" i="34"/>
  <c r="R17" i="34"/>
  <c r="T18" i="34"/>
  <c r="T19" i="34"/>
  <c r="T17" i="34"/>
  <c r="V18" i="34"/>
  <c r="V19" i="34"/>
  <c r="V17" i="34"/>
  <c r="X18" i="34"/>
  <c r="X19" i="34"/>
  <c r="X17" i="34"/>
  <c r="Z18" i="34"/>
  <c r="Z19" i="34"/>
  <c r="Z17" i="34"/>
  <c r="AB18" i="34"/>
  <c r="AB19" i="34"/>
  <c r="AB17" i="34"/>
  <c r="AD18" i="34"/>
  <c r="AD19" i="34"/>
  <c r="AD17" i="34"/>
  <c r="AF18" i="34"/>
  <c r="AF19" i="34"/>
  <c r="AF17" i="34"/>
  <c r="AH18" i="34"/>
  <c r="AH19" i="34"/>
  <c r="AH17" i="34"/>
  <c r="AJ18" i="34"/>
  <c r="AJ19" i="34"/>
  <c r="AJ17" i="34"/>
  <c r="AL18" i="34"/>
  <c r="AL19" i="34"/>
  <c r="AL17" i="34"/>
  <c r="AN17" i="34"/>
  <c r="AP17" i="34"/>
  <c r="BI40" i="34"/>
  <c r="BH40" i="34"/>
  <c r="BE40" i="34"/>
  <c r="BD40" i="34"/>
  <c r="BC40" i="34"/>
  <c r="BB40" i="34"/>
  <c r="BA40" i="34"/>
  <c r="BM39" i="34"/>
  <c r="BL39" i="34"/>
  <c r="AL20" i="34"/>
  <c r="BJ39" i="34"/>
  <c r="BI39" i="34"/>
  <c r="BH39" i="34"/>
  <c r="BF39" i="34"/>
  <c r="BE39" i="34"/>
  <c r="BD39" i="34"/>
  <c r="AF20" i="34"/>
  <c r="BC39" i="34"/>
  <c r="BB39" i="34"/>
  <c r="BA39" i="34"/>
  <c r="AN18" i="34"/>
  <c r="BM38" i="34"/>
  <c r="BL38" i="34"/>
  <c r="X20" i="34"/>
  <c r="BJ38" i="34"/>
  <c r="BI38" i="34"/>
  <c r="BH38" i="34"/>
  <c r="BF38" i="34"/>
  <c r="BE38" i="34"/>
  <c r="BD38" i="34"/>
  <c r="AD20" i="34"/>
  <c r="BC38" i="34"/>
  <c r="BB38" i="34"/>
  <c r="BA38" i="34"/>
  <c r="BM37" i="34"/>
  <c r="BL37" i="34"/>
  <c r="Z20" i="34"/>
  <c r="BJ37" i="34"/>
  <c r="BI37" i="34"/>
  <c r="BH37" i="34"/>
  <c r="BF37" i="34"/>
  <c r="BE37" i="34"/>
  <c r="BD37" i="34"/>
  <c r="AB20" i="34"/>
  <c r="BC37" i="34"/>
  <c r="BB37" i="34"/>
  <c r="BA37" i="34"/>
  <c r="AP18" i="34"/>
  <c r="BM36" i="34"/>
  <c r="BL36" i="34"/>
  <c r="AJ20" i="34"/>
  <c r="BJ36" i="34"/>
  <c r="BI36" i="34"/>
  <c r="BH36" i="34"/>
  <c r="BF36" i="34"/>
  <c r="BE36" i="34"/>
  <c r="BD36" i="34"/>
  <c r="AH20" i="34"/>
  <c r="BC36" i="34"/>
  <c r="BB36" i="34"/>
  <c r="BA36" i="34"/>
  <c r="BM35" i="34"/>
  <c r="BL35" i="34"/>
  <c r="H20" i="34"/>
  <c r="BJ35" i="34"/>
  <c r="BI35" i="34"/>
  <c r="BH35" i="34"/>
  <c r="AN19" i="34"/>
  <c r="BF35" i="34"/>
  <c r="BE35" i="34"/>
  <c r="BD35" i="34"/>
  <c r="AN20" i="34"/>
  <c r="BC35" i="34"/>
  <c r="BB35" i="34"/>
  <c r="BA35" i="34"/>
  <c r="BM34" i="34"/>
  <c r="BL34" i="34"/>
  <c r="BJ34" i="34"/>
  <c r="BI34" i="34"/>
  <c r="BH34" i="34"/>
  <c r="BF34" i="34"/>
  <c r="BE34" i="34"/>
  <c r="BD34" i="34"/>
  <c r="BC34" i="34"/>
  <c r="BB34" i="34"/>
  <c r="BA34" i="34"/>
  <c r="BM33" i="34"/>
  <c r="BL33" i="34"/>
  <c r="BJ33" i="34"/>
  <c r="BI33" i="34"/>
  <c r="BH33" i="34"/>
  <c r="BF33" i="34"/>
  <c r="BE33" i="34"/>
  <c r="BD33" i="34"/>
  <c r="BC33" i="34"/>
  <c r="BB33" i="34"/>
  <c r="BA33" i="34"/>
  <c r="BM32" i="34"/>
  <c r="BL32" i="34"/>
  <c r="BJ32" i="34"/>
  <c r="BI32" i="34"/>
  <c r="BH32" i="34"/>
  <c r="BF32" i="34"/>
  <c r="BE32" i="34"/>
  <c r="BD32" i="34"/>
  <c r="BC32" i="34"/>
  <c r="BB32" i="34"/>
  <c r="BA32" i="34"/>
  <c r="BM31" i="34"/>
  <c r="BL31" i="34"/>
  <c r="V20" i="34"/>
  <c r="BJ31" i="34"/>
  <c r="BI31" i="34"/>
  <c r="BH31" i="34"/>
  <c r="AP19" i="34"/>
  <c r="BF31" i="34"/>
  <c r="BE31" i="34"/>
  <c r="BD31" i="34"/>
  <c r="BC31" i="34"/>
  <c r="BB31" i="34"/>
  <c r="BA31" i="34"/>
  <c r="L18" i="34"/>
  <c r="BM30" i="34"/>
  <c r="BL30" i="34"/>
  <c r="L20" i="34"/>
  <c r="BJ30" i="34"/>
  <c r="BI30" i="34"/>
  <c r="BH30" i="34"/>
  <c r="BF30" i="34"/>
  <c r="BE30" i="34"/>
  <c r="BD30" i="34"/>
  <c r="BC30" i="34"/>
  <c r="BB30" i="34"/>
  <c r="BA30" i="34"/>
  <c r="BM29" i="34"/>
  <c r="BL29" i="34"/>
  <c r="BJ29" i="34"/>
  <c r="BI29" i="34"/>
  <c r="BH29" i="34"/>
  <c r="BF29" i="34"/>
  <c r="BE29" i="34"/>
  <c r="BD29" i="34"/>
  <c r="BC29" i="34"/>
  <c r="BB29" i="34"/>
  <c r="BA29" i="34"/>
  <c r="BM28" i="34"/>
  <c r="BL28" i="34"/>
  <c r="BJ28" i="34"/>
  <c r="BF28" i="34"/>
  <c r="BE28" i="34"/>
  <c r="BD28" i="34"/>
  <c r="BC28" i="34"/>
  <c r="BB28" i="34"/>
  <c r="BA28" i="34"/>
  <c r="BM27" i="34"/>
  <c r="BL27" i="34"/>
  <c r="BJ27" i="34"/>
  <c r="BI27" i="34"/>
  <c r="BH27" i="34"/>
  <c r="BF27" i="34"/>
  <c r="BE27" i="34"/>
  <c r="BD27" i="34"/>
  <c r="J20" i="34"/>
  <c r="BC27" i="34"/>
  <c r="BB27" i="34"/>
  <c r="BA27" i="34"/>
  <c r="BM26" i="34"/>
  <c r="BL26" i="34"/>
  <c r="BJ26" i="34"/>
  <c r="BI26" i="34"/>
  <c r="BH26" i="34"/>
  <c r="L19" i="34"/>
  <c r="BF26" i="34"/>
  <c r="BE26" i="34"/>
  <c r="BD26" i="34"/>
  <c r="BC26" i="34"/>
  <c r="BB26" i="34"/>
  <c r="BA26" i="34"/>
  <c r="BM25" i="34"/>
  <c r="BL25" i="34"/>
  <c r="T20" i="34"/>
  <c r="BJ25" i="34"/>
  <c r="BI25" i="34"/>
  <c r="BH25" i="34"/>
  <c r="BF25" i="34"/>
  <c r="BE25" i="34"/>
  <c r="BD25" i="34"/>
  <c r="N20" i="34"/>
  <c r="BC25" i="34"/>
  <c r="BB25" i="34"/>
  <c r="BA25" i="34"/>
  <c r="B2" i="34"/>
  <c r="B3" i="34"/>
  <c r="B4" i="34"/>
  <c r="B5" i="34"/>
  <c r="B6" i="34"/>
  <c r="B7" i="34"/>
  <c r="B8" i="34"/>
  <c r="B9" i="34"/>
  <c r="B10" i="34"/>
  <c r="B11" i="34"/>
  <c r="B12" i="34"/>
  <c r="B13" i="34"/>
  <c r="B14" i="34"/>
  <c r="B18" i="34"/>
  <c r="B19" i="34"/>
  <c r="D25" i="34"/>
  <c r="BM24" i="34"/>
  <c r="BL24" i="34"/>
  <c r="BJ24" i="34"/>
  <c r="BI24" i="34"/>
  <c r="BH24" i="34"/>
  <c r="BF24" i="34"/>
  <c r="BE24" i="34"/>
  <c r="BD24" i="34"/>
  <c r="BC24" i="34"/>
  <c r="BB24" i="34"/>
  <c r="BA24" i="34"/>
  <c r="E2" i="34"/>
  <c r="BM23" i="34"/>
  <c r="BL23" i="34"/>
  <c r="P20" i="34"/>
  <c r="BJ23" i="34"/>
  <c r="BI23" i="34"/>
  <c r="BH23" i="34"/>
  <c r="BF23" i="34"/>
  <c r="BE23" i="34"/>
  <c r="BD23" i="34"/>
  <c r="BC23" i="34"/>
  <c r="BB23" i="34"/>
  <c r="BA23" i="34"/>
  <c r="AV20" i="34" a="1"/>
  <c r="AV20" i="34"/>
  <c r="AV2" i="34"/>
  <c r="AV3" i="34"/>
  <c r="AV4" i="34"/>
  <c r="AV5" i="34"/>
  <c r="AV6" i="34"/>
  <c r="AV7" i="34"/>
  <c r="AV8" i="34"/>
  <c r="AV9" i="34"/>
  <c r="AV18" i="34"/>
  <c r="AV19" i="34"/>
  <c r="AV21" i="34"/>
  <c r="AU20" i="34" a="1"/>
  <c r="AU20" i="34"/>
  <c r="AU2" i="34"/>
  <c r="AU4" i="34"/>
  <c r="AU7" i="34"/>
  <c r="AU8" i="34"/>
  <c r="AU9" i="34"/>
  <c r="AR20" i="34"/>
  <c r="AR18" i="34"/>
  <c r="AR19" i="34"/>
  <c r="AR21" i="34"/>
  <c r="AP20" i="34"/>
  <c r="AP21" i="34"/>
  <c r="AN21" i="34"/>
  <c r="AL21" i="34"/>
  <c r="AJ21" i="34"/>
  <c r="AH21" i="34"/>
  <c r="AF21" i="34"/>
  <c r="AD21" i="34"/>
  <c r="AB21" i="34"/>
  <c r="Z21" i="34"/>
  <c r="X21" i="34"/>
  <c r="V21" i="34"/>
  <c r="T21" i="34"/>
  <c r="R20" i="34"/>
  <c r="R21" i="34"/>
  <c r="P21" i="34"/>
  <c r="N21" i="34"/>
  <c r="L21" i="34"/>
  <c r="J21" i="34"/>
  <c r="H21" i="34"/>
  <c r="F21" i="34"/>
  <c r="D20" i="34"/>
  <c r="B20" i="34"/>
  <c r="B21" i="34"/>
  <c r="AW2" i="34"/>
  <c r="BK18" i="34"/>
  <c r="BJ18" i="34"/>
  <c r="BI18" i="34"/>
  <c r="BH18" i="34"/>
  <c r="AW3" i="34"/>
  <c r="BK17" i="34"/>
  <c r="BJ17" i="34"/>
  <c r="BI17" i="34"/>
  <c r="BH17" i="34"/>
  <c r="AV17" i="34"/>
  <c r="AR17" i="34"/>
  <c r="B17" i="34"/>
  <c r="BK16" i="34"/>
  <c r="BJ16" i="34"/>
  <c r="BI16" i="34"/>
  <c r="BH16" i="34"/>
  <c r="B16" i="34"/>
  <c r="BK15" i="34"/>
  <c r="BJ15" i="34"/>
  <c r="BI15" i="34"/>
  <c r="BH15" i="34"/>
  <c r="B15" i="34"/>
  <c r="AR15" i="34"/>
  <c r="AP15" i="34"/>
  <c r="AN15" i="34"/>
  <c r="AL15" i="34"/>
  <c r="AJ15" i="34"/>
  <c r="AH15" i="34"/>
  <c r="AF15" i="34"/>
  <c r="AD15" i="34"/>
  <c r="AB15" i="34"/>
  <c r="Z15" i="34"/>
  <c r="X15" i="34"/>
  <c r="V15" i="34"/>
  <c r="T15" i="34"/>
  <c r="R15" i="34"/>
  <c r="P15" i="34"/>
  <c r="N15" i="34"/>
  <c r="L15" i="34"/>
  <c r="J15" i="34"/>
  <c r="H15" i="34"/>
  <c r="F15" i="34"/>
  <c r="AW5" i="34"/>
  <c r="AW6" i="34"/>
  <c r="AW7" i="34"/>
  <c r="BK14" i="34"/>
  <c r="BJ14" i="34"/>
  <c r="BI14" i="34"/>
  <c r="BH14" i="34"/>
  <c r="AW4" i="34"/>
  <c r="AW8" i="34"/>
  <c r="AW9" i="34"/>
  <c r="AW10" i="34"/>
  <c r="BD9" i="34"/>
  <c r="BD14" i="34"/>
  <c r="BE9" i="34"/>
  <c r="BE14" i="34"/>
  <c r="BF14" i="34"/>
  <c r="BC14" i="34"/>
  <c r="BK13" i="34"/>
  <c r="BJ13" i="34"/>
  <c r="BI13" i="34"/>
  <c r="BH13" i="34"/>
  <c r="BD8" i="34"/>
  <c r="BD13" i="34"/>
  <c r="BE8" i="34"/>
  <c r="BE13" i="34"/>
  <c r="BF13" i="34"/>
  <c r="BC13" i="34"/>
  <c r="BK12" i="34"/>
  <c r="BJ12" i="34"/>
  <c r="BI12" i="34"/>
  <c r="BH12" i="34"/>
  <c r="BD7" i="34"/>
  <c r="BD12" i="34"/>
  <c r="BE7" i="34"/>
  <c r="BE12" i="34"/>
  <c r="BF12" i="34"/>
  <c r="BC12" i="34"/>
  <c r="BK11" i="34"/>
  <c r="BJ11" i="34"/>
  <c r="BI11" i="34"/>
  <c r="BH11" i="34"/>
  <c r="BK10" i="34"/>
  <c r="BJ10" i="34"/>
  <c r="BI10" i="34"/>
  <c r="BH10" i="34"/>
  <c r="BK9" i="34"/>
  <c r="BJ9" i="34"/>
  <c r="BI9" i="34"/>
  <c r="BH9" i="34"/>
  <c r="BF9" i="34"/>
  <c r="BK8" i="34"/>
  <c r="BJ8" i="34"/>
  <c r="BI8" i="34"/>
  <c r="BH8" i="34"/>
  <c r="BF7" i="34"/>
  <c r="BF8" i="34"/>
  <c r="BK7" i="34"/>
  <c r="BJ7" i="34"/>
  <c r="BI7" i="34"/>
  <c r="BH7" i="34"/>
  <c r="BK6" i="34"/>
  <c r="BJ6" i="34"/>
  <c r="BI6" i="34"/>
  <c r="BH6" i="34"/>
  <c r="BK5" i="34"/>
  <c r="BJ5" i="34"/>
  <c r="BI5" i="34"/>
  <c r="BH5" i="34"/>
  <c r="BK4" i="34"/>
  <c r="BJ4" i="34"/>
  <c r="BI4" i="34"/>
  <c r="BH4" i="34"/>
  <c r="BD4" i="34"/>
  <c r="BK3" i="34"/>
  <c r="BJ3" i="34"/>
  <c r="BI3" i="34"/>
  <c r="BH3" i="34"/>
  <c r="BD3" i="34"/>
  <c r="BK2" i="34"/>
  <c r="BJ2" i="34"/>
  <c r="BI2" i="34"/>
  <c r="BH2" i="34"/>
  <c r="BD2" i="34"/>
  <c r="AP20" i="33"/>
  <c r="AN20" i="33"/>
  <c r="AL20" i="33"/>
  <c r="AJ20" i="33"/>
  <c r="AH20" i="33"/>
  <c r="AF20" i="33"/>
  <c r="AD20" i="33"/>
  <c r="AB20" i="33"/>
  <c r="Z20" i="33"/>
  <c r="X20" i="33"/>
  <c r="V20" i="33"/>
  <c r="T20" i="33"/>
  <c r="R20" i="33"/>
  <c r="P20" i="33"/>
  <c r="N20" i="33"/>
  <c r="L20" i="33"/>
  <c r="J20" i="33"/>
  <c r="H20" i="33"/>
  <c r="F20" i="33"/>
  <c r="D20" i="33"/>
  <c r="B20" i="33"/>
  <c r="AP19" i="33"/>
  <c r="AN19" i="33"/>
  <c r="AL19" i="33"/>
  <c r="AJ19" i="33"/>
  <c r="AH19" i="33"/>
  <c r="AF19" i="33"/>
  <c r="AD19" i="33"/>
  <c r="AB19" i="33"/>
  <c r="Z19" i="33"/>
  <c r="X19" i="33"/>
  <c r="V19" i="33"/>
  <c r="T19" i="33"/>
  <c r="R19" i="33"/>
  <c r="P19" i="33"/>
  <c r="N19" i="33"/>
  <c r="L19" i="33"/>
  <c r="J19" i="33"/>
  <c r="H19" i="33"/>
  <c r="F19" i="33"/>
  <c r="E2" i="33"/>
  <c r="E3" i="33"/>
  <c r="E4" i="33"/>
  <c r="E5" i="33"/>
  <c r="E6" i="33"/>
  <c r="E7" i="33"/>
  <c r="E8" i="33"/>
  <c r="E9" i="33"/>
  <c r="E10" i="33"/>
  <c r="E11" i="33"/>
  <c r="E12" i="33"/>
  <c r="E13" i="33"/>
  <c r="E14" i="33"/>
  <c r="D19" i="33"/>
  <c r="B2" i="33"/>
  <c r="B3" i="33"/>
  <c r="B4" i="33"/>
  <c r="B5" i="33"/>
  <c r="B6" i="33"/>
  <c r="B7" i="33"/>
  <c r="B8" i="33"/>
  <c r="B9" i="33"/>
  <c r="B10" i="33"/>
  <c r="B11" i="33"/>
  <c r="B12" i="33"/>
  <c r="B13" i="33"/>
  <c r="B14" i="33"/>
  <c r="B19" i="33"/>
  <c r="AP18" i="33"/>
  <c r="AN18" i="33"/>
  <c r="AL18" i="33"/>
  <c r="AJ18" i="33"/>
  <c r="AH18" i="33"/>
  <c r="AF18" i="33"/>
  <c r="AD18" i="33"/>
  <c r="AB18" i="33"/>
  <c r="Z18" i="33"/>
  <c r="X18" i="33"/>
  <c r="V18" i="33"/>
  <c r="T18" i="33"/>
  <c r="R18" i="33"/>
  <c r="P18" i="33"/>
  <c r="N18" i="33"/>
  <c r="L18" i="33"/>
  <c r="J18" i="33"/>
  <c r="H18" i="33"/>
  <c r="F18" i="33"/>
  <c r="D18" i="33"/>
  <c r="B18" i="33"/>
  <c r="AP17" i="33"/>
  <c r="AN17" i="33"/>
  <c r="AL17" i="33"/>
  <c r="AJ17" i="33"/>
  <c r="AH17" i="33"/>
  <c r="AF17" i="33"/>
  <c r="AD17" i="33"/>
  <c r="AB17" i="33"/>
  <c r="Z17" i="33"/>
  <c r="X17" i="33"/>
  <c r="V17" i="33"/>
  <c r="T17" i="33"/>
  <c r="R17" i="33"/>
  <c r="P17" i="33"/>
  <c r="N17" i="33"/>
  <c r="L17" i="33"/>
  <c r="J17" i="33"/>
  <c r="H17" i="33"/>
  <c r="F17" i="33"/>
  <c r="D17" i="33"/>
  <c r="B17" i="33"/>
  <c r="AR20" i="32"/>
  <c r="AR21" i="32"/>
  <c r="AR19" i="32"/>
  <c r="AR17" i="32"/>
  <c r="AR18" i="32"/>
  <c r="AR15" i="32"/>
  <c r="AH20" i="32"/>
  <c r="Q4" i="32"/>
  <c r="E4" i="32"/>
  <c r="BL32" i="32"/>
  <c r="BH37" i="32"/>
  <c r="BA29" i="32"/>
  <c r="BL37" i="32"/>
  <c r="BH41" i="32"/>
  <c r="BA36" i="32"/>
  <c r="BL40" i="32"/>
  <c r="BH36" i="32"/>
  <c r="BA34" i="32"/>
  <c r="BL36" i="32"/>
  <c r="BH35" i="32"/>
  <c r="BA33" i="32"/>
  <c r="BL39" i="32"/>
  <c r="BH32" i="32"/>
  <c r="BA37" i="32"/>
  <c r="BL35" i="32"/>
  <c r="BH34" i="32"/>
  <c r="BA38" i="32"/>
  <c r="BL33" i="32"/>
  <c r="BH33" i="32"/>
  <c r="BA35" i="32"/>
  <c r="BL31" i="32"/>
  <c r="BH31" i="32"/>
  <c r="BA30" i="32"/>
  <c r="BL27" i="32"/>
  <c r="BH40" i="32"/>
  <c r="BA32" i="32"/>
  <c r="BL30" i="32"/>
  <c r="BH30" i="32"/>
  <c r="BA41" i="32"/>
  <c r="BL38" i="32"/>
  <c r="BH39" i="32"/>
  <c r="BA31" i="32"/>
  <c r="BL34" i="32"/>
  <c r="BH27" i="32"/>
  <c r="BA25" i="32"/>
  <c r="BL25" i="32"/>
  <c r="BA24" i="32"/>
  <c r="BL29" i="32"/>
  <c r="BH29" i="32"/>
  <c r="BA23" i="32"/>
  <c r="BL28" i="32"/>
  <c r="BH28" i="32"/>
  <c r="BA40" i="32"/>
  <c r="BL24" i="32"/>
  <c r="BH24" i="32"/>
  <c r="BA27" i="32"/>
  <c r="BL23" i="32"/>
  <c r="N20" i="32"/>
  <c r="BJ23" i="32"/>
  <c r="BH23" i="32"/>
  <c r="BA26" i="32"/>
  <c r="BL26" i="32"/>
  <c r="BH26" i="32"/>
  <c r="BA28" i="32"/>
  <c r="AV20" i="32" a="1"/>
  <c r="AV20" i="32"/>
  <c r="AU20" i="32" a="1"/>
  <c r="AU20" i="32"/>
  <c r="AP20" i="32"/>
  <c r="AN20" i="32"/>
  <c r="BJ40" i="32"/>
  <c r="AL20" i="32"/>
  <c r="BJ41" i="32"/>
  <c r="AJ20" i="32"/>
  <c r="BJ32" i="32"/>
  <c r="AF20" i="32"/>
  <c r="BC36" i="32"/>
  <c r="AD20" i="32"/>
  <c r="BC34" i="32"/>
  <c r="AB20" i="32"/>
  <c r="BC33" i="32"/>
  <c r="Z20" i="32"/>
  <c r="BJ35" i="32"/>
  <c r="X20" i="32"/>
  <c r="BC30" i="32"/>
  <c r="V20" i="32"/>
  <c r="BJ30" i="32"/>
  <c r="T20" i="32"/>
  <c r="BJ24" i="32"/>
  <c r="R20" i="32"/>
  <c r="P20" i="32"/>
  <c r="BC28" i="32"/>
  <c r="BC27" i="32"/>
  <c r="L20" i="32"/>
  <c r="J20" i="32"/>
  <c r="BC23" i="32"/>
  <c r="H20" i="32"/>
  <c r="BJ34" i="32"/>
  <c r="F20" i="32"/>
  <c r="BJ37" i="32"/>
  <c r="D20" i="32"/>
  <c r="B20" i="32"/>
  <c r="AP19" i="32"/>
  <c r="BF41" i="32"/>
  <c r="AN19" i="32"/>
  <c r="BF38" i="32"/>
  <c r="AL19" i="32"/>
  <c r="BF31" i="32"/>
  <c r="AJ19" i="32"/>
  <c r="BF35" i="32"/>
  <c r="AH19" i="32"/>
  <c r="BF37" i="32"/>
  <c r="AF19" i="32"/>
  <c r="BF36" i="32"/>
  <c r="AD19" i="32"/>
  <c r="BF34" i="32"/>
  <c r="AB19" i="32"/>
  <c r="BF33" i="32"/>
  <c r="Z19" i="32"/>
  <c r="BF32" i="32"/>
  <c r="X19" i="32"/>
  <c r="BF30" i="32"/>
  <c r="V19" i="32"/>
  <c r="BF25" i="32"/>
  <c r="T19" i="32"/>
  <c r="BF26" i="32"/>
  <c r="R19" i="32"/>
  <c r="P19" i="32"/>
  <c r="BF28" i="32"/>
  <c r="N19" i="32"/>
  <c r="N18" i="32"/>
  <c r="BM25" i="32"/>
  <c r="L19" i="32"/>
  <c r="BF40" i="32"/>
  <c r="J19" i="32"/>
  <c r="BF23" i="32"/>
  <c r="H19" i="32"/>
  <c r="BF24" i="32"/>
  <c r="F19" i="32"/>
  <c r="BH18" i="32"/>
  <c r="AP18" i="32"/>
  <c r="BE41" i="32"/>
  <c r="AN18" i="32"/>
  <c r="BE38" i="32"/>
  <c r="AL18" i="32"/>
  <c r="BM34" i="32"/>
  <c r="AJ18" i="32"/>
  <c r="BM36" i="32"/>
  <c r="AH18" i="32"/>
  <c r="BE37" i="32"/>
  <c r="AF18" i="32"/>
  <c r="AF17" i="32"/>
  <c r="AD18" i="32"/>
  <c r="BM33" i="32"/>
  <c r="AB18" i="32"/>
  <c r="AB17" i="32"/>
  <c r="Z18" i="32"/>
  <c r="BM30" i="32"/>
  <c r="X18" i="32"/>
  <c r="BE30" i="32"/>
  <c r="V18" i="32"/>
  <c r="T18" i="32"/>
  <c r="R18" i="32"/>
  <c r="P18" i="32"/>
  <c r="BM26" i="32"/>
  <c r="L18" i="32"/>
  <c r="BE40" i="32"/>
  <c r="J18" i="32"/>
  <c r="BE23" i="32"/>
  <c r="H18" i="32"/>
  <c r="H17" i="32"/>
  <c r="F18" i="32"/>
  <c r="BM32" i="32"/>
  <c r="BH17" i="32"/>
  <c r="AP17" i="32"/>
  <c r="AN17" i="32"/>
  <c r="AL17" i="32"/>
  <c r="BD31" i="32"/>
  <c r="AH17" i="32"/>
  <c r="BD37" i="32"/>
  <c r="Z17" i="32"/>
  <c r="V17" i="32"/>
  <c r="T17" i="32"/>
  <c r="R17" i="32"/>
  <c r="P17" i="32"/>
  <c r="BD28" i="32"/>
  <c r="L17" i="32"/>
  <c r="J17" i="32"/>
  <c r="F17" i="32"/>
  <c r="AD17" i="32"/>
  <c r="AJ17" i="32"/>
  <c r="BH16" i="32"/>
  <c r="BH15" i="32"/>
  <c r="AW5" i="32"/>
  <c r="BI14" i="32"/>
  <c r="AW6" i="32"/>
  <c r="AW7" i="32"/>
  <c r="BJ14" i="32"/>
  <c r="BH14" i="32"/>
  <c r="BC14" i="32"/>
  <c r="E14" i="32"/>
  <c r="B14" i="32"/>
  <c r="BH13" i="32"/>
  <c r="BC13" i="32"/>
  <c r="E13" i="32"/>
  <c r="B13" i="32"/>
  <c r="B13" i="15"/>
  <c r="BH12" i="32"/>
  <c r="BC12" i="32"/>
  <c r="E12" i="32"/>
  <c r="E12" i="15"/>
  <c r="B12" i="32"/>
  <c r="BH11" i="32"/>
  <c r="E11" i="32"/>
  <c r="B11" i="32"/>
  <c r="B11" i="15"/>
  <c r="BH10" i="32"/>
  <c r="AW10" i="32"/>
  <c r="AW3" i="32"/>
  <c r="BI17" i="32"/>
  <c r="E10" i="32"/>
  <c r="B10" i="32"/>
  <c r="BH9" i="32"/>
  <c r="BF9" i="32"/>
  <c r="AW9" i="32"/>
  <c r="E9" i="32"/>
  <c r="AU9" i="32"/>
  <c r="B9" i="32"/>
  <c r="AV9" i="32"/>
  <c r="BH8" i="32"/>
  <c r="AW8" i="32"/>
  <c r="BI5" i="32"/>
  <c r="E8" i="32"/>
  <c r="AU8" i="32"/>
  <c r="B8" i="32"/>
  <c r="AV8" i="32"/>
  <c r="BH7" i="32"/>
  <c r="BF7" i="32"/>
  <c r="BF8" i="32"/>
  <c r="E7" i="32"/>
  <c r="AU7" i="32"/>
  <c r="B7" i="32"/>
  <c r="AV7" i="32"/>
  <c r="BH6" i="32"/>
  <c r="E6" i="32"/>
  <c r="AU6" i="32"/>
  <c r="B6" i="32"/>
  <c r="AV6" i="32"/>
  <c r="BH5" i="32"/>
  <c r="E5" i="32"/>
  <c r="AU5" i="32"/>
  <c r="B5" i="32"/>
  <c r="AV5" i="32"/>
  <c r="BH4" i="32"/>
  <c r="AW4" i="32"/>
  <c r="BK13" i="32"/>
  <c r="B4" i="32"/>
  <c r="AV4" i="32"/>
  <c r="AU4" i="32"/>
  <c r="BH3" i="32"/>
  <c r="E3" i="32"/>
  <c r="AU3" i="32"/>
  <c r="B3" i="32"/>
  <c r="B16" i="32"/>
  <c r="BH2" i="32"/>
  <c r="AW2" i="32"/>
  <c r="E2" i="32"/>
  <c r="B2" i="32"/>
  <c r="B19" i="32"/>
  <c r="B19" i="15"/>
  <c r="BM39" i="30"/>
  <c r="BL39" i="30"/>
  <c r="BF36" i="30"/>
  <c r="BE36" i="30"/>
  <c r="BD36" i="30"/>
  <c r="BC36" i="30"/>
  <c r="BB36" i="30"/>
  <c r="BA36" i="30"/>
  <c r="N13" i="15"/>
  <c r="D12" i="15"/>
  <c r="C12" i="15"/>
  <c r="F9" i="15"/>
  <c r="E9" i="15"/>
  <c r="D8" i="15"/>
  <c r="C8" i="15"/>
  <c r="F5" i="15"/>
  <c r="D4" i="15"/>
  <c r="C4" i="15"/>
  <c r="C11" i="15"/>
  <c r="C3" i="15"/>
  <c r="BK11" i="30"/>
  <c r="N9" i="15"/>
  <c r="D25" i="30"/>
  <c r="D24" i="30"/>
  <c r="F14" i="15"/>
  <c r="D14" i="15"/>
  <c r="D13" i="15"/>
  <c r="F11" i="15"/>
  <c r="F10" i="15"/>
  <c r="D10" i="15"/>
  <c r="D9" i="15"/>
  <c r="F8" i="15"/>
  <c r="B8" i="15"/>
  <c r="D7" i="15"/>
  <c r="F6" i="15"/>
  <c r="D6" i="15"/>
  <c r="D5" i="15"/>
  <c r="F3" i="15"/>
  <c r="C2" i="15"/>
  <c r="C7" i="15"/>
  <c r="BF39" i="30"/>
  <c r="BF38" i="30"/>
  <c r="BF37" i="30"/>
  <c r="BF35" i="30"/>
  <c r="BF34" i="30"/>
  <c r="BF33" i="30"/>
  <c r="BF32" i="30"/>
  <c r="BF31" i="30"/>
  <c r="BF30" i="30"/>
  <c r="BF29" i="30"/>
  <c r="BF28" i="30"/>
  <c r="BF27" i="30"/>
  <c r="BF26" i="30"/>
  <c r="BF25" i="30"/>
  <c r="BF24" i="30"/>
  <c r="BF23" i="30"/>
  <c r="C10" i="15"/>
  <c r="E10" i="15"/>
  <c r="BM35" i="30"/>
  <c r="BM34" i="30"/>
  <c r="BM38" i="30"/>
  <c r="BM28" i="30"/>
  <c r="BM26" i="30"/>
  <c r="BM40" i="30"/>
  <c r="BM29" i="30"/>
  <c r="BM25" i="30"/>
  <c r="BM32" i="30"/>
  <c r="BM31" i="30"/>
  <c r="BM37" i="30"/>
  <c r="BM30" i="30"/>
  <c r="BM36" i="30"/>
  <c r="BM27" i="30"/>
  <c r="BM24" i="30"/>
  <c r="BM23" i="30"/>
  <c r="BM33" i="30"/>
  <c r="BL35" i="30"/>
  <c r="BL34" i="30"/>
  <c r="BL38" i="30"/>
  <c r="BL28" i="30"/>
  <c r="BL26" i="30"/>
  <c r="BL40" i="30"/>
  <c r="BL29" i="30"/>
  <c r="BL25" i="30"/>
  <c r="BL32" i="30"/>
  <c r="BL31" i="30"/>
  <c r="BL37" i="30"/>
  <c r="BL30" i="30"/>
  <c r="BL36" i="30"/>
  <c r="BL27" i="30"/>
  <c r="BL24" i="30"/>
  <c r="BL23" i="30"/>
  <c r="BL33" i="30"/>
  <c r="BJ36" i="30"/>
  <c r="BI36" i="30"/>
  <c r="BH36" i="30"/>
  <c r="BE35" i="30"/>
  <c r="BD35" i="30"/>
  <c r="BE40" i="30"/>
  <c r="BD40" i="30"/>
  <c r="BE30" i="30"/>
  <c r="BD30" i="30"/>
  <c r="BE34" i="30"/>
  <c r="BE26" i="30"/>
  <c r="BD34" i="30"/>
  <c r="BC35" i="30"/>
  <c r="BB35" i="30"/>
  <c r="BA35" i="30"/>
  <c r="BC30" i="30"/>
  <c r="BB30" i="30"/>
  <c r="BA30" i="30"/>
  <c r="F21" i="30"/>
  <c r="H21" i="30"/>
  <c r="J21" i="30"/>
  <c r="L21" i="30"/>
  <c r="N21" i="30"/>
  <c r="R21" i="30"/>
  <c r="T21" i="30"/>
  <c r="V21" i="30"/>
  <c r="X21" i="30"/>
  <c r="Z21" i="30"/>
  <c r="AB21" i="30"/>
  <c r="AD21" i="30"/>
  <c r="AF21" i="30"/>
  <c r="AJ21" i="30"/>
  <c r="AL21" i="30"/>
  <c r="AN21" i="30"/>
  <c r="AP21" i="30"/>
  <c r="AU10" i="30"/>
  <c r="D11" i="15"/>
  <c r="E6" i="30"/>
  <c r="B5" i="30"/>
  <c r="D3" i="15"/>
  <c r="BA31" i="25"/>
  <c r="BC31" i="25"/>
  <c r="BA36" i="25"/>
  <c r="BB36" i="25"/>
  <c r="C14" i="15"/>
  <c r="E8" i="30"/>
  <c r="B7" i="30"/>
  <c r="C6" i="15"/>
  <c r="E4" i="30"/>
  <c r="BA37" i="25"/>
  <c r="BA32" i="25"/>
  <c r="BA38" i="25"/>
  <c r="BE32" i="25"/>
  <c r="BD32" i="25"/>
  <c r="BC32" i="25"/>
  <c r="BB32" i="25"/>
  <c r="BE38" i="25"/>
  <c r="BD38" i="25"/>
  <c r="BC38" i="25"/>
  <c r="BB38" i="25"/>
  <c r="BE37" i="25"/>
  <c r="BD37" i="25"/>
  <c r="BC37" i="25"/>
  <c r="BB37" i="25"/>
  <c r="BE36" i="25"/>
  <c r="BD36" i="25"/>
  <c r="BC36" i="25"/>
  <c r="B3" i="30"/>
  <c r="B10" i="30"/>
  <c r="E9" i="30"/>
  <c r="C5" i="15"/>
  <c r="E3" i="30"/>
  <c r="BH35" i="30"/>
  <c r="BH34" i="30"/>
  <c r="BH32" i="30"/>
  <c r="BH40" i="30"/>
  <c r="BA38" i="30"/>
  <c r="BH33" i="30"/>
  <c r="BA37" i="30"/>
  <c r="BH39" i="30"/>
  <c r="BA39" i="30"/>
  <c r="BH38" i="30"/>
  <c r="H20" i="30"/>
  <c r="BC31" i="30"/>
  <c r="BA31" i="30"/>
  <c r="BH31" i="30"/>
  <c r="Z20" i="30"/>
  <c r="BC32" i="30"/>
  <c r="BA32" i="30"/>
  <c r="AJ20" i="30"/>
  <c r="BC34" i="30"/>
  <c r="BA34" i="30"/>
  <c r="BA33" i="30"/>
  <c r="BH37" i="30"/>
  <c r="V20" i="30"/>
  <c r="BC29" i="30"/>
  <c r="BA29" i="30"/>
  <c r="BH26" i="30"/>
  <c r="BA26" i="30"/>
  <c r="BH27" i="30"/>
  <c r="N20" i="30"/>
  <c r="BC25" i="30"/>
  <c r="BA25" i="30"/>
  <c r="BH30" i="30"/>
  <c r="BA27" i="30"/>
  <c r="BH29" i="30"/>
  <c r="BA24" i="30"/>
  <c r="BH25" i="30"/>
  <c r="BA23" i="30"/>
  <c r="BH23" i="30"/>
  <c r="F20" i="30"/>
  <c r="BC40" i="30"/>
  <c r="BA40" i="30"/>
  <c r="BJ24" i="30"/>
  <c r="BH24" i="30"/>
  <c r="BA28" i="30"/>
  <c r="AT20" i="30" a="1"/>
  <c r="AT20" i="30"/>
  <c r="AS20" i="30" a="1"/>
  <c r="AS20" i="30"/>
  <c r="AP20" i="30"/>
  <c r="AN20" i="30"/>
  <c r="AN18" i="30"/>
  <c r="AN19" i="30"/>
  <c r="AL20" i="30"/>
  <c r="AL18" i="30"/>
  <c r="AL19" i="30"/>
  <c r="AJ18" i="30"/>
  <c r="AJ19" i="30"/>
  <c r="AH20" i="30"/>
  <c r="AH21" i="30"/>
  <c r="AH18" i="30"/>
  <c r="AH19" i="30"/>
  <c r="AF20" i="30"/>
  <c r="BC39" i="30"/>
  <c r="AD20" i="30"/>
  <c r="BC38" i="30"/>
  <c r="AB20" i="30"/>
  <c r="BC37" i="30"/>
  <c r="BJ37" i="30"/>
  <c r="X20" i="30"/>
  <c r="BJ38" i="30"/>
  <c r="V18" i="30"/>
  <c r="V19" i="30"/>
  <c r="T20" i="30"/>
  <c r="BJ25" i="30"/>
  <c r="R20" i="30"/>
  <c r="R18" i="30"/>
  <c r="R19" i="30"/>
  <c r="P20" i="30"/>
  <c r="BJ23" i="30"/>
  <c r="L20" i="30"/>
  <c r="BJ30" i="30"/>
  <c r="J20" i="30"/>
  <c r="BJ26" i="30"/>
  <c r="BJ35" i="30"/>
  <c r="F18" i="30"/>
  <c r="F19" i="30"/>
  <c r="D20" i="30"/>
  <c r="B20" i="30"/>
  <c r="AP19" i="30"/>
  <c r="AF19" i="30"/>
  <c r="AD19" i="30"/>
  <c r="AB19" i="30"/>
  <c r="Z19" i="30"/>
  <c r="X19" i="30"/>
  <c r="T19" i="30"/>
  <c r="P19" i="30"/>
  <c r="N19" i="30"/>
  <c r="L19" i="30"/>
  <c r="J19" i="30"/>
  <c r="H19" i="30"/>
  <c r="AU3" i="30"/>
  <c r="AU8" i="30"/>
  <c r="BI18" i="30"/>
  <c r="AU9" i="30"/>
  <c r="BJ18" i="30"/>
  <c r="BH18" i="30"/>
  <c r="AP18" i="30"/>
  <c r="AL17" i="30"/>
  <c r="AJ17" i="30"/>
  <c r="AF18" i="30"/>
  <c r="BE39" i="30"/>
  <c r="AD18" i="30"/>
  <c r="AB18" i="30"/>
  <c r="BE37" i="30"/>
  <c r="Z18" i="30"/>
  <c r="X18" i="30"/>
  <c r="BE33" i="30"/>
  <c r="V17" i="30"/>
  <c r="T18" i="30"/>
  <c r="T17" i="30"/>
  <c r="P18" i="30"/>
  <c r="BE23" i="30"/>
  <c r="N18" i="30"/>
  <c r="BE25" i="30"/>
  <c r="L18" i="30"/>
  <c r="J18" i="30"/>
  <c r="BE27" i="30"/>
  <c r="H18" i="30"/>
  <c r="BE28" i="30"/>
  <c r="BK17" i="30"/>
  <c r="BJ17" i="30"/>
  <c r="BI17" i="30"/>
  <c r="BH17" i="30"/>
  <c r="AP17" i="30"/>
  <c r="AN17" i="30"/>
  <c r="AH17" i="30"/>
  <c r="AB17" i="30"/>
  <c r="BD37" i="30"/>
  <c r="Z17" i="30"/>
  <c r="X17" i="30"/>
  <c r="BD33" i="30"/>
  <c r="R17" i="30"/>
  <c r="L17" i="30"/>
  <c r="BD26" i="30"/>
  <c r="J17" i="30"/>
  <c r="BD27" i="30"/>
  <c r="H17" i="30"/>
  <c r="BD28" i="30"/>
  <c r="F17" i="30"/>
  <c r="BB40" i="30"/>
  <c r="BH16" i="30"/>
  <c r="BK15" i="30"/>
  <c r="BJ15" i="30"/>
  <c r="BI15" i="30"/>
  <c r="BH15" i="30"/>
  <c r="BK14" i="30"/>
  <c r="BJ14" i="30"/>
  <c r="BI14" i="30"/>
  <c r="BH14" i="30"/>
  <c r="BC14" i="30"/>
  <c r="E14" i="30"/>
  <c r="B14" i="30"/>
  <c r="BH13" i="30"/>
  <c r="BC13" i="30"/>
  <c r="E13" i="30"/>
  <c r="B13" i="30"/>
  <c r="BH12" i="30"/>
  <c r="BC12" i="30"/>
  <c r="E12" i="30"/>
  <c r="B12" i="30"/>
  <c r="BH11" i="30"/>
  <c r="E11" i="30"/>
  <c r="B11" i="30"/>
  <c r="BH10" i="30"/>
  <c r="E10" i="30"/>
  <c r="BH9" i="30"/>
  <c r="BF9" i="30"/>
  <c r="B9" i="30"/>
  <c r="AT9" i="30"/>
  <c r="AS9" i="30"/>
  <c r="BH8" i="30"/>
  <c r="BF8" i="30"/>
  <c r="AS8" i="30"/>
  <c r="B8" i="30"/>
  <c r="BH7" i="30"/>
  <c r="BF7" i="30"/>
  <c r="AU7" i="30"/>
  <c r="AU4" i="30"/>
  <c r="BI11" i="30"/>
  <c r="E7" i="30"/>
  <c r="AS7" i="30"/>
  <c r="AT7" i="30"/>
  <c r="BH6" i="30"/>
  <c r="AU6" i="30"/>
  <c r="B6" i="30"/>
  <c r="AT6" i="30"/>
  <c r="AS6" i="30"/>
  <c r="BH5" i="30"/>
  <c r="AU5" i="30"/>
  <c r="BJ9" i="30"/>
  <c r="AT5" i="30"/>
  <c r="E5" i="30"/>
  <c r="AS5" i="30"/>
  <c r="BH4" i="30"/>
  <c r="BK7" i="30"/>
  <c r="AS4" i="30"/>
  <c r="B4" i="30"/>
  <c r="AT4" i="30"/>
  <c r="BH3" i="30"/>
  <c r="BI4" i="30"/>
  <c r="AS3" i="30"/>
  <c r="AT3" i="30"/>
  <c r="BH2" i="30"/>
  <c r="AU2" i="30"/>
  <c r="BD9" i="30"/>
  <c r="BD14" i="30"/>
  <c r="B2" i="30"/>
  <c r="AT2" i="30"/>
  <c r="E2" i="30"/>
  <c r="AS2" i="30"/>
  <c r="AS18" i="30"/>
  <c r="D19" i="30"/>
  <c r="BD3" i="30"/>
  <c r="BA39" i="25"/>
  <c r="BB39" i="25"/>
  <c r="BC14" i="25"/>
  <c r="BC13" i="25"/>
  <c r="BC12" i="25"/>
  <c r="BF9" i="25"/>
  <c r="BF7" i="25"/>
  <c r="BF8" i="25"/>
  <c r="BI2" i="28"/>
  <c r="BE9" i="28"/>
  <c r="BE8" i="28"/>
  <c r="BE7" i="28"/>
  <c r="BF7" i="28"/>
  <c r="BF8" i="28"/>
  <c r="BF9" i="28"/>
  <c r="E9" i="28"/>
  <c r="B9" i="28"/>
  <c r="E8" i="28"/>
  <c r="B8" i="28"/>
  <c r="E7" i="28"/>
  <c r="B7" i="28"/>
  <c r="AT7" i="28"/>
  <c r="E6" i="28"/>
  <c r="AS6" i="28"/>
  <c r="B6" i="28"/>
  <c r="E5" i="28"/>
  <c r="B5" i="28"/>
  <c r="E4" i="28"/>
  <c r="B4" i="28"/>
  <c r="AT4" i="28"/>
  <c r="E3" i="28"/>
  <c r="B3" i="28"/>
  <c r="AT3" i="28"/>
  <c r="E2" i="28"/>
  <c r="BE3" i="28"/>
  <c r="B2" i="28"/>
  <c r="BG39" i="28"/>
  <c r="BG38" i="28"/>
  <c r="BG37" i="28"/>
  <c r="BK36" i="28"/>
  <c r="BG36" i="28"/>
  <c r="BA36" i="28"/>
  <c r="BK35" i="28"/>
  <c r="BG35" i="28"/>
  <c r="BA35" i="28"/>
  <c r="BK34" i="28"/>
  <c r="BG34" i="28"/>
  <c r="BA34" i="28"/>
  <c r="BK33" i="28"/>
  <c r="BG33" i="28"/>
  <c r="BA33" i="28"/>
  <c r="BK32" i="28"/>
  <c r="BG32" i="28"/>
  <c r="BA32" i="28"/>
  <c r="BK31" i="28"/>
  <c r="BG31" i="28"/>
  <c r="BA31" i="28"/>
  <c r="BK30" i="28"/>
  <c r="BG30" i="28"/>
  <c r="BA30" i="28"/>
  <c r="BK29" i="28"/>
  <c r="BG29" i="28"/>
  <c r="BA29" i="28"/>
  <c r="BK28" i="28"/>
  <c r="BG28" i="28"/>
  <c r="BA28" i="28"/>
  <c r="BK27" i="28"/>
  <c r="BG27" i="28"/>
  <c r="BA27" i="28"/>
  <c r="BK26" i="28"/>
  <c r="BI26" i="28"/>
  <c r="BG26" i="28"/>
  <c r="BA26" i="28"/>
  <c r="BK25" i="28"/>
  <c r="BG25" i="28"/>
  <c r="BA25" i="28"/>
  <c r="BK24" i="28"/>
  <c r="BG24" i="28"/>
  <c r="BA24" i="28"/>
  <c r="BK23" i="28"/>
  <c r="BG23" i="28"/>
  <c r="BA23" i="28"/>
  <c r="AT20" i="28" a="1"/>
  <c r="AT20" i="28"/>
  <c r="AS20" i="28" a="1"/>
  <c r="AS20" i="28"/>
  <c r="AP20" i="28"/>
  <c r="AN20" i="28"/>
  <c r="BI33" i="28"/>
  <c r="AL20" i="28"/>
  <c r="BI39" i="28"/>
  <c r="AJ20" i="28"/>
  <c r="BI38" i="28"/>
  <c r="AH20" i="28"/>
  <c r="AF20" i="28"/>
  <c r="BC35" i="28"/>
  <c r="AD20" i="28"/>
  <c r="BI24" i="28"/>
  <c r="AB20" i="28"/>
  <c r="BI29" i="28"/>
  <c r="Z20" i="28"/>
  <c r="BC32" i="28"/>
  <c r="X20" i="28"/>
  <c r="V20" i="28"/>
  <c r="T20" i="28"/>
  <c r="BI25" i="28"/>
  <c r="R20" i="28"/>
  <c r="P20" i="28"/>
  <c r="BC24" i="28"/>
  <c r="N20" i="28"/>
  <c r="BC27" i="28"/>
  <c r="L20" i="28"/>
  <c r="BC28" i="28"/>
  <c r="J20" i="28"/>
  <c r="H20" i="28"/>
  <c r="BC36" i="28"/>
  <c r="F20" i="28"/>
  <c r="D20" i="28"/>
  <c r="B20" i="28"/>
  <c r="AP19" i="28"/>
  <c r="AN19" i="28"/>
  <c r="AL19" i="28"/>
  <c r="AJ19" i="28"/>
  <c r="AH19" i="28"/>
  <c r="AF19" i="28"/>
  <c r="AD19" i="28"/>
  <c r="AB19" i="28"/>
  <c r="Z19" i="28"/>
  <c r="X19" i="28"/>
  <c r="V19" i="28"/>
  <c r="T19" i="28"/>
  <c r="R19" i="28"/>
  <c r="P19" i="28"/>
  <c r="N19" i="28"/>
  <c r="L19" i="28"/>
  <c r="J19" i="28"/>
  <c r="H19" i="28"/>
  <c r="F19" i="28"/>
  <c r="D19" i="28"/>
  <c r="BK18" i="28"/>
  <c r="BH18" i="28"/>
  <c r="AP18" i="28"/>
  <c r="AP17" i="28"/>
  <c r="AN18" i="28"/>
  <c r="AL18" i="28"/>
  <c r="AJ18" i="28"/>
  <c r="AH18" i="28"/>
  <c r="AF18" i="28"/>
  <c r="BE35" i="28"/>
  <c r="AD18" i="28"/>
  <c r="AB18" i="28"/>
  <c r="BE34" i="28"/>
  <c r="Z18" i="28"/>
  <c r="X18" i="28"/>
  <c r="BE31" i="28"/>
  <c r="V18" i="28"/>
  <c r="BE25" i="28"/>
  <c r="T18" i="28"/>
  <c r="BE23" i="28"/>
  <c r="R18" i="28"/>
  <c r="P18" i="28"/>
  <c r="BL24" i="28"/>
  <c r="N18" i="28"/>
  <c r="BE27" i="28"/>
  <c r="L18" i="28"/>
  <c r="BL27" i="28"/>
  <c r="J18" i="28"/>
  <c r="BE26" i="28"/>
  <c r="H18" i="28"/>
  <c r="BE29" i="28"/>
  <c r="F18" i="28"/>
  <c r="BE30" i="28"/>
  <c r="BK17" i="28"/>
  <c r="BJ17" i="28"/>
  <c r="BH17" i="28"/>
  <c r="AN17" i="28"/>
  <c r="BH33" i="28"/>
  <c r="AL17" i="28"/>
  <c r="BH39" i="28"/>
  <c r="AJ17" i="28"/>
  <c r="BH38" i="28"/>
  <c r="AH17" i="28"/>
  <c r="AF17" i="28"/>
  <c r="R17" i="28"/>
  <c r="P17" i="28"/>
  <c r="BK16" i="28"/>
  <c r="BJ16" i="28"/>
  <c r="BI16" i="28"/>
  <c r="BH16" i="28"/>
  <c r="BK15" i="28"/>
  <c r="BJ15" i="28"/>
  <c r="BI15" i="28"/>
  <c r="BH15" i="28"/>
  <c r="BH14" i="28"/>
  <c r="E14" i="28"/>
  <c r="B14" i="28"/>
  <c r="BK13" i="28"/>
  <c r="BJ13" i="28"/>
  <c r="BI13" i="28"/>
  <c r="BH13" i="28"/>
  <c r="E13" i="28"/>
  <c r="B13" i="28"/>
  <c r="BH12" i="28"/>
  <c r="E12" i="28"/>
  <c r="B12" i="28"/>
  <c r="BK11" i="28"/>
  <c r="BH11" i="28"/>
  <c r="E11" i="28"/>
  <c r="B11" i="28"/>
  <c r="BH10" i="28"/>
  <c r="E10" i="28"/>
  <c r="B10" i="28"/>
  <c r="BH9" i="28"/>
  <c r="AU9" i="28"/>
  <c r="AS9" i="28"/>
  <c r="AT9" i="28"/>
  <c r="BH8" i="28"/>
  <c r="AU8" i="28"/>
  <c r="AS8" i="28"/>
  <c r="AT8" i="28"/>
  <c r="BH7" i="28"/>
  <c r="AU7" i="28"/>
  <c r="AS7" i="28"/>
  <c r="BH6" i="28"/>
  <c r="AU6" i="28"/>
  <c r="BK14" i="28"/>
  <c r="AT6" i="28"/>
  <c r="BH5" i="28"/>
  <c r="AU5" i="28"/>
  <c r="AS5" i="28"/>
  <c r="AT5" i="28"/>
  <c r="BH4" i="28"/>
  <c r="AU4" i="28"/>
  <c r="AS4" i="28"/>
  <c r="BH3" i="28"/>
  <c r="AU3" i="28"/>
  <c r="AS3" i="28"/>
  <c r="BH2" i="28"/>
  <c r="BE2" i="28"/>
  <c r="AU2" i="28"/>
  <c r="BG39" i="26"/>
  <c r="BG38" i="26"/>
  <c r="BG37" i="26"/>
  <c r="BK36" i="26"/>
  <c r="BG36" i="26"/>
  <c r="BA36" i="26"/>
  <c r="BK35" i="26"/>
  <c r="BG35" i="26"/>
  <c r="BA35" i="26"/>
  <c r="BK34" i="26"/>
  <c r="BG34" i="26"/>
  <c r="BA34" i="26"/>
  <c r="BK33" i="26"/>
  <c r="BG33" i="26"/>
  <c r="BA33" i="26"/>
  <c r="BK32" i="26"/>
  <c r="BG32" i="26"/>
  <c r="BA32" i="26"/>
  <c r="BK31" i="26"/>
  <c r="BG31" i="26"/>
  <c r="BA31" i="26"/>
  <c r="BK30" i="26"/>
  <c r="BG30" i="26"/>
  <c r="BA30" i="26"/>
  <c r="BK29" i="26"/>
  <c r="BG29" i="26"/>
  <c r="BA29" i="26"/>
  <c r="BK28" i="26"/>
  <c r="BG28" i="26"/>
  <c r="BA28" i="26"/>
  <c r="BK27" i="26"/>
  <c r="BG27" i="26"/>
  <c r="BA27" i="26"/>
  <c r="BK26" i="26"/>
  <c r="BG26" i="26"/>
  <c r="BA26" i="26"/>
  <c r="BK25" i="26"/>
  <c r="BG25" i="26"/>
  <c r="BA25" i="26"/>
  <c r="BK24" i="26"/>
  <c r="BG24" i="26"/>
  <c r="BA24" i="26"/>
  <c r="BK23" i="26"/>
  <c r="BG23" i="26"/>
  <c r="BA23" i="26"/>
  <c r="AT20" i="26" a="1"/>
  <c r="AT20" i="26"/>
  <c r="AS20" i="26" a="1"/>
  <c r="AS20" i="26"/>
  <c r="AP20" i="26"/>
  <c r="AN20" i="26"/>
  <c r="BI33" i="26"/>
  <c r="AL20" i="26"/>
  <c r="BI39" i="26"/>
  <c r="AJ20" i="26"/>
  <c r="BI38" i="26"/>
  <c r="AH20" i="26"/>
  <c r="AF20" i="26"/>
  <c r="BC35" i="26"/>
  <c r="AD20" i="26"/>
  <c r="BI24" i="26"/>
  <c r="AB20" i="26"/>
  <c r="BI29" i="26"/>
  <c r="Z20" i="26"/>
  <c r="BC32" i="26"/>
  <c r="X20" i="26"/>
  <c r="V20" i="26"/>
  <c r="T20" i="26"/>
  <c r="BI25" i="26"/>
  <c r="R20" i="26"/>
  <c r="P20" i="26"/>
  <c r="BC24" i="26"/>
  <c r="N20" i="26"/>
  <c r="BC27" i="26"/>
  <c r="L20" i="26"/>
  <c r="BC28" i="26"/>
  <c r="J20" i="26"/>
  <c r="H20" i="26"/>
  <c r="BC36" i="26"/>
  <c r="F20" i="26"/>
  <c r="D20" i="26"/>
  <c r="B20" i="26"/>
  <c r="AP19" i="26"/>
  <c r="AN19" i="26"/>
  <c r="AL19" i="26"/>
  <c r="AJ19" i="26"/>
  <c r="AH19" i="26"/>
  <c r="AF19" i="26"/>
  <c r="AD19" i="26"/>
  <c r="AB19" i="26"/>
  <c r="Z19" i="26"/>
  <c r="X19" i="26"/>
  <c r="V19" i="26"/>
  <c r="T19" i="26"/>
  <c r="R19" i="26"/>
  <c r="P19" i="26"/>
  <c r="N19" i="26"/>
  <c r="L19" i="26"/>
  <c r="J19" i="26"/>
  <c r="H19" i="26"/>
  <c r="F19" i="26"/>
  <c r="BJ18" i="26"/>
  <c r="BI18" i="26"/>
  <c r="BH18" i="26"/>
  <c r="BG18" i="26"/>
  <c r="AP18" i="26"/>
  <c r="BL36" i="26"/>
  <c r="AN18" i="26"/>
  <c r="AL18" i="26"/>
  <c r="AJ18" i="26"/>
  <c r="AH18" i="26"/>
  <c r="AF18" i="26"/>
  <c r="BE35" i="26"/>
  <c r="AD18" i="26"/>
  <c r="BE33" i="26"/>
  <c r="AB18" i="26"/>
  <c r="BE34" i="26"/>
  <c r="Z18" i="26"/>
  <c r="BL32" i="26"/>
  <c r="X18" i="26"/>
  <c r="BE31" i="26"/>
  <c r="V18" i="26"/>
  <c r="BE25" i="26"/>
  <c r="T18" i="26"/>
  <c r="BE23" i="26"/>
  <c r="R18" i="26"/>
  <c r="P18" i="26"/>
  <c r="BL24" i="26"/>
  <c r="N18" i="26"/>
  <c r="BE27" i="26"/>
  <c r="L18" i="26"/>
  <c r="BL27" i="26"/>
  <c r="J18" i="26"/>
  <c r="BE26" i="26"/>
  <c r="H18" i="26"/>
  <c r="BE29" i="26"/>
  <c r="F18" i="26"/>
  <c r="BE30" i="26"/>
  <c r="BJ17" i="26"/>
  <c r="BI17" i="26"/>
  <c r="BH17" i="26"/>
  <c r="BG17" i="26"/>
  <c r="AP17" i="26"/>
  <c r="BB36" i="26"/>
  <c r="AN17" i="26"/>
  <c r="BH33" i="26"/>
  <c r="AL17" i="26"/>
  <c r="BH39" i="26"/>
  <c r="AJ17" i="26"/>
  <c r="BH38" i="26"/>
  <c r="AH17" i="26"/>
  <c r="X17" i="26"/>
  <c r="BD31" i="26"/>
  <c r="V17" i="26"/>
  <c r="BD25" i="26"/>
  <c r="R17" i="26"/>
  <c r="H17" i="26"/>
  <c r="BH34" i="26"/>
  <c r="F17" i="26"/>
  <c r="BD30" i="26"/>
  <c r="BJ16" i="26"/>
  <c r="BI16" i="26"/>
  <c r="BH16" i="26"/>
  <c r="BG16" i="26"/>
  <c r="BJ15" i="26"/>
  <c r="BI15" i="26"/>
  <c r="BH15" i="26"/>
  <c r="BG15" i="26"/>
  <c r="BJ14" i="26"/>
  <c r="BI14" i="26"/>
  <c r="BH14" i="26"/>
  <c r="BG14" i="26"/>
  <c r="E14" i="26"/>
  <c r="B14" i="26"/>
  <c r="BJ13" i="26"/>
  <c r="BI13" i="26"/>
  <c r="BH13" i="26"/>
  <c r="BG13" i="26"/>
  <c r="E13" i="26"/>
  <c r="B13" i="26"/>
  <c r="BJ12" i="26"/>
  <c r="BI12" i="26"/>
  <c r="BH12" i="26"/>
  <c r="BG12" i="26"/>
  <c r="E12" i="26"/>
  <c r="B12" i="26"/>
  <c r="BJ11" i="26"/>
  <c r="BI11" i="26"/>
  <c r="BH11" i="26"/>
  <c r="BG11" i="26"/>
  <c r="E11" i="26"/>
  <c r="B11" i="26"/>
  <c r="BG10" i="26"/>
  <c r="E10" i="26"/>
  <c r="E10" i="25"/>
  <c r="B10" i="26"/>
  <c r="B10" i="25"/>
  <c r="BG9" i="26"/>
  <c r="AU9" i="26"/>
  <c r="E9" i="26"/>
  <c r="AS9" i="26"/>
  <c r="B9" i="26"/>
  <c r="AT9" i="26"/>
  <c r="BG8" i="26"/>
  <c r="AU8" i="26"/>
  <c r="E8" i="26"/>
  <c r="AS8" i="26"/>
  <c r="B8" i="26"/>
  <c r="AT8" i="26"/>
  <c r="BG7" i="26"/>
  <c r="AU7" i="26"/>
  <c r="AS7" i="26"/>
  <c r="E7" i="26"/>
  <c r="B7" i="26"/>
  <c r="AT7" i="26"/>
  <c r="BG6" i="26"/>
  <c r="AU6" i="26"/>
  <c r="E6" i="26"/>
  <c r="AS6" i="26"/>
  <c r="B6" i="26"/>
  <c r="AT6" i="26"/>
  <c r="BG5" i="26"/>
  <c r="AU5" i="26"/>
  <c r="BJ10" i="26"/>
  <c r="E5" i="26"/>
  <c r="AS5" i="26"/>
  <c r="B5" i="26"/>
  <c r="BG4" i="26"/>
  <c r="AU4" i="26"/>
  <c r="BJ7" i="26"/>
  <c r="E4" i="26"/>
  <c r="AS4" i="26"/>
  <c r="B4" i="26"/>
  <c r="AT4" i="26"/>
  <c r="BG3" i="26"/>
  <c r="AU3" i="26"/>
  <c r="E3" i="26"/>
  <c r="B3" i="26"/>
  <c r="AT3" i="26"/>
  <c r="BG2" i="26"/>
  <c r="AU2" i="26"/>
  <c r="BH9" i="26"/>
  <c r="E2" i="26"/>
  <c r="B2" i="26"/>
  <c r="R20" i="25"/>
  <c r="R18" i="25"/>
  <c r="R19" i="25"/>
  <c r="R21" i="25"/>
  <c r="AH18" i="25"/>
  <c r="AH19" i="25"/>
  <c r="AH21" i="25"/>
  <c r="AN18" i="25"/>
  <c r="AN19" i="25"/>
  <c r="AN21" i="25"/>
  <c r="H20" i="25"/>
  <c r="J20" i="25"/>
  <c r="L20" i="25"/>
  <c r="N20" i="25"/>
  <c r="BI23" i="25"/>
  <c r="P20" i="25"/>
  <c r="BC23" i="25"/>
  <c r="T20" i="25"/>
  <c r="V20" i="25"/>
  <c r="BI32" i="25"/>
  <c r="X20" i="25"/>
  <c r="Z20" i="25"/>
  <c r="Z18" i="25"/>
  <c r="Z19" i="25"/>
  <c r="Z21" i="25"/>
  <c r="AB20" i="25"/>
  <c r="AB18" i="25"/>
  <c r="AB19" i="25"/>
  <c r="AB21" i="25"/>
  <c r="AD20" i="25"/>
  <c r="AF20" i="25"/>
  <c r="BC33" i="25"/>
  <c r="AH20" i="25"/>
  <c r="AJ20" i="25"/>
  <c r="AL20" i="25"/>
  <c r="BI34" i="25"/>
  <c r="AN20" i="25"/>
  <c r="AP20" i="25"/>
  <c r="AP18" i="25"/>
  <c r="AP19" i="25"/>
  <c r="AP21" i="25"/>
  <c r="F20" i="25"/>
  <c r="F21" i="25"/>
  <c r="H19" i="25"/>
  <c r="J19" i="25"/>
  <c r="L19" i="25"/>
  <c r="N19" i="25"/>
  <c r="P19" i="25"/>
  <c r="P18" i="25"/>
  <c r="P17" i="25"/>
  <c r="BD23" i="25"/>
  <c r="T19" i="25"/>
  <c r="V19" i="25"/>
  <c r="X19" i="25"/>
  <c r="AD19" i="25"/>
  <c r="AF19" i="25"/>
  <c r="AF18" i="25"/>
  <c r="AF17" i="25"/>
  <c r="BD33" i="25"/>
  <c r="AJ19" i="25"/>
  <c r="AL19" i="25"/>
  <c r="F19" i="25"/>
  <c r="J18" i="25"/>
  <c r="BE25" i="25"/>
  <c r="L18" i="25"/>
  <c r="BL27" i="25"/>
  <c r="N18" i="25"/>
  <c r="N17" i="25"/>
  <c r="BD26" i="25"/>
  <c r="BL26" i="25"/>
  <c r="T18" i="25"/>
  <c r="V18" i="25"/>
  <c r="X18" i="25"/>
  <c r="BL28" i="25"/>
  <c r="BL33" i="25"/>
  <c r="AD18" i="25"/>
  <c r="BE35" i="25"/>
  <c r="AJ18" i="25"/>
  <c r="AL18" i="25"/>
  <c r="H18" i="25"/>
  <c r="F18" i="25"/>
  <c r="AU3" i="25"/>
  <c r="BK18" i="25"/>
  <c r="BK17" i="25"/>
  <c r="BK16" i="25"/>
  <c r="BK7" i="25"/>
  <c r="BK6" i="25"/>
  <c r="BK10" i="25"/>
  <c r="BK15" i="25"/>
  <c r="BK14" i="25"/>
  <c r="BK9" i="25"/>
  <c r="BK13" i="25"/>
  <c r="BK12" i="25"/>
  <c r="AU9" i="25"/>
  <c r="BK5" i="25"/>
  <c r="BK8" i="25"/>
  <c r="BK4" i="25"/>
  <c r="BK3" i="25"/>
  <c r="BK11" i="25"/>
  <c r="B5" i="25"/>
  <c r="BJ18" i="25"/>
  <c r="BJ17" i="25"/>
  <c r="BJ16" i="25"/>
  <c r="BJ7" i="25"/>
  <c r="BJ6" i="25"/>
  <c r="BJ10" i="25"/>
  <c r="BJ15" i="25"/>
  <c r="BJ14" i="25"/>
  <c r="BJ9" i="25"/>
  <c r="BJ13" i="25"/>
  <c r="BJ12" i="25"/>
  <c r="BJ5" i="25"/>
  <c r="BJ8" i="25"/>
  <c r="BJ4" i="25"/>
  <c r="BJ3" i="25"/>
  <c r="BJ11" i="25"/>
  <c r="BI18" i="25"/>
  <c r="BI17" i="25"/>
  <c r="BI16" i="25"/>
  <c r="BI7" i="25"/>
  <c r="BI6" i="25"/>
  <c r="BI10" i="25"/>
  <c r="BI15" i="25"/>
  <c r="BI14" i="25"/>
  <c r="BI9" i="25"/>
  <c r="BI13" i="25"/>
  <c r="BI12" i="25"/>
  <c r="BI5" i="25"/>
  <c r="BI8" i="25"/>
  <c r="BI4" i="25"/>
  <c r="BI3" i="25"/>
  <c r="BI11" i="25"/>
  <c r="BH18" i="25"/>
  <c r="BH17" i="25"/>
  <c r="BH16" i="25"/>
  <c r="BH7" i="25"/>
  <c r="BH6" i="25"/>
  <c r="BH10" i="25"/>
  <c r="BH15" i="25"/>
  <c r="BH14" i="25"/>
  <c r="BH9" i="25"/>
  <c r="BH13" i="25"/>
  <c r="BH12" i="25"/>
  <c r="BH5" i="25"/>
  <c r="BH8" i="25"/>
  <c r="BH4" i="25"/>
  <c r="BH3" i="25"/>
  <c r="BH11" i="25"/>
  <c r="BH2" i="25"/>
  <c r="BG34" i="25"/>
  <c r="BG31" i="25"/>
  <c r="BG39" i="25"/>
  <c r="BK35" i="25"/>
  <c r="BG30" i="25"/>
  <c r="BE31" i="25"/>
  <c r="BK34" i="25"/>
  <c r="BG33" i="25"/>
  <c r="BA33" i="25"/>
  <c r="BK33" i="25"/>
  <c r="BG38" i="25"/>
  <c r="BA34" i="25"/>
  <c r="BK32" i="25"/>
  <c r="BG37" i="25"/>
  <c r="BA35" i="25"/>
  <c r="BK30" i="25"/>
  <c r="BG36" i="25"/>
  <c r="BA30" i="25"/>
  <c r="BK36" i="25"/>
  <c r="BG32" i="25"/>
  <c r="BA29" i="25"/>
  <c r="BK31" i="25"/>
  <c r="BG35" i="25"/>
  <c r="BA40" i="25"/>
  <c r="BK29" i="25"/>
  <c r="BG28" i="25"/>
  <c r="H17" i="25"/>
  <c r="BK28" i="25"/>
  <c r="BG29" i="25"/>
  <c r="BA27" i="25"/>
  <c r="BK27" i="25"/>
  <c r="BG27" i="25"/>
  <c r="BA26" i="25"/>
  <c r="BK25" i="25"/>
  <c r="BG24" i="25"/>
  <c r="BA25" i="25"/>
  <c r="BK24" i="25"/>
  <c r="BG25" i="25"/>
  <c r="BA28" i="25"/>
  <c r="BK26" i="25"/>
  <c r="BG26" i="25"/>
  <c r="BA23" i="25"/>
  <c r="BK23" i="25"/>
  <c r="BG23" i="25"/>
  <c r="BA24" i="25"/>
  <c r="AT20" i="25" a="1"/>
  <c r="AT20" i="25"/>
  <c r="AS20" i="25" a="1"/>
  <c r="AS20" i="25"/>
  <c r="BI26" i="25"/>
  <c r="BC30" i="25"/>
  <c r="BC29" i="25"/>
  <c r="BI27" i="25"/>
  <c r="BI36" i="25"/>
  <c r="D20" i="25"/>
  <c r="B20" i="25"/>
  <c r="Z17" i="25"/>
  <c r="BD30" i="25"/>
  <c r="BL30" i="25"/>
  <c r="BL29" i="25"/>
  <c r="AP17" i="25"/>
  <c r="BD31" i="25"/>
  <c r="AN17" i="25"/>
  <c r="AD17" i="25"/>
  <c r="AB17" i="25"/>
  <c r="AH17" i="25"/>
  <c r="J17" i="25"/>
  <c r="L17" i="25"/>
  <c r="T17" i="25"/>
  <c r="V17" i="25"/>
  <c r="X17" i="25"/>
  <c r="AJ17" i="25"/>
  <c r="R17" i="25"/>
  <c r="AL17" i="25"/>
  <c r="BH37" i="25"/>
  <c r="BH34" i="25"/>
  <c r="BH31" i="25"/>
  <c r="BD29" i="25"/>
  <c r="F17" i="25"/>
  <c r="BB40" i="25"/>
  <c r="E14" i="25"/>
  <c r="B14" i="25"/>
  <c r="E13" i="25"/>
  <c r="B13" i="25"/>
  <c r="E12" i="25"/>
  <c r="B12" i="25"/>
  <c r="E11" i="25"/>
  <c r="B11" i="25"/>
  <c r="E9" i="25"/>
  <c r="B9" i="25"/>
  <c r="AU8" i="25"/>
  <c r="E8" i="25"/>
  <c r="AS8" i="25"/>
  <c r="B8" i="25"/>
  <c r="AT8" i="25"/>
  <c r="AU7" i="25"/>
  <c r="E7" i="25"/>
  <c r="AS7" i="25"/>
  <c r="B7" i="25"/>
  <c r="AT7" i="25"/>
  <c r="AU6" i="25"/>
  <c r="E6" i="25"/>
  <c r="AS6" i="25"/>
  <c r="B6" i="25"/>
  <c r="AT6" i="25"/>
  <c r="AU5" i="25"/>
  <c r="E5" i="25"/>
  <c r="AS5" i="25"/>
  <c r="AT5" i="25"/>
  <c r="AU4" i="25"/>
  <c r="E4" i="25"/>
  <c r="B4" i="25"/>
  <c r="AT4" i="25"/>
  <c r="E3" i="25"/>
  <c r="AS3" i="25"/>
  <c r="B3" i="25"/>
  <c r="AT3" i="25"/>
  <c r="AU2" i="25"/>
  <c r="E2" i="25"/>
  <c r="B2" i="25"/>
  <c r="AT2" i="25"/>
  <c r="AR3" i="1"/>
  <c r="AR4" i="1"/>
  <c r="AR5" i="1"/>
  <c r="AR6" i="1"/>
  <c r="AR7" i="1"/>
  <c r="AR8" i="1"/>
  <c r="AR9" i="1"/>
  <c r="AR10" i="1"/>
  <c r="AR11" i="1"/>
  <c r="AR12" i="1"/>
  <c r="AR2" i="1"/>
  <c r="C13" i="15"/>
  <c r="F20" i="15"/>
  <c r="C9" i="15"/>
  <c r="V18" i="15"/>
  <c r="V17" i="15"/>
  <c r="V19" i="15"/>
  <c r="AS13" i="1"/>
  <c r="AS4" i="1"/>
  <c r="AS9" i="1"/>
  <c r="AS10" i="1"/>
  <c r="AS11" i="1"/>
  <c r="AS14" i="1"/>
  <c r="AS2" i="1"/>
  <c r="AS7" i="1"/>
  <c r="AS5" i="1"/>
  <c r="AS3" i="1"/>
  <c r="AS8" i="1"/>
  <c r="AS6" i="1"/>
  <c r="AS12" i="1"/>
  <c r="AB18" i="1"/>
  <c r="AB19" i="1"/>
  <c r="AB20" i="1"/>
  <c r="AU13" i="1"/>
  <c r="R17" i="1"/>
  <c r="AN17" i="1"/>
  <c r="AL17" i="1"/>
  <c r="AJ17" i="1"/>
  <c r="AP17" i="1"/>
  <c r="AH17" i="1"/>
  <c r="AD18" i="1"/>
  <c r="AD19" i="1"/>
  <c r="AD17" i="1"/>
  <c r="F18" i="1"/>
  <c r="F19" i="1"/>
  <c r="AP17" i="16"/>
  <c r="AN17" i="16"/>
  <c r="AL17" i="16"/>
  <c r="AJ17" i="16"/>
  <c r="AH17" i="16"/>
  <c r="AF17" i="16"/>
  <c r="AD17" i="16"/>
  <c r="AB17" i="16"/>
  <c r="Z17" i="16"/>
  <c r="X17" i="16"/>
  <c r="V17" i="16"/>
  <c r="T17" i="16"/>
  <c r="R17" i="16"/>
  <c r="P17" i="16"/>
  <c r="N17" i="16"/>
  <c r="L17" i="16"/>
  <c r="J17" i="16"/>
  <c r="H17" i="16"/>
  <c r="F17" i="16"/>
  <c r="V20" i="1"/>
  <c r="E11" i="1"/>
  <c r="AP19" i="1"/>
  <c r="H2" i="15"/>
  <c r="L2" i="15"/>
  <c r="N2" i="15"/>
  <c r="O2" i="15"/>
  <c r="P2" i="15"/>
  <c r="Q2" i="15"/>
  <c r="R2" i="15"/>
  <c r="S2" i="15"/>
  <c r="T2" i="15"/>
  <c r="U2" i="15"/>
  <c r="V2" i="15"/>
  <c r="W2" i="15"/>
  <c r="X2" i="15"/>
  <c r="Y2" i="15"/>
  <c r="Z2" i="15"/>
  <c r="AA2" i="15"/>
  <c r="AB2" i="15"/>
  <c r="AC2" i="15"/>
  <c r="AD2" i="15"/>
  <c r="AE2" i="15"/>
  <c r="AF2" i="15"/>
  <c r="AG2" i="15"/>
  <c r="AH2" i="15"/>
  <c r="AI2" i="15"/>
  <c r="AJ2" i="15"/>
  <c r="AK2" i="15"/>
  <c r="AL2" i="15"/>
  <c r="AM2" i="15"/>
  <c r="AN2" i="15"/>
  <c r="AO2" i="15"/>
  <c r="AP2" i="15"/>
  <c r="AQ2" i="15"/>
  <c r="H3" i="15"/>
  <c r="L3" i="15"/>
  <c r="N3" i="15"/>
  <c r="O3" i="15"/>
  <c r="P3" i="15"/>
  <c r="Q3" i="15"/>
  <c r="R3" i="15"/>
  <c r="S3" i="15"/>
  <c r="T3" i="15"/>
  <c r="U3" i="15"/>
  <c r="V3" i="15"/>
  <c r="W3" i="15"/>
  <c r="X3" i="15"/>
  <c r="Y3" i="15"/>
  <c r="Z3" i="15"/>
  <c r="AA3" i="15"/>
  <c r="AB3" i="15"/>
  <c r="AC3" i="15"/>
  <c r="AD3" i="15"/>
  <c r="AE3" i="15"/>
  <c r="AF3" i="15"/>
  <c r="AG3" i="15"/>
  <c r="AH3" i="15"/>
  <c r="AI3" i="15"/>
  <c r="AJ3" i="15"/>
  <c r="AK3" i="15"/>
  <c r="AL3" i="15"/>
  <c r="AM3" i="15"/>
  <c r="AN3" i="15"/>
  <c r="AO3" i="15"/>
  <c r="AP3" i="15"/>
  <c r="AQ3" i="15"/>
  <c r="H4" i="15"/>
  <c r="J4" i="15"/>
  <c r="L4" i="15"/>
  <c r="N4" i="15"/>
  <c r="O4" i="15"/>
  <c r="P4" i="15"/>
  <c r="Q4" i="15"/>
  <c r="R4" i="15"/>
  <c r="S4" i="15"/>
  <c r="T4" i="15"/>
  <c r="U4" i="15"/>
  <c r="V4" i="15"/>
  <c r="W4" i="15"/>
  <c r="X4" i="15"/>
  <c r="Y4" i="15"/>
  <c r="Z4" i="15"/>
  <c r="AA4" i="15"/>
  <c r="AB4" i="15"/>
  <c r="AC4" i="15"/>
  <c r="AD4" i="15"/>
  <c r="AE4" i="15"/>
  <c r="AF4" i="15"/>
  <c r="AG4" i="15"/>
  <c r="AH4" i="15"/>
  <c r="AI4" i="15"/>
  <c r="AJ4" i="15"/>
  <c r="AK4" i="15"/>
  <c r="AL4" i="15"/>
  <c r="AM4" i="15"/>
  <c r="AN4" i="15"/>
  <c r="AO4" i="15"/>
  <c r="AP4" i="15"/>
  <c r="AQ4" i="15"/>
  <c r="H5" i="15"/>
  <c r="J5" i="15"/>
  <c r="L5" i="15"/>
  <c r="N5" i="15"/>
  <c r="O5" i="15"/>
  <c r="P5" i="15"/>
  <c r="Q5" i="15"/>
  <c r="R5" i="15"/>
  <c r="S5" i="15"/>
  <c r="T5" i="15"/>
  <c r="U5" i="15"/>
  <c r="V5" i="15"/>
  <c r="W5" i="15"/>
  <c r="X5" i="15"/>
  <c r="Y5" i="15"/>
  <c r="Z5" i="15"/>
  <c r="AA5" i="15"/>
  <c r="AB5" i="15"/>
  <c r="AC5" i="15"/>
  <c r="AD5" i="15"/>
  <c r="AE5" i="15"/>
  <c r="AF5" i="15"/>
  <c r="AG5" i="15"/>
  <c r="AH5" i="15"/>
  <c r="AI5" i="15"/>
  <c r="AJ5" i="15"/>
  <c r="AK5" i="15"/>
  <c r="AL5" i="15"/>
  <c r="AM5" i="15"/>
  <c r="AN5" i="15"/>
  <c r="AO5" i="15"/>
  <c r="AP5" i="15"/>
  <c r="AQ5" i="15"/>
  <c r="H6" i="15"/>
  <c r="J6" i="15"/>
  <c r="L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AG6" i="15"/>
  <c r="AH6" i="15"/>
  <c r="AI6" i="15"/>
  <c r="AJ6" i="15"/>
  <c r="AK6" i="15"/>
  <c r="AL6" i="15"/>
  <c r="AM6" i="15"/>
  <c r="AN6" i="15"/>
  <c r="AO6" i="15"/>
  <c r="AP6" i="15"/>
  <c r="AQ6" i="15"/>
  <c r="H7" i="15"/>
  <c r="J7" i="15"/>
  <c r="L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AH7" i="15"/>
  <c r="AI7" i="15"/>
  <c r="AJ7" i="15"/>
  <c r="AK7" i="15"/>
  <c r="AL7" i="15"/>
  <c r="AM7" i="15"/>
  <c r="AN7" i="15"/>
  <c r="AO7" i="15"/>
  <c r="AP7" i="15"/>
  <c r="AQ7" i="15"/>
  <c r="H8" i="15"/>
  <c r="J8" i="15"/>
  <c r="L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AH8" i="15"/>
  <c r="AI8" i="15"/>
  <c r="AJ8" i="15"/>
  <c r="AK8" i="15"/>
  <c r="AL8" i="15"/>
  <c r="AM8" i="15"/>
  <c r="AN8" i="15"/>
  <c r="AO8" i="15"/>
  <c r="AP8" i="15"/>
  <c r="AQ8" i="15"/>
  <c r="H9" i="15"/>
  <c r="J9" i="15"/>
  <c r="L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AH9" i="15"/>
  <c r="AI9" i="15"/>
  <c r="AJ9" i="15"/>
  <c r="AK9" i="15"/>
  <c r="AL9" i="15"/>
  <c r="AM9" i="15"/>
  <c r="AN9" i="15"/>
  <c r="AO9" i="15"/>
  <c r="AP9" i="15"/>
  <c r="AQ9" i="15"/>
  <c r="H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AH10" i="15"/>
  <c r="AI10" i="15"/>
  <c r="AJ10" i="15"/>
  <c r="AK10" i="15"/>
  <c r="AL10" i="15"/>
  <c r="AM10" i="15"/>
  <c r="AN10" i="15"/>
  <c r="AO10" i="15"/>
  <c r="AP10" i="15"/>
  <c r="AQ10" i="15"/>
  <c r="H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AH11" i="15"/>
  <c r="AI11" i="15"/>
  <c r="AJ11" i="15"/>
  <c r="AK11" i="15"/>
  <c r="AL11" i="15"/>
  <c r="AM11" i="15"/>
  <c r="AN11" i="15"/>
  <c r="AO11" i="15"/>
  <c r="AP11" i="15"/>
  <c r="AQ11" i="15"/>
  <c r="H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AH12" i="15"/>
  <c r="AI12" i="15"/>
  <c r="AJ12" i="15"/>
  <c r="AK12" i="15"/>
  <c r="AL12" i="15"/>
  <c r="AM12" i="15"/>
  <c r="AN12" i="15"/>
  <c r="AO12" i="15"/>
  <c r="AP12" i="15"/>
  <c r="AQ12" i="15"/>
  <c r="H13" i="15"/>
  <c r="J13" i="15"/>
  <c r="K13" i="15"/>
  <c r="L13" i="15"/>
  <c r="M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AH13" i="15"/>
  <c r="AI13" i="15"/>
  <c r="AJ13" i="15"/>
  <c r="AK13" i="15"/>
  <c r="AL13" i="15"/>
  <c r="AM13" i="15"/>
  <c r="AN13" i="15"/>
  <c r="AO13" i="15"/>
  <c r="AP13" i="15"/>
  <c r="AQ13" i="15"/>
  <c r="H14" i="15"/>
  <c r="J14" i="15"/>
  <c r="L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AH14" i="15"/>
  <c r="AI14" i="15"/>
  <c r="AJ14" i="15"/>
  <c r="AK14" i="15"/>
  <c r="AL14" i="15"/>
  <c r="AM14" i="15"/>
  <c r="AN14" i="15"/>
  <c r="AO14" i="15"/>
  <c r="AP14" i="15"/>
  <c r="AQ14" i="15"/>
  <c r="G3" i="15"/>
  <c r="G4" i="15"/>
  <c r="G5" i="15"/>
  <c r="G6" i="15"/>
  <c r="G7" i="15"/>
  <c r="G8" i="15"/>
  <c r="G9" i="15"/>
  <c r="G10" i="15"/>
  <c r="G11" i="15"/>
  <c r="G12" i="15"/>
  <c r="G13" i="15"/>
  <c r="G14" i="15"/>
  <c r="G2" i="15"/>
  <c r="F4" i="15"/>
  <c r="F7" i="15"/>
  <c r="F12" i="15"/>
  <c r="F13" i="15"/>
  <c r="F2" i="15"/>
  <c r="E10" i="1"/>
  <c r="B10" i="1"/>
  <c r="B11" i="1"/>
  <c r="AP20" i="16"/>
  <c r="AN20" i="16"/>
  <c r="AL20" i="16"/>
  <c r="AJ20" i="16"/>
  <c r="AH20" i="16"/>
  <c r="AF20" i="16"/>
  <c r="AD20" i="16"/>
  <c r="AB20" i="16"/>
  <c r="Z20" i="16"/>
  <c r="X20" i="1"/>
  <c r="AU9" i="1"/>
  <c r="X20" i="16"/>
  <c r="Z20" i="1"/>
  <c r="V20" i="16"/>
  <c r="T20" i="16"/>
  <c r="R20" i="16"/>
  <c r="P20" i="16"/>
  <c r="N20" i="16"/>
  <c r="L20" i="16"/>
  <c r="J20" i="16"/>
  <c r="H20" i="16"/>
  <c r="F20" i="16"/>
  <c r="D20" i="16"/>
  <c r="B20" i="16"/>
  <c r="AP19" i="16"/>
  <c r="AN19" i="16"/>
  <c r="AL19" i="16"/>
  <c r="AJ19" i="16"/>
  <c r="AH19" i="16"/>
  <c r="AF19" i="16"/>
  <c r="AD19" i="16"/>
  <c r="AB19" i="16"/>
  <c r="Z19" i="16"/>
  <c r="X19" i="16"/>
  <c r="V19" i="16"/>
  <c r="T19" i="16"/>
  <c r="R19" i="16"/>
  <c r="P19" i="16"/>
  <c r="N19" i="16"/>
  <c r="L19" i="16"/>
  <c r="J19" i="16"/>
  <c r="H19" i="16"/>
  <c r="F19" i="16"/>
  <c r="AP18" i="16"/>
  <c r="AN18" i="16"/>
  <c r="AL18" i="16"/>
  <c r="AJ18" i="16"/>
  <c r="AH18" i="16"/>
  <c r="AF18" i="16"/>
  <c r="AD18" i="16"/>
  <c r="AB18" i="16"/>
  <c r="Z18" i="16"/>
  <c r="X18" i="16"/>
  <c r="V18" i="16"/>
  <c r="T18" i="16"/>
  <c r="R18" i="16"/>
  <c r="P18" i="16"/>
  <c r="N18" i="16"/>
  <c r="L18" i="16"/>
  <c r="J18" i="16"/>
  <c r="H18" i="16"/>
  <c r="F18" i="16"/>
  <c r="E14" i="16"/>
  <c r="B14" i="16"/>
  <c r="E13" i="16"/>
  <c r="B13" i="16"/>
  <c r="E12" i="16"/>
  <c r="B12" i="16"/>
  <c r="E11" i="16"/>
  <c r="B11" i="16"/>
  <c r="E10" i="16"/>
  <c r="B10" i="16"/>
  <c r="E9" i="16"/>
  <c r="B9" i="16"/>
  <c r="E8" i="16"/>
  <c r="B8" i="16"/>
  <c r="E7" i="16"/>
  <c r="B7" i="16"/>
  <c r="E6" i="16"/>
  <c r="B6" i="16"/>
  <c r="E5" i="16"/>
  <c r="B5" i="16"/>
  <c r="E4" i="16"/>
  <c r="B4" i="16"/>
  <c r="E3" i="16"/>
  <c r="D18" i="16"/>
  <c r="D17" i="16"/>
  <c r="B3" i="16"/>
  <c r="E2" i="16"/>
  <c r="D19" i="16"/>
  <c r="B2" i="16"/>
  <c r="B19" i="16"/>
  <c r="AN20" i="1"/>
  <c r="AN19" i="1"/>
  <c r="AN18" i="1"/>
  <c r="R19" i="1"/>
  <c r="R20" i="1"/>
  <c r="R18" i="1"/>
  <c r="E3" i="1"/>
  <c r="E4" i="1"/>
  <c r="E5" i="1"/>
  <c r="E6" i="1"/>
  <c r="E7" i="1"/>
  <c r="E8" i="1"/>
  <c r="E9" i="1"/>
  <c r="E12" i="1"/>
  <c r="E13" i="1"/>
  <c r="E14" i="1"/>
  <c r="E2" i="1"/>
  <c r="B3" i="1"/>
  <c r="B4" i="1"/>
  <c r="B5" i="1"/>
  <c r="B6" i="1"/>
  <c r="B7" i="1"/>
  <c r="B8" i="1"/>
  <c r="B9" i="1"/>
  <c r="B12" i="1"/>
  <c r="B13" i="1"/>
  <c r="B14" i="1"/>
  <c r="B2" i="1"/>
  <c r="D20" i="1"/>
  <c r="B20" i="1"/>
  <c r="AF20" i="1"/>
  <c r="L20" i="1"/>
  <c r="F20" i="1"/>
  <c r="AU8" i="1"/>
  <c r="P20" i="1"/>
  <c r="J20" i="1"/>
  <c r="N20" i="1"/>
  <c r="AU7" i="1"/>
  <c r="AL20" i="1"/>
  <c r="AD20" i="1"/>
  <c r="AH20" i="1"/>
  <c r="H20" i="1"/>
  <c r="AP20" i="1"/>
  <c r="AJ20" i="1"/>
  <c r="L19" i="1"/>
  <c r="P19" i="1"/>
  <c r="J19" i="1"/>
  <c r="N19" i="1"/>
  <c r="AL19" i="1"/>
  <c r="AF19" i="1"/>
  <c r="AF18" i="1"/>
  <c r="AF17" i="1"/>
  <c r="Z19" i="1"/>
  <c r="Z17" i="1"/>
  <c r="X19" i="1"/>
  <c r="V19" i="1"/>
  <c r="V18" i="1"/>
  <c r="AH19" i="1"/>
  <c r="H19" i="1"/>
  <c r="AJ19" i="1"/>
  <c r="P18" i="1"/>
  <c r="P17" i="1"/>
  <c r="J18" i="1"/>
  <c r="N18" i="1"/>
  <c r="N17" i="1"/>
  <c r="AL18" i="1"/>
  <c r="Z18" i="1"/>
  <c r="X18" i="1"/>
  <c r="X17" i="1"/>
  <c r="AH18" i="1"/>
  <c r="H18" i="1"/>
  <c r="H17" i="1"/>
  <c r="AP18" i="1"/>
  <c r="AJ18" i="1"/>
  <c r="L18" i="1"/>
  <c r="T18" i="1"/>
  <c r="T19" i="1"/>
  <c r="T20" i="1"/>
  <c r="AU12" i="1"/>
  <c r="B18" i="16"/>
  <c r="B17" i="16"/>
  <c r="AU5" i="1"/>
  <c r="AU4" i="1"/>
  <c r="AU3" i="1"/>
  <c r="AU11" i="1"/>
  <c r="AU2" i="1"/>
  <c r="J17" i="1"/>
  <c r="F17" i="1"/>
  <c r="B19" i="1"/>
  <c r="B18" i="1"/>
  <c r="AB17" i="1"/>
  <c r="D19" i="1"/>
  <c r="B16" i="1"/>
  <c r="D18" i="1"/>
  <c r="T17" i="1"/>
  <c r="B17" i="1"/>
  <c r="D17" i="1"/>
  <c r="AL18" i="15"/>
  <c r="AU10" i="1"/>
  <c r="V17" i="1"/>
  <c r="AT9" i="1"/>
  <c r="AU18" i="1"/>
  <c r="AU14" i="1"/>
  <c r="L17" i="1"/>
  <c r="AU6" i="1"/>
  <c r="AT8" i="1"/>
  <c r="AT13" i="1"/>
  <c r="AT4" i="1"/>
  <c r="AT2" i="1"/>
  <c r="AT6" i="1"/>
  <c r="AT10" i="1"/>
  <c r="AT14" i="1"/>
  <c r="AT11" i="1"/>
  <c r="AT3" i="1"/>
  <c r="AT12" i="1"/>
  <c r="AT7" i="1"/>
  <c r="AT5" i="1"/>
  <c r="BC39" i="25"/>
  <c r="BD40" i="25"/>
  <c r="BI38" i="25"/>
  <c r="BC25" i="25"/>
  <c r="BC35" i="25"/>
  <c r="BI30" i="25"/>
  <c r="BC28" i="25"/>
  <c r="BD28" i="25"/>
  <c r="BE30" i="25"/>
  <c r="BE23" i="25"/>
  <c r="BE28" i="25"/>
  <c r="BL32" i="25"/>
  <c r="BI33" i="25"/>
  <c r="BI39" i="25"/>
  <c r="AS4" i="25"/>
  <c r="BE34" i="25"/>
  <c r="BH39" i="25"/>
  <c r="BC40" i="25"/>
  <c r="BB31" i="25"/>
  <c r="BE27" i="25"/>
  <c r="AS2" i="25"/>
  <c r="BL34" i="25"/>
  <c r="J19" i="15"/>
  <c r="AB19" i="15"/>
  <c r="BD34" i="25"/>
  <c r="BE7" i="25"/>
  <c r="BE12" i="25"/>
  <c r="AD21" i="25"/>
  <c r="AD19" i="15"/>
  <c r="AD18" i="15"/>
  <c r="BI28" i="25"/>
  <c r="X21" i="25"/>
  <c r="T21" i="25"/>
  <c r="BC26" i="25"/>
  <c r="BE26" i="25"/>
  <c r="N21" i="25"/>
  <c r="BL25" i="25"/>
  <c r="L18" i="15"/>
  <c r="L21" i="25"/>
  <c r="J21" i="25"/>
  <c r="X21" i="26"/>
  <c r="BI37" i="26"/>
  <c r="BE4" i="26"/>
  <c r="R21" i="26"/>
  <c r="AH21" i="26"/>
  <c r="BD3" i="26"/>
  <c r="AF18" i="15"/>
  <c r="F21" i="26"/>
  <c r="V21" i="26"/>
  <c r="BC29" i="26"/>
  <c r="BE3" i="26"/>
  <c r="BB25" i="26"/>
  <c r="BH31" i="26"/>
  <c r="AT5" i="26"/>
  <c r="H20" i="15"/>
  <c r="AF17" i="26"/>
  <c r="BD35" i="26"/>
  <c r="J21" i="26"/>
  <c r="AP21" i="26"/>
  <c r="BL29" i="26"/>
  <c r="BE36" i="26"/>
  <c r="AT2" i="26"/>
  <c r="Z17" i="26"/>
  <c r="BL33" i="26"/>
  <c r="B20" i="15"/>
  <c r="AJ20" i="15"/>
  <c r="BE2" i="26"/>
  <c r="BE24" i="26"/>
  <c r="BL25" i="26"/>
  <c r="BE28" i="26"/>
  <c r="BE32" i="26"/>
  <c r="AS2" i="26"/>
  <c r="BC25" i="26"/>
  <c r="P18" i="15"/>
  <c r="P19" i="15"/>
  <c r="D20" i="15"/>
  <c r="J17" i="26"/>
  <c r="BD26" i="26"/>
  <c r="BI34" i="26"/>
  <c r="AS3" i="26"/>
  <c r="B18" i="26"/>
  <c r="P17" i="26"/>
  <c r="BD24" i="26"/>
  <c r="AP19" i="15"/>
  <c r="AH20" i="15"/>
  <c r="AB18" i="15"/>
  <c r="AP20" i="15"/>
  <c r="R20" i="15"/>
  <c r="BD35" i="25"/>
  <c r="T20" i="15"/>
  <c r="BE9" i="25"/>
  <c r="BE14" i="25"/>
  <c r="H21" i="25"/>
  <c r="BL24" i="25"/>
  <c r="AL21" i="25"/>
  <c r="V21" i="25"/>
  <c r="H19" i="15"/>
  <c r="AJ21" i="25"/>
  <c r="BD7" i="25"/>
  <c r="BD12" i="25"/>
  <c r="E7" i="15"/>
  <c r="B15" i="25"/>
  <c r="AP15" i="25"/>
  <c r="BD27" i="25"/>
  <c r="BD8" i="25"/>
  <c r="BD13" i="25"/>
  <c r="AF21" i="25"/>
  <c r="P21" i="25"/>
  <c r="N19" i="15"/>
  <c r="Z18" i="15"/>
  <c r="Z19" i="15"/>
  <c r="BI29" i="25"/>
  <c r="BD9" i="25"/>
  <c r="BD14" i="25"/>
  <c r="BE33" i="25"/>
  <c r="BE8" i="25"/>
  <c r="BE13" i="25"/>
  <c r="R19" i="15"/>
  <c r="AH19" i="15"/>
  <c r="AH18" i="15"/>
  <c r="AJ19" i="15"/>
  <c r="BK10" i="28"/>
  <c r="BI14" i="28"/>
  <c r="X21" i="28"/>
  <c r="BJ7" i="28"/>
  <c r="BJ14" i="28"/>
  <c r="J21" i="28"/>
  <c r="BD2" i="28"/>
  <c r="BD36" i="28"/>
  <c r="BJ2" i="28"/>
  <c r="F17" i="28"/>
  <c r="BD30" i="28"/>
  <c r="T17" i="28"/>
  <c r="T19" i="15"/>
  <c r="T18" i="15"/>
  <c r="BK8" i="28"/>
  <c r="H17" i="28"/>
  <c r="BL29" i="28"/>
  <c r="BI34" i="28"/>
  <c r="N20" i="15"/>
  <c r="AS2" i="28"/>
  <c r="BJ12" i="28"/>
  <c r="L17" i="28"/>
  <c r="BD28" i="28"/>
  <c r="AB17" i="28"/>
  <c r="BH29" i="28"/>
  <c r="R21" i="28"/>
  <c r="AH21" i="28"/>
  <c r="Z20" i="15"/>
  <c r="AN20" i="15"/>
  <c r="BI9" i="28"/>
  <c r="BK3" i="28"/>
  <c r="BI11" i="28"/>
  <c r="BK12" i="28"/>
  <c r="BI18" i="28"/>
  <c r="BI12" i="28"/>
  <c r="AP21" i="28"/>
  <c r="X20" i="15"/>
  <c r="AJ18" i="15"/>
  <c r="BK7" i="28"/>
  <c r="BJ11" i="28"/>
  <c r="V17" i="28"/>
  <c r="BI17" i="28"/>
  <c r="BJ18" i="28"/>
  <c r="F21" i="28"/>
  <c r="V21" i="28"/>
  <c r="BI30" i="28"/>
  <c r="BD23" i="28"/>
  <c r="AS18" i="28"/>
  <c r="BJ9" i="28"/>
  <c r="B15" i="28"/>
  <c r="AJ15" i="28"/>
  <c r="B16" i="28"/>
  <c r="X17" i="28"/>
  <c r="B18" i="28"/>
  <c r="AS19" i="28"/>
  <c r="L21" i="28"/>
  <c r="AB21" i="28"/>
  <c r="BD24" i="28"/>
  <c r="BL25" i="28"/>
  <c r="BL33" i="28"/>
  <c r="BJ4" i="28"/>
  <c r="J18" i="15"/>
  <c r="AN19" i="15"/>
  <c r="AT2" i="28"/>
  <c r="BI3" i="28"/>
  <c r="BD4" i="28"/>
  <c r="BI7" i="28"/>
  <c r="BD8" i="28"/>
  <c r="BK9" i="28"/>
  <c r="J17" i="28"/>
  <c r="Z17" i="28"/>
  <c r="D18" i="28"/>
  <c r="N21" i="28"/>
  <c r="AD21" i="28"/>
  <c r="BI23" i="28"/>
  <c r="BE24" i="28"/>
  <c r="BC25" i="28"/>
  <c r="BE28" i="28"/>
  <c r="BC29" i="28"/>
  <c r="BE32" i="28"/>
  <c r="BC33" i="28"/>
  <c r="BE36" i="28"/>
  <c r="BI37" i="28"/>
  <c r="BD9" i="28"/>
  <c r="BI5" i="28"/>
  <c r="BK2" i="28"/>
  <c r="BK6" i="28"/>
  <c r="BJ3" i="28"/>
  <c r="BE4" i="28"/>
  <c r="P21" i="28"/>
  <c r="AF21" i="28"/>
  <c r="BL26" i="28"/>
  <c r="BI27" i="28"/>
  <c r="BL30" i="28"/>
  <c r="BI31" i="28"/>
  <c r="BL34" i="28"/>
  <c r="BI35" i="28"/>
  <c r="N17" i="28"/>
  <c r="AD17" i="28"/>
  <c r="B19" i="28"/>
  <c r="BL23" i="28"/>
  <c r="BC26" i="28"/>
  <c r="BC30" i="28"/>
  <c r="BE33" i="28"/>
  <c r="BC34" i="28"/>
  <c r="T21" i="28"/>
  <c r="AJ21" i="28"/>
  <c r="BC23" i="28"/>
  <c r="BI28" i="28"/>
  <c r="BL31" i="28"/>
  <c r="BI32" i="28"/>
  <c r="BL35" i="28"/>
  <c r="BI36" i="28"/>
  <c r="BJ8" i="28"/>
  <c r="BI10" i="28"/>
  <c r="AL21" i="28"/>
  <c r="BC31" i="28"/>
  <c r="H21" i="28"/>
  <c r="AN21" i="28"/>
  <c r="BL28" i="28"/>
  <c r="BL32" i="28"/>
  <c r="BD35" i="28"/>
  <c r="BL36" i="28"/>
  <c r="BI4" i="28"/>
  <c r="BI8" i="28"/>
  <c r="BD3" i="28"/>
  <c r="BK4" i="28"/>
  <c r="BJ5" i="28"/>
  <c r="BI6" i="28"/>
  <c r="BD7" i="28"/>
  <c r="BJ10" i="28"/>
  <c r="BK5" i="28"/>
  <c r="BJ6" i="28"/>
  <c r="Z21" i="28"/>
  <c r="N18" i="15"/>
  <c r="BJ2" i="26"/>
  <c r="BI9" i="26"/>
  <c r="B15" i="26"/>
  <c r="R15" i="26"/>
  <c r="B16" i="26"/>
  <c r="AS19" i="26"/>
  <c r="L21" i="26"/>
  <c r="AB21" i="26"/>
  <c r="BI26" i="26"/>
  <c r="BB29" i="26"/>
  <c r="BI30" i="26"/>
  <c r="BD32" i="26"/>
  <c r="BD36" i="26"/>
  <c r="BH37" i="26"/>
  <c r="BJ6" i="26"/>
  <c r="BH3" i="26"/>
  <c r="BD4" i="26"/>
  <c r="BH7" i="26"/>
  <c r="BD8" i="26"/>
  <c r="BJ9" i="26"/>
  <c r="D18" i="26"/>
  <c r="N21" i="26"/>
  <c r="AD21" i="26"/>
  <c r="BI23" i="26"/>
  <c r="BC33" i="26"/>
  <c r="BI3" i="26"/>
  <c r="BI7" i="26"/>
  <c r="BE8" i="26"/>
  <c r="L17" i="26"/>
  <c r="AB17" i="26"/>
  <c r="P21" i="26"/>
  <c r="AF21" i="26"/>
  <c r="BL26" i="26"/>
  <c r="BI27" i="26"/>
  <c r="BD29" i="26"/>
  <c r="BB30" i="26"/>
  <c r="BL30" i="26"/>
  <c r="BI31" i="26"/>
  <c r="BL34" i="26"/>
  <c r="BI35" i="26"/>
  <c r="BJ3" i="26"/>
  <c r="N17" i="26"/>
  <c r="AD17" i="26"/>
  <c r="B19" i="26"/>
  <c r="B17" i="26"/>
  <c r="BL23" i="26"/>
  <c r="BC26" i="26"/>
  <c r="BC30" i="26"/>
  <c r="BH32" i="26"/>
  <c r="BC34" i="26"/>
  <c r="BH8" i="26"/>
  <c r="BD9" i="26"/>
  <c r="L15" i="26"/>
  <c r="D19" i="26"/>
  <c r="T21" i="26"/>
  <c r="AJ21" i="26"/>
  <c r="BC23" i="26"/>
  <c r="BI28" i="26"/>
  <c r="BL31" i="26"/>
  <c r="BI32" i="26"/>
  <c r="BL35" i="26"/>
  <c r="BI36" i="26"/>
  <c r="BI8" i="26"/>
  <c r="BE9" i="26"/>
  <c r="BH10" i="26"/>
  <c r="AL21" i="26"/>
  <c r="BC31" i="26"/>
  <c r="BD2" i="26"/>
  <c r="BH4" i="26"/>
  <c r="BH5" i="26"/>
  <c r="BH2" i="26"/>
  <c r="BJ4" i="26"/>
  <c r="BI5" i="26"/>
  <c r="BH6" i="26"/>
  <c r="BD7" i="26"/>
  <c r="BJ8" i="26"/>
  <c r="BI10" i="26"/>
  <c r="T17" i="26"/>
  <c r="H21" i="26"/>
  <c r="AN21" i="26"/>
  <c r="BL28" i="26"/>
  <c r="BI4" i="26"/>
  <c r="R18" i="15"/>
  <c r="R17" i="15"/>
  <c r="BI2" i="26"/>
  <c r="BJ5" i="26"/>
  <c r="BI6" i="26"/>
  <c r="BE7" i="26"/>
  <c r="Z21" i="26"/>
  <c r="BI24" i="25"/>
  <c r="BI35" i="25"/>
  <c r="AF20" i="15"/>
  <c r="BL23" i="25"/>
  <c r="BE24" i="25"/>
  <c r="BD24" i="25"/>
  <c r="BE29" i="25"/>
  <c r="BH36" i="25"/>
  <c r="BE4" i="25"/>
  <c r="BI2" i="25"/>
  <c r="B16" i="25"/>
  <c r="BE3" i="25"/>
  <c r="AS9" i="25"/>
  <c r="B19" i="25"/>
  <c r="BE2" i="25"/>
  <c r="AT9" i="25"/>
  <c r="D18" i="25"/>
  <c r="BD4" i="25"/>
  <c r="BJ2" i="25"/>
  <c r="B18" i="25"/>
  <c r="D19" i="25"/>
  <c r="BD2" i="25"/>
  <c r="BK2" i="25"/>
  <c r="BD3" i="25"/>
  <c r="BC34" i="25"/>
  <c r="L20" i="15"/>
  <c r="BD25" i="25"/>
  <c r="BI37" i="25"/>
  <c r="BL35" i="25"/>
  <c r="BC24" i="25"/>
  <c r="AB20" i="15"/>
  <c r="BC27" i="25"/>
  <c r="BI25" i="25"/>
  <c r="BI31" i="25"/>
  <c r="AP18" i="15"/>
  <c r="AP17" i="15"/>
  <c r="BD39" i="25"/>
  <c r="BH38" i="25"/>
  <c r="BE39" i="25"/>
  <c r="BL31" i="25"/>
  <c r="D21" i="25"/>
  <c r="BF12" i="25"/>
  <c r="BH32" i="25"/>
  <c r="BB28" i="25"/>
  <c r="BF14" i="25"/>
  <c r="B21" i="25"/>
  <c r="AH15" i="25"/>
  <c r="J15" i="25"/>
  <c r="AD15" i="25"/>
  <c r="T15" i="25"/>
  <c r="P15" i="25"/>
  <c r="V15" i="25"/>
  <c r="BF13" i="25"/>
  <c r="AH15" i="26"/>
  <c r="D21" i="26"/>
  <c r="AS18" i="26"/>
  <c r="AD15" i="26"/>
  <c r="AT18" i="26"/>
  <c r="BH26" i="26"/>
  <c r="AT19" i="26"/>
  <c r="BB24" i="26"/>
  <c r="X15" i="25"/>
  <c r="AN15" i="25"/>
  <c r="AJ15" i="25"/>
  <c r="L15" i="25"/>
  <c r="AF15" i="25"/>
  <c r="N15" i="25"/>
  <c r="AB15" i="25"/>
  <c r="R15" i="25"/>
  <c r="Z15" i="25"/>
  <c r="AL15" i="25"/>
  <c r="H15" i="25"/>
  <c r="T15" i="28"/>
  <c r="BB29" i="28"/>
  <c r="N15" i="28"/>
  <c r="BH37" i="28"/>
  <c r="BB28" i="28"/>
  <c r="BH32" i="28"/>
  <c r="BD34" i="28"/>
  <c r="BD25" i="28"/>
  <c r="BB25" i="28"/>
  <c r="J15" i="28"/>
  <c r="BB30" i="28"/>
  <c r="BH34" i="28"/>
  <c r="BD29" i="28"/>
  <c r="BH31" i="28"/>
  <c r="BB36" i="28"/>
  <c r="BB32" i="28"/>
  <c r="BH36" i="28"/>
  <c r="BD32" i="28"/>
  <c r="AF15" i="28"/>
  <c r="P15" i="28"/>
  <c r="AB15" i="28"/>
  <c r="AL15" i="28"/>
  <c r="V15" i="28"/>
  <c r="F15" i="28"/>
  <c r="L15" i="28"/>
  <c r="BH27" i="28"/>
  <c r="BB24" i="28"/>
  <c r="X15" i="28"/>
  <c r="BH25" i="28"/>
  <c r="D17" i="28"/>
  <c r="C24" i="28"/>
  <c r="BD26" i="28"/>
  <c r="BH28" i="28"/>
  <c r="BB26" i="28"/>
  <c r="BH24" i="28"/>
  <c r="BD33" i="28"/>
  <c r="BB33" i="28"/>
  <c r="H15" i="28"/>
  <c r="AS17" i="28"/>
  <c r="R15" i="28"/>
  <c r="BH26" i="28"/>
  <c r="BD27" i="28"/>
  <c r="BB27" i="28"/>
  <c r="BH23" i="28"/>
  <c r="B17" i="28"/>
  <c r="AS21" i="28"/>
  <c r="B21" i="28"/>
  <c r="AN15" i="28"/>
  <c r="AT18" i="28"/>
  <c r="AT19" i="28"/>
  <c r="BB35" i="28"/>
  <c r="AP15" i="28"/>
  <c r="BD31" i="28"/>
  <c r="BB31" i="28"/>
  <c r="BH35" i="28"/>
  <c r="D21" i="28"/>
  <c r="BB34" i="28"/>
  <c r="AH15" i="28"/>
  <c r="BB23" i="28"/>
  <c r="Z15" i="28"/>
  <c r="AD15" i="28"/>
  <c r="BH30" i="28"/>
  <c r="BH29" i="26"/>
  <c r="BD34" i="26"/>
  <c r="BB34" i="26"/>
  <c r="AS17" i="26"/>
  <c r="BB28" i="26"/>
  <c r="BH27" i="26"/>
  <c r="BD28" i="26"/>
  <c r="BH24" i="26"/>
  <c r="BD33" i="26"/>
  <c r="BB33" i="26"/>
  <c r="BD27" i="26"/>
  <c r="BB27" i="26"/>
  <c r="BH23" i="26"/>
  <c r="D17" i="26"/>
  <c r="C24" i="26"/>
  <c r="N15" i="26"/>
  <c r="BB31" i="26"/>
  <c r="BH36" i="26"/>
  <c r="BH25" i="26"/>
  <c r="BD23" i="26"/>
  <c r="BB23" i="26"/>
  <c r="B21" i="26"/>
  <c r="BH30" i="26"/>
  <c r="BB26" i="26"/>
  <c r="BH35" i="26"/>
  <c r="AF15" i="26"/>
  <c r="P15" i="26"/>
  <c r="AP15" i="26"/>
  <c r="Z15" i="26"/>
  <c r="J15" i="26"/>
  <c r="AN15" i="26"/>
  <c r="X15" i="26"/>
  <c r="H15" i="26"/>
  <c r="AL15" i="26"/>
  <c r="V15" i="26"/>
  <c r="F15" i="26"/>
  <c r="AJ15" i="26"/>
  <c r="T15" i="26"/>
  <c r="AB15" i="26"/>
  <c r="BB32" i="26"/>
  <c r="BB35" i="26"/>
  <c r="BH28" i="26"/>
  <c r="AS21" i="26"/>
  <c r="BB23" i="25"/>
  <c r="BH35" i="25"/>
  <c r="BH28" i="25"/>
  <c r="BB27" i="25"/>
  <c r="BH26" i="25"/>
  <c r="BB34" i="25"/>
  <c r="BB26" i="25"/>
  <c r="BH25" i="25"/>
  <c r="BB35" i="25"/>
  <c r="BH23" i="25"/>
  <c r="BH30" i="25"/>
  <c r="BH29" i="25"/>
  <c r="BB24" i="25"/>
  <c r="BB25" i="25"/>
  <c r="BH33" i="25"/>
  <c r="BB30" i="25"/>
  <c r="BB29" i="25"/>
  <c r="BB33" i="25"/>
  <c r="BH24" i="25"/>
  <c r="BH27" i="25"/>
  <c r="AT18" i="25"/>
  <c r="AT19" i="25"/>
  <c r="C24" i="25"/>
  <c r="D17" i="25"/>
  <c r="AS19" i="25"/>
  <c r="AS18" i="25"/>
  <c r="B17" i="25"/>
  <c r="AT17" i="26"/>
  <c r="AT21" i="26"/>
  <c r="AT21" i="25"/>
  <c r="AS21" i="25"/>
  <c r="AT17" i="28"/>
  <c r="AT21" i="28"/>
  <c r="AT17" i="25"/>
  <c r="AS17" i="25"/>
  <c r="F18" i="15"/>
  <c r="BL36" i="25"/>
  <c r="BE40" i="25"/>
  <c r="F15" i="25"/>
  <c r="F19" i="15"/>
  <c r="BD24" i="30"/>
  <c r="P17" i="30"/>
  <c r="AD17" i="30"/>
  <c r="AF17" i="30"/>
  <c r="BB34" i="30"/>
  <c r="BD29" i="30"/>
  <c r="B18" i="30"/>
  <c r="B19" i="30"/>
  <c r="B21" i="30"/>
  <c r="B15" i="30"/>
  <c r="AD15" i="30"/>
  <c r="BJ4" i="30"/>
  <c r="BI5" i="30"/>
  <c r="BJ2" i="30"/>
  <c r="BE3" i="30"/>
  <c r="BK5" i="30"/>
  <c r="BJ6" i="30"/>
  <c r="BE7" i="30"/>
  <c r="BE12" i="30"/>
  <c r="BJ8" i="30"/>
  <c r="BE9" i="30"/>
  <c r="BE14" i="30"/>
  <c r="BJ11" i="30"/>
  <c r="P15" i="30"/>
  <c r="B16" i="30"/>
  <c r="AS19" i="30"/>
  <c r="AS21" i="30"/>
  <c r="BJ29" i="30"/>
  <c r="N17" i="30"/>
  <c r="BB26" i="30"/>
  <c r="BD32" i="30"/>
  <c r="BJ39" i="30"/>
  <c r="BK6" i="30"/>
  <c r="AT8" i="30"/>
  <c r="AT18" i="30"/>
  <c r="BK8" i="30"/>
  <c r="BI10" i="30"/>
  <c r="BI12" i="30"/>
  <c r="F15" i="30"/>
  <c r="D18" i="30"/>
  <c r="BC26" i="30"/>
  <c r="BE32" i="30"/>
  <c r="BE38" i="30"/>
  <c r="BJ32" i="30"/>
  <c r="BI3" i="30"/>
  <c r="BD4" i="30"/>
  <c r="BJ10" i="30"/>
  <c r="BJ12" i="30"/>
  <c r="BI16" i="30"/>
  <c r="BD31" i="30"/>
  <c r="BJ33" i="30"/>
  <c r="BK2" i="30"/>
  <c r="BJ3" i="30"/>
  <c r="BE4" i="30"/>
  <c r="BI7" i="30"/>
  <c r="BD8" i="30"/>
  <c r="BD13" i="30"/>
  <c r="BI9" i="30"/>
  <c r="BK10" i="30"/>
  <c r="BK12" i="30"/>
  <c r="BI13" i="30"/>
  <c r="BJ16" i="30"/>
  <c r="BB31" i="30"/>
  <c r="BB28" i="30"/>
  <c r="BC24" i="30"/>
  <c r="BE31" i="30"/>
  <c r="BI40" i="30"/>
  <c r="BI34" i="30"/>
  <c r="BK16" i="30"/>
  <c r="BC28" i="30"/>
  <c r="BJ27" i="30"/>
  <c r="BJ31" i="30"/>
  <c r="BJ40" i="30"/>
  <c r="BJ34" i="30"/>
  <c r="BD2" i="30"/>
  <c r="BK3" i="30"/>
  <c r="BJ7" i="30"/>
  <c r="BE8" i="30"/>
  <c r="BE13" i="30"/>
  <c r="BJ13" i="30"/>
  <c r="BE2" i="30"/>
  <c r="BK9" i="30"/>
  <c r="BK13" i="30"/>
  <c r="BE24" i="30"/>
  <c r="BC27" i="30"/>
  <c r="BE29" i="30"/>
  <c r="BC33" i="30"/>
  <c r="BI2" i="30"/>
  <c r="BK4" i="30"/>
  <c r="BJ5" i="30"/>
  <c r="BI6" i="30"/>
  <c r="BD7" i="30"/>
  <c r="BD12" i="30"/>
  <c r="BI8" i="30"/>
  <c r="BI32" i="30"/>
  <c r="BB24" i="30"/>
  <c r="BI38" i="30"/>
  <c r="BI27" i="30"/>
  <c r="BI30" i="30"/>
  <c r="AF15" i="30"/>
  <c r="BB25" i="30"/>
  <c r="BD25" i="30"/>
  <c r="BI24" i="30"/>
  <c r="BB37" i="30"/>
  <c r="BD39" i="30"/>
  <c r="BB39" i="30"/>
  <c r="BI33" i="30"/>
  <c r="BI39" i="30"/>
  <c r="BI25" i="30"/>
  <c r="BB27" i="30"/>
  <c r="D17" i="30"/>
  <c r="BB32" i="30"/>
  <c r="BI26" i="30"/>
  <c r="BI23" i="30"/>
  <c r="BD23" i="30"/>
  <c r="BB23" i="30"/>
  <c r="B17" i="30"/>
  <c r="D21" i="30"/>
  <c r="BB29" i="30"/>
  <c r="BI37" i="30"/>
  <c r="BI31" i="30"/>
  <c r="BB33" i="30"/>
  <c r="AH15" i="30"/>
  <c r="R15" i="30"/>
  <c r="AB15" i="30"/>
  <c r="L15" i="30"/>
  <c r="AP15" i="30"/>
  <c r="Z15" i="30"/>
  <c r="J15" i="30"/>
  <c r="AN15" i="30"/>
  <c r="X15" i="30"/>
  <c r="H15" i="30"/>
  <c r="AL15" i="30"/>
  <c r="V15" i="30"/>
  <c r="AJ15" i="30"/>
  <c r="T15" i="30"/>
  <c r="N15" i="30"/>
  <c r="AS17" i="30"/>
  <c r="BI29" i="30"/>
  <c r="BB38" i="30"/>
  <c r="BD38" i="30"/>
  <c r="AT19" i="30"/>
  <c r="AT17" i="30"/>
  <c r="BI35" i="30"/>
  <c r="AT21" i="30"/>
  <c r="AL19" i="15"/>
  <c r="P20" i="15"/>
  <c r="X19" i="15"/>
  <c r="AD20" i="15"/>
  <c r="H18" i="15"/>
  <c r="AN18" i="15"/>
  <c r="AL20" i="15"/>
  <c r="BJ28" i="32"/>
  <c r="BC25" i="32"/>
  <c r="X18" i="15"/>
  <c r="X17" i="15"/>
  <c r="L21" i="32"/>
  <c r="BC35" i="32"/>
  <c r="BJ27" i="32"/>
  <c r="AF19" i="15"/>
  <c r="T21" i="32"/>
  <c r="R21" i="32"/>
  <c r="AH21" i="32"/>
  <c r="V20" i="15"/>
  <c r="V21" i="32"/>
  <c r="E4" i="15"/>
  <c r="AV2" i="32"/>
  <c r="BJ9" i="32"/>
  <c r="BK5" i="32"/>
  <c r="BK8" i="32"/>
  <c r="BE8" i="32"/>
  <c r="BE13" i="32"/>
  <c r="BK10" i="32"/>
  <c r="E2" i="15"/>
  <c r="BK4" i="32"/>
  <c r="BJ5" i="32"/>
  <c r="BI6" i="32"/>
  <c r="BD7" i="32"/>
  <c r="BD12" i="32"/>
  <c r="BI8" i="32"/>
  <c r="BD9" i="32"/>
  <c r="BD14" i="32"/>
  <c r="BJ15" i="32"/>
  <c r="BJ17" i="32"/>
  <c r="H21" i="32"/>
  <c r="X21" i="32"/>
  <c r="AN21" i="32"/>
  <c r="BE28" i="32"/>
  <c r="BE27" i="32"/>
  <c r="BB40" i="32"/>
  <c r="BD25" i="32"/>
  <c r="BJ39" i="32"/>
  <c r="BC32" i="32"/>
  <c r="BM27" i="32"/>
  <c r="BE35" i="32"/>
  <c r="BB38" i="32"/>
  <c r="BJ36" i="32"/>
  <c r="BC29" i="32"/>
  <c r="BE3" i="32"/>
  <c r="BJ6" i="32"/>
  <c r="BE7" i="32"/>
  <c r="BE12" i="32"/>
  <c r="BJ8" i="32"/>
  <c r="BE9" i="32"/>
  <c r="BE14" i="32"/>
  <c r="BI11" i="32"/>
  <c r="BK15" i="32"/>
  <c r="BK17" i="32"/>
  <c r="J21" i="32"/>
  <c r="Z21" i="32"/>
  <c r="AP21" i="32"/>
  <c r="BF27" i="32"/>
  <c r="BC40" i="32"/>
  <c r="BM28" i="32"/>
  <c r="BE24" i="32"/>
  <c r="BE25" i="32"/>
  <c r="BD32" i="32"/>
  <c r="BJ31" i="32"/>
  <c r="BC38" i="32"/>
  <c r="BM35" i="32"/>
  <c r="BE33" i="32"/>
  <c r="BJ11" i="32"/>
  <c r="B15" i="32"/>
  <c r="AN15" i="32"/>
  <c r="BI18" i="32"/>
  <c r="AB21" i="32"/>
  <c r="BC26" i="32"/>
  <c r="BM23" i="32"/>
  <c r="BD40" i="32"/>
  <c r="BJ29" i="32"/>
  <c r="BC31" i="32"/>
  <c r="BM38" i="32"/>
  <c r="BE32" i="32"/>
  <c r="BD38" i="32"/>
  <c r="BM40" i="32"/>
  <c r="BE29" i="32"/>
  <c r="BI3" i="32"/>
  <c r="BI10" i="32"/>
  <c r="BK11" i="32"/>
  <c r="BI12" i="32"/>
  <c r="BJ18" i="32"/>
  <c r="N21" i="32"/>
  <c r="AD21" i="32"/>
  <c r="BD26" i="32"/>
  <c r="BK6" i="32"/>
  <c r="B7" i="15"/>
  <c r="BJ3" i="32"/>
  <c r="BI7" i="32"/>
  <c r="BD8" i="32"/>
  <c r="BD13" i="32"/>
  <c r="BF13" i="32"/>
  <c r="BI9" i="32"/>
  <c r="BJ10" i="32"/>
  <c r="BJ12" i="32"/>
  <c r="BI16" i="32"/>
  <c r="BK18" i="32"/>
  <c r="P21" i="32"/>
  <c r="AF21" i="32"/>
  <c r="BJ26" i="32"/>
  <c r="BE26" i="32"/>
  <c r="BE31" i="32"/>
  <c r="BJ33" i="32"/>
  <c r="BC37" i="32"/>
  <c r="BM39" i="32"/>
  <c r="BE34" i="32"/>
  <c r="AU2" i="32"/>
  <c r="BJ16" i="32"/>
  <c r="BD23" i="32"/>
  <c r="BC41" i="32"/>
  <c r="BM37" i="32"/>
  <c r="BI13" i="32"/>
  <c r="BI4" i="32"/>
  <c r="BK7" i="32"/>
  <c r="BJ13" i="32"/>
  <c r="BK16" i="32"/>
  <c r="AJ21" i="32"/>
  <c r="BM24" i="32"/>
  <c r="BD41" i="32"/>
  <c r="BJ7" i="32"/>
  <c r="BK12" i="32"/>
  <c r="BJ4" i="32"/>
  <c r="BI15" i="32"/>
  <c r="F21" i="32"/>
  <c r="AL21" i="32"/>
  <c r="BC24" i="32"/>
  <c r="BK18" i="30"/>
  <c r="BF14" i="30"/>
  <c r="BF13" i="30"/>
  <c r="BF12" i="30"/>
  <c r="B5" i="15"/>
  <c r="B9" i="15"/>
  <c r="B6" i="15"/>
  <c r="B10" i="15"/>
  <c r="B14" i="15"/>
  <c r="B2" i="15"/>
  <c r="B12" i="15"/>
  <c r="BC23" i="30"/>
  <c r="P21" i="30"/>
  <c r="AN17" i="15"/>
  <c r="D2" i="15"/>
  <c r="F17" i="15"/>
  <c r="BD34" i="32"/>
  <c r="BI40" i="32"/>
  <c r="BD35" i="32"/>
  <c r="BB41" i="32"/>
  <c r="BI41" i="32"/>
  <c r="BB31" i="32"/>
  <c r="BI39" i="32"/>
  <c r="BI34" i="32"/>
  <c r="BD33" i="32"/>
  <c r="N17" i="32"/>
  <c r="X17" i="32"/>
  <c r="BB33" i="32"/>
  <c r="BD36" i="32"/>
  <c r="BI27" i="32"/>
  <c r="BB23" i="32"/>
  <c r="BB37" i="32"/>
  <c r="BI24" i="32"/>
  <c r="BB26" i="32"/>
  <c r="BB24" i="32"/>
  <c r="BB28" i="32"/>
  <c r="BI28" i="32"/>
  <c r="BD24" i="32"/>
  <c r="AV3" i="32"/>
  <c r="BE4" i="32"/>
  <c r="BK2" i="32"/>
  <c r="BK14" i="32"/>
  <c r="BM29" i="32"/>
  <c r="BM31" i="32"/>
  <c r="BI35" i="32"/>
  <c r="AJ15" i="32"/>
  <c r="AP15" i="32"/>
  <c r="BD3" i="32"/>
  <c r="D19" i="32"/>
  <c r="V15" i="32"/>
  <c r="L15" i="32"/>
  <c r="D18" i="32"/>
  <c r="BI2" i="32"/>
  <c r="BJ2" i="32"/>
  <c r="E6" i="15"/>
  <c r="B3" i="15"/>
  <c r="B4" i="15"/>
  <c r="E8" i="15"/>
  <c r="T15" i="32"/>
  <c r="P15" i="32"/>
  <c r="AL15" i="32"/>
  <c r="AB15" i="32"/>
  <c r="AF15" i="32"/>
  <c r="H15" i="32"/>
  <c r="N15" i="32"/>
  <c r="AU19" i="32"/>
  <c r="BK3" i="32"/>
  <c r="J15" i="32"/>
  <c r="Z15" i="32"/>
  <c r="F15" i="32"/>
  <c r="R15" i="32"/>
  <c r="BE2" i="32"/>
  <c r="B18" i="32"/>
  <c r="BD2" i="32"/>
  <c r="BK9" i="32"/>
  <c r="BE36" i="32"/>
  <c r="X15" i="32"/>
  <c r="AD15" i="32"/>
  <c r="AH15" i="32"/>
  <c r="BD4" i="32"/>
  <c r="AL17" i="15"/>
  <c r="AV19" i="32"/>
  <c r="BF14" i="32"/>
  <c r="AU18" i="32"/>
  <c r="AU17" i="32"/>
  <c r="N17" i="15"/>
  <c r="BF12" i="32"/>
  <c r="AV18" i="32"/>
  <c r="D24" i="32"/>
  <c r="D21" i="32"/>
  <c r="D17" i="32"/>
  <c r="BI36" i="32"/>
  <c r="BB30" i="32"/>
  <c r="BD30" i="32"/>
  <c r="BI30" i="32"/>
  <c r="BI37" i="32"/>
  <c r="BB29" i="32"/>
  <c r="B18" i="15"/>
  <c r="B17" i="15"/>
  <c r="B21" i="32"/>
  <c r="B17" i="32"/>
  <c r="D25" i="32"/>
  <c r="BI31" i="32"/>
  <c r="BI26" i="32"/>
  <c r="BB32" i="32"/>
  <c r="BB36" i="32"/>
  <c r="BB25" i="32"/>
  <c r="BI33" i="32"/>
  <c r="BD27" i="32"/>
  <c r="BB27" i="32"/>
  <c r="BI23" i="32"/>
  <c r="BB35" i="32"/>
  <c r="BB34" i="32"/>
  <c r="BI32" i="32"/>
  <c r="BI29" i="32"/>
  <c r="AV17" i="32"/>
  <c r="AU21" i="32"/>
  <c r="AV21" i="32"/>
  <c r="Z17" i="15"/>
  <c r="AH17" i="15"/>
  <c r="AJ17" i="15"/>
  <c r="AF17" i="15"/>
  <c r="H17" i="15"/>
  <c r="J17" i="15"/>
  <c r="L19" i="15"/>
  <c r="L17" i="15"/>
  <c r="AB17" i="15"/>
  <c r="AD17" i="15"/>
  <c r="P17" i="15"/>
  <c r="T17" i="15"/>
  <c r="BE3" i="34"/>
  <c r="D19" i="34"/>
  <c r="D19" i="15"/>
  <c r="D18" i="34"/>
  <c r="BE2" i="34"/>
  <c r="AU5" i="34"/>
  <c r="E5" i="15"/>
  <c r="AU3" i="34"/>
  <c r="D18" i="15"/>
  <c r="J20" i="15"/>
  <c r="J2" i="15"/>
  <c r="D21" i="34"/>
  <c r="D24" i="34"/>
  <c r="D17" i="34"/>
  <c r="C40" i="15"/>
  <c r="D17" i="15"/>
  <c r="AU19" i="34"/>
  <c r="AU18" i="34"/>
  <c r="AU21" i="34"/>
  <c r="AU17" i="34"/>
  <c r="I3" i="15"/>
  <c r="I9" i="15"/>
  <c r="I6" i="15"/>
  <c r="I8" i="15"/>
  <c r="I10" i="15"/>
  <c r="I5" i="15"/>
  <c r="I12" i="15"/>
  <c r="I7" i="15"/>
  <c r="I13" i="15"/>
  <c r="I14" i="15"/>
  <c r="I4" i="15"/>
  <c r="I2" i="15"/>
  <c r="I11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<sst xmlns="http://schemas.openxmlformats.org/spreadsheetml/2006/main" count="649" uniqueCount="75">
  <si>
    <t>Alt</t>
  </si>
  <si>
    <t>Jung</t>
  </si>
  <si>
    <t>Marc</t>
  </si>
  <si>
    <t xml:space="preserve">Daniel </t>
  </si>
  <si>
    <t>Molli</t>
  </si>
  <si>
    <t>Fabi</t>
  </si>
  <si>
    <t>Nico</t>
  </si>
  <si>
    <t>Alex</t>
  </si>
  <si>
    <t>Tobi</t>
  </si>
  <si>
    <t>Crouch</t>
  </si>
  <si>
    <t>Julien</t>
  </si>
  <si>
    <t>Josh</t>
  </si>
  <si>
    <t xml:space="preserve">Jamie </t>
  </si>
  <si>
    <t xml:space="preserve">Albert </t>
  </si>
  <si>
    <t>Rafa</t>
  </si>
  <si>
    <t>Robin</t>
  </si>
  <si>
    <t>Niki</t>
  </si>
  <si>
    <t>Flo</t>
  </si>
  <si>
    <t>Petar</t>
  </si>
  <si>
    <t>Simi</t>
  </si>
  <si>
    <t>Domi</t>
  </si>
  <si>
    <t>Gleichzahl</t>
  </si>
  <si>
    <t>J/GZ</t>
  </si>
  <si>
    <t>A/GZ</t>
  </si>
  <si>
    <t>Wochentag</t>
  </si>
  <si>
    <t>Siege</t>
  </si>
  <si>
    <t>Name</t>
  </si>
  <si>
    <t>Montag</t>
  </si>
  <si>
    <t>Mittwoch</t>
  </si>
  <si>
    <t>Donnerstag</t>
  </si>
  <si>
    <t>Tore</t>
  </si>
  <si>
    <t>6. Training</t>
  </si>
  <si>
    <t>7. Training</t>
  </si>
  <si>
    <t>8. Training</t>
  </si>
  <si>
    <t>Anwesenheit</t>
  </si>
  <si>
    <t>Unentschieden</t>
  </si>
  <si>
    <t>Siegquote</t>
  </si>
  <si>
    <t>Niederlagen</t>
  </si>
  <si>
    <t>Tore pro Spiel</t>
  </si>
  <si>
    <t>Sören</t>
  </si>
  <si>
    <t>Lars</t>
  </si>
  <si>
    <t>Platzierung nach Siegen</t>
  </si>
  <si>
    <t>Siegquote ohne Robin</t>
  </si>
  <si>
    <t>David 2 T, 1 NL</t>
  </si>
  <si>
    <t>Domi 1Nl 1T</t>
  </si>
  <si>
    <t>Simi 1T 1NL</t>
  </si>
  <si>
    <t>Jesper 1NL</t>
  </si>
  <si>
    <t>Christian</t>
  </si>
  <si>
    <t>Moritz</t>
  </si>
  <si>
    <t>Otis</t>
  </si>
  <si>
    <t>Gesamt</t>
  </si>
  <si>
    <t>Laurits</t>
  </si>
  <si>
    <t>leon 1s1t</t>
  </si>
  <si>
    <t xml:space="preserve">Petar </t>
  </si>
  <si>
    <t>2 NL</t>
  </si>
  <si>
    <t>Chunkloader</t>
  </si>
  <si>
    <t>Siegquote ohne GOAT</t>
  </si>
  <si>
    <t>Laden</t>
  </si>
  <si>
    <t>Ben</t>
  </si>
  <si>
    <t>-1/0</t>
  </si>
  <si>
    <t>Lars 1</t>
  </si>
  <si>
    <t>1. Monatstraining</t>
  </si>
  <si>
    <t>2. Monatstraining</t>
  </si>
  <si>
    <t>3. Monatstraining</t>
  </si>
  <si>
    <t>4. Monatstraining</t>
  </si>
  <si>
    <t>5. Monatstraining</t>
  </si>
  <si>
    <t>6. Monatstraining</t>
  </si>
  <si>
    <t>7. Monatstraining</t>
  </si>
  <si>
    <t>8. Monatstraining</t>
  </si>
  <si>
    <t>9. Monatstraining</t>
  </si>
  <si>
    <t>10. Monatstraining</t>
  </si>
  <si>
    <t>11. Monatstraining</t>
  </si>
  <si>
    <t>12. Monatstraining</t>
  </si>
  <si>
    <t>13. Monatstraining</t>
  </si>
  <si>
    <t>Siegqoute ohne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</si>
</sst>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5" xfId="0" applyBorder="1"/>
    <xf numFmtId="0" fontId="3" fillId="0" borderId="0" xfId="0" applyFont="1"/>
    <xf numFmtId="0" fontId="4" fillId="2" borderId="0" xfId="0" applyFont="1" applyFill="1"/>
    <xf numFmtId="1" fontId="0" fillId="0" borderId="0" xfId="0" applyNumberFormat="1"/>
    <xf numFmtId="0" fontId="0" fillId="0" borderId="1" xfId="0" applyBorder="1" applyAlignment="1">
      <alignment horizontal="center"/>
    </xf>
    <xf numFmtId="9" fontId="0" fillId="0" borderId="15" xfId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/>
    <xf numFmtId="0" fontId="0" fillId="0" borderId="14" xfId="0" applyBorder="1"/>
    <xf numFmtId="0" fontId="0" fillId="0" borderId="20" xfId="0" applyBorder="1"/>
    <xf numFmtId="0" fontId="0" fillId="0" borderId="17" xfId="0" applyBorder="1"/>
    <xf numFmtId="9" fontId="0" fillId="0" borderId="0" xfId="1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0" xfId="1" applyFont="1"/>
    <xf numFmtId="0" fontId="0" fillId="0" borderId="0" xfId="1" applyNumberFormat="1" applyFont="1"/>
    <xf numFmtId="1" fontId="0" fillId="4" borderId="21" xfId="0" applyNumberFormat="1" applyFill="1" applyBorder="1"/>
    <xf numFmtId="1" fontId="0" fillId="0" borderId="21" xfId="0" applyNumberFormat="1" applyBorder="1"/>
    <xf numFmtId="0" fontId="0" fillId="4" borderId="21" xfId="1" applyNumberFormat="1" applyFont="1" applyFill="1" applyBorder="1"/>
    <xf numFmtId="0" fontId="0" fillId="0" borderId="21" xfId="1" applyNumberFormat="1" applyFont="1" applyBorder="1"/>
    <xf numFmtId="0" fontId="5" fillId="3" borderId="25" xfId="0" applyFont="1" applyFill="1" applyBorder="1"/>
    <xf numFmtId="1" fontId="0" fillId="0" borderId="26" xfId="0" applyNumberFormat="1" applyBorder="1"/>
    <xf numFmtId="0" fontId="0" fillId="0" borderId="26" xfId="1" applyNumberFormat="1" applyFont="1" applyBorder="1"/>
    <xf numFmtId="164" fontId="0" fillId="0" borderId="0" xfId="0" applyNumberFormat="1"/>
    <xf numFmtId="2" fontId="0" fillId="0" borderId="16" xfId="0" applyNumberFormat="1" applyBorder="1"/>
    <xf numFmtId="2" fontId="0" fillId="0" borderId="15" xfId="0" applyNumberFormat="1" applyBorder="1"/>
    <xf numFmtId="0" fontId="0" fillId="0" borderId="27" xfId="0" applyBorder="1"/>
    <xf numFmtId="0" fontId="0" fillId="0" borderId="0" xfId="0" applyAlignment="1">
      <alignment textRotation="45"/>
    </xf>
    <xf numFmtId="0" fontId="0" fillId="5" borderId="15" xfId="0" applyFill="1" applyBorder="1"/>
    <xf numFmtId="0" fontId="0" fillId="0" borderId="19" xfId="0" applyBorder="1" applyAlignment="1">
      <alignment horizontal="center"/>
    </xf>
    <xf numFmtId="0" fontId="0" fillId="0" borderId="0" xfId="0" quotePrefix="1"/>
    <xf numFmtId="0" fontId="0" fillId="6" borderId="0" xfId="0" applyFill="1"/>
    <xf numFmtId="16" fontId="0" fillId="0" borderId="1" xfId="0" applyNumberFormat="1" applyBorder="1"/>
    <xf numFmtId="16" fontId="0" fillId="0" borderId="0" xfId="0" applyNumberFormat="1"/>
    <xf numFmtId="0" fontId="5" fillId="3" borderId="28" xfId="0" applyFont="1" applyFill="1" applyBorder="1"/>
    <xf numFmtId="0" fontId="5" fillId="3" borderId="21" xfId="0" applyFont="1" applyFill="1" applyBorder="1"/>
    <xf numFmtId="0" fontId="5" fillId="3" borderId="29" xfId="0" applyFont="1" applyFill="1" applyBorder="1"/>
    <xf numFmtId="1" fontId="0" fillId="4" borderId="28" xfId="0" applyNumberFormat="1" applyFill="1" applyBorder="1"/>
    <xf numFmtId="9" fontId="0" fillId="4" borderId="21" xfId="1" applyFont="1" applyFill="1" applyBorder="1"/>
    <xf numFmtId="0" fontId="0" fillId="4" borderId="29" xfId="1" applyNumberFormat="1" applyFont="1" applyFill="1" applyBorder="1"/>
    <xf numFmtId="1" fontId="0" fillId="0" borderId="28" xfId="0" applyNumberFormat="1" applyBorder="1"/>
    <xf numFmtId="9" fontId="0" fillId="0" borderId="21" xfId="1" applyFont="1" applyBorder="1"/>
    <xf numFmtId="0" fontId="0" fillId="0" borderId="29" xfId="1" applyNumberFormat="1" applyFont="1" applyBorder="1"/>
    <xf numFmtId="1" fontId="0" fillId="0" borderId="29" xfId="0" applyNumberFormat="1" applyBorder="1"/>
    <xf numFmtId="9" fontId="0" fillId="0" borderId="0" xfId="1" applyFont="1" applyFill="1" applyBorder="1"/>
    <xf numFmtId="0" fontId="0" fillId="0" borderId="0" xfId="1" applyNumberFormat="1" applyFont="1" applyFill="1" applyBorder="1"/>
    <xf numFmtId="1" fontId="0" fillId="4" borderId="31" xfId="0" applyNumberFormat="1" applyFill="1" applyBorder="1"/>
    <xf numFmtId="1" fontId="0" fillId="4" borderId="26" xfId="0" applyNumberFormat="1" applyFill="1" applyBorder="1"/>
    <xf numFmtId="9" fontId="0" fillId="4" borderId="26" xfId="1" applyFont="1" applyFill="1" applyBorder="1"/>
    <xf numFmtId="0" fontId="0" fillId="4" borderId="26" xfId="1" applyNumberFormat="1" applyFont="1" applyFill="1" applyBorder="1"/>
    <xf numFmtId="0" fontId="0" fillId="4" borderId="30" xfId="1" applyNumberFormat="1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9" fontId="0" fillId="0" borderId="15" xfId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4" xfId="1" applyFont="1" applyBorder="1" applyAlignment="1">
      <alignment horizontal="center"/>
    </xf>
    <xf numFmtId="0" fontId="0" fillId="0" borderId="20" xfId="0" applyBorder="1" applyAlignment="1">
      <alignment horizontal="center"/>
    </xf>
  </cellXfs>
  <cellStyles count="2">
    <cellStyle name="Normal" xfId="0" builtinId="0"/>
    <cellStyle name="Percent" xfId="1" builtinId="5"/>
  </cellStyles>
  <dxfs count="217">
    <dxf>
      <fill>
        <patternFill>
          <bgColor rgb="FFFF7979"/>
        </patternFill>
      </fill>
    </dxf>
    <dxf>
      <fill>
        <patternFill>
          <bgColor rgb="FFFF7979"/>
        </patternFill>
      </fill>
    </dxf>
    <dxf>
      <fill>
        <patternFill>
          <bgColor rgb="FFFF8B8B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FF7979"/>
        </patternFill>
      </fill>
    </dxf>
    <dxf>
      <fill>
        <patternFill>
          <bgColor rgb="FFFF7979"/>
        </patternFill>
      </fill>
    </dxf>
    <dxf>
      <fill>
        <patternFill>
          <bgColor rgb="FFFF8B8B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ill>
        <patternFill>
          <bgColor rgb="FFFF7979"/>
        </patternFill>
      </fill>
    </dxf>
    <dxf>
      <fill>
        <patternFill>
          <bgColor rgb="FFFF8B8B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ill>
        <patternFill>
          <bgColor rgb="FFFF7979"/>
        </patternFill>
      </fill>
    </dxf>
    <dxf>
      <fill>
        <patternFill>
          <bgColor rgb="FFFF8B8B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ill>
        <patternFill>
          <bgColor rgb="FFFF7979"/>
        </patternFill>
      </fill>
    </dxf>
    <dxf>
      <fill>
        <patternFill>
          <bgColor rgb="FFFF8B8B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979"/>
        </patternFill>
      </fill>
    </dxf>
    <dxf>
      <fill>
        <patternFill>
          <bgColor rgb="FFFF8B8B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979"/>
        </patternFill>
      </fill>
    </dxf>
    <dxf>
      <fill>
        <patternFill>
          <bgColor rgb="FFFF8B8B"/>
        </patternFill>
      </fill>
    </dxf>
    <dxf>
      <fill>
        <patternFill>
          <bgColor rgb="FFFF7979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>
          <bgColor rgb="FFFF7979"/>
        </patternFill>
      </fill>
    </dxf>
    <dxf>
      <fill>
        <patternFill>
          <bgColor rgb="FFFF8B8B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979"/>
        </patternFill>
      </fill>
    </dxf>
    <dxf>
      <fill>
        <patternFill>
          <bgColor rgb="FFFF8B8B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7979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869678176146727"/>
          <c:y val="0.15146162227183932"/>
          <c:w val="0.87661145462052592"/>
          <c:h val="0.71516295871108015"/>
        </c:manualLayout>
      </c:layout>
      <c:barChart>
        <c:barDir val="col"/>
        <c:grouping val="clustered"/>
        <c:varyColors val="0"/>
        <c:ser>
          <c:idx val="1"/>
          <c:order val="1"/>
          <c:tx>
            <c:v>Tore aus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Testtabelle!$BG$23:$BG$39</c:f>
              <c:strCache>
                <c:ptCount val="17"/>
                <c:pt idx="0">
                  <c:v>Nico</c:v>
                </c:pt>
                <c:pt idx="1">
                  <c:v>Rafa</c:v>
                </c:pt>
                <c:pt idx="2">
                  <c:v>Crouch</c:v>
                </c:pt>
                <c:pt idx="3">
                  <c:v>Alex</c:v>
                </c:pt>
                <c:pt idx="4">
                  <c:v>Fabi</c:v>
                </c:pt>
                <c:pt idx="5">
                  <c:v>Molli</c:v>
                </c:pt>
                <c:pt idx="6">
                  <c:v>Albert </c:v>
                </c:pt>
                <c:pt idx="7">
                  <c:v>Robin</c:v>
                </c:pt>
                <c:pt idx="8">
                  <c:v>Julien</c:v>
                </c:pt>
                <c:pt idx="9">
                  <c:v>Marc</c:v>
                </c:pt>
                <c:pt idx="10">
                  <c:v>Simi</c:v>
                </c:pt>
                <c:pt idx="11">
                  <c:v>Daniel </c:v>
                </c:pt>
                <c:pt idx="12">
                  <c:v>Josh</c:v>
                </c:pt>
                <c:pt idx="13">
                  <c:v>Jamie </c:v>
                </c:pt>
                <c:pt idx="14">
                  <c:v>Domi</c:v>
                </c:pt>
                <c:pt idx="15">
                  <c:v>Flo</c:v>
                </c:pt>
                <c:pt idx="16">
                  <c:v>Petar</c:v>
                </c:pt>
              </c:strCache>
            </c:strRef>
          </c:cat>
          <c:val>
            <c:numRef>
              <c:f>Testtabelle!$BI$23:$BI$39</c:f>
              <c:numCache>
                <c:formatCode>0</c:formatCode>
                <c:ptCount val="17"/>
                <c:pt idx="0">
                  <c:v>12</c:v>
                </c:pt>
                <c:pt idx="1">
                  <c:v>4</c:v>
                </c:pt>
                <c:pt idx="2">
                  <c:v>2</c:v>
                </c:pt>
                <c:pt idx="3">
                  <c:v>6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7C-41C6-8094-34256A0F172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Testtabelle!$A$20</c15:sqref>
                        </c15:formulaRef>
                      </c:ext>
                    </c:extLst>
                    <c:strCache>
                      <c:ptCount val="1"/>
                      <c:pt idx="0">
                        <c:v>Tore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Testtabelle!$BG$23:$BG$39</c15:sqref>
                        </c15:formulaRef>
                      </c:ext>
                    </c:extLst>
                    <c:strCache>
                      <c:ptCount val="17"/>
                      <c:pt idx="0">
                        <c:v>Nico</c:v>
                      </c:pt>
                      <c:pt idx="1">
                        <c:v>Rafa</c:v>
                      </c:pt>
                      <c:pt idx="2">
                        <c:v>Crouch</c:v>
                      </c:pt>
                      <c:pt idx="3">
                        <c:v>Alex</c:v>
                      </c:pt>
                      <c:pt idx="4">
                        <c:v>Fabi</c:v>
                      </c:pt>
                      <c:pt idx="5">
                        <c:v>Molli</c:v>
                      </c:pt>
                      <c:pt idx="6">
                        <c:v>Albert </c:v>
                      </c:pt>
                      <c:pt idx="7">
                        <c:v>Robin</c:v>
                      </c:pt>
                      <c:pt idx="8">
                        <c:v>Julien</c:v>
                      </c:pt>
                      <c:pt idx="9">
                        <c:v>Marc</c:v>
                      </c:pt>
                      <c:pt idx="10">
                        <c:v>Simi</c:v>
                      </c:pt>
                      <c:pt idx="11">
                        <c:v>Daniel </c:v>
                      </c:pt>
                      <c:pt idx="12">
                        <c:v>Josh</c:v>
                      </c:pt>
                      <c:pt idx="13">
                        <c:v>Jamie </c:v>
                      </c:pt>
                      <c:pt idx="14">
                        <c:v>Domi</c:v>
                      </c:pt>
                      <c:pt idx="15">
                        <c:v>Flo</c:v>
                      </c:pt>
                      <c:pt idx="16">
                        <c:v>Petar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Testtabelle!$F$20,Testtabelle!$H$20,Testtabelle!$J$20,Testtabelle!$L$20,Testtabelle!$N$20,Testtabelle!$P$20,Testtabelle!$R$20,Testtabelle!$T$20,Testtabelle!$Z$20,Testtabelle!$X$20,Testtabelle!$V$20,Testtabelle!$AB$20,Testtabelle!$AD$20,Testtabelle!$AF$20,Testtabelle!$AH$20,Testtabelle!$AJ$20,Testtabelle!$AL$20,Testtabelle!$AN$20,Testtabelle!$AP$20)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12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</c:v>
                      </c:pt>
                      <c:pt idx="12">
                        <c:v>4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07C-41C6-8094-34256A0F1728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Siege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Testtabelle!$BK$23:$BK$36</c:f>
              <c:strCache>
                <c:ptCount val="14"/>
                <c:pt idx="0">
                  <c:v>Crouch</c:v>
                </c:pt>
                <c:pt idx="1">
                  <c:v>Alex</c:v>
                </c:pt>
                <c:pt idx="2">
                  <c:v>Molli</c:v>
                </c:pt>
                <c:pt idx="3">
                  <c:v>Nico</c:v>
                </c:pt>
                <c:pt idx="4">
                  <c:v>Fabi</c:v>
                </c:pt>
                <c:pt idx="5">
                  <c:v>Josh</c:v>
                </c:pt>
                <c:pt idx="6">
                  <c:v>Julien</c:v>
                </c:pt>
                <c:pt idx="7">
                  <c:v>Daniel </c:v>
                </c:pt>
                <c:pt idx="8">
                  <c:v>Marc</c:v>
                </c:pt>
                <c:pt idx="9">
                  <c:v>Jamie </c:v>
                </c:pt>
                <c:pt idx="10">
                  <c:v>Rafa</c:v>
                </c:pt>
                <c:pt idx="11">
                  <c:v>Albert </c:v>
                </c:pt>
                <c:pt idx="12">
                  <c:v>Robin</c:v>
                </c:pt>
                <c:pt idx="13">
                  <c:v>Domi</c:v>
                </c:pt>
              </c:strCache>
            </c:strRef>
          </c:cat>
          <c:val>
            <c:numRef>
              <c:f>Testtabelle!$BL$23:$BL$36</c:f>
              <c:numCache>
                <c:formatCode>General</c:formatCode>
                <c:ptCount val="1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E-4A5F-9581-5511220FFB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ormulaRef>
                          <c15:sqref>Testtabelle!$BK$23:$BK$36</c15:sqref>
                        </c15:formulaRef>
                      </c:ext>
                    </c:extLst>
                    <c:strCache>
                      <c:ptCount val="14"/>
                      <c:pt idx="0">
                        <c:v>Crouch</c:v>
                      </c:pt>
                      <c:pt idx="1">
                        <c:v>Alex</c:v>
                      </c:pt>
                      <c:pt idx="2">
                        <c:v>Molli</c:v>
                      </c:pt>
                      <c:pt idx="3">
                        <c:v>Nico</c:v>
                      </c:pt>
                      <c:pt idx="4">
                        <c:v>Fabi</c:v>
                      </c:pt>
                      <c:pt idx="5">
                        <c:v>Josh</c:v>
                      </c:pt>
                      <c:pt idx="6">
                        <c:v>Julien</c:v>
                      </c:pt>
                      <c:pt idx="7">
                        <c:v>Daniel </c:v>
                      </c:pt>
                      <c:pt idx="8">
                        <c:v>Marc</c:v>
                      </c:pt>
                      <c:pt idx="9">
                        <c:v>Jamie </c:v>
                      </c:pt>
                      <c:pt idx="10">
                        <c:v>Rafa</c:v>
                      </c:pt>
                      <c:pt idx="11">
                        <c:v>Albert </c:v>
                      </c:pt>
                      <c:pt idx="12">
                        <c:v>Robin</c:v>
                      </c:pt>
                      <c:pt idx="13">
                        <c:v>Domi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Testtabelle!$F$18,Testtabelle!$H$18,Testtabelle!$J$18,Testtabelle!$L$18,Testtabelle!$N$18,Testtabelle!$P$18,Testtabelle!$R$18,Testtabelle!$T$18,Testtabelle!$Z$18,Testtabelle!$X$18,Testtabelle!$V$18,Testtabelle!$AB$18,Testtabelle!$AD$18,Testtabelle!$AF$18,Testtabelle!$AH$18,Testtabelle!$AJ$18,Testtabelle!$AL$18,Testtabelle!$AN$18,Testtabelle!$AP$18)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0</c:v>
                      </c:pt>
                      <c:pt idx="7">
                        <c:v>4</c:v>
                      </c:pt>
                      <c:pt idx="8">
                        <c:v>1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4DE-4A5F-9581-5511220FFB8F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Siegquote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6143081071887067"/>
          <c:y val="0.1322625347929467"/>
          <c:w val="0.80988691533577106"/>
          <c:h val="0.72372743685183261"/>
        </c:manualLayout>
      </c:layout>
      <c:barChart>
        <c:barDir val="col"/>
        <c:grouping val="clustered"/>
        <c:varyColors val="0"/>
        <c:ser>
          <c:idx val="1"/>
          <c:order val="1"/>
          <c:tx>
            <c:v>Siegquote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Testtabelle!$BA$23:$BA$36</c:f>
              <c:strCache>
                <c:ptCount val="14"/>
                <c:pt idx="0">
                  <c:v>Crouch</c:v>
                </c:pt>
                <c:pt idx="1">
                  <c:v>Alex</c:v>
                </c:pt>
                <c:pt idx="2">
                  <c:v>Julien</c:v>
                </c:pt>
                <c:pt idx="3">
                  <c:v>Molli</c:v>
                </c:pt>
                <c:pt idx="4">
                  <c:v>Nico</c:v>
                </c:pt>
                <c:pt idx="5">
                  <c:v>Fabi</c:v>
                </c:pt>
                <c:pt idx="6">
                  <c:v>Daniel </c:v>
                </c:pt>
                <c:pt idx="7">
                  <c:v>Marc</c:v>
                </c:pt>
                <c:pt idx="8">
                  <c:v>Josh</c:v>
                </c:pt>
                <c:pt idx="9">
                  <c:v>Jamie </c:v>
                </c:pt>
                <c:pt idx="10">
                  <c:v>Rafa</c:v>
                </c:pt>
                <c:pt idx="11">
                  <c:v>Albert </c:v>
                </c:pt>
                <c:pt idx="12">
                  <c:v>Robin</c:v>
                </c:pt>
                <c:pt idx="13">
                  <c:v>Domi</c:v>
                </c:pt>
              </c:strCache>
            </c:strRef>
          </c:cat>
          <c:val>
            <c:numRef>
              <c:f>Testtabelle!$BD$23:$BD$36</c:f>
              <c:numCache>
                <c:formatCode>0%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0.75</c:v>
                </c:pt>
                <c:pt idx="9">
                  <c:v>0.25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5D-40C6-9E81-EE82050E626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Siegquote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Testtabelle!$BA$23:$BA$36</c15:sqref>
                        </c15:formulaRef>
                      </c:ext>
                    </c:extLst>
                    <c:strCache>
                      <c:ptCount val="14"/>
                      <c:pt idx="0">
                        <c:v>Crouch</c:v>
                      </c:pt>
                      <c:pt idx="1">
                        <c:v>Alex</c:v>
                      </c:pt>
                      <c:pt idx="2">
                        <c:v>Julien</c:v>
                      </c:pt>
                      <c:pt idx="3">
                        <c:v>Molli</c:v>
                      </c:pt>
                      <c:pt idx="4">
                        <c:v>Nico</c:v>
                      </c:pt>
                      <c:pt idx="5">
                        <c:v>Fabi</c:v>
                      </c:pt>
                      <c:pt idx="6">
                        <c:v>Daniel </c:v>
                      </c:pt>
                      <c:pt idx="7">
                        <c:v>Marc</c:v>
                      </c:pt>
                      <c:pt idx="8">
                        <c:v>Josh</c:v>
                      </c:pt>
                      <c:pt idx="9">
                        <c:v>Jamie </c:v>
                      </c:pt>
                      <c:pt idx="10">
                        <c:v>Rafa</c:v>
                      </c:pt>
                      <c:pt idx="11">
                        <c:v>Albert </c:v>
                      </c:pt>
                      <c:pt idx="12">
                        <c:v>Robin</c:v>
                      </c:pt>
                      <c:pt idx="13">
                        <c:v>Domi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Testtabelle!$F$17,Testtabelle!$H$17,Testtabelle!$J$17,Testtabelle!$L$17,Testtabelle!$N$17,Testtabelle!$P$17,Testtabelle!$R$17,Testtabelle!$T$17,Testtabelle!$Z$17,Testtabelle!$X$17,Testtabelle!$V$17,Testtabelle!$AB$17,Testtabelle!$AD$17,Testtabelle!$AF$17,Testtabelle!$AH$17,Testtabelle!$AJ$17,Testtabelle!$AL$17,Testtabelle!$AN$17,Testtabelle!$AP$17)</c15:sqref>
                        </c15:formulaRef>
                      </c:ext>
                    </c:extLst>
                    <c:numCache>
                      <c:formatCode>0%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0.25</c:v>
                      </c:pt>
                      <c:pt idx="9">
                        <c:v>0.75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85D-40C6-9E81-EE82050E6267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Siege: Alt vs. Jung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4DB-436F-9F7D-9DB374394F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4DB-436F-9F7D-9DB374394F4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4DB-436F-9F7D-9DB374394F4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Testtabelle!$AU$26:$AU$28</c:f>
              <c:strCache>
                <c:ptCount val="3"/>
                <c:pt idx="0">
                  <c:v>Unentschieden</c:v>
                </c:pt>
                <c:pt idx="1">
                  <c:v>Alt</c:v>
                </c:pt>
                <c:pt idx="2">
                  <c:v>Jung</c:v>
                </c:pt>
              </c:strCache>
            </c:strRef>
          </c:cat>
          <c:val>
            <c:numRef>
              <c:f>(Testtabelle!$B$16,Testtabelle!$B$18,Testtabelle!$D$18)</c:f>
              <c:numCache>
                <c:formatCode>General</c:formatCode>
                <c:ptCount val="3"/>
                <c:pt idx="0">
                  <c:v>0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DB-436F-9F7D-9DB374394F4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 und Tore in Gleichzahl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26733255051340671"/>
          <c:y val="0.12585730046700019"/>
          <c:w val="0.49205123641806636"/>
          <c:h val="0.7940304318563759"/>
        </c:manualLayout>
      </c:layout>
      <c:doughnutChart>
        <c:varyColors val="1"/>
        <c:ser>
          <c:idx val="0"/>
          <c:order val="0"/>
          <c:tx>
            <c:v>Siege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8C-49E6-8BF0-E5BB69A44B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8C-49E6-8BF0-E5BB69A44B7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1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(Testtabelle!$B$1,Testtabelle!$D$1)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(Testtabelle!$AT$17,Testtabelle!$AS$17)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8C-49E6-8BF0-E5BB69A44B74}"/>
            </c:ext>
          </c:extLst>
        </c:ser>
        <c:ser>
          <c:idx val="1"/>
          <c:order val="1"/>
          <c:tx>
            <c:v>Tore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DA8C-49E6-8BF0-E5BB69A44B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DA8C-49E6-8BF0-E5BB69A44B7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(Testtabelle!$B$1,Testtabelle!$D$1)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(Testtabelle!$AT$20,Testtabelle!$AS$20)</c:f>
              <c:numCache>
                <c:formatCode>General</c:formatCode>
                <c:ptCount val="2"/>
                <c:pt idx="0">
                  <c:v>17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A8C-49E6-8BF0-E5BB69A44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Testtabelle!$BD$6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Testtabelle!$BC$7:$BC$9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Testtabelle!$BD$7:$BD$9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59-4C40-AF31-1B1F1591277C}"/>
            </c:ext>
          </c:extLst>
        </c:ser>
        <c:ser>
          <c:idx val="1"/>
          <c:order val="1"/>
          <c:tx>
            <c:strRef>
              <c:f>Testtabelle!$BE$6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Testtabelle!$BC$7:$BC$9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Testtabelle!$BE$7:$BE$9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59-4C40-AF31-1B1F15912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354832"/>
        <c:axId val="880357328"/>
      </c:barChart>
      <c:catAx>
        <c:axId val="88035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0357328"/>
        <c:crosses val="autoZero"/>
        <c:auto val="1"/>
        <c:lblAlgn val="ctr"/>
        <c:lblOffset val="100"/>
        <c:noMultiLvlLbl val="0"/>
      </c:catAx>
      <c:valAx>
        <c:axId val="88035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035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Testtabelle!$BD$1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Testtabelle!$BC$2:$BC$4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Testtabelle!$BD$2:$BD$4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1-447E-9E0D-66501D10B166}"/>
            </c:ext>
          </c:extLst>
        </c:ser>
        <c:ser>
          <c:idx val="1"/>
          <c:order val="1"/>
          <c:tx>
            <c:strRef>
              <c:f>Testtabelle!$BE$1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Testtabelle!$BC$2:$BC$4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Testtabelle!$BE$2:$BE$4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01-447E-9E0D-66501D10B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0279856"/>
        <c:axId val="1450262384"/>
      </c:barChart>
      <c:catAx>
        <c:axId val="145027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0262384"/>
        <c:crosses val="autoZero"/>
        <c:auto val="1"/>
        <c:lblAlgn val="ctr"/>
        <c:lblOffset val="100"/>
        <c:noMultiLvlLbl val="0"/>
      </c:catAx>
      <c:valAx>
        <c:axId val="14502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027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Testtabelle!$BH$1</c:f>
              <c:strCache>
                <c:ptCount val="1"/>
                <c:pt idx="0">
                  <c:v>Montag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Testtabelle!$BG$2:$BG$18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Marc</c:v>
                </c:pt>
                <c:pt idx="13">
                  <c:v>Simi</c:v>
                </c:pt>
                <c:pt idx="14">
                  <c:v>Domi</c:v>
                </c:pt>
                <c:pt idx="15">
                  <c:v>Flo</c:v>
                </c:pt>
                <c:pt idx="16">
                  <c:v>Petar</c:v>
                </c:pt>
              </c:strCache>
            </c:strRef>
          </c:cat>
          <c:val>
            <c:numRef>
              <c:f>Testtabelle!$BH$2:$BH$18</c:f>
              <c:numCache>
                <c:formatCode>0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0B-426D-8C3F-552E4C2380FB}"/>
            </c:ext>
          </c:extLst>
        </c:ser>
        <c:ser>
          <c:idx val="1"/>
          <c:order val="1"/>
          <c:tx>
            <c:strRef>
              <c:f>Testtabelle!$BI$1</c:f>
              <c:strCache>
                <c:ptCount val="1"/>
                <c:pt idx="0">
                  <c:v>Mittwoch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Testtabelle!$BG$2:$BG$18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Marc</c:v>
                </c:pt>
                <c:pt idx="13">
                  <c:v>Simi</c:v>
                </c:pt>
                <c:pt idx="14">
                  <c:v>Domi</c:v>
                </c:pt>
                <c:pt idx="15">
                  <c:v>Flo</c:v>
                </c:pt>
                <c:pt idx="16">
                  <c:v>Petar</c:v>
                </c:pt>
              </c:strCache>
            </c:strRef>
          </c:cat>
          <c:val>
            <c:numRef>
              <c:f>Testtabelle!$BI$2:$BI$18</c:f>
              <c:numCache>
                <c:formatCode>0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0B-426D-8C3F-552E4C2380FB}"/>
            </c:ext>
          </c:extLst>
        </c:ser>
        <c:ser>
          <c:idx val="2"/>
          <c:order val="2"/>
          <c:tx>
            <c:strRef>
              <c:f>Testtabelle!$BJ$1</c:f>
              <c:strCache>
                <c:ptCount val="1"/>
                <c:pt idx="0">
                  <c:v>Donnerstag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Testtabelle!$BG$2:$BG$18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Marc</c:v>
                </c:pt>
                <c:pt idx="13">
                  <c:v>Simi</c:v>
                </c:pt>
                <c:pt idx="14">
                  <c:v>Domi</c:v>
                </c:pt>
                <c:pt idx="15">
                  <c:v>Flo</c:v>
                </c:pt>
                <c:pt idx="16">
                  <c:v>Petar</c:v>
                </c:pt>
              </c:strCache>
            </c:strRef>
          </c:cat>
          <c:val>
            <c:numRef>
              <c:f>Testtabelle!$BJ$2:$BJ$18</c:f>
              <c:numCache>
                <c:formatCode>0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0B-426D-8C3F-552E4C238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8298848"/>
        <c:axId val="1548299264"/>
      </c:barChart>
      <c:catAx>
        <c:axId val="154829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299264"/>
        <c:crosses val="autoZero"/>
        <c:auto val="1"/>
        <c:lblAlgn val="ctr"/>
        <c:lblOffset val="100"/>
        <c:noMultiLvlLbl val="0"/>
      </c:catAx>
      <c:valAx>
        <c:axId val="154829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29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'October-2022'!$H$1:$AO$1</c:f>
              <c:strCache>
                <c:ptCount val="33"/>
                <c:pt idx="0">
                  <c:v>Daniel </c:v>
                </c:pt>
                <c:pt idx="2">
                  <c:v>Molli</c:v>
                </c:pt>
                <c:pt idx="4">
                  <c:v>Fabi</c:v>
                </c:pt>
                <c:pt idx="6">
                  <c:v>Nico</c:v>
                </c:pt>
                <c:pt idx="8">
                  <c:v>Alex</c:v>
                </c:pt>
                <c:pt idx="10">
                  <c:v>Tobi</c:v>
                </c:pt>
                <c:pt idx="12">
                  <c:v>Crouch</c:v>
                </c:pt>
                <c:pt idx="14">
                  <c:v>Julien</c:v>
                </c:pt>
                <c:pt idx="16">
                  <c:v>Josh</c:v>
                </c:pt>
                <c:pt idx="18">
                  <c:v>Jamie </c:v>
                </c:pt>
                <c:pt idx="20">
                  <c:v>Albert </c:v>
                </c:pt>
                <c:pt idx="22">
                  <c:v>Rafa</c:v>
                </c:pt>
                <c:pt idx="24">
                  <c:v>Robin</c:v>
                </c:pt>
                <c:pt idx="26">
                  <c:v>Simi</c:v>
                </c:pt>
                <c:pt idx="28">
                  <c:v>Christian</c:v>
                </c:pt>
                <c:pt idx="30">
                  <c:v>Moritz</c:v>
                </c:pt>
                <c:pt idx="32">
                  <c:v>Otis</c:v>
                </c:pt>
              </c:strCache>
            </c:strRef>
          </c:cat>
          <c:val>
            <c:numRef>
              <c:f>'October-2022'!$H$20:$AO$20</c:f>
              <c:numCache>
                <c:formatCode>General</c:formatCode>
                <c:ptCount val="34"/>
                <c:pt idx="0">
                  <c:v>0</c:v>
                </c:pt>
                <c:pt idx="2">
                  <c:v>4</c:v>
                </c:pt>
                <c:pt idx="4">
                  <c:v>3</c:v>
                </c:pt>
                <c:pt idx="6">
                  <c:v>15</c:v>
                </c:pt>
                <c:pt idx="8">
                  <c:v>17</c:v>
                </c:pt>
                <c:pt idx="10">
                  <c:v>0</c:v>
                </c:pt>
                <c:pt idx="12">
                  <c:v>14</c:v>
                </c:pt>
                <c:pt idx="14">
                  <c:v>2</c:v>
                </c:pt>
                <c:pt idx="16">
                  <c:v>2</c:v>
                </c:pt>
                <c:pt idx="18">
                  <c:v>0</c:v>
                </c:pt>
                <c:pt idx="20">
                  <c:v>7</c:v>
                </c:pt>
                <c:pt idx="22">
                  <c:v>5</c:v>
                </c:pt>
                <c:pt idx="24">
                  <c:v>-1</c:v>
                </c:pt>
                <c:pt idx="26">
                  <c:v>-1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81-4367-92E1-FE0611BCAE3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Siege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elete val="1"/>
          </c:dLbls>
          <c:cat>
            <c:strRef>
              <c:f>'October-2022'!$H$1:$AO$1</c:f>
              <c:strCache>
                <c:ptCount val="33"/>
                <c:pt idx="0">
                  <c:v>Daniel </c:v>
                </c:pt>
                <c:pt idx="2">
                  <c:v>Molli</c:v>
                </c:pt>
                <c:pt idx="4">
                  <c:v>Fabi</c:v>
                </c:pt>
                <c:pt idx="6">
                  <c:v>Nico</c:v>
                </c:pt>
                <c:pt idx="8">
                  <c:v>Alex</c:v>
                </c:pt>
                <c:pt idx="10">
                  <c:v>Tobi</c:v>
                </c:pt>
                <c:pt idx="12">
                  <c:v>Crouch</c:v>
                </c:pt>
                <c:pt idx="14">
                  <c:v>Julien</c:v>
                </c:pt>
                <c:pt idx="16">
                  <c:v>Josh</c:v>
                </c:pt>
                <c:pt idx="18">
                  <c:v>Jamie </c:v>
                </c:pt>
                <c:pt idx="20">
                  <c:v>Albert </c:v>
                </c:pt>
                <c:pt idx="22">
                  <c:v>Rafa</c:v>
                </c:pt>
                <c:pt idx="24">
                  <c:v>Robin</c:v>
                </c:pt>
                <c:pt idx="26">
                  <c:v>Simi</c:v>
                </c:pt>
                <c:pt idx="28">
                  <c:v>Christian</c:v>
                </c:pt>
                <c:pt idx="30">
                  <c:v>Moritz</c:v>
                </c:pt>
                <c:pt idx="32">
                  <c:v>Otis</c:v>
                </c:pt>
              </c:strCache>
            </c:strRef>
          </c:cat>
          <c:val>
            <c:numRef>
              <c:f>'October-2022'!$H$18:$AO$18</c:f>
              <c:numCache>
                <c:formatCode>General</c:formatCode>
                <c:ptCount val="34"/>
                <c:pt idx="0">
                  <c:v>5</c:v>
                </c:pt>
                <c:pt idx="2">
                  <c:v>6</c:v>
                </c:pt>
                <c:pt idx="4">
                  <c:v>6</c:v>
                </c:pt>
                <c:pt idx="6">
                  <c:v>4</c:v>
                </c:pt>
                <c:pt idx="8">
                  <c:v>6</c:v>
                </c:pt>
                <c:pt idx="10">
                  <c:v>1</c:v>
                </c:pt>
                <c:pt idx="12">
                  <c:v>2</c:v>
                </c:pt>
                <c:pt idx="14">
                  <c:v>7</c:v>
                </c:pt>
                <c:pt idx="16">
                  <c:v>4</c:v>
                </c:pt>
                <c:pt idx="18">
                  <c:v>3</c:v>
                </c:pt>
                <c:pt idx="20">
                  <c:v>2</c:v>
                </c:pt>
                <c:pt idx="22">
                  <c:v>2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A4-4BCD-8EF9-64AD893410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Siegquote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Siegquote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'October-2022'!$H$1:$AO$1</c:f>
              <c:strCache>
                <c:ptCount val="33"/>
                <c:pt idx="0">
                  <c:v>Daniel </c:v>
                </c:pt>
                <c:pt idx="2">
                  <c:v>Molli</c:v>
                </c:pt>
                <c:pt idx="4">
                  <c:v>Fabi</c:v>
                </c:pt>
                <c:pt idx="6">
                  <c:v>Nico</c:v>
                </c:pt>
                <c:pt idx="8">
                  <c:v>Alex</c:v>
                </c:pt>
                <c:pt idx="10">
                  <c:v>Tobi</c:v>
                </c:pt>
                <c:pt idx="12">
                  <c:v>Crouch</c:v>
                </c:pt>
                <c:pt idx="14">
                  <c:v>Julien</c:v>
                </c:pt>
                <c:pt idx="16">
                  <c:v>Josh</c:v>
                </c:pt>
                <c:pt idx="18">
                  <c:v>Jamie </c:v>
                </c:pt>
                <c:pt idx="20">
                  <c:v>Albert </c:v>
                </c:pt>
                <c:pt idx="22">
                  <c:v>Rafa</c:v>
                </c:pt>
                <c:pt idx="24">
                  <c:v>Robin</c:v>
                </c:pt>
                <c:pt idx="26">
                  <c:v>Simi</c:v>
                </c:pt>
                <c:pt idx="28">
                  <c:v>Christian</c:v>
                </c:pt>
                <c:pt idx="30">
                  <c:v>Moritz</c:v>
                </c:pt>
                <c:pt idx="32">
                  <c:v>Otis</c:v>
                </c:pt>
              </c:strCache>
            </c:strRef>
          </c:cat>
          <c:val>
            <c:numRef>
              <c:f>'October-2022'!$H$17:$AO$17</c:f>
              <c:numCache>
                <c:formatCode>0%</c:formatCode>
                <c:ptCount val="34"/>
                <c:pt idx="0">
                  <c:v>1</c:v>
                </c:pt>
                <c:pt idx="2">
                  <c:v>0.6</c:v>
                </c:pt>
                <c:pt idx="4">
                  <c:v>0.6</c:v>
                </c:pt>
                <c:pt idx="6">
                  <c:v>0.5714285714285714</c:v>
                </c:pt>
                <c:pt idx="8">
                  <c:v>0.75</c:v>
                </c:pt>
                <c:pt idx="10">
                  <c:v>0</c:v>
                </c:pt>
                <c:pt idx="12">
                  <c:v>0.25</c:v>
                </c:pt>
                <c:pt idx="14">
                  <c:v>0.7</c:v>
                </c:pt>
                <c:pt idx="16">
                  <c:v>0.44444444444444442</c:v>
                </c:pt>
                <c:pt idx="18">
                  <c:v>0.3</c:v>
                </c:pt>
                <c:pt idx="20">
                  <c:v>0.25</c:v>
                </c:pt>
                <c:pt idx="22">
                  <c:v>0.2857142857142857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F-4205-8555-BA3356DB426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Siege: Alt vs. Jung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B86-4D6D-ACF6-B8A7B98543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C6B-4ADE-B3F3-2E5BF21053D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B86-4D6D-ACF6-B8A7B985432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'October-2022'!$AU$23:$AU$25</c:f>
              <c:strCache>
                <c:ptCount val="3"/>
                <c:pt idx="0">
                  <c:v>Unentschieden</c:v>
                </c:pt>
                <c:pt idx="1">
                  <c:v>Alt</c:v>
                </c:pt>
                <c:pt idx="2">
                  <c:v>Jung</c:v>
                </c:pt>
              </c:strCache>
            </c:strRef>
          </c:cat>
          <c:val>
            <c:numRef>
              <c:f>('October-2022'!$B$16,'October-2022'!$B$18,'October-2022'!$D$18)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86-4D6D-ACF6-B8A7B985432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869678176146727"/>
          <c:y val="0.15146162227183932"/>
          <c:w val="0.87661145462052592"/>
          <c:h val="0.71516295871108015"/>
        </c:manualLayout>
      </c:layout>
      <c:barChart>
        <c:barDir val="col"/>
        <c:grouping val="clustered"/>
        <c:varyColors val="0"/>
        <c:ser>
          <c:idx val="1"/>
          <c:order val="1"/>
          <c:tx>
            <c:v>Tore aus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'November-2022'!$BG$23:$BG$39</c:f>
              <c:strCache>
                <c:ptCount val="17"/>
                <c:pt idx="0">
                  <c:v>Nico</c:v>
                </c:pt>
                <c:pt idx="1">
                  <c:v>Rafa</c:v>
                </c:pt>
                <c:pt idx="2">
                  <c:v>Crouch</c:v>
                </c:pt>
                <c:pt idx="3">
                  <c:v>Alex</c:v>
                </c:pt>
                <c:pt idx="4">
                  <c:v>Fabi</c:v>
                </c:pt>
                <c:pt idx="5">
                  <c:v>Molli</c:v>
                </c:pt>
                <c:pt idx="6">
                  <c:v>Albert </c:v>
                </c:pt>
                <c:pt idx="7">
                  <c:v>Robin</c:v>
                </c:pt>
                <c:pt idx="8">
                  <c:v>Julien</c:v>
                </c:pt>
                <c:pt idx="9">
                  <c:v>Marc</c:v>
                </c:pt>
                <c:pt idx="10">
                  <c:v>Simi</c:v>
                </c:pt>
                <c:pt idx="11">
                  <c:v>Daniel </c:v>
                </c:pt>
                <c:pt idx="12">
                  <c:v>Josh</c:v>
                </c:pt>
                <c:pt idx="13">
                  <c:v>Jamie </c:v>
                </c:pt>
                <c:pt idx="14">
                  <c:v>Domi</c:v>
                </c:pt>
                <c:pt idx="15">
                  <c:v>Flo</c:v>
                </c:pt>
                <c:pt idx="16">
                  <c:v>Petar</c:v>
                </c:pt>
              </c:strCache>
            </c:strRef>
          </c:cat>
          <c:val>
            <c:numRef>
              <c:f>'November-2022'!$BI$23:$BI$39</c:f>
              <c:numCache>
                <c:formatCode>0</c:formatCode>
                <c:ptCount val="17"/>
                <c:pt idx="0">
                  <c:v>12</c:v>
                </c:pt>
                <c:pt idx="1">
                  <c:v>5</c:v>
                </c:pt>
                <c:pt idx="2">
                  <c:v>15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8</c:v>
                </c:pt>
                <c:pt idx="7">
                  <c:v>3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E1-4C76-98CB-E309EC10D27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'November-2022'!$A$20</c15:sqref>
                        </c15:formulaRef>
                      </c:ext>
                    </c:extLst>
                    <c:strCache>
                      <c:ptCount val="1"/>
                      <c:pt idx="0">
                        <c:v>Tore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'November-2022'!$BG$23:$BG$39</c15:sqref>
                        </c15:formulaRef>
                      </c:ext>
                    </c:extLst>
                    <c:strCache>
                      <c:ptCount val="17"/>
                      <c:pt idx="0">
                        <c:v>Nico</c:v>
                      </c:pt>
                      <c:pt idx="1">
                        <c:v>Rafa</c:v>
                      </c:pt>
                      <c:pt idx="2">
                        <c:v>Crouch</c:v>
                      </c:pt>
                      <c:pt idx="3">
                        <c:v>Alex</c:v>
                      </c:pt>
                      <c:pt idx="4">
                        <c:v>Fabi</c:v>
                      </c:pt>
                      <c:pt idx="5">
                        <c:v>Molli</c:v>
                      </c:pt>
                      <c:pt idx="6">
                        <c:v>Albert </c:v>
                      </c:pt>
                      <c:pt idx="7">
                        <c:v>Robin</c:v>
                      </c:pt>
                      <c:pt idx="8">
                        <c:v>Julien</c:v>
                      </c:pt>
                      <c:pt idx="9">
                        <c:v>Marc</c:v>
                      </c:pt>
                      <c:pt idx="10">
                        <c:v>Simi</c:v>
                      </c:pt>
                      <c:pt idx="11">
                        <c:v>Daniel </c:v>
                      </c:pt>
                      <c:pt idx="12">
                        <c:v>Josh</c:v>
                      </c:pt>
                      <c:pt idx="13">
                        <c:v>Jamie </c:v>
                      </c:pt>
                      <c:pt idx="14">
                        <c:v>Domi</c:v>
                      </c:pt>
                      <c:pt idx="15">
                        <c:v>Flo</c:v>
                      </c:pt>
                      <c:pt idx="16">
                        <c:v>Petar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November-2022'!$F$20,'November-2022'!$H$20,'November-2022'!$J$20,'November-2022'!$L$20,'November-2022'!$N$20,'November-2022'!$P$20,'November-2022'!$R$20,'November-2022'!$T$20,'November-2022'!$Z$20,'November-2022'!$X$20,'November-2022'!$V$20,'November-2022'!$AB$20,'November-2022'!$AD$20,'November-2022'!$AF$20,'November-2022'!$AH$20,'November-2022'!$AJ$20,'November-2022'!$AL$20,'November-2022'!$AN$20,'November-2022'!$AP$20)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</c:v>
                      </c:pt>
                      <c:pt idx="1">
                        <c:v>0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12</c:v>
                      </c:pt>
                      <c:pt idx="5">
                        <c:v>5</c:v>
                      </c:pt>
                      <c:pt idx="6">
                        <c:v>0</c:v>
                      </c:pt>
                      <c:pt idx="7">
                        <c:v>15</c:v>
                      </c:pt>
                      <c:pt idx="8">
                        <c:v>2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</c:v>
                      </c:pt>
                      <c:pt idx="12">
                        <c:v>5</c:v>
                      </c:pt>
                      <c:pt idx="13">
                        <c:v>3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EE1-4C76-98CB-E309EC10D275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Siege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'November-2022'!$BK$23:$BK$36</c:f>
              <c:strCache>
                <c:ptCount val="14"/>
                <c:pt idx="0">
                  <c:v>Crouch</c:v>
                </c:pt>
                <c:pt idx="1">
                  <c:v>Alex</c:v>
                </c:pt>
                <c:pt idx="2">
                  <c:v>Molli</c:v>
                </c:pt>
                <c:pt idx="3">
                  <c:v>Nico</c:v>
                </c:pt>
                <c:pt idx="4">
                  <c:v>Fabi</c:v>
                </c:pt>
                <c:pt idx="5">
                  <c:v>Josh</c:v>
                </c:pt>
                <c:pt idx="6">
                  <c:v>Julien</c:v>
                </c:pt>
                <c:pt idx="7">
                  <c:v>Daniel </c:v>
                </c:pt>
                <c:pt idx="8">
                  <c:v>Marc</c:v>
                </c:pt>
                <c:pt idx="9">
                  <c:v>Jamie </c:v>
                </c:pt>
                <c:pt idx="10">
                  <c:v>Rafa</c:v>
                </c:pt>
                <c:pt idx="11">
                  <c:v>Albert </c:v>
                </c:pt>
                <c:pt idx="12">
                  <c:v>Robin</c:v>
                </c:pt>
                <c:pt idx="13">
                  <c:v>Domi</c:v>
                </c:pt>
              </c:strCache>
            </c:strRef>
          </c:cat>
          <c:val>
            <c:numRef>
              <c:f>'November-2022'!$BL$23:$BL$36</c:f>
              <c:numCache>
                <c:formatCode>General</c:formatCode>
                <c:ptCount val="14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6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9B-4105-BE14-A38297EF6A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ormulaRef>
                          <c15:sqref>'November-2022'!$BK$23:$BK$36</c15:sqref>
                        </c15:formulaRef>
                      </c:ext>
                    </c:extLst>
                    <c:strCache>
                      <c:ptCount val="14"/>
                      <c:pt idx="0">
                        <c:v>Crouch</c:v>
                      </c:pt>
                      <c:pt idx="1">
                        <c:v>Alex</c:v>
                      </c:pt>
                      <c:pt idx="2">
                        <c:v>Molli</c:v>
                      </c:pt>
                      <c:pt idx="3">
                        <c:v>Nico</c:v>
                      </c:pt>
                      <c:pt idx="4">
                        <c:v>Fabi</c:v>
                      </c:pt>
                      <c:pt idx="5">
                        <c:v>Josh</c:v>
                      </c:pt>
                      <c:pt idx="6">
                        <c:v>Julien</c:v>
                      </c:pt>
                      <c:pt idx="7">
                        <c:v>Daniel </c:v>
                      </c:pt>
                      <c:pt idx="8">
                        <c:v>Marc</c:v>
                      </c:pt>
                      <c:pt idx="9">
                        <c:v>Jamie </c:v>
                      </c:pt>
                      <c:pt idx="10">
                        <c:v>Rafa</c:v>
                      </c:pt>
                      <c:pt idx="11">
                        <c:v>Albert </c:v>
                      </c:pt>
                      <c:pt idx="12">
                        <c:v>Robin</c:v>
                      </c:pt>
                      <c:pt idx="13">
                        <c:v>Domi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November-2022'!$F$18,'November-2022'!$H$18,'November-2022'!$J$18,'November-2022'!$L$18,'November-2022'!$N$18,'November-2022'!$P$18,'November-2022'!$R$18,'November-2022'!$T$18,'November-2022'!$Z$18,'November-2022'!$X$18,'November-2022'!$V$18,'November-2022'!$AB$18,'November-2022'!$AD$18,'November-2022'!$AF$18,'November-2022'!$AH$18,'November-2022'!$AJ$18,'November-2022'!$AL$18,'November-2022'!$AN$18,'November-2022'!$AP$18)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</c:v>
                      </c:pt>
                      <c:pt idx="1">
                        <c:v>2</c:v>
                      </c:pt>
                      <c:pt idx="2">
                        <c:v>6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1</c:v>
                      </c:pt>
                      <c:pt idx="7">
                        <c:v>7</c:v>
                      </c:pt>
                      <c:pt idx="8">
                        <c:v>6</c:v>
                      </c:pt>
                      <c:pt idx="9">
                        <c:v>4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2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09B-4105-BE14-A38297EF6A5C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Siegquote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6143081071887067"/>
          <c:y val="0.1322625347929467"/>
          <c:w val="0.80988691533577106"/>
          <c:h val="0.72372743685183261"/>
        </c:manualLayout>
      </c:layout>
      <c:barChart>
        <c:barDir val="col"/>
        <c:grouping val="clustered"/>
        <c:varyColors val="0"/>
        <c:ser>
          <c:idx val="1"/>
          <c:order val="1"/>
          <c:tx>
            <c:v>Siegquote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'November-2022'!$BA$23:$BA$36</c:f>
              <c:strCache>
                <c:ptCount val="14"/>
                <c:pt idx="0">
                  <c:v>Crouch</c:v>
                </c:pt>
                <c:pt idx="1">
                  <c:v>Alex</c:v>
                </c:pt>
                <c:pt idx="2">
                  <c:v>Julien</c:v>
                </c:pt>
                <c:pt idx="3">
                  <c:v>Molli</c:v>
                </c:pt>
                <c:pt idx="4">
                  <c:v>Nico</c:v>
                </c:pt>
                <c:pt idx="5">
                  <c:v>Fabi</c:v>
                </c:pt>
                <c:pt idx="6">
                  <c:v>Daniel </c:v>
                </c:pt>
                <c:pt idx="7">
                  <c:v>Marc</c:v>
                </c:pt>
                <c:pt idx="8">
                  <c:v>Josh</c:v>
                </c:pt>
                <c:pt idx="9">
                  <c:v>Jamie </c:v>
                </c:pt>
                <c:pt idx="10">
                  <c:v>Rafa</c:v>
                </c:pt>
                <c:pt idx="11">
                  <c:v>Albert </c:v>
                </c:pt>
                <c:pt idx="12">
                  <c:v>Robin</c:v>
                </c:pt>
                <c:pt idx="13">
                  <c:v>Domi</c:v>
                </c:pt>
              </c:strCache>
            </c:strRef>
          </c:cat>
          <c:val>
            <c:numRef>
              <c:f>'November-2022'!$BD$23:$BD$36</c:f>
              <c:numCache>
                <c:formatCode>0%</c:formatCode>
                <c:ptCount val="14"/>
                <c:pt idx="0">
                  <c:v>0.875</c:v>
                </c:pt>
                <c:pt idx="1">
                  <c:v>0.75</c:v>
                </c:pt>
                <c:pt idx="2">
                  <c:v>0.25</c:v>
                </c:pt>
                <c:pt idx="3">
                  <c:v>0.75</c:v>
                </c:pt>
                <c:pt idx="4">
                  <c:v>0.75</c:v>
                </c:pt>
                <c:pt idx="5">
                  <c:v>0.7142857142857143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0.75</c:v>
                </c:pt>
                <c:pt idx="10">
                  <c:v>0.25</c:v>
                </c:pt>
                <c:pt idx="11">
                  <c:v>0.25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5-4832-AE31-AFAB2676B89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Siegquote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'November-2022'!$BA$23:$BA$36</c15:sqref>
                        </c15:formulaRef>
                      </c:ext>
                    </c:extLst>
                    <c:strCache>
                      <c:ptCount val="14"/>
                      <c:pt idx="0">
                        <c:v>Crouch</c:v>
                      </c:pt>
                      <c:pt idx="1">
                        <c:v>Alex</c:v>
                      </c:pt>
                      <c:pt idx="2">
                        <c:v>Julien</c:v>
                      </c:pt>
                      <c:pt idx="3">
                        <c:v>Molli</c:v>
                      </c:pt>
                      <c:pt idx="4">
                        <c:v>Nico</c:v>
                      </c:pt>
                      <c:pt idx="5">
                        <c:v>Fabi</c:v>
                      </c:pt>
                      <c:pt idx="6">
                        <c:v>Daniel </c:v>
                      </c:pt>
                      <c:pt idx="7">
                        <c:v>Marc</c:v>
                      </c:pt>
                      <c:pt idx="8">
                        <c:v>Josh</c:v>
                      </c:pt>
                      <c:pt idx="9">
                        <c:v>Jamie </c:v>
                      </c:pt>
                      <c:pt idx="10">
                        <c:v>Rafa</c:v>
                      </c:pt>
                      <c:pt idx="11">
                        <c:v>Albert </c:v>
                      </c:pt>
                      <c:pt idx="12">
                        <c:v>Robin</c:v>
                      </c:pt>
                      <c:pt idx="13">
                        <c:v>Domi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November-2022'!$F$17,'November-2022'!$H$17,'November-2022'!$J$17,'November-2022'!$L$17,'November-2022'!$N$17,'November-2022'!$P$17,'November-2022'!$R$17,'November-2022'!$T$17,'November-2022'!$Z$17,'November-2022'!$X$17,'November-2022'!$V$17,'November-2022'!$AB$17,'November-2022'!$AD$17,'November-2022'!$AF$17,'November-2022'!$AH$17,'November-2022'!$AJ$17,'November-2022'!$AL$17,'November-2022'!$AN$17,'November-2022'!$AP$17)</c15:sqref>
                        </c15:formulaRef>
                      </c:ext>
                    </c:extLst>
                    <c:numCache>
                      <c:formatCode>0%</c:formatCode>
                      <c:ptCount val="19"/>
                      <c:pt idx="0">
                        <c:v>0.5</c:v>
                      </c:pt>
                      <c:pt idx="1">
                        <c:v>0.5</c:v>
                      </c:pt>
                      <c:pt idx="2">
                        <c:v>0.75</c:v>
                      </c:pt>
                      <c:pt idx="3">
                        <c:v>0.7142857142857143</c:v>
                      </c:pt>
                      <c:pt idx="4">
                        <c:v>0.75</c:v>
                      </c:pt>
                      <c:pt idx="5">
                        <c:v>0.75</c:v>
                      </c:pt>
                      <c:pt idx="6">
                        <c:v>0</c:v>
                      </c:pt>
                      <c:pt idx="7">
                        <c:v>0.875</c:v>
                      </c:pt>
                      <c:pt idx="8">
                        <c:v>0.75</c:v>
                      </c:pt>
                      <c:pt idx="9">
                        <c:v>0.5</c:v>
                      </c:pt>
                      <c:pt idx="10">
                        <c:v>0.25</c:v>
                      </c:pt>
                      <c:pt idx="11">
                        <c:v>0.25</c:v>
                      </c:pt>
                      <c:pt idx="12">
                        <c:v>0.25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DC5-4832-AE31-AFAB2676B899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Siege: Alt vs. Jung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E73-44F5-95FA-6710834C016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E73-44F5-95FA-6710834C016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E73-44F5-95FA-6710834C016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'November-2022'!$AU$26:$AU$28</c:f>
              <c:strCache>
                <c:ptCount val="3"/>
                <c:pt idx="0">
                  <c:v>Unentschieden</c:v>
                </c:pt>
                <c:pt idx="1">
                  <c:v>Alt</c:v>
                </c:pt>
                <c:pt idx="2">
                  <c:v>Jung</c:v>
                </c:pt>
              </c:strCache>
            </c:strRef>
          </c:cat>
          <c:val>
            <c:numRef>
              <c:f>('November-2022'!$B$16,'November-2022'!$B$18,'November-2022'!$D$18)</c:f>
              <c:numCache>
                <c:formatCode>General</c:formatCode>
                <c:ptCount val="3"/>
                <c:pt idx="0">
                  <c:v>0</c:v>
                </c:pt>
                <c:pt idx="1">
                  <c:v>6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73-44F5-95FA-6710834C016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 und Tore in Gleichzahl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26733255051340671"/>
          <c:y val="0.12585730046700019"/>
          <c:w val="0.49205123641806636"/>
          <c:h val="0.7940304318563759"/>
        </c:manualLayout>
      </c:layout>
      <c:doughnutChart>
        <c:varyColors val="1"/>
        <c:ser>
          <c:idx val="0"/>
          <c:order val="0"/>
          <c:tx>
            <c:v>Siege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D73-41B2-87F1-2C52341488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73-41B2-87F1-2C52341488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1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('November-2022'!$B$1,'November-2022'!$D$1)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('November-2022'!$AT$17,'November-2022'!$AS$17)</c:f>
              <c:numCache>
                <c:formatCode>0%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73-41B2-87F1-2C52341488AB}"/>
            </c:ext>
          </c:extLst>
        </c:ser>
        <c:ser>
          <c:idx val="1"/>
          <c:order val="1"/>
          <c:tx>
            <c:v>Tore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D73-41B2-87F1-2C52341488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D73-41B2-87F1-2C52341488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('November-2022'!$B$1,'November-2022'!$D$1)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('November-2022'!$AT$20,'November-2022'!$AS$20)</c:f>
              <c:numCache>
                <c:formatCode>General</c:formatCode>
                <c:ptCount val="2"/>
                <c:pt idx="0">
                  <c:v>17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D73-41B2-87F1-2C5234148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'November-2022'!$BD$6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'November-2022'!$BC$7:$BC$9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'November-2022'!$BD$7:$BD$9</c:f>
              <c:numCache>
                <c:formatCode>General</c:formatCode>
                <c:ptCount val="3"/>
                <c:pt idx="0">
                  <c:v>19</c:v>
                </c:pt>
                <c:pt idx="1">
                  <c:v>7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83-4C2D-B71B-069708E8EF3E}"/>
            </c:ext>
          </c:extLst>
        </c:ser>
        <c:ser>
          <c:idx val="1"/>
          <c:order val="1"/>
          <c:tx>
            <c:strRef>
              <c:f>'November-2022'!$BE$6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'November-2022'!$BC$7:$BC$9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'November-2022'!$BE$7:$BE$9</c:f>
              <c:numCache>
                <c:formatCode>General</c:formatCode>
                <c:ptCount val="3"/>
                <c:pt idx="0">
                  <c:v>6</c:v>
                </c:pt>
                <c:pt idx="1">
                  <c:v>2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83-4C2D-B71B-069708E8E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354832"/>
        <c:axId val="8803573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'November-2022'!$BF$6</c15:sqref>
                        </c15:formulaRef>
                      </c:ext>
                    </c:extLst>
                    <c:strCache>
                      <c:ptCount val="1"/>
                      <c:pt idx="0">
                        <c:v>Gesamt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'November-2022'!$BC$7:$BC$9</c15:sqref>
                        </c15:formulaRef>
                      </c:ext>
                    </c:extLst>
                    <c:strCache>
                      <c:ptCount val="3"/>
                      <c:pt idx="0">
                        <c:v>Montag</c:v>
                      </c:pt>
                      <c:pt idx="1">
                        <c:v>Mittwoch</c:v>
                      </c:pt>
                      <c:pt idx="2">
                        <c:v>Donnerstag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'November-2022'!$BF$7:$BF$9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25</c:v>
                      </c:pt>
                      <c:pt idx="1">
                        <c:v>25</c:v>
                      </c:pt>
                      <c:pt idx="2">
                        <c:v>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976-4B4C-992D-51EFC0D6D30A}"/>
                  </c:ext>
                </c:extLst>
              </c15:ser>
            </c15:filteredBarSeries>
          </c:ext>
        </c:extLst>
      </c:barChart>
      <c:catAx>
        <c:axId val="88035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0357328"/>
        <c:crosses val="autoZero"/>
        <c:auto val="1"/>
        <c:lblAlgn val="ctr"/>
        <c:lblOffset val="100"/>
        <c:noMultiLvlLbl val="0"/>
      </c:catAx>
      <c:valAx>
        <c:axId val="88035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035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'November-2022'!$BD$1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'November-2022'!$BC$2:$BC$4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'November-2022'!$BD$2:$BD$4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6-4ED1-8CE7-533188F0F46F}"/>
            </c:ext>
          </c:extLst>
        </c:ser>
        <c:ser>
          <c:idx val="1"/>
          <c:order val="1"/>
          <c:tx>
            <c:strRef>
              <c:f>'November-2022'!$BE$1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'November-2022'!$BC$2:$BC$4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'November-2022'!$BE$2:$BE$4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26-4ED1-8CE7-533188F0F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0279856"/>
        <c:axId val="1450262384"/>
      </c:barChart>
      <c:catAx>
        <c:axId val="145027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0262384"/>
        <c:crosses val="autoZero"/>
        <c:auto val="1"/>
        <c:lblAlgn val="ctr"/>
        <c:lblOffset val="100"/>
        <c:noMultiLvlLbl val="0"/>
      </c:catAx>
      <c:valAx>
        <c:axId val="14502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027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'November-2022'!$BI$1</c:f>
              <c:strCache>
                <c:ptCount val="1"/>
                <c:pt idx="0">
                  <c:v>Montag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'November-2022'!$BH$2:$BH$18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Marc</c:v>
                </c:pt>
                <c:pt idx="13">
                  <c:v>Simi</c:v>
                </c:pt>
                <c:pt idx="14">
                  <c:v>Domi</c:v>
                </c:pt>
                <c:pt idx="15">
                  <c:v>Flo</c:v>
                </c:pt>
                <c:pt idx="16">
                  <c:v>Petar</c:v>
                </c:pt>
              </c:strCache>
            </c:strRef>
          </c:cat>
          <c:val>
            <c:numRef>
              <c:f>'November-2022'!$BI$2:$BI$18</c:f>
              <c:numCache>
                <c:formatCode>0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A3-4D22-A879-CAF7D37D8B4F}"/>
            </c:ext>
          </c:extLst>
        </c:ser>
        <c:ser>
          <c:idx val="1"/>
          <c:order val="1"/>
          <c:tx>
            <c:strRef>
              <c:f>'November-2022'!$BJ$1</c:f>
              <c:strCache>
                <c:ptCount val="1"/>
                <c:pt idx="0">
                  <c:v>Mittwoch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'November-2022'!$BH$2:$BH$18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Marc</c:v>
                </c:pt>
                <c:pt idx="13">
                  <c:v>Simi</c:v>
                </c:pt>
                <c:pt idx="14">
                  <c:v>Domi</c:v>
                </c:pt>
                <c:pt idx="15">
                  <c:v>Flo</c:v>
                </c:pt>
                <c:pt idx="16">
                  <c:v>Petar</c:v>
                </c:pt>
              </c:strCache>
            </c:strRef>
          </c:cat>
          <c:val>
            <c:numRef>
              <c:f>'November-2022'!$BJ$2:$BJ$18</c:f>
              <c:numCache>
                <c:formatCode>0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A3-4D22-A879-CAF7D37D8B4F}"/>
            </c:ext>
          </c:extLst>
        </c:ser>
        <c:ser>
          <c:idx val="2"/>
          <c:order val="2"/>
          <c:tx>
            <c:strRef>
              <c:f>'November-2022'!$BK$1</c:f>
              <c:strCache>
                <c:ptCount val="1"/>
                <c:pt idx="0">
                  <c:v>Donnerstag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'November-2022'!$BH$2:$BH$18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Marc</c:v>
                </c:pt>
                <c:pt idx="13">
                  <c:v>Simi</c:v>
                </c:pt>
                <c:pt idx="14">
                  <c:v>Domi</c:v>
                </c:pt>
                <c:pt idx="15">
                  <c:v>Flo</c:v>
                </c:pt>
                <c:pt idx="16">
                  <c:v>Petar</c:v>
                </c:pt>
              </c:strCache>
            </c:strRef>
          </c:cat>
          <c:val>
            <c:numRef>
              <c:f>'November-2022'!$BK$2:$BK$18</c:f>
              <c:numCache>
                <c:formatCode>0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A3-4D22-A879-CAF7D37D8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8298848"/>
        <c:axId val="1548299264"/>
      </c:barChart>
      <c:catAx>
        <c:axId val="154829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299264"/>
        <c:crosses val="autoZero"/>
        <c:auto val="1"/>
        <c:lblAlgn val="ctr"/>
        <c:lblOffset val="100"/>
        <c:noMultiLvlLbl val="0"/>
      </c:catAx>
      <c:valAx>
        <c:axId val="154829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29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ED-4987-99C8-A507D5250B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ED-4987-99C8-A507D5250B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2ED-4987-99C8-A507D5250B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'November-2022'!$BC$7:$BC$9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'November-2022'!$BF$7:$BF$9</c:f>
              <c:numCache>
                <c:formatCode>General</c:formatCode>
                <c:ptCount val="3"/>
                <c:pt idx="0">
                  <c:v>25</c:v>
                </c:pt>
                <c:pt idx="1">
                  <c:v>25</c:v>
                </c:pt>
                <c:pt idx="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5-4D35-B64D-A646C09273D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869678176146727"/>
          <c:y val="0.15146162227183932"/>
          <c:w val="0.87661145462052592"/>
          <c:h val="0.71516295871108015"/>
        </c:manualLayout>
      </c:layout>
      <c:barChart>
        <c:barDir val="col"/>
        <c:grouping val="clustered"/>
        <c:varyColors val="0"/>
        <c:ser>
          <c:idx val="1"/>
          <c:order val="1"/>
          <c:tx>
            <c:v>Tore aus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'December-2022'!$BG$23:$BG$39</c:f>
              <c:strCache>
                <c:ptCount val="17"/>
                <c:pt idx="0">
                  <c:v>Nico</c:v>
                </c:pt>
                <c:pt idx="1">
                  <c:v>Alex</c:v>
                </c:pt>
                <c:pt idx="2">
                  <c:v>Crouch</c:v>
                </c:pt>
                <c:pt idx="3">
                  <c:v>Rafa</c:v>
                </c:pt>
                <c:pt idx="4">
                  <c:v>Fabi</c:v>
                </c:pt>
                <c:pt idx="5">
                  <c:v>Albert </c:v>
                </c:pt>
                <c:pt idx="6">
                  <c:v>Molli</c:v>
                </c:pt>
                <c:pt idx="7">
                  <c:v>Jamie </c:v>
                </c:pt>
                <c:pt idx="8">
                  <c:v>Flo</c:v>
                </c:pt>
                <c:pt idx="9">
                  <c:v>Julien</c:v>
                </c:pt>
                <c:pt idx="10">
                  <c:v>Josh</c:v>
                </c:pt>
                <c:pt idx="11">
                  <c:v>Laurits</c:v>
                </c:pt>
                <c:pt idx="12">
                  <c:v>Robin</c:v>
                </c:pt>
                <c:pt idx="13">
                  <c:v>Marc</c:v>
                </c:pt>
                <c:pt idx="14">
                  <c:v>Simi</c:v>
                </c:pt>
                <c:pt idx="15">
                  <c:v>Daniel </c:v>
                </c:pt>
                <c:pt idx="16">
                  <c:v>Domi</c:v>
                </c:pt>
              </c:strCache>
            </c:strRef>
          </c:cat>
          <c:val>
            <c:numRef>
              <c:f>'December-2022'!$BI$23:$BI$39</c:f>
              <c:numCache>
                <c:formatCode>0</c:formatCode>
                <c:ptCount val="17"/>
                <c:pt idx="0">
                  <c:v>23</c:v>
                </c:pt>
                <c:pt idx="1">
                  <c:v>10</c:v>
                </c:pt>
                <c:pt idx="2">
                  <c:v>7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B6-4081-9E12-860176F220C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'December-2022'!$A$20</c15:sqref>
                        </c15:formulaRef>
                      </c:ext>
                    </c:extLst>
                    <c:strCache>
                      <c:ptCount val="1"/>
                      <c:pt idx="0">
                        <c:v>Tore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'December-2022'!$BG$23:$BG$39</c15:sqref>
                        </c15:formulaRef>
                      </c:ext>
                    </c:extLst>
                    <c:strCache>
                      <c:ptCount val="17"/>
                      <c:pt idx="0">
                        <c:v>Nico</c:v>
                      </c:pt>
                      <c:pt idx="1">
                        <c:v>Alex</c:v>
                      </c:pt>
                      <c:pt idx="2">
                        <c:v>Crouch</c:v>
                      </c:pt>
                      <c:pt idx="3">
                        <c:v>Rafa</c:v>
                      </c:pt>
                      <c:pt idx="4">
                        <c:v>Fabi</c:v>
                      </c:pt>
                      <c:pt idx="5">
                        <c:v>Albert </c:v>
                      </c:pt>
                      <c:pt idx="6">
                        <c:v>Molli</c:v>
                      </c:pt>
                      <c:pt idx="7">
                        <c:v>Jamie </c:v>
                      </c:pt>
                      <c:pt idx="8">
                        <c:v>Flo</c:v>
                      </c:pt>
                      <c:pt idx="9">
                        <c:v>Julien</c:v>
                      </c:pt>
                      <c:pt idx="10">
                        <c:v>Josh</c:v>
                      </c:pt>
                      <c:pt idx="11">
                        <c:v>Laurits</c:v>
                      </c:pt>
                      <c:pt idx="12">
                        <c:v>Robin</c:v>
                      </c:pt>
                      <c:pt idx="13">
                        <c:v>Marc</c:v>
                      </c:pt>
                      <c:pt idx="14">
                        <c:v>Simi</c:v>
                      </c:pt>
                      <c:pt idx="15">
                        <c:v>Daniel </c:v>
                      </c:pt>
                      <c:pt idx="16">
                        <c:v>Domi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December-2022'!$F$20,'December-2022'!$H$20,'December-2022'!$J$20,'December-2022'!$L$20,'December-2022'!$N$20,'December-2022'!$P$20,'December-2022'!$R$20,'December-2022'!$T$20,'December-2022'!$Z$20,'December-2022'!$X$20,'December-2022'!$V$20,'December-2022'!$AB$20,'December-2022'!$AD$20,'December-2022'!$AF$20,'December-2022'!$AH$20,'December-2022'!$AJ$20,'December-2022'!$AL$20,'December-2022'!$AN$20,'December-2022'!$AP$20)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23</c:v>
                      </c:pt>
                      <c:pt idx="5">
                        <c:v>10</c:v>
                      </c:pt>
                      <c:pt idx="6">
                        <c:v>1</c:v>
                      </c:pt>
                      <c:pt idx="7">
                        <c:v>7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5</c:v>
                      </c:pt>
                      <c:pt idx="12">
                        <c:v>6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3B6-4081-9E12-860176F220CE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Siege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'December-2022'!$BK$23:$BK$36</c:f>
              <c:strCache>
                <c:ptCount val="14"/>
                <c:pt idx="0">
                  <c:v>Crouch</c:v>
                </c:pt>
                <c:pt idx="1">
                  <c:v>Molli</c:v>
                </c:pt>
                <c:pt idx="2">
                  <c:v>Nico</c:v>
                </c:pt>
                <c:pt idx="3">
                  <c:v>Alex</c:v>
                </c:pt>
                <c:pt idx="4">
                  <c:v>Fabi</c:v>
                </c:pt>
                <c:pt idx="5">
                  <c:v>Josh</c:v>
                </c:pt>
                <c:pt idx="6">
                  <c:v>Julien</c:v>
                </c:pt>
                <c:pt idx="7">
                  <c:v>Jamie 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Domi</c:v>
                </c:pt>
                <c:pt idx="13">
                  <c:v>Marc</c:v>
                </c:pt>
              </c:strCache>
            </c:strRef>
          </c:cat>
          <c:val>
            <c:numRef>
              <c:f>'December-2022'!$BL$23:$BL$36</c:f>
              <c:numCache>
                <c:formatCode>General</c:formatCode>
                <c:ptCount val="1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7</c:v>
                </c:pt>
                <c:pt idx="4">
                  <c:v>7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D8-4CD5-B133-99A23F9A3F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ormulaRef>
                          <c15:sqref>'December-2022'!$BK$23:$BK$36</c15:sqref>
                        </c15:formulaRef>
                      </c:ext>
                    </c:extLst>
                    <c:strCache>
                      <c:ptCount val="14"/>
                      <c:pt idx="0">
                        <c:v>Crouch</c:v>
                      </c:pt>
                      <c:pt idx="1">
                        <c:v>Molli</c:v>
                      </c:pt>
                      <c:pt idx="2">
                        <c:v>Nico</c:v>
                      </c:pt>
                      <c:pt idx="3">
                        <c:v>Alex</c:v>
                      </c:pt>
                      <c:pt idx="4">
                        <c:v>Fabi</c:v>
                      </c:pt>
                      <c:pt idx="5">
                        <c:v>Josh</c:v>
                      </c:pt>
                      <c:pt idx="6">
                        <c:v>Julien</c:v>
                      </c:pt>
                      <c:pt idx="7">
                        <c:v>Jamie </c:v>
                      </c:pt>
                      <c:pt idx="8">
                        <c:v>Daniel </c:v>
                      </c:pt>
                      <c:pt idx="9">
                        <c:v>Rafa</c:v>
                      </c:pt>
                      <c:pt idx="10">
                        <c:v>Albert </c:v>
                      </c:pt>
                      <c:pt idx="11">
                        <c:v>Robin</c:v>
                      </c:pt>
                      <c:pt idx="12">
                        <c:v>Domi</c:v>
                      </c:pt>
                      <c:pt idx="13">
                        <c:v>Marc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December-2022'!$F$18,'December-2022'!$H$18,'December-2022'!$J$18,'December-2022'!$L$18,'December-2022'!$N$18,'December-2022'!$P$18,'December-2022'!$R$18,'December-2022'!$T$18,'December-2022'!$Z$18,'December-2022'!$X$18,'December-2022'!$V$18,'December-2022'!$AB$18,'December-2022'!$AD$18,'December-2022'!$AF$18,'December-2022'!$AH$18,'December-2022'!$AJ$18,'December-2022'!$AL$18,'December-2022'!$AN$18,'December-2022'!$AP$18)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8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7</c:v>
                      </c:pt>
                      <c:pt idx="6">
                        <c:v>2</c:v>
                      </c:pt>
                      <c:pt idx="7">
                        <c:v>8</c:v>
                      </c:pt>
                      <c:pt idx="8">
                        <c:v>2</c:v>
                      </c:pt>
                      <c:pt idx="9">
                        <c:v>5</c:v>
                      </c:pt>
                      <c:pt idx="10">
                        <c:v>4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1D8-4CD5-B133-99A23F9A3FAC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Siegquote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6143081071887067"/>
          <c:y val="0.1322625347929467"/>
          <c:w val="0.80988691533577106"/>
          <c:h val="0.72372743685183261"/>
        </c:manualLayout>
      </c:layout>
      <c:barChart>
        <c:barDir val="col"/>
        <c:grouping val="clustered"/>
        <c:varyColors val="0"/>
        <c:ser>
          <c:idx val="1"/>
          <c:order val="1"/>
          <c:tx>
            <c:v>Siegquote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'December-2022'!$BA$23:$BA$40</c:f>
              <c:strCache>
                <c:ptCount val="18"/>
                <c:pt idx="0">
                  <c:v>Alex</c:v>
                </c:pt>
                <c:pt idx="1">
                  <c:v>Crouch</c:v>
                </c:pt>
                <c:pt idx="2">
                  <c:v>Molli</c:v>
                </c:pt>
                <c:pt idx="3">
                  <c:v>Nico</c:v>
                </c:pt>
                <c:pt idx="4">
                  <c:v>Fabi</c:v>
                </c:pt>
                <c:pt idx="5">
                  <c:v>Julien</c:v>
                </c:pt>
                <c:pt idx="6">
                  <c:v>Josh</c:v>
                </c:pt>
                <c:pt idx="7">
                  <c:v>Jamie </c:v>
                </c:pt>
                <c:pt idx="8">
                  <c:v>Daniel </c:v>
                </c:pt>
                <c:pt idx="9">
                  <c:v>Domi</c:v>
                </c:pt>
                <c:pt idx="10">
                  <c:v>Robin</c:v>
                </c:pt>
                <c:pt idx="11">
                  <c:v>Albert </c:v>
                </c:pt>
                <c:pt idx="12">
                  <c:v>Rafa</c:v>
                </c:pt>
                <c:pt idx="13">
                  <c:v>Flo</c:v>
                </c:pt>
                <c:pt idx="14">
                  <c:v>Laurits</c:v>
                </c:pt>
                <c:pt idx="15">
                  <c:v>Simi</c:v>
                </c:pt>
                <c:pt idx="16">
                  <c:v>Daniel </c:v>
                </c:pt>
                <c:pt idx="17">
                  <c:v>Marc</c:v>
                </c:pt>
              </c:strCache>
            </c:strRef>
          </c:cat>
          <c:val>
            <c:numRef>
              <c:f>'December-2022'!$BD$23:$BD$40</c:f>
              <c:numCache>
                <c:formatCode>0%</c:formatCode>
                <c:ptCount val="18"/>
                <c:pt idx="0">
                  <c:v>1</c:v>
                </c:pt>
                <c:pt idx="1">
                  <c:v>0.88888888888888884</c:v>
                </c:pt>
                <c:pt idx="2">
                  <c:v>0.88888888888888884</c:v>
                </c:pt>
                <c:pt idx="3">
                  <c:v>0.88888888888888884</c:v>
                </c:pt>
                <c:pt idx="4">
                  <c:v>0.875</c:v>
                </c:pt>
                <c:pt idx="5">
                  <c:v>0.5714285714285714</c:v>
                </c:pt>
                <c:pt idx="6">
                  <c:v>0.55555555555555558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0.16666666666666666</c:v>
                </c:pt>
                <c:pt idx="11">
                  <c:v>0.14285714285714285</c:v>
                </c:pt>
                <c:pt idx="12">
                  <c:v>0.125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7C-4DAE-9103-C045F5D1854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Siegquote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'December-2022'!$BA$23:$BA$40</c15:sqref>
                        </c15:formulaRef>
                      </c:ext>
                    </c:extLst>
                    <c:strCache>
                      <c:ptCount val="18"/>
                      <c:pt idx="0">
                        <c:v>Alex</c:v>
                      </c:pt>
                      <c:pt idx="1">
                        <c:v>Crouch</c:v>
                      </c:pt>
                      <c:pt idx="2">
                        <c:v>Molli</c:v>
                      </c:pt>
                      <c:pt idx="3">
                        <c:v>Nico</c:v>
                      </c:pt>
                      <c:pt idx="4">
                        <c:v>Fabi</c:v>
                      </c:pt>
                      <c:pt idx="5">
                        <c:v>Julien</c:v>
                      </c:pt>
                      <c:pt idx="6">
                        <c:v>Josh</c:v>
                      </c:pt>
                      <c:pt idx="7">
                        <c:v>Jamie </c:v>
                      </c:pt>
                      <c:pt idx="8">
                        <c:v>Daniel </c:v>
                      </c:pt>
                      <c:pt idx="9">
                        <c:v>Domi</c:v>
                      </c:pt>
                      <c:pt idx="10">
                        <c:v>Robin</c:v>
                      </c:pt>
                      <c:pt idx="11">
                        <c:v>Albert </c:v>
                      </c:pt>
                      <c:pt idx="12">
                        <c:v>Rafa</c:v>
                      </c:pt>
                      <c:pt idx="13">
                        <c:v>Flo</c:v>
                      </c:pt>
                      <c:pt idx="14">
                        <c:v>Laurits</c:v>
                      </c:pt>
                      <c:pt idx="15">
                        <c:v>Simi</c:v>
                      </c:pt>
                      <c:pt idx="16">
                        <c:v>Daniel </c:v>
                      </c:pt>
                      <c:pt idx="17">
                        <c:v>Marc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December-2022'!$F$17,'December-2022'!$H$17,'December-2022'!$J$17,'December-2022'!$L$17,'December-2022'!$N$17,'December-2022'!$P$17,'December-2022'!$R$17,'December-2022'!$T$17,'December-2022'!$Z$17,'December-2022'!$X$17,'December-2022'!$V$17,'December-2022'!$AB$17,'December-2022'!$AD$17,'December-2022'!$AF$17,'December-2022'!$AH$17,'December-2022'!$AJ$17,'December-2022'!$AL$17,'December-2022'!$AN$17,'December-2022'!$AP$17)</c15:sqref>
                        </c15:formulaRef>
                      </c:ext>
                    </c:extLst>
                    <c:numCache>
                      <c:formatCode>0%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0.88888888888888884</c:v>
                      </c:pt>
                      <c:pt idx="3">
                        <c:v>0.875</c:v>
                      </c:pt>
                      <c:pt idx="4">
                        <c:v>0.88888888888888884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0.88888888888888884</c:v>
                      </c:pt>
                      <c:pt idx="8">
                        <c:v>0.25</c:v>
                      </c:pt>
                      <c:pt idx="9">
                        <c:v>0.55555555555555558</c:v>
                      </c:pt>
                      <c:pt idx="10">
                        <c:v>0.5714285714285714</c:v>
                      </c:pt>
                      <c:pt idx="11">
                        <c:v>0.14285714285714285</c:v>
                      </c:pt>
                      <c:pt idx="12">
                        <c:v>0.125</c:v>
                      </c:pt>
                      <c:pt idx="13">
                        <c:v>0.16666666666666666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0.25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C7C-4DAE-9103-C045F5D18541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Siege: Alt vs. Jung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1FF-4016-855D-5B8998A382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1FF-4016-855D-5B8998A3823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1FF-4016-855D-5B8998A3823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'December-2022'!$AU$26:$AU$28</c:f>
              <c:strCache>
                <c:ptCount val="3"/>
                <c:pt idx="0">
                  <c:v>Unentschieden</c:v>
                </c:pt>
                <c:pt idx="1">
                  <c:v>Alt</c:v>
                </c:pt>
                <c:pt idx="2">
                  <c:v>Jung</c:v>
                </c:pt>
              </c:strCache>
            </c:strRef>
          </c:cat>
          <c:val>
            <c:numRef>
              <c:f>('December-2022'!$B$16,'December-2022'!$B$18,'December-2022'!$D$18)</c:f>
              <c:numCache>
                <c:formatCode>General</c:formatCode>
                <c:ptCount val="3"/>
                <c:pt idx="0">
                  <c:v>0</c:v>
                </c:pt>
                <c:pt idx="1">
                  <c:v>8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FF-4016-855D-5B8998A3823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 und Tore in Gleichzahl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26733255051340671"/>
          <c:y val="0.12585730046700019"/>
          <c:w val="0.49205123641806636"/>
          <c:h val="0.7940304318563759"/>
        </c:manualLayout>
      </c:layout>
      <c:doughnutChart>
        <c:varyColors val="1"/>
        <c:ser>
          <c:idx val="0"/>
          <c:order val="0"/>
          <c:tx>
            <c:v>Siege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EB7-48CC-929A-5DA67CEAEC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EB7-48CC-929A-5DA67CEAEC7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1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('December-2022'!$B$1,'December-2022'!$D$1)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('December-2022'!$AT$17,'December-2022'!$AS$17)</c:f>
              <c:numCache>
                <c:formatCode>0%</c:formatCode>
                <c:ptCount val="2"/>
                <c:pt idx="0">
                  <c:v>0.8</c:v>
                </c:pt>
                <c:pt idx="1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B7-48CC-929A-5DA67CEAEC77}"/>
            </c:ext>
          </c:extLst>
        </c:ser>
        <c:ser>
          <c:idx val="1"/>
          <c:order val="1"/>
          <c:tx>
            <c:v>Tore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EB7-48CC-929A-5DA67CEAEC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EB7-48CC-929A-5DA67CEAEC7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('December-2022'!$B$1,'December-2022'!$D$1)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('December-2022'!$AT$20,'December-2022'!$AS$20)</c:f>
              <c:numCache>
                <c:formatCode>General</c:formatCode>
                <c:ptCount val="2"/>
                <c:pt idx="0">
                  <c:v>25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B7-48CC-929A-5DA67CEAE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'December-2022'!$BD$6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'December-2022'!$BC$7:$BC$9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'December-2022'!$BD$7:$BD$9</c:f>
              <c:numCache>
                <c:formatCode>General</c:formatCode>
                <c:ptCount val="3"/>
                <c:pt idx="0">
                  <c:v>26</c:v>
                </c:pt>
                <c:pt idx="1">
                  <c:v>8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D-4A84-9345-06108B222EC4}"/>
            </c:ext>
          </c:extLst>
        </c:ser>
        <c:ser>
          <c:idx val="1"/>
          <c:order val="1"/>
          <c:tx>
            <c:strRef>
              <c:f>'December-2022'!$BE$6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'December-2022'!$BC$7:$BC$9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'December-2022'!$BE$7:$BE$9</c:f>
              <c:numCache>
                <c:formatCode>General</c:formatCode>
                <c:ptCount val="3"/>
                <c:pt idx="0">
                  <c:v>9</c:v>
                </c:pt>
                <c:pt idx="1">
                  <c:v>8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9D-4A84-9345-06108B222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354832"/>
        <c:axId val="8803573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'December-2022'!$BF$6</c15:sqref>
                        </c15:formulaRef>
                      </c:ext>
                    </c:extLst>
                    <c:strCache>
                      <c:ptCount val="1"/>
                      <c:pt idx="0">
                        <c:v>Gesamt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'December-2022'!$BC$7:$BC$9</c15:sqref>
                        </c15:formulaRef>
                      </c:ext>
                    </c:extLst>
                    <c:strCache>
                      <c:ptCount val="3"/>
                      <c:pt idx="0">
                        <c:v>Montag</c:v>
                      </c:pt>
                      <c:pt idx="1">
                        <c:v>Mittwoch</c:v>
                      </c:pt>
                      <c:pt idx="2">
                        <c:v>Donnerstag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'December-2022'!$BF$7:$BF$9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25</c:v>
                      </c:pt>
                      <c:pt idx="1">
                        <c:v>25</c:v>
                      </c:pt>
                      <c:pt idx="2">
                        <c:v>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5CB-4B8C-9F82-9996DFAFB4C7}"/>
                  </c:ext>
                </c:extLst>
              </c15:ser>
            </c15:filteredBarSeries>
          </c:ext>
        </c:extLst>
      </c:barChart>
      <c:catAx>
        <c:axId val="88035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0357328"/>
        <c:crosses val="autoZero"/>
        <c:auto val="1"/>
        <c:lblAlgn val="ctr"/>
        <c:lblOffset val="100"/>
        <c:noMultiLvlLbl val="0"/>
      </c:catAx>
      <c:valAx>
        <c:axId val="88035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035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'December-2022'!$BD$1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'December-2022'!$BC$2:$BC$4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'December-2022'!$BD$2:$BD$4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69-43DA-AC0C-65F8EBF28242}"/>
            </c:ext>
          </c:extLst>
        </c:ser>
        <c:ser>
          <c:idx val="1"/>
          <c:order val="1"/>
          <c:tx>
            <c:strRef>
              <c:f>'December-2022'!$BE$1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'December-2022'!$BC$2:$BC$4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'December-2022'!$BE$2:$BE$4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69-43DA-AC0C-65F8EBF28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0279856"/>
        <c:axId val="1450262384"/>
      </c:barChart>
      <c:catAx>
        <c:axId val="145027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0262384"/>
        <c:crosses val="autoZero"/>
        <c:auto val="1"/>
        <c:lblAlgn val="ctr"/>
        <c:lblOffset val="100"/>
        <c:noMultiLvlLbl val="0"/>
      </c:catAx>
      <c:valAx>
        <c:axId val="14502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027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'December-2022'!$BI$1</c:f>
              <c:strCache>
                <c:ptCount val="1"/>
                <c:pt idx="0">
                  <c:v>Montag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'December-2022'!$BH$2:$BH$18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Marc</c:v>
                </c:pt>
                <c:pt idx="13">
                  <c:v>Simi</c:v>
                </c:pt>
                <c:pt idx="14">
                  <c:v>Domi</c:v>
                </c:pt>
                <c:pt idx="15">
                  <c:v>Flo</c:v>
                </c:pt>
                <c:pt idx="16">
                  <c:v>Laurits</c:v>
                </c:pt>
              </c:strCache>
            </c:strRef>
          </c:cat>
          <c:val>
            <c:numRef>
              <c:f>'December-2022'!$BI$2:$BI$18</c:f>
              <c:numCache>
                <c:formatCode>0</c:formatCode>
                <c:ptCount val="17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31-46FE-8650-87E671094CF5}"/>
            </c:ext>
          </c:extLst>
        </c:ser>
        <c:ser>
          <c:idx val="1"/>
          <c:order val="1"/>
          <c:tx>
            <c:strRef>
              <c:f>'December-2022'!$BJ$1</c:f>
              <c:strCache>
                <c:ptCount val="1"/>
                <c:pt idx="0">
                  <c:v>Mittwoch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'December-2022'!$BH$2:$BH$18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Marc</c:v>
                </c:pt>
                <c:pt idx="13">
                  <c:v>Simi</c:v>
                </c:pt>
                <c:pt idx="14">
                  <c:v>Domi</c:v>
                </c:pt>
                <c:pt idx="15">
                  <c:v>Flo</c:v>
                </c:pt>
                <c:pt idx="16">
                  <c:v>Laurits</c:v>
                </c:pt>
              </c:strCache>
            </c:strRef>
          </c:cat>
          <c:val>
            <c:numRef>
              <c:f>'December-2022'!$BJ$2:$BJ$18</c:f>
              <c:numCache>
                <c:formatCode>0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31-46FE-8650-87E671094CF5}"/>
            </c:ext>
          </c:extLst>
        </c:ser>
        <c:ser>
          <c:idx val="2"/>
          <c:order val="2"/>
          <c:tx>
            <c:strRef>
              <c:f>'December-2022'!$BK$1</c:f>
              <c:strCache>
                <c:ptCount val="1"/>
                <c:pt idx="0">
                  <c:v>Donnerstag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'December-2022'!$BH$2:$BH$18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Marc</c:v>
                </c:pt>
                <c:pt idx="13">
                  <c:v>Simi</c:v>
                </c:pt>
                <c:pt idx="14">
                  <c:v>Domi</c:v>
                </c:pt>
                <c:pt idx="15">
                  <c:v>Flo</c:v>
                </c:pt>
                <c:pt idx="16">
                  <c:v>Laurits</c:v>
                </c:pt>
              </c:strCache>
            </c:strRef>
          </c:cat>
          <c:val>
            <c:numRef>
              <c:f>'December-2022'!$BK$2:$BK$18</c:f>
              <c:numCache>
                <c:formatCode>0</c:formatCode>
                <c:ptCount val="1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31-46FE-8650-87E671094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8298848"/>
        <c:axId val="1548299264"/>
      </c:barChart>
      <c:catAx>
        <c:axId val="154829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299264"/>
        <c:crosses val="autoZero"/>
        <c:auto val="1"/>
        <c:lblAlgn val="ctr"/>
        <c:lblOffset val="100"/>
        <c:noMultiLvlLbl val="0"/>
      </c:catAx>
      <c:valAx>
        <c:axId val="154829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29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Tore pro Spiel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v>Tore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EBF-45A3-8D77-57E8D9A0A1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BF-45A3-8D77-57E8D9A0A1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EBF-45A3-8D77-57E8D9A0A1CF}"/>
              </c:ext>
            </c:extLst>
          </c:dPt>
          <c:dLbls>
            <c:dLbl>
              <c:idx val="0"/>
              <c:layout>
                <c:manualLayout>
                  <c:x val="5.7496062992125986E-2"/>
                  <c:y val="-6.3520705745115195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EBF-45A3-8D77-57E8D9A0A1CF}"/>
                </c:ext>
              </c:extLst>
            </c:dLbl>
            <c:dLbl>
              <c:idx val="1"/>
              <c:layout>
                <c:manualLayout>
                  <c:x val="0.30928040244969379"/>
                  <c:y val="-3.550988315749054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39590"/>
                        <a:gd name="adj2" fmla="val -79586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EBF-45A3-8D77-57E8D9A0A1CF}"/>
                </c:ext>
              </c:extLst>
            </c:dLbl>
            <c:dLbl>
              <c:idx val="2"/>
              <c:layout>
                <c:manualLayout>
                  <c:x val="-7.7043853893263348E-2"/>
                  <c:y val="-5.611876640419947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EBF-45A3-8D77-57E8D9A0A1C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'December-2022'!$BC$7:$BC$9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'December-2022'!$BF$12:$BF$14</c:f>
              <c:numCache>
                <c:formatCode>General</c:formatCode>
                <c:ptCount val="3"/>
                <c:pt idx="0">
                  <c:v>11.666666666666666</c:v>
                </c:pt>
                <c:pt idx="1">
                  <c:v>8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75B-4CFC-AF85-DEFD66252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  <a:r>
              <a:rPr lang="de-DE" baseline="0"/>
              <a:t> pro Spiel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'December-2022'!$BD$11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'December-2022'!$BC$12:$BC$14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'December-2022'!$BD$12:$BD$14</c:f>
              <c:numCache>
                <c:formatCode>General</c:formatCode>
                <c:ptCount val="3"/>
                <c:pt idx="0">
                  <c:v>8.6666666666666661</c:v>
                </c:pt>
                <c:pt idx="1">
                  <c:v>4</c:v>
                </c:pt>
                <c:pt idx="2">
                  <c:v>5.666666666666667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7-466E-B21E-6343A98CAAF4}"/>
            </c:ext>
          </c:extLst>
        </c:ser>
        <c:ser>
          <c:idx val="1"/>
          <c:order val="1"/>
          <c:tx>
            <c:strRef>
              <c:f>'December-2022'!$BE$11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'December-2022'!$BC$12:$BC$14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'December-2022'!$BE$12:$BE$14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2.3333333333333335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D7-466E-B21E-6343A98CA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584879"/>
        <c:axId val="214590703"/>
      </c:barChart>
      <c:catAx>
        <c:axId val="21458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590703"/>
        <c:crosses val="autoZero"/>
        <c:auto val="1"/>
        <c:lblAlgn val="ctr"/>
        <c:lblOffset val="100"/>
        <c:noMultiLvlLbl val="0"/>
      </c:catAx>
      <c:valAx>
        <c:axId val="21459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58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869678176146727"/>
          <c:y val="0.15146162227183932"/>
          <c:w val="0.87661145462052592"/>
          <c:h val="0.71516295871108015"/>
        </c:manualLayout>
      </c:layout>
      <c:barChart>
        <c:barDir val="col"/>
        <c:grouping val="clustered"/>
        <c:varyColors val="0"/>
        <c:ser>
          <c:idx val="1"/>
          <c:order val="1"/>
          <c:tx>
            <c:v>Tore aus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'January-2023'!$BH$23:$BH$40</c:f>
              <c:strCache>
                <c:ptCount val="18"/>
                <c:pt idx="0">
                  <c:v>Alex</c:v>
                </c:pt>
                <c:pt idx="1">
                  <c:v>Nico</c:v>
                </c:pt>
                <c:pt idx="2">
                  <c:v>Crouch</c:v>
                </c:pt>
                <c:pt idx="3">
                  <c:v>Molli</c:v>
                </c:pt>
                <c:pt idx="4">
                  <c:v>Albert </c:v>
                </c:pt>
                <c:pt idx="5">
                  <c:v>Niki</c:v>
                </c:pt>
                <c:pt idx="6">
                  <c:v>Rafa</c:v>
                </c:pt>
                <c:pt idx="7">
                  <c:v>Fabi</c:v>
                </c:pt>
                <c:pt idx="8">
                  <c:v>Julien</c:v>
                </c:pt>
                <c:pt idx="9">
                  <c:v>Petar</c:v>
                </c:pt>
                <c:pt idx="10">
                  <c:v>Robin</c:v>
                </c:pt>
                <c:pt idx="11">
                  <c:v>Daniel </c:v>
                </c:pt>
                <c:pt idx="12">
                  <c:v>Domi</c:v>
                </c:pt>
                <c:pt idx="13">
                  <c:v>Flo</c:v>
                </c:pt>
                <c:pt idx="14">
                  <c:v>Jamie </c:v>
                </c:pt>
                <c:pt idx="15">
                  <c:v>Josh</c:v>
                </c:pt>
                <c:pt idx="16">
                  <c:v>Laurits</c:v>
                </c:pt>
                <c:pt idx="17">
                  <c:v>Marc</c:v>
                </c:pt>
              </c:strCache>
            </c:strRef>
          </c:cat>
          <c:val>
            <c:numRef>
              <c:f>'January-2023'!$BJ$23:$BJ$40</c:f>
              <c:numCache>
                <c:formatCode>0</c:formatCode>
                <c:ptCount val="18"/>
                <c:pt idx="0">
                  <c:v>18</c:v>
                </c:pt>
                <c:pt idx="1">
                  <c:v>17</c:v>
                </c:pt>
                <c:pt idx="2">
                  <c:v>8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01-4D3C-ABFE-09CDFD6FE8D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'January-2023'!$A$20</c15:sqref>
                        </c15:formulaRef>
                      </c:ext>
                    </c:extLst>
                    <c:strCache>
                      <c:ptCount val="1"/>
                      <c:pt idx="0">
                        <c:v>Tore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'January-2023'!$BH$23:$BH$40</c15:sqref>
                        </c15:formulaRef>
                      </c:ext>
                    </c:extLst>
                    <c:strCache>
                      <c:ptCount val="18"/>
                      <c:pt idx="0">
                        <c:v>Alex</c:v>
                      </c:pt>
                      <c:pt idx="1">
                        <c:v>Nico</c:v>
                      </c:pt>
                      <c:pt idx="2">
                        <c:v>Crouch</c:v>
                      </c:pt>
                      <c:pt idx="3">
                        <c:v>Molli</c:v>
                      </c:pt>
                      <c:pt idx="4">
                        <c:v>Albert </c:v>
                      </c:pt>
                      <c:pt idx="5">
                        <c:v>Niki</c:v>
                      </c:pt>
                      <c:pt idx="6">
                        <c:v>Rafa</c:v>
                      </c:pt>
                      <c:pt idx="7">
                        <c:v>Fabi</c:v>
                      </c:pt>
                      <c:pt idx="8">
                        <c:v>Julien</c:v>
                      </c:pt>
                      <c:pt idx="9">
                        <c:v>Petar</c:v>
                      </c:pt>
                      <c:pt idx="10">
                        <c:v>Robin</c:v>
                      </c:pt>
                      <c:pt idx="11">
                        <c:v>Daniel </c:v>
                      </c:pt>
                      <c:pt idx="12">
                        <c:v>Domi</c:v>
                      </c:pt>
                      <c:pt idx="13">
                        <c:v>Flo</c:v>
                      </c:pt>
                      <c:pt idx="14">
                        <c:v>Jamie </c:v>
                      </c:pt>
                      <c:pt idx="15">
                        <c:v>Josh</c:v>
                      </c:pt>
                      <c:pt idx="16">
                        <c:v>Laurits</c:v>
                      </c:pt>
                      <c:pt idx="17">
                        <c:v>Marc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January-2023'!$F$20,'January-2023'!$H$20,'January-2023'!$J$20,'January-2023'!$L$20,'January-2023'!$N$20,'January-2023'!$P$20,'January-2023'!$R$20,'January-2023'!$T$20,'January-2023'!$Z$20,'January-2023'!$X$20,'January-2023'!$V$20,'January-2023'!$AB$20,'January-2023'!$AD$20,'January-2023'!$AF$20,'January-2023'!$AH$20,'January-2023'!$AJ$20,'January-2023'!$AL$20,'January-2023'!$AN$20,'January-2023'!$AP$20)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6</c:v>
                      </c:pt>
                      <c:pt idx="3">
                        <c:v>2</c:v>
                      </c:pt>
                      <c:pt idx="4">
                        <c:v>17</c:v>
                      </c:pt>
                      <c:pt idx="5">
                        <c:v>18</c:v>
                      </c:pt>
                      <c:pt idx="6">
                        <c:v>2</c:v>
                      </c:pt>
                      <c:pt idx="7">
                        <c:v>8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5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5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B01-4D3C-ABFE-09CDFD6FE8D6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Siege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'January-2023'!$BL$23:$BL$40</c:f>
              <c:strCache>
                <c:ptCount val="18"/>
                <c:pt idx="0">
                  <c:v>Alex</c:v>
                </c:pt>
                <c:pt idx="1">
                  <c:v>Crouch</c:v>
                </c:pt>
                <c:pt idx="2">
                  <c:v>Julien</c:v>
                </c:pt>
                <c:pt idx="3">
                  <c:v>Molli</c:v>
                </c:pt>
                <c:pt idx="4">
                  <c:v>Daniel </c:v>
                </c:pt>
                <c:pt idx="5">
                  <c:v>Nico</c:v>
                </c:pt>
                <c:pt idx="6">
                  <c:v>Laurits</c:v>
                </c:pt>
                <c:pt idx="7">
                  <c:v>Fabi</c:v>
                </c:pt>
                <c:pt idx="8">
                  <c:v>Jamie </c:v>
                </c:pt>
                <c:pt idx="9">
                  <c:v>Josh</c:v>
                </c:pt>
                <c:pt idx="10">
                  <c:v>Albert </c:v>
                </c:pt>
                <c:pt idx="11">
                  <c:v>Rafa</c:v>
                </c:pt>
                <c:pt idx="12">
                  <c:v>Robin</c:v>
                </c:pt>
                <c:pt idx="13">
                  <c:v>Domi</c:v>
                </c:pt>
                <c:pt idx="14">
                  <c:v>Flo</c:v>
                </c:pt>
                <c:pt idx="15">
                  <c:v>Petar</c:v>
                </c:pt>
                <c:pt idx="16">
                  <c:v>Niki</c:v>
                </c:pt>
                <c:pt idx="17">
                  <c:v>Marc</c:v>
                </c:pt>
              </c:strCache>
            </c:strRef>
          </c:cat>
          <c:val>
            <c:numRef>
              <c:f>'January-2023'!$BM$23:$BM$40</c:f>
              <c:numCache>
                <c:formatCode>General</c:formatCode>
                <c:ptCount val="18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A3-4D80-BD9B-0356292E59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ormulaRef>
                          <c15:sqref>'January-2023'!$BL$23:$BL$40</c15:sqref>
                        </c15:formulaRef>
                      </c:ext>
                    </c:extLst>
                    <c:strCache>
                      <c:ptCount val="18"/>
                      <c:pt idx="0">
                        <c:v>Alex</c:v>
                      </c:pt>
                      <c:pt idx="1">
                        <c:v>Crouch</c:v>
                      </c:pt>
                      <c:pt idx="2">
                        <c:v>Julien</c:v>
                      </c:pt>
                      <c:pt idx="3">
                        <c:v>Molli</c:v>
                      </c:pt>
                      <c:pt idx="4">
                        <c:v>Daniel </c:v>
                      </c:pt>
                      <c:pt idx="5">
                        <c:v>Nico</c:v>
                      </c:pt>
                      <c:pt idx="6">
                        <c:v>Laurits</c:v>
                      </c:pt>
                      <c:pt idx="7">
                        <c:v>Fabi</c:v>
                      </c:pt>
                      <c:pt idx="8">
                        <c:v>Jamie </c:v>
                      </c:pt>
                      <c:pt idx="9">
                        <c:v>Josh</c:v>
                      </c:pt>
                      <c:pt idx="10">
                        <c:v>Albert </c:v>
                      </c:pt>
                      <c:pt idx="11">
                        <c:v>Rafa</c:v>
                      </c:pt>
                      <c:pt idx="12">
                        <c:v>Robin</c:v>
                      </c:pt>
                      <c:pt idx="13">
                        <c:v>Domi</c:v>
                      </c:pt>
                      <c:pt idx="14">
                        <c:v>Flo</c:v>
                      </c:pt>
                      <c:pt idx="15">
                        <c:v>Petar</c:v>
                      </c:pt>
                      <c:pt idx="16">
                        <c:v>Niki</c:v>
                      </c:pt>
                      <c:pt idx="17">
                        <c:v>Marc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January-2023'!$F$18,'January-2023'!$H$18,'January-2023'!$J$18,'January-2023'!$L$18,'January-2023'!$N$18,'January-2023'!$P$18,'January-2023'!$R$18,'January-2023'!$T$18,'January-2023'!$Z$18,'January-2023'!$X$18,'January-2023'!$V$18,'January-2023'!$AB$18,'January-2023'!$AD$18,'January-2023'!$AF$18,'January-2023'!$AH$18,'January-2023'!$AJ$18,'January-2023'!$AL$18,'January-2023'!$AN$18,'January-2023'!$AP$18)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3</c:v>
                      </c:pt>
                      <c:pt idx="4">
                        <c:v>5</c:v>
                      </c:pt>
                      <c:pt idx="5">
                        <c:v>8</c:v>
                      </c:pt>
                      <c:pt idx="6">
                        <c:v>3</c:v>
                      </c:pt>
                      <c:pt idx="7">
                        <c:v>6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6</c:v>
                      </c:pt>
                      <c:pt idx="11">
                        <c:v>2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4</c:v>
                      </c:pt>
                      <c:pt idx="17">
                        <c:v>1</c:v>
                      </c:pt>
                      <c:pt idx="18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9A3-4D80-BD9B-0356292E59CD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Siegquote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6143081071887067"/>
          <c:y val="0.1322625347929467"/>
          <c:w val="0.80988691533577106"/>
          <c:h val="0.72372743685183261"/>
        </c:manualLayout>
      </c:layout>
      <c:barChart>
        <c:barDir val="col"/>
        <c:grouping val="clustered"/>
        <c:varyColors val="0"/>
        <c:ser>
          <c:idx val="1"/>
          <c:order val="1"/>
          <c:tx>
            <c:v>Siegquote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'January-2023'!$BA$23:$BA$40</c:f>
              <c:strCache>
                <c:ptCount val="18"/>
                <c:pt idx="0">
                  <c:v>Alex</c:v>
                </c:pt>
                <c:pt idx="1">
                  <c:v>Crouch</c:v>
                </c:pt>
                <c:pt idx="2">
                  <c:v>Nico</c:v>
                </c:pt>
                <c:pt idx="3">
                  <c:v>Fabi</c:v>
                </c:pt>
                <c:pt idx="4">
                  <c:v>Molli</c:v>
                </c:pt>
                <c:pt idx="5">
                  <c:v>Daniel </c:v>
                </c:pt>
                <c:pt idx="6">
                  <c:v>Julien</c:v>
                </c:pt>
                <c:pt idx="7">
                  <c:v>Laurits</c:v>
                </c:pt>
                <c:pt idx="8">
                  <c:v>Domi</c:v>
                </c:pt>
                <c:pt idx="9">
                  <c:v>Jamie </c:v>
                </c:pt>
                <c:pt idx="10">
                  <c:v>Josh</c:v>
                </c:pt>
                <c:pt idx="11">
                  <c:v>Flo</c:v>
                </c:pt>
                <c:pt idx="12">
                  <c:v>Petar</c:v>
                </c:pt>
                <c:pt idx="13">
                  <c:v>Niki</c:v>
                </c:pt>
                <c:pt idx="14">
                  <c:v>Albert </c:v>
                </c:pt>
                <c:pt idx="15">
                  <c:v>Rafa</c:v>
                </c:pt>
                <c:pt idx="16">
                  <c:v>Robin</c:v>
                </c:pt>
                <c:pt idx="17">
                  <c:v>Marc</c:v>
                </c:pt>
              </c:strCache>
            </c:strRef>
          </c:cat>
          <c:val>
            <c:numRef>
              <c:f>'January-2023'!$BD$23:$BD$40</c:f>
              <c:numCache>
                <c:formatCode>0%</c:formatCode>
                <c:ptCount val="18"/>
                <c:pt idx="0">
                  <c:v>0.88888888888888884</c:v>
                </c:pt>
                <c:pt idx="1">
                  <c:v>0.8571428571428571</c:v>
                </c:pt>
                <c:pt idx="2">
                  <c:v>0.83333333333333337</c:v>
                </c:pt>
                <c:pt idx="3">
                  <c:v>0.75</c:v>
                </c:pt>
                <c:pt idx="4">
                  <c:v>0.75</c:v>
                </c:pt>
                <c:pt idx="5">
                  <c:v>0.7142857142857143</c:v>
                </c:pt>
                <c:pt idx="6">
                  <c:v>0.66666666666666663</c:v>
                </c:pt>
                <c:pt idx="7">
                  <c:v>0.66666666666666663</c:v>
                </c:pt>
                <c:pt idx="8">
                  <c:v>0.33333333333333331</c:v>
                </c:pt>
                <c:pt idx="9">
                  <c:v>0.33333333333333331</c:v>
                </c:pt>
                <c:pt idx="10">
                  <c:v>0.33333333333333331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0.22222222222222221</c:v>
                </c:pt>
                <c:pt idx="15">
                  <c:v>0.22222222222222221</c:v>
                </c:pt>
                <c:pt idx="16">
                  <c:v>0.22222222222222221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48-4E56-92EA-86FADF4CF81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Siegquote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'January-2023'!$BA$23:$BA$40</c15:sqref>
                        </c15:formulaRef>
                      </c:ext>
                    </c:extLst>
                    <c:strCache>
                      <c:ptCount val="18"/>
                      <c:pt idx="0">
                        <c:v>Alex</c:v>
                      </c:pt>
                      <c:pt idx="1">
                        <c:v>Crouch</c:v>
                      </c:pt>
                      <c:pt idx="2">
                        <c:v>Nico</c:v>
                      </c:pt>
                      <c:pt idx="3">
                        <c:v>Fabi</c:v>
                      </c:pt>
                      <c:pt idx="4">
                        <c:v>Molli</c:v>
                      </c:pt>
                      <c:pt idx="5">
                        <c:v>Daniel </c:v>
                      </c:pt>
                      <c:pt idx="6">
                        <c:v>Julien</c:v>
                      </c:pt>
                      <c:pt idx="7">
                        <c:v>Laurits</c:v>
                      </c:pt>
                      <c:pt idx="8">
                        <c:v>Domi</c:v>
                      </c:pt>
                      <c:pt idx="9">
                        <c:v>Jamie </c:v>
                      </c:pt>
                      <c:pt idx="10">
                        <c:v>Josh</c:v>
                      </c:pt>
                      <c:pt idx="11">
                        <c:v>Flo</c:v>
                      </c:pt>
                      <c:pt idx="12">
                        <c:v>Petar</c:v>
                      </c:pt>
                      <c:pt idx="13">
                        <c:v>Niki</c:v>
                      </c:pt>
                      <c:pt idx="14">
                        <c:v>Albert </c:v>
                      </c:pt>
                      <c:pt idx="15">
                        <c:v>Rafa</c:v>
                      </c:pt>
                      <c:pt idx="16">
                        <c:v>Robin</c:v>
                      </c:pt>
                      <c:pt idx="17">
                        <c:v>Marc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January-2023'!$F$17,'January-2023'!$H$17,'January-2023'!$J$17,'January-2023'!$L$17,'January-2023'!$N$17,'January-2023'!$P$17,'January-2023'!$R$17,'January-2023'!$T$17,'January-2023'!$Z$17,'January-2023'!$X$17,'January-2023'!$V$17,'January-2023'!$AB$17,'January-2023'!$AD$17,'January-2023'!$AF$17,'January-2023'!$AH$17,'January-2023'!$AJ$17,'January-2023'!$AL$17,'January-2023'!$AN$17,'January-2023'!$AP$17)</c15:sqref>
                        </c15:formulaRef>
                      </c:ext>
                    </c:extLst>
                    <c:numCache>
                      <c:formatCode>0%</c:formatCode>
                      <c:ptCount val="19"/>
                      <c:pt idx="0">
                        <c:v>0</c:v>
                      </c:pt>
                      <c:pt idx="1">
                        <c:v>0.7142857142857143</c:v>
                      </c:pt>
                      <c:pt idx="2">
                        <c:v>0.75</c:v>
                      </c:pt>
                      <c:pt idx="3">
                        <c:v>0.75</c:v>
                      </c:pt>
                      <c:pt idx="4">
                        <c:v>0.83333333333333337</c:v>
                      </c:pt>
                      <c:pt idx="5">
                        <c:v>0.88888888888888884</c:v>
                      </c:pt>
                      <c:pt idx="6">
                        <c:v>0.75</c:v>
                      </c:pt>
                      <c:pt idx="7">
                        <c:v>0.8571428571428571</c:v>
                      </c:pt>
                      <c:pt idx="8">
                        <c:v>0.33333333333333331</c:v>
                      </c:pt>
                      <c:pt idx="9">
                        <c:v>0.33333333333333331</c:v>
                      </c:pt>
                      <c:pt idx="10">
                        <c:v>0.66666666666666663</c:v>
                      </c:pt>
                      <c:pt idx="11">
                        <c:v>0.22222222222222221</c:v>
                      </c:pt>
                      <c:pt idx="12">
                        <c:v>0.22222222222222221</c:v>
                      </c:pt>
                      <c:pt idx="13">
                        <c:v>0.22222222222222221</c:v>
                      </c:pt>
                      <c:pt idx="14">
                        <c:v>0.25</c:v>
                      </c:pt>
                      <c:pt idx="15">
                        <c:v>0.25</c:v>
                      </c:pt>
                      <c:pt idx="16">
                        <c:v>0.66666666666666663</c:v>
                      </c:pt>
                      <c:pt idx="17">
                        <c:v>0.25</c:v>
                      </c:pt>
                      <c:pt idx="18">
                        <c:v>0.33333333333333331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148-4E56-92EA-86FADF4CF817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Siege: Alt vs. Jung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593-4D75-BFAF-4F29859ACA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593-4D75-BFAF-4F29859ACA4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593-4D75-BFAF-4F29859ACA4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'January-2023'!$AU$26:$AU$28</c:f>
              <c:strCache>
                <c:ptCount val="3"/>
                <c:pt idx="0">
                  <c:v>Unentschieden</c:v>
                </c:pt>
                <c:pt idx="1">
                  <c:v>Alt</c:v>
                </c:pt>
                <c:pt idx="2">
                  <c:v>Jung</c:v>
                </c:pt>
              </c:strCache>
            </c:strRef>
          </c:cat>
          <c:val>
            <c:numRef>
              <c:f>('January-2023'!$B$16,'January-2023'!$B$18,'January-2023'!$D$18)</c:f>
              <c:numCache>
                <c:formatCode>General</c:formatCode>
                <c:ptCount val="3"/>
                <c:pt idx="0">
                  <c:v>0</c:v>
                </c:pt>
                <c:pt idx="1">
                  <c:v>7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93-4D75-BFAF-4F29859ACA4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 und Tore in Gleichzahl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26733255051340671"/>
          <c:y val="0.12585730046700019"/>
          <c:w val="0.49205123641806636"/>
          <c:h val="0.7940304318563759"/>
        </c:manualLayout>
      </c:layout>
      <c:doughnutChart>
        <c:varyColors val="1"/>
        <c:ser>
          <c:idx val="0"/>
          <c:order val="0"/>
          <c:tx>
            <c:v>Siege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53-45AE-9B8C-5DEA4E3FBD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53-45AE-9B8C-5DEA4E3FBD0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1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('January-2023'!$B$1,'January-2023'!$D$1)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('January-2023'!$AT$17,'January-2023'!$AS$17)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53-45AE-9B8C-5DEA4E3FBD00}"/>
            </c:ext>
          </c:extLst>
        </c:ser>
        <c:ser>
          <c:idx val="1"/>
          <c:order val="1"/>
          <c:tx>
            <c:v>Tore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F853-45AE-9B8C-5DEA4E3FBD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853-45AE-9B8C-5DEA4E3FBD0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('January-2023'!$B$1,'January-2023'!$D$1)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('January-2023'!$AT$20,'January-2023'!$AS$20)</c:f>
              <c:numCache>
                <c:formatCode>General</c:formatCode>
                <c:ptCount val="2"/>
                <c:pt idx="0">
                  <c:v>32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53-45AE-9B8C-5DEA4E3FB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'January-2023'!$BD$6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'January-2023'!$BC$7:$BC$9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'January-2023'!$BD$7:$BD$9</c:f>
              <c:numCache>
                <c:formatCode>General</c:formatCode>
                <c:ptCount val="3"/>
                <c:pt idx="0">
                  <c:v>21</c:v>
                </c:pt>
                <c:pt idx="1">
                  <c:v>11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2-4348-BBF5-075FE4CCAA46}"/>
            </c:ext>
          </c:extLst>
        </c:ser>
        <c:ser>
          <c:idx val="1"/>
          <c:order val="1"/>
          <c:tx>
            <c:strRef>
              <c:f>'January-2023'!$BE$6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'January-2023'!$BC$7:$BC$9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'January-2023'!$BE$7:$BE$9</c:f>
              <c:numCache>
                <c:formatCode>General</c:formatCode>
                <c:ptCount val="3"/>
                <c:pt idx="0">
                  <c:v>11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22-4348-BBF5-075FE4CCA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354832"/>
        <c:axId val="8803573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'January-2023'!$BF$6</c15:sqref>
                        </c15:formulaRef>
                      </c:ext>
                    </c:extLst>
                    <c:strCache>
                      <c:ptCount val="1"/>
                      <c:pt idx="0">
                        <c:v>Gesamt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'January-2023'!$BC$7:$BC$9</c15:sqref>
                        </c15:formulaRef>
                      </c:ext>
                    </c:extLst>
                    <c:strCache>
                      <c:ptCount val="3"/>
                      <c:pt idx="0">
                        <c:v>Montag</c:v>
                      </c:pt>
                      <c:pt idx="1">
                        <c:v>Mittwoch</c:v>
                      </c:pt>
                      <c:pt idx="2">
                        <c:v>Donnerstag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'January-2023'!$BF$7:$BF$9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25</c:v>
                      </c:pt>
                      <c:pt idx="1">
                        <c:v>25</c:v>
                      </c:pt>
                      <c:pt idx="2">
                        <c:v>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622-4348-BBF5-075FE4CCAA46}"/>
                  </c:ext>
                </c:extLst>
              </c15:ser>
            </c15:filteredBarSeries>
          </c:ext>
        </c:extLst>
      </c:barChart>
      <c:catAx>
        <c:axId val="88035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0357328"/>
        <c:crosses val="autoZero"/>
        <c:auto val="1"/>
        <c:lblAlgn val="ctr"/>
        <c:lblOffset val="100"/>
        <c:noMultiLvlLbl val="0"/>
      </c:catAx>
      <c:valAx>
        <c:axId val="88035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035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'January-2023'!$BD$1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'January-2023'!$BC$2:$BC$4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'January-2023'!$BD$2:$BD$4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4-49E7-8803-1DF6C6A08207}"/>
            </c:ext>
          </c:extLst>
        </c:ser>
        <c:ser>
          <c:idx val="1"/>
          <c:order val="1"/>
          <c:tx>
            <c:strRef>
              <c:f>'January-2023'!$BE$1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'January-2023'!$BC$2:$BC$4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'January-2023'!$BE$2:$BE$4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44-49E7-8803-1DF6C6A08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0279856"/>
        <c:axId val="1450262384"/>
      </c:barChart>
      <c:catAx>
        <c:axId val="145027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0262384"/>
        <c:crosses val="autoZero"/>
        <c:auto val="1"/>
        <c:lblAlgn val="ctr"/>
        <c:lblOffset val="100"/>
        <c:noMultiLvlLbl val="0"/>
      </c:catAx>
      <c:valAx>
        <c:axId val="14502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027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'January-2023'!$BI$1</c:f>
              <c:strCache>
                <c:ptCount val="1"/>
                <c:pt idx="0">
                  <c:v>Montag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'January-2023'!$BH$2:$BH$18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Marc</c:v>
                </c:pt>
                <c:pt idx="13">
                  <c:v>Petar</c:v>
                </c:pt>
                <c:pt idx="14">
                  <c:v>Domi</c:v>
                </c:pt>
                <c:pt idx="15">
                  <c:v>Flo</c:v>
                </c:pt>
                <c:pt idx="16">
                  <c:v>Laurits</c:v>
                </c:pt>
              </c:strCache>
            </c:strRef>
          </c:cat>
          <c:val>
            <c:numRef>
              <c:f>'January-2023'!$BI$2:$BI$18</c:f>
              <c:numCache>
                <c:formatCode>0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8-406D-B870-CF0913345E47}"/>
            </c:ext>
          </c:extLst>
        </c:ser>
        <c:ser>
          <c:idx val="1"/>
          <c:order val="1"/>
          <c:tx>
            <c:strRef>
              <c:f>'January-2023'!$BJ$1</c:f>
              <c:strCache>
                <c:ptCount val="1"/>
                <c:pt idx="0">
                  <c:v>Mittwoch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'January-2023'!$BH$2:$BH$18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Marc</c:v>
                </c:pt>
                <c:pt idx="13">
                  <c:v>Petar</c:v>
                </c:pt>
                <c:pt idx="14">
                  <c:v>Domi</c:v>
                </c:pt>
                <c:pt idx="15">
                  <c:v>Flo</c:v>
                </c:pt>
                <c:pt idx="16">
                  <c:v>Laurits</c:v>
                </c:pt>
              </c:strCache>
            </c:strRef>
          </c:cat>
          <c:val>
            <c:numRef>
              <c:f>'January-2023'!$BJ$2:$BJ$18</c:f>
              <c:numCache>
                <c:formatCode>0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8-406D-B870-CF0913345E47}"/>
            </c:ext>
          </c:extLst>
        </c:ser>
        <c:ser>
          <c:idx val="2"/>
          <c:order val="2"/>
          <c:tx>
            <c:strRef>
              <c:f>'January-2023'!$BK$1</c:f>
              <c:strCache>
                <c:ptCount val="1"/>
                <c:pt idx="0">
                  <c:v>Donnerstag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'January-2023'!$BH$2:$BH$18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Marc</c:v>
                </c:pt>
                <c:pt idx="13">
                  <c:v>Petar</c:v>
                </c:pt>
                <c:pt idx="14">
                  <c:v>Domi</c:v>
                </c:pt>
                <c:pt idx="15">
                  <c:v>Flo</c:v>
                </c:pt>
                <c:pt idx="16">
                  <c:v>Laurits</c:v>
                </c:pt>
              </c:strCache>
            </c:strRef>
          </c:cat>
          <c:val>
            <c:numRef>
              <c:f>'January-2023'!$BK$2:$BK$18</c:f>
              <c:numCache>
                <c:formatCode>0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8-406D-B870-CF0913345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8298848"/>
        <c:axId val="1548299264"/>
      </c:barChart>
      <c:catAx>
        <c:axId val="154829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299264"/>
        <c:crosses val="autoZero"/>
        <c:auto val="1"/>
        <c:lblAlgn val="ctr"/>
        <c:lblOffset val="100"/>
        <c:noMultiLvlLbl val="0"/>
      </c:catAx>
      <c:valAx>
        <c:axId val="154829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29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Tore pro Spiel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v>Tore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964-4C88-B6B2-F0D133FC6E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964-4C88-B6B2-F0D133FC6E0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964-4C88-B6B2-F0D133FC6E06}"/>
              </c:ext>
            </c:extLst>
          </c:dPt>
          <c:dLbls>
            <c:dLbl>
              <c:idx val="0"/>
              <c:layout>
                <c:manualLayout>
                  <c:x val="5.7496062992125986E-2"/>
                  <c:y val="-6.3520705745115195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964-4C88-B6B2-F0D133FC6E06}"/>
                </c:ext>
              </c:extLst>
            </c:dLbl>
            <c:dLbl>
              <c:idx val="1"/>
              <c:layout>
                <c:manualLayout>
                  <c:x val="0.30928040244969379"/>
                  <c:y val="-3.550988315749054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39590"/>
                        <a:gd name="adj2" fmla="val -79586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4964-4C88-B6B2-F0D133FC6E06}"/>
                </c:ext>
              </c:extLst>
            </c:dLbl>
            <c:dLbl>
              <c:idx val="2"/>
              <c:layout>
                <c:manualLayout>
                  <c:x val="-7.7043853893263348E-2"/>
                  <c:y val="-5.611876640419947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964-4C88-B6B2-F0D133FC6E0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'January-2023'!$BC$7:$BC$9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'January-2023'!$BF$12:$BF$14</c:f>
              <c:numCache>
                <c:formatCode>General</c:formatCode>
                <c:ptCount val="3"/>
                <c:pt idx="0">
                  <c:v>8</c:v>
                </c:pt>
                <c:pt idx="1">
                  <c:v>15</c:v>
                </c:pt>
                <c:pt idx="2">
                  <c:v>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64-4C88-B6B2-F0D133FC6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  <a:r>
              <a:rPr lang="de-DE" baseline="0"/>
              <a:t> pro Spiel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'January-2023'!$BD$11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'January-2023'!$BC$12:$BC$14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'January-2023'!$BD$12:$BD$14</c:f>
              <c:numCache>
                <c:formatCode>General</c:formatCode>
                <c:ptCount val="3"/>
                <c:pt idx="0">
                  <c:v>5.25</c:v>
                </c:pt>
                <c:pt idx="1">
                  <c:v>11</c:v>
                </c:pt>
                <c:pt idx="2">
                  <c:v>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E-4035-BBF8-60C70DCE48E5}"/>
            </c:ext>
          </c:extLst>
        </c:ser>
        <c:ser>
          <c:idx val="1"/>
          <c:order val="1"/>
          <c:tx>
            <c:strRef>
              <c:f>'January-2023'!$BE$11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'January-2023'!$BC$12:$BC$14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'January-2023'!$BE$12:$BE$14</c:f>
              <c:numCache>
                <c:formatCode>General</c:formatCode>
                <c:ptCount val="3"/>
                <c:pt idx="0">
                  <c:v>2.75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7E-4035-BBF8-60C70DCE4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584879"/>
        <c:axId val="214590703"/>
      </c:barChart>
      <c:catAx>
        <c:axId val="21458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590703"/>
        <c:crosses val="autoZero"/>
        <c:auto val="1"/>
        <c:lblAlgn val="ctr"/>
        <c:lblOffset val="100"/>
        <c:noMultiLvlLbl val="0"/>
      </c:catAx>
      <c:valAx>
        <c:axId val="21459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58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869678176146727"/>
          <c:y val="0.15146162227183932"/>
          <c:w val="0.87661145462052592"/>
          <c:h val="0.71516295871108015"/>
        </c:manualLayout>
      </c:layout>
      <c:barChart>
        <c:barDir val="col"/>
        <c:grouping val="clustered"/>
        <c:varyColors val="0"/>
        <c:ser>
          <c:idx val="1"/>
          <c:order val="1"/>
          <c:tx>
            <c:v>Tore aus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'February-2023'!$BH$23:$BH$41</c:f>
              <c:strCache>
                <c:ptCount val="19"/>
                <c:pt idx="0">
                  <c:v>Nico</c:v>
                </c:pt>
                <c:pt idx="1">
                  <c:v>Crouch</c:v>
                </c:pt>
                <c:pt idx="2">
                  <c:v>Niki</c:v>
                </c:pt>
                <c:pt idx="3">
                  <c:v>Alex</c:v>
                </c:pt>
                <c:pt idx="4">
                  <c:v>Rafa</c:v>
                </c:pt>
                <c:pt idx="5">
                  <c:v>Molli</c:v>
                </c:pt>
                <c:pt idx="6">
                  <c:v>Albert </c:v>
                </c:pt>
                <c:pt idx="7">
                  <c:v>Julien</c:v>
                </c:pt>
                <c:pt idx="8">
                  <c:v>Robin</c:v>
                </c:pt>
                <c:pt idx="9">
                  <c:v>Flo</c:v>
                </c:pt>
                <c:pt idx="10">
                  <c:v>Daniel </c:v>
                </c:pt>
                <c:pt idx="11">
                  <c:v>Domi</c:v>
                </c:pt>
                <c:pt idx="12">
                  <c:v>Jamie </c:v>
                </c:pt>
                <c:pt idx="13">
                  <c:v>Josh</c:v>
                </c:pt>
                <c:pt idx="14">
                  <c:v>Ben</c:v>
                </c:pt>
                <c:pt idx="15">
                  <c:v>Sören</c:v>
                </c:pt>
                <c:pt idx="16">
                  <c:v>Fabi</c:v>
                </c:pt>
                <c:pt idx="17">
                  <c:v>Petar</c:v>
                </c:pt>
                <c:pt idx="18">
                  <c:v>Laurits</c:v>
                </c:pt>
              </c:strCache>
            </c:strRef>
          </c:cat>
          <c:val>
            <c:numRef>
              <c:f>'February-2023'!$BJ$23:$BJ$41</c:f>
              <c:numCache>
                <c:formatCode>0</c:formatCode>
                <c:ptCount val="19"/>
                <c:pt idx="0">
                  <c:v>17</c:v>
                </c:pt>
                <c:pt idx="1">
                  <c:v>17</c:v>
                </c:pt>
                <c:pt idx="2">
                  <c:v>8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C-4DDF-9AAD-DBC865EB51C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'February-2023'!$A$20</c15:sqref>
                        </c15:formulaRef>
                      </c:ext>
                    </c:extLst>
                    <c:strCache>
                      <c:ptCount val="1"/>
                      <c:pt idx="0">
                        <c:v>Tore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'February-2023'!$BH$23:$BH$41</c15:sqref>
                        </c15:formulaRef>
                      </c:ext>
                    </c:extLst>
                    <c:strCache>
                      <c:ptCount val="19"/>
                      <c:pt idx="0">
                        <c:v>Nico</c:v>
                      </c:pt>
                      <c:pt idx="1">
                        <c:v>Crouch</c:v>
                      </c:pt>
                      <c:pt idx="2">
                        <c:v>Niki</c:v>
                      </c:pt>
                      <c:pt idx="3">
                        <c:v>Alex</c:v>
                      </c:pt>
                      <c:pt idx="4">
                        <c:v>Rafa</c:v>
                      </c:pt>
                      <c:pt idx="5">
                        <c:v>Molli</c:v>
                      </c:pt>
                      <c:pt idx="6">
                        <c:v>Albert </c:v>
                      </c:pt>
                      <c:pt idx="7">
                        <c:v>Julien</c:v>
                      </c:pt>
                      <c:pt idx="8">
                        <c:v>Robin</c:v>
                      </c:pt>
                      <c:pt idx="9">
                        <c:v>Flo</c:v>
                      </c:pt>
                      <c:pt idx="10">
                        <c:v>Daniel </c:v>
                      </c:pt>
                      <c:pt idx="11">
                        <c:v>Domi</c:v>
                      </c:pt>
                      <c:pt idx="12">
                        <c:v>Jamie </c:v>
                      </c:pt>
                      <c:pt idx="13">
                        <c:v>Josh</c:v>
                      </c:pt>
                      <c:pt idx="14">
                        <c:v>Ben</c:v>
                      </c:pt>
                      <c:pt idx="15">
                        <c:v>Sören</c:v>
                      </c:pt>
                      <c:pt idx="16">
                        <c:v>Fabi</c:v>
                      </c:pt>
                      <c:pt idx="17">
                        <c:v>Petar</c:v>
                      </c:pt>
                      <c:pt idx="18">
                        <c:v>Laurits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February-2023'!$F$20,'February-2023'!$H$20,'February-2023'!$J$20,'February-2023'!$L$20,'February-2023'!$N$20,'February-2023'!$P$20,'February-2023'!$R$20,'February-2023'!$T$20,'February-2023'!$Z$20,'February-2023'!$X$20,'February-2023'!$V$20,'February-2023'!$AB$20,'February-2023'!$AD$20,'February-2023'!$AF$20,'February-2023'!$AH$20,'February-2023'!$AJ$20,'February-2023'!$AL$20,'February-2023'!$AN$20,'February-2023'!$AP$20)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0</c:v>
                      </c:pt>
                      <c:pt idx="4">
                        <c:v>17</c:v>
                      </c:pt>
                      <c:pt idx="5">
                        <c:v>8</c:v>
                      </c:pt>
                      <c:pt idx="6">
                        <c:v>3</c:v>
                      </c:pt>
                      <c:pt idx="7">
                        <c:v>17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4</c:v>
                      </c:pt>
                      <c:pt idx="13">
                        <c:v>2</c:v>
                      </c:pt>
                      <c:pt idx="14">
                        <c:v>11</c:v>
                      </c:pt>
                      <c:pt idx="15">
                        <c:v>2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8DC-4DDF-9AAD-DBC865EB51C7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Siege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'February-2023'!$BL$23:$BL$40</c:f>
              <c:strCache>
                <c:ptCount val="18"/>
                <c:pt idx="0">
                  <c:v>Crouch</c:v>
                </c:pt>
                <c:pt idx="1">
                  <c:v>Julien</c:v>
                </c:pt>
                <c:pt idx="2">
                  <c:v>Nico</c:v>
                </c:pt>
                <c:pt idx="3">
                  <c:v>Alex</c:v>
                </c:pt>
                <c:pt idx="4">
                  <c:v>Josh</c:v>
                </c:pt>
                <c:pt idx="5">
                  <c:v>Molli</c:v>
                </c:pt>
                <c:pt idx="6">
                  <c:v>Daniel </c:v>
                </c:pt>
                <c:pt idx="7">
                  <c:v>Jamie </c:v>
                </c:pt>
                <c:pt idx="8">
                  <c:v>Albert </c:v>
                </c:pt>
                <c:pt idx="9">
                  <c:v>Ben</c:v>
                </c:pt>
                <c:pt idx="10">
                  <c:v>Rafa</c:v>
                </c:pt>
                <c:pt idx="11">
                  <c:v>Laurits</c:v>
                </c:pt>
                <c:pt idx="12">
                  <c:v>Robin</c:v>
                </c:pt>
                <c:pt idx="13">
                  <c:v>Flo</c:v>
                </c:pt>
                <c:pt idx="14">
                  <c:v>Niki</c:v>
                </c:pt>
                <c:pt idx="15">
                  <c:v>Fabi</c:v>
                </c:pt>
                <c:pt idx="16">
                  <c:v>Domi</c:v>
                </c:pt>
                <c:pt idx="17">
                  <c:v>Petar</c:v>
                </c:pt>
              </c:strCache>
            </c:strRef>
          </c:cat>
          <c:val>
            <c:numRef>
              <c:f>'February-2023'!$BM$23:$BM$40</c:f>
              <c:numCache>
                <c:formatCode>General</c:formatCode>
                <c:ptCount val="18"/>
                <c:pt idx="0">
                  <c:v>9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89-4479-80E1-503870A2BB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ormulaRef>
                          <c15:sqref>'February-2023'!$BL$23:$BL$40</c15:sqref>
                        </c15:formulaRef>
                      </c:ext>
                    </c:extLst>
                    <c:strCache>
                      <c:ptCount val="18"/>
                      <c:pt idx="0">
                        <c:v>Crouch</c:v>
                      </c:pt>
                      <c:pt idx="1">
                        <c:v>Julien</c:v>
                      </c:pt>
                      <c:pt idx="2">
                        <c:v>Nico</c:v>
                      </c:pt>
                      <c:pt idx="3">
                        <c:v>Alex</c:v>
                      </c:pt>
                      <c:pt idx="4">
                        <c:v>Josh</c:v>
                      </c:pt>
                      <c:pt idx="5">
                        <c:v>Molli</c:v>
                      </c:pt>
                      <c:pt idx="6">
                        <c:v>Daniel </c:v>
                      </c:pt>
                      <c:pt idx="7">
                        <c:v>Jamie </c:v>
                      </c:pt>
                      <c:pt idx="8">
                        <c:v>Albert </c:v>
                      </c:pt>
                      <c:pt idx="9">
                        <c:v>Ben</c:v>
                      </c:pt>
                      <c:pt idx="10">
                        <c:v>Rafa</c:v>
                      </c:pt>
                      <c:pt idx="11">
                        <c:v>Laurits</c:v>
                      </c:pt>
                      <c:pt idx="12">
                        <c:v>Robin</c:v>
                      </c:pt>
                      <c:pt idx="13">
                        <c:v>Flo</c:v>
                      </c:pt>
                      <c:pt idx="14">
                        <c:v>Niki</c:v>
                      </c:pt>
                      <c:pt idx="15">
                        <c:v>Fabi</c:v>
                      </c:pt>
                      <c:pt idx="16">
                        <c:v>Domi</c:v>
                      </c:pt>
                      <c:pt idx="17">
                        <c:v>Petar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February-2023'!$F$18,'February-2023'!$H$18,'February-2023'!$J$18,'February-2023'!$L$18,'February-2023'!$N$18,'February-2023'!$P$18,'February-2023'!$R$18,'February-2023'!$T$18,'February-2023'!$Z$18,'February-2023'!$X$18,'February-2023'!$V$18,'February-2023'!$AB$18,'February-2023'!$AD$18,'February-2023'!$AF$18,'February-2023'!$AH$18,'February-2023'!$AJ$18,'February-2023'!$AL$18,'February-2023'!$AN$18,'February-2023'!$AP$18)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3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0</c:v>
                      </c:pt>
                      <c:pt idx="4">
                        <c:v>7</c:v>
                      </c:pt>
                      <c:pt idx="5">
                        <c:v>6</c:v>
                      </c:pt>
                      <c:pt idx="6">
                        <c:v>2</c:v>
                      </c:pt>
                      <c:pt idx="7">
                        <c:v>9</c:v>
                      </c:pt>
                      <c:pt idx="8">
                        <c:v>3</c:v>
                      </c:pt>
                      <c:pt idx="9">
                        <c:v>6</c:v>
                      </c:pt>
                      <c:pt idx="10">
                        <c:v>7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89-4479-80E1-503870A2BB68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Siegquote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6143081071887067"/>
          <c:y val="0.1322625347929467"/>
          <c:w val="0.80988691533577106"/>
          <c:h val="0.72372743685183261"/>
        </c:manualLayout>
      </c:layout>
      <c:barChart>
        <c:barDir val="col"/>
        <c:grouping val="clustered"/>
        <c:varyColors val="0"/>
        <c:ser>
          <c:idx val="1"/>
          <c:order val="1"/>
          <c:tx>
            <c:v>Siegquote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'February-2023'!$BA$23:$BA$41</c:f>
              <c:strCache>
                <c:ptCount val="19"/>
                <c:pt idx="0">
                  <c:v>Molli</c:v>
                </c:pt>
                <c:pt idx="1">
                  <c:v>Daniel </c:v>
                </c:pt>
                <c:pt idx="2">
                  <c:v>Julien</c:v>
                </c:pt>
                <c:pt idx="3">
                  <c:v>Crouch</c:v>
                </c:pt>
                <c:pt idx="4">
                  <c:v>Nico</c:v>
                </c:pt>
                <c:pt idx="5">
                  <c:v>Alex</c:v>
                </c:pt>
                <c:pt idx="6">
                  <c:v>Ben</c:v>
                </c:pt>
                <c:pt idx="7">
                  <c:v>Josh</c:v>
                </c:pt>
                <c:pt idx="8">
                  <c:v>Laurits</c:v>
                </c:pt>
                <c:pt idx="9">
                  <c:v>Jamie </c:v>
                </c:pt>
                <c:pt idx="10">
                  <c:v>Albert </c:v>
                </c:pt>
                <c:pt idx="11">
                  <c:v>Rafa</c:v>
                </c:pt>
                <c:pt idx="12">
                  <c:v>Flo</c:v>
                </c:pt>
                <c:pt idx="13">
                  <c:v>Robin</c:v>
                </c:pt>
                <c:pt idx="14">
                  <c:v>Niki</c:v>
                </c:pt>
                <c:pt idx="15">
                  <c:v>Petar</c:v>
                </c:pt>
                <c:pt idx="16">
                  <c:v>Sören</c:v>
                </c:pt>
                <c:pt idx="17">
                  <c:v>Fabi</c:v>
                </c:pt>
                <c:pt idx="18">
                  <c:v>Domi</c:v>
                </c:pt>
              </c:strCache>
            </c:strRef>
          </c:cat>
          <c:val>
            <c:numRef>
              <c:f>'February-2023'!$BD$23:$BD$41</c:f>
              <c:numCache>
                <c:formatCode>0%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0.875</c:v>
                </c:pt>
                <c:pt idx="3">
                  <c:v>0.81818181818181823</c:v>
                </c:pt>
                <c:pt idx="4">
                  <c:v>0.77777777777777779</c:v>
                </c:pt>
                <c:pt idx="5">
                  <c:v>0.75</c:v>
                </c:pt>
                <c:pt idx="6">
                  <c:v>0.75</c:v>
                </c:pt>
                <c:pt idx="7">
                  <c:v>0.6</c:v>
                </c:pt>
                <c:pt idx="8">
                  <c:v>0.33333333333333331</c:v>
                </c:pt>
                <c:pt idx="9">
                  <c:v>0.33333333333333331</c:v>
                </c:pt>
                <c:pt idx="10">
                  <c:v>0.27272727272727271</c:v>
                </c:pt>
                <c:pt idx="11">
                  <c:v>0.18181818181818182</c:v>
                </c:pt>
                <c:pt idx="12">
                  <c:v>0.125</c:v>
                </c:pt>
                <c:pt idx="13">
                  <c:v>0.125</c:v>
                </c:pt>
                <c:pt idx="14">
                  <c:v>0.1111111111111111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2A-4673-B2B3-251257D4AFC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Siegquote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'February-2023'!$BA$23:$BA$41</c15:sqref>
                        </c15:formulaRef>
                      </c:ext>
                    </c:extLst>
                    <c:strCache>
                      <c:ptCount val="19"/>
                      <c:pt idx="0">
                        <c:v>Molli</c:v>
                      </c:pt>
                      <c:pt idx="1">
                        <c:v>Daniel </c:v>
                      </c:pt>
                      <c:pt idx="2">
                        <c:v>Julien</c:v>
                      </c:pt>
                      <c:pt idx="3">
                        <c:v>Crouch</c:v>
                      </c:pt>
                      <c:pt idx="4">
                        <c:v>Nico</c:v>
                      </c:pt>
                      <c:pt idx="5">
                        <c:v>Alex</c:v>
                      </c:pt>
                      <c:pt idx="6">
                        <c:v>Ben</c:v>
                      </c:pt>
                      <c:pt idx="7">
                        <c:v>Josh</c:v>
                      </c:pt>
                      <c:pt idx="8">
                        <c:v>Laurits</c:v>
                      </c:pt>
                      <c:pt idx="9">
                        <c:v>Jamie </c:v>
                      </c:pt>
                      <c:pt idx="10">
                        <c:v>Albert </c:v>
                      </c:pt>
                      <c:pt idx="11">
                        <c:v>Rafa</c:v>
                      </c:pt>
                      <c:pt idx="12">
                        <c:v>Flo</c:v>
                      </c:pt>
                      <c:pt idx="13">
                        <c:v>Robin</c:v>
                      </c:pt>
                      <c:pt idx="14">
                        <c:v>Niki</c:v>
                      </c:pt>
                      <c:pt idx="15">
                        <c:v>Petar</c:v>
                      </c:pt>
                      <c:pt idx="16">
                        <c:v>Sören</c:v>
                      </c:pt>
                      <c:pt idx="17">
                        <c:v>Fabi</c:v>
                      </c:pt>
                      <c:pt idx="18">
                        <c:v>Domi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February-2023'!$F$17,'February-2023'!$H$17,'February-2023'!$J$17,'February-2023'!$L$17,'February-2023'!$N$17,'February-2023'!$P$17,'February-2023'!$R$17,'February-2023'!$T$17,'February-2023'!$Z$17,'February-2023'!$X$17,'February-2023'!$V$17,'February-2023'!$AB$17,'February-2023'!$AD$17,'February-2023'!$AF$17,'February-2023'!$AH$17,'February-2023'!$AJ$17,'February-2023'!$AL$17,'February-2023'!$AN$17,'February-2023'!$AP$17)</c15:sqref>
                        </c15:formulaRef>
                      </c:ext>
                    </c:extLst>
                    <c:numCache>
                      <c:formatCode>0%</c:formatCode>
                      <c:ptCount val="19"/>
                      <c:pt idx="0">
                        <c:v>0.75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0.77777777777777779</c:v>
                      </c:pt>
                      <c:pt idx="5">
                        <c:v>0.75</c:v>
                      </c:pt>
                      <c:pt idx="6">
                        <c:v>0.66666666666666663</c:v>
                      </c:pt>
                      <c:pt idx="7">
                        <c:v>0.81818181818181823</c:v>
                      </c:pt>
                      <c:pt idx="8">
                        <c:v>0.33333333333333331</c:v>
                      </c:pt>
                      <c:pt idx="9">
                        <c:v>0.6</c:v>
                      </c:pt>
                      <c:pt idx="10">
                        <c:v>0.875</c:v>
                      </c:pt>
                      <c:pt idx="11">
                        <c:v>0.27272727272727271</c:v>
                      </c:pt>
                      <c:pt idx="12">
                        <c:v>0.18181818181818182</c:v>
                      </c:pt>
                      <c:pt idx="13">
                        <c:v>0.125</c:v>
                      </c:pt>
                      <c:pt idx="14">
                        <c:v>0.1111111111111111</c:v>
                      </c:pt>
                      <c:pt idx="15">
                        <c:v>0.125</c:v>
                      </c:pt>
                      <c:pt idx="16">
                        <c:v>0.33333333333333331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12A-4673-B2B3-251257D4AFC4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Siege: Alt vs. Jung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DB6-4C8C-9F31-7900BD48ADC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DB6-4C8C-9F31-7900BD48ADC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DB6-4C8C-9F31-7900BD48ADC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'February-2023'!$AU$26:$AU$28</c:f>
              <c:strCache>
                <c:ptCount val="3"/>
                <c:pt idx="0">
                  <c:v>Unentschieden</c:v>
                </c:pt>
                <c:pt idx="1">
                  <c:v>Alt</c:v>
                </c:pt>
                <c:pt idx="2">
                  <c:v>Jung</c:v>
                </c:pt>
              </c:strCache>
            </c:strRef>
          </c:cat>
          <c:val>
            <c:numRef>
              <c:f>('February-2023'!$B$16,'February-2023'!$B$18,'February-2023'!$D$18)</c:f>
              <c:numCache>
                <c:formatCode>General</c:formatCode>
                <c:ptCount val="3"/>
                <c:pt idx="0">
                  <c:v>0</c:v>
                </c:pt>
                <c:pt idx="1">
                  <c:v>8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DB6-4C8C-9F31-7900BD48ADC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 und Tore in Gleichzahl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26733255051340671"/>
          <c:y val="0.12585730046700019"/>
          <c:w val="0.49205123641806636"/>
          <c:h val="0.7940304318563759"/>
        </c:manualLayout>
      </c:layout>
      <c:doughnutChart>
        <c:varyColors val="1"/>
        <c:ser>
          <c:idx val="0"/>
          <c:order val="0"/>
          <c:tx>
            <c:v>Siege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95B-4E33-B729-ED287E2E6B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95B-4E33-B729-ED287E2E6B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1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('February-2023'!$B$1,'February-2023'!$D$1)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('February-2023'!$AV$17,'February-2023'!$AU$17)</c:f>
              <c:numCache>
                <c:formatCode>0%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5B-4E33-B729-ED287E2E6B08}"/>
            </c:ext>
          </c:extLst>
        </c:ser>
        <c:ser>
          <c:idx val="1"/>
          <c:order val="1"/>
          <c:tx>
            <c:v>Tore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95B-4E33-B729-ED287E2E6B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95B-4E33-B729-ED287E2E6B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('February-2023'!$B$1,'February-2023'!$D$1)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('February-2023'!$AV$20,'February-2023'!$AU$20)</c:f>
              <c:numCache>
                <c:formatCode>General</c:formatCode>
                <c:ptCount val="2"/>
                <c:pt idx="0">
                  <c:v>24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95B-4E33-B729-ED287E2E6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'February-2023'!$BD$6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'February-2023'!$BC$7:$BC$9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'February-2023'!$BD$7:$BD$9</c:f>
              <c:numCache>
                <c:formatCode>General</c:formatCode>
                <c:ptCount val="3"/>
                <c:pt idx="0">
                  <c:v>13</c:v>
                </c:pt>
                <c:pt idx="1">
                  <c:v>12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0C-4696-A282-A473A0218DE9}"/>
            </c:ext>
          </c:extLst>
        </c:ser>
        <c:ser>
          <c:idx val="1"/>
          <c:order val="1"/>
          <c:tx>
            <c:strRef>
              <c:f>'February-2023'!$BE$6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'February-2023'!$BC$7:$BC$9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'February-2023'!$BE$7:$BE$9</c:f>
              <c:numCache>
                <c:formatCode>General</c:formatCode>
                <c:ptCount val="3"/>
                <c:pt idx="0">
                  <c:v>13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0C-4696-A282-A473A0218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354832"/>
        <c:axId val="8803573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'February-2023'!$BF$6</c15:sqref>
                        </c15:formulaRef>
                      </c:ext>
                    </c:extLst>
                    <c:strCache>
                      <c:ptCount val="1"/>
                      <c:pt idx="0">
                        <c:v>Gesamt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'February-2023'!$BC$7:$BC$9</c15:sqref>
                        </c15:formulaRef>
                      </c:ext>
                    </c:extLst>
                    <c:strCache>
                      <c:ptCount val="3"/>
                      <c:pt idx="0">
                        <c:v>Montag</c:v>
                      </c:pt>
                      <c:pt idx="1">
                        <c:v>Mittwoch</c:v>
                      </c:pt>
                      <c:pt idx="2">
                        <c:v>Donnerstag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'February-2023'!$BF$7:$BF$9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25</c:v>
                      </c:pt>
                      <c:pt idx="1">
                        <c:v>25</c:v>
                      </c:pt>
                      <c:pt idx="2">
                        <c:v>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20C-4696-A282-A473A0218DE9}"/>
                  </c:ext>
                </c:extLst>
              </c15:ser>
            </c15:filteredBarSeries>
          </c:ext>
        </c:extLst>
      </c:barChart>
      <c:catAx>
        <c:axId val="88035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0357328"/>
        <c:crosses val="autoZero"/>
        <c:auto val="1"/>
        <c:lblAlgn val="ctr"/>
        <c:lblOffset val="100"/>
        <c:noMultiLvlLbl val="0"/>
      </c:catAx>
      <c:valAx>
        <c:axId val="88035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035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'February-2023'!$BD$1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'February-2023'!$BC$2:$BC$4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'February-2023'!$BD$2:$BD$4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B-4275-B244-C6B468395EAF}"/>
            </c:ext>
          </c:extLst>
        </c:ser>
        <c:ser>
          <c:idx val="1"/>
          <c:order val="1"/>
          <c:tx>
            <c:strRef>
              <c:f>'February-2023'!$BE$1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'February-2023'!$BC$2:$BC$4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'February-2023'!$BE$2:$BE$4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6B-4275-B244-C6B468395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0279856"/>
        <c:axId val="1450262384"/>
      </c:barChart>
      <c:catAx>
        <c:axId val="145027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0262384"/>
        <c:crosses val="autoZero"/>
        <c:auto val="1"/>
        <c:lblAlgn val="ctr"/>
        <c:lblOffset val="100"/>
        <c:noMultiLvlLbl val="0"/>
      </c:catAx>
      <c:valAx>
        <c:axId val="14502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027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'February-2023'!$BI$1</c:f>
              <c:strCache>
                <c:ptCount val="1"/>
                <c:pt idx="0">
                  <c:v>Montag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'February-2023'!$BH$2:$BH$18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Ben</c:v>
                </c:pt>
                <c:pt idx="13">
                  <c:v>Petar</c:v>
                </c:pt>
                <c:pt idx="14">
                  <c:v>Domi</c:v>
                </c:pt>
                <c:pt idx="15">
                  <c:v>Flo</c:v>
                </c:pt>
                <c:pt idx="16">
                  <c:v>Laurits</c:v>
                </c:pt>
              </c:strCache>
            </c:strRef>
          </c:cat>
          <c:val>
            <c:numRef>
              <c:f>'February-2023'!$BI$2:$BI$18</c:f>
              <c:numCache>
                <c:formatCode>0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D2-44D9-85A0-CD1850FC98D0}"/>
            </c:ext>
          </c:extLst>
        </c:ser>
        <c:ser>
          <c:idx val="1"/>
          <c:order val="1"/>
          <c:tx>
            <c:strRef>
              <c:f>'February-2023'!$BJ$1</c:f>
              <c:strCache>
                <c:ptCount val="1"/>
                <c:pt idx="0">
                  <c:v>Mittwoch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'February-2023'!$BH$2:$BH$18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Ben</c:v>
                </c:pt>
                <c:pt idx="13">
                  <c:v>Petar</c:v>
                </c:pt>
                <c:pt idx="14">
                  <c:v>Domi</c:v>
                </c:pt>
                <c:pt idx="15">
                  <c:v>Flo</c:v>
                </c:pt>
                <c:pt idx="16">
                  <c:v>Laurits</c:v>
                </c:pt>
              </c:strCache>
            </c:strRef>
          </c:cat>
          <c:val>
            <c:numRef>
              <c:f>'February-2023'!$BJ$2:$BJ$18</c:f>
              <c:numCache>
                <c:formatCode>0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D2-44D9-85A0-CD1850FC98D0}"/>
            </c:ext>
          </c:extLst>
        </c:ser>
        <c:ser>
          <c:idx val="2"/>
          <c:order val="2"/>
          <c:tx>
            <c:strRef>
              <c:f>'February-2023'!$BK$1</c:f>
              <c:strCache>
                <c:ptCount val="1"/>
                <c:pt idx="0">
                  <c:v>Donnerstag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'February-2023'!$BH$2:$BH$18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Ben</c:v>
                </c:pt>
                <c:pt idx="13">
                  <c:v>Petar</c:v>
                </c:pt>
                <c:pt idx="14">
                  <c:v>Domi</c:v>
                </c:pt>
                <c:pt idx="15">
                  <c:v>Flo</c:v>
                </c:pt>
                <c:pt idx="16">
                  <c:v>Laurits</c:v>
                </c:pt>
              </c:strCache>
            </c:strRef>
          </c:cat>
          <c:val>
            <c:numRef>
              <c:f>'February-2023'!$BK$2:$BK$18</c:f>
              <c:numCache>
                <c:formatCode>0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D2-44D9-85A0-CD1850FC9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8298848"/>
        <c:axId val="1548299264"/>
      </c:barChart>
      <c:catAx>
        <c:axId val="154829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299264"/>
        <c:crosses val="autoZero"/>
        <c:auto val="1"/>
        <c:lblAlgn val="ctr"/>
        <c:lblOffset val="100"/>
        <c:noMultiLvlLbl val="0"/>
      </c:catAx>
      <c:valAx>
        <c:axId val="154829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29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Tore pro Spiel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v>Tore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6F-4A25-BF1B-86A48FA3AF4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6F-4A25-BF1B-86A48FA3AF4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16F-4A25-BF1B-86A48FA3AF44}"/>
              </c:ext>
            </c:extLst>
          </c:dPt>
          <c:dLbls>
            <c:dLbl>
              <c:idx val="0"/>
              <c:layout>
                <c:manualLayout>
                  <c:x val="5.7496062992125986E-2"/>
                  <c:y val="-6.3520705745115195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16F-4A25-BF1B-86A48FA3AF44}"/>
                </c:ext>
              </c:extLst>
            </c:dLbl>
            <c:dLbl>
              <c:idx val="1"/>
              <c:layout>
                <c:manualLayout>
                  <c:x val="0.30928040244969379"/>
                  <c:y val="-3.550988315749054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39590"/>
                        <a:gd name="adj2" fmla="val -79586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816F-4A25-BF1B-86A48FA3AF44}"/>
                </c:ext>
              </c:extLst>
            </c:dLbl>
            <c:dLbl>
              <c:idx val="2"/>
              <c:layout>
                <c:manualLayout>
                  <c:x val="-7.7043853893263348E-2"/>
                  <c:y val="-5.611876640419947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16F-4A25-BF1B-86A48FA3AF4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'February-2023'!$BC$7:$BC$9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'February-2023'!$BF$12:$BF$14</c:f>
              <c:numCache>
                <c:formatCode>General</c:formatCode>
                <c:ptCount val="3"/>
                <c:pt idx="0">
                  <c:v>6.5</c:v>
                </c:pt>
                <c:pt idx="1">
                  <c:v>8.5</c:v>
                </c:pt>
                <c:pt idx="2">
                  <c:v>10.333333333333334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6F-4A25-BF1B-86A48FA3A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  <a:r>
              <a:rPr lang="de-DE" baseline="0"/>
              <a:t> pro Spiel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'February-2023'!$BD$11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'February-2023'!$BC$12:$BC$14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'February-2023'!$BD$12:$BD$14</c:f>
              <c:numCache>
                <c:formatCode>General</c:formatCode>
                <c:ptCount val="3"/>
                <c:pt idx="0">
                  <c:v>3.25</c:v>
                </c:pt>
                <c:pt idx="1">
                  <c:v>6</c:v>
                </c:pt>
                <c:pt idx="2">
                  <c:v>8.3333333333333339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01-48FB-A819-60DF961D8749}"/>
            </c:ext>
          </c:extLst>
        </c:ser>
        <c:ser>
          <c:idx val="1"/>
          <c:order val="1"/>
          <c:tx>
            <c:strRef>
              <c:f>'February-2023'!$BE$11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'February-2023'!$BC$12:$BC$14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'February-2023'!$BE$12:$BE$14</c:f>
              <c:numCache>
                <c:formatCode>General</c:formatCode>
                <c:ptCount val="3"/>
                <c:pt idx="0">
                  <c:v>3.25</c:v>
                </c:pt>
                <c:pt idx="1">
                  <c:v>2.5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01-48FB-A819-60DF961D8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584879"/>
        <c:axId val="214590703"/>
      </c:barChart>
      <c:catAx>
        <c:axId val="21458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590703"/>
        <c:crosses val="autoZero"/>
        <c:auto val="1"/>
        <c:lblAlgn val="ctr"/>
        <c:lblOffset val="100"/>
        <c:noMultiLvlLbl val="0"/>
      </c:catAx>
      <c:valAx>
        <c:axId val="21459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58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Siege: Alt vs. Jung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8C-4A4D-A17A-91FD2B69CB9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8C-4A4D-A17A-91FD2B69CB9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8C-4A4D-A17A-91FD2B69CB9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'February-2023'!$AU$26:$AU$28</c:f>
              <c:strCache>
                <c:ptCount val="3"/>
                <c:pt idx="0">
                  <c:v>Unentschieden</c:v>
                </c:pt>
                <c:pt idx="1">
                  <c:v>Alt</c:v>
                </c:pt>
                <c:pt idx="2">
                  <c:v>Jung</c:v>
                </c:pt>
              </c:strCache>
            </c:strRef>
          </c:cat>
          <c:val>
            <c:numRef>
              <c:f>('February-2023'!$B$16,'February-2023'!$B$18,'February-2023'!$D$18)</c:f>
              <c:numCache>
                <c:formatCode>General</c:formatCode>
                <c:ptCount val="3"/>
                <c:pt idx="0">
                  <c:v>0</c:v>
                </c:pt>
                <c:pt idx="1">
                  <c:v>8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28C-4A4D-A17A-91FD2B69CB9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869678176146727"/>
          <c:y val="0.15146162227183932"/>
          <c:w val="0.87661145462052592"/>
          <c:h val="0.71516295871108015"/>
        </c:manualLayout>
      </c:layout>
      <c:barChart>
        <c:barDir val="col"/>
        <c:grouping val="clustered"/>
        <c:varyColors val="0"/>
        <c:ser>
          <c:idx val="1"/>
          <c:order val="1"/>
          <c:tx>
            <c:v>Tore aus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'February-2023'!$BH$23:$BH$41</c:f>
              <c:strCache>
                <c:ptCount val="19"/>
                <c:pt idx="0">
                  <c:v>Nico</c:v>
                </c:pt>
                <c:pt idx="1">
                  <c:v>Crouch</c:v>
                </c:pt>
                <c:pt idx="2">
                  <c:v>Niki</c:v>
                </c:pt>
                <c:pt idx="3">
                  <c:v>Alex</c:v>
                </c:pt>
                <c:pt idx="4">
                  <c:v>Rafa</c:v>
                </c:pt>
                <c:pt idx="5">
                  <c:v>Molli</c:v>
                </c:pt>
                <c:pt idx="6">
                  <c:v>Albert </c:v>
                </c:pt>
                <c:pt idx="7">
                  <c:v>Julien</c:v>
                </c:pt>
                <c:pt idx="8">
                  <c:v>Robin</c:v>
                </c:pt>
                <c:pt idx="9">
                  <c:v>Flo</c:v>
                </c:pt>
                <c:pt idx="10">
                  <c:v>Daniel </c:v>
                </c:pt>
                <c:pt idx="11">
                  <c:v>Domi</c:v>
                </c:pt>
                <c:pt idx="12">
                  <c:v>Jamie </c:v>
                </c:pt>
                <c:pt idx="13">
                  <c:v>Josh</c:v>
                </c:pt>
                <c:pt idx="14">
                  <c:v>Ben</c:v>
                </c:pt>
                <c:pt idx="15">
                  <c:v>Sören</c:v>
                </c:pt>
                <c:pt idx="16">
                  <c:v>Fabi</c:v>
                </c:pt>
                <c:pt idx="17">
                  <c:v>Petar</c:v>
                </c:pt>
                <c:pt idx="18">
                  <c:v>Laurits</c:v>
                </c:pt>
              </c:strCache>
            </c:strRef>
          </c:cat>
          <c:val>
            <c:numRef>
              <c:f>'February-2023'!$BJ$23:$BJ$41</c:f>
              <c:numCache>
                <c:formatCode>0</c:formatCode>
                <c:ptCount val="19"/>
                <c:pt idx="0">
                  <c:v>17</c:v>
                </c:pt>
                <c:pt idx="1">
                  <c:v>17</c:v>
                </c:pt>
                <c:pt idx="2">
                  <c:v>8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FE-4BAF-A87B-5BC79CF5639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'February-2023'!$A$20</c15:sqref>
                        </c15:formulaRef>
                      </c:ext>
                    </c:extLst>
                    <c:strCache>
                      <c:ptCount val="1"/>
                      <c:pt idx="0">
                        <c:v>Tore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'February-2023'!$BH$23:$BH$41</c15:sqref>
                        </c15:formulaRef>
                      </c:ext>
                    </c:extLst>
                    <c:strCache>
                      <c:ptCount val="19"/>
                      <c:pt idx="0">
                        <c:v>Nico</c:v>
                      </c:pt>
                      <c:pt idx="1">
                        <c:v>Crouch</c:v>
                      </c:pt>
                      <c:pt idx="2">
                        <c:v>Niki</c:v>
                      </c:pt>
                      <c:pt idx="3">
                        <c:v>Alex</c:v>
                      </c:pt>
                      <c:pt idx="4">
                        <c:v>Rafa</c:v>
                      </c:pt>
                      <c:pt idx="5">
                        <c:v>Molli</c:v>
                      </c:pt>
                      <c:pt idx="6">
                        <c:v>Albert </c:v>
                      </c:pt>
                      <c:pt idx="7">
                        <c:v>Julien</c:v>
                      </c:pt>
                      <c:pt idx="8">
                        <c:v>Robin</c:v>
                      </c:pt>
                      <c:pt idx="9">
                        <c:v>Flo</c:v>
                      </c:pt>
                      <c:pt idx="10">
                        <c:v>Daniel </c:v>
                      </c:pt>
                      <c:pt idx="11">
                        <c:v>Domi</c:v>
                      </c:pt>
                      <c:pt idx="12">
                        <c:v>Jamie </c:v>
                      </c:pt>
                      <c:pt idx="13">
                        <c:v>Josh</c:v>
                      </c:pt>
                      <c:pt idx="14">
                        <c:v>Ben</c:v>
                      </c:pt>
                      <c:pt idx="15">
                        <c:v>Sören</c:v>
                      </c:pt>
                      <c:pt idx="16">
                        <c:v>Fabi</c:v>
                      </c:pt>
                      <c:pt idx="17">
                        <c:v>Petar</c:v>
                      </c:pt>
                      <c:pt idx="18">
                        <c:v>Laurits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February-2023'!$F$20,'February-2023'!$H$20,'February-2023'!$J$20,'February-2023'!$L$20,'February-2023'!$N$20,'February-2023'!$P$20,'February-2023'!$R$20,'February-2023'!$T$20,'February-2023'!$Z$20,'February-2023'!$X$20,'February-2023'!$V$20,'February-2023'!$AB$20,'February-2023'!$AD$20,'February-2023'!$AF$20,'February-2023'!$AH$20,'February-2023'!$AJ$20,'February-2023'!$AL$20,'February-2023'!$AN$20,'February-2023'!$AP$20)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0</c:v>
                      </c:pt>
                      <c:pt idx="4">
                        <c:v>17</c:v>
                      </c:pt>
                      <c:pt idx="5">
                        <c:v>8</c:v>
                      </c:pt>
                      <c:pt idx="6">
                        <c:v>3</c:v>
                      </c:pt>
                      <c:pt idx="7">
                        <c:v>17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4</c:v>
                      </c:pt>
                      <c:pt idx="13">
                        <c:v>2</c:v>
                      </c:pt>
                      <c:pt idx="14">
                        <c:v>11</c:v>
                      </c:pt>
                      <c:pt idx="15">
                        <c:v>2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4FE-4BAF-A87B-5BC79CF56394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869678176146727"/>
          <c:y val="0.15146162227183932"/>
          <c:w val="0.87661145462052592"/>
          <c:h val="0.71516295871108015"/>
        </c:manualLayout>
      </c:layout>
      <c:barChart>
        <c:barDir val="col"/>
        <c:grouping val="clustered"/>
        <c:varyColors val="0"/>
        <c:ser>
          <c:idx val="1"/>
          <c:order val="1"/>
          <c:tx>
            <c:v>Tore aus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März!$BH$23:$BH$40</c:f>
              <c:strCache>
                <c:ptCount val="18"/>
                <c:pt idx="0">
                  <c:v>Alex</c:v>
                </c:pt>
                <c:pt idx="1">
                  <c:v>Nico</c:v>
                </c:pt>
                <c:pt idx="2">
                  <c:v>Crouch</c:v>
                </c:pt>
                <c:pt idx="3">
                  <c:v>Molli</c:v>
                </c:pt>
                <c:pt idx="4">
                  <c:v>Albert </c:v>
                </c:pt>
                <c:pt idx="5">
                  <c:v>Niki</c:v>
                </c:pt>
                <c:pt idx="6">
                  <c:v>Rafa</c:v>
                </c:pt>
                <c:pt idx="7">
                  <c:v>Fabi</c:v>
                </c:pt>
                <c:pt idx="8">
                  <c:v>Julien</c:v>
                </c:pt>
                <c:pt idx="9">
                  <c:v>Petar</c:v>
                </c:pt>
                <c:pt idx="10">
                  <c:v>Robin</c:v>
                </c:pt>
                <c:pt idx="11">
                  <c:v>Daniel </c:v>
                </c:pt>
                <c:pt idx="12">
                  <c:v>Domi</c:v>
                </c:pt>
                <c:pt idx="13">
                  <c:v>Flo</c:v>
                </c:pt>
                <c:pt idx="14">
                  <c:v>Jamie </c:v>
                </c:pt>
                <c:pt idx="15">
                  <c:v>Josh</c:v>
                </c:pt>
                <c:pt idx="16">
                  <c:v>Laurits</c:v>
                </c:pt>
                <c:pt idx="17">
                  <c:v>Ben</c:v>
                </c:pt>
              </c:strCache>
            </c:strRef>
          </c:cat>
          <c:val>
            <c:numRef>
              <c:f>März!$BJ$23:$BJ$40</c:f>
              <c:numCache>
                <c:formatCode>0</c:formatCode>
                <c:ptCount val="18"/>
                <c:pt idx="0">
                  <c:v>7</c:v>
                </c:pt>
                <c:pt idx="1">
                  <c:v>9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4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54-454F-B7B5-3378BEF938E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März!$A$20</c15:sqref>
                        </c15:formulaRef>
                      </c:ext>
                    </c:extLst>
                    <c:strCache>
                      <c:ptCount val="1"/>
                      <c:pt idx="0">
                        <c:v>Tore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März!$BH$23:$BH$40</c15:sqref>
                        </c15:formulaRef>
                      </c:ext>
                    </c:extLst>
                    <c:strCache>
                      <c:ptCount val="18"/>
                      <c:pt idx="0">
                        <c:v>Alex</c:v>
                      </c:pt>
                      <c:pt idx="1">
                        <c:v>Nico</c:v>
                      </c:pt>
                      <c:pt idx="2">
                        <c:v>Crouch</c:v>
                      </c:pt>
                      <c:pt idx="3">
                        <c:v>Molli</c:v>
                      </c:pt>
                      <c:pt idx="4">
                        <c:v>Albert </c:v>
                      </c:pt>
                      <c:pt idx="5">
                        <c:v>Niki</c:v>
                      </c:pt>
                      <c:pt idx="6">
                        <c:v>Rafa</c:v>
                      </c:pt>
                      <c:pt idx="7">
                        <c:v>Fabi</c:v>
                      </c:pt>
                      <c:pt idx="8">
                        <c:v>Julien</c:v>
                      </c:pt>
                      <c:pt idx="9">
                        <c:v>Petar</c:v>
                      </c:pt>
                      <c:pt idx="10">
                        <c:v>Robin</c:v>
                      </c:pt>
                      <c:pt idx="11">
                        <c:v>Daniel </c:v>
                      </c:pt>
                      <c:pt idx="12">
                        <c:v>Domi</c:v>
                      </c:pt>
                      <c:pt idx="13">
                        <c:v>Flo</c:v>
                      </c:pt>
                      <c:pt idx="14">
                        <c:v>Jamie </c:v>
                      </c:pt>
                      <c:pt idx="15">
                        <c:v>Josh</c:v>
                      </c:pt>
                      <c:pt idx="16">
                        <c:v>Laurits</c:v>
                      </c:pt>
                      <c:pt idx="17">
                        <c:v>Ben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(März!$F$20,März!$H$20,März!$J$20,März!$L$20,März!$N$20,März!$P$20,März!$R$20,März!$T$20,März!$Z$20,März!$X$20,März!$V$20,März!$AB$20,März!$AD$20,März!$AF$20,März!$AH$20,März!$AJ$20,März!$AL$20,März!$AN$20,März!$AP$20)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0</c:v>
                      </c:pt>
                      <c:pt idx="4">
                        <c:v>9</c:v>
                      </c:pt>
                      <c:pt idx="5">
                        <c:v>7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</c:v>
                      </c:pt>
                      <c:pt idx="12">
                        <c:v>4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554-454F-B7B5-3378BEF938E3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Siege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März!$BL$23:$BL$40</c:f>
              <c:strCache>
                <c:ptCount val="18"/>
                <c:pt idx="0">
                  <c:v>Alex</c:v>
                </c:pt>
                <c:pt idx="1">
                  <c:v>Crouch</c:v>
                </c:pt>
                <c:pt idx="2">
                  <c:v>Julien</c:v>
                </c:pt>
                <c:pt idx="3">
                  <c:v>Molli</c:v>
                </c:pt>
                <c:pt idx="4">
                  <c:v>Daniel </c:v>
                </c:pt>
                <c:pt idx="5">
                  <c:v>Nico</c:v>
                </c:pt>
                <c:pt idx="6">
                  <c:v>Laurits</c:v>
                </c:pt>
                <c:pt idx="7">
                  <c:v>Fabi</c:v>
                </c:pt>
                <c:pt idx="8">
                  <c:v>Jamie </c:v>
                </c:pt>
                <c:pt idx="9">
                  <c:v>Josh</c:v>
                </c:pt>
                <c:pt idx="10">
                  <c:v>Albert </c:v>
                </c:pt>
                <c:pt idx="11">
                  <c:v>Rafa</c:v>
                </c:pt>
                <c:pt idx="12">
                  <c:v>Robin</c:v>
                </c:pt>
                <c:pt idx="13">
                  <c:v>Domi</c:v>
                </c:pt>
                <c:pt idx="14">
                  <c:v>Flo</c:v>
                </c:pt>
                <c:pt idx="15">
                  <c:v>Petar</c:v>
                </c:pt>
                <c:pt idx="16">
                  <c:v>Niki</c:v>
                </c:pt>
                <c:pt idx="17">
                  <c:v>Ben</c:v>
                </c:pt>
              </c:strCache>
            </c:strRef>
          </c:cat>
          <c:val>
            <c:numRef>
              <c:f>März!$BM$23:$BM$40</c:f>
              <c:numCache>
                <c:formatCode>General</c:formatCode>
                <c:ptCount val="18"/>
                <c:pt idx="0">
                  <c:v>4</c:v>
                </c:pt>
                <c:pt idx="1">
                  <c:v>4</c:v>
                </c:pt>
                <c:pt idx="2">
                  <c:v>1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3-294A-9EC5-BA992E64B7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ormulaRef>
                          <c15:sqref>März!$BL$23:$BL$40</c15:sqref>
                        </c15:formulaRef>
                      </c:ext>
                    </c:extLst>
                    <c:strCache>
                      <c:ptCount val="18"/>
                      <c:pt idx="0">
                        <c:v>Alex</c:v>
                      </c:pt>
                      <c:pt idx="1">
                        <c:v>Crouch</c:v>
                      </c:pt>
                      <c:pt idx="2">
                        <c:v>Julien</c:v>
                      </c:pt>
                      <c:pt idx="3">
                        <c:v>Molli</c:v>
                      </c:pt>
                      <c:pt idx="4">
                        <c:v>Daniel </c:v>
                      </c:pt>
                      <c:pt idx="5">
                        <c:v>Nico</c:v>
                      </c:pt>
                      <c:pt idx="6">
                        <c:v>Laurits</c:v>
                      </c:pt>
                      <c:pt idx="7">
                        <c:v>Fabi</c:v>
                      </c:pt>
                      <c:pt idx="8">
                        <c:v>Jamie </c:v>
                      </c:pt>
                      <c:pt idx="9">
                        <c:v>Josh</c:v>
                      </c:pt>
                      <c:pt idx="10">
                        <c:v>Albert </c:v>
                      </c:pt>
                      <c:pt idx="11">
                        <c:v>Rafa</c:v>
                      </c:pt>
                      <c:pt idx="12">
                        <c:v>Robin</c:v>
                      </c:pt>
                      <c:pt idx="13">
                        <c:v>Domi</c:v>
                      </c:pt>
                      <c:pt idx="14">
                        <c:v>Flo</c:v>
                      </c:pt>
                      <c:pt idx="15">
                        <c:v>Petar</c:v>
                      </c:pt>
                      <c:pt idx="16">
                        <c:v>Niki</c:v>
                      </c:pt>
                      <c:pt idx="17">
                        <c:v>Ben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(März!$F$18,März!$H$18,März!$J$18,März!$L$18,März!$N$18,März!$P$18,März!$R$18,März!$T$18,März!$Z$18,März!$X$18,März!$V$18,März!$AB$18,März!$AD$18,März!$AF$18,März!$AH$18,März!$AJ$18,März!$AL$18,März!$AN$18,März!$AP$18)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3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0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2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423-294A-9EC5-BA992E64B767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Siegquote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6143081071887067"/>
          <c:y val="0.1322625347929467"/>
          <c:w val="0.80988691533577106"/>
          <c:h val="0.72372743685183261"/>
        </c:manualLayout>
      </c:layout>
      <c:barChart>
        <c:barDir val="col"/>
        <c:grouping val="clustered"/>
        <c:varyColors val="0"/>
        <c:ser>
          <c:idx val="1"/>
          <c:order val="1"/>
          <c:tx>
            <c:v>Siegquote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März!$BA$23:$BA$40</c:f>
              <c:strCache>
                <c:ptCount val="18"/>
                <c:pt idx="0">
                  <c:v>Alex</c:v>
                </c:pt>
                <c:pt idx="1">
                  <c:v>Crouch</c:v>
                </c:pt>
                <c:pt idx="2">
                  <c:v>Nico</c:v>
                </c:pt>
                <c:pt idx="3">
                  <c:v>Fabi</c:v>
                </c:pt>
                <c:pt idx="4">
                  <c:v>Molli</c:v>
                </c:pt>
                <c:pt idx="5">
                  <c:v>Daniel </c:v>
                </c:pt>
                <c:pt idx="6">
                  <c:v>Julien</c:v>
                </c:pt>
                <c:pt idx="7">
                  <c:v>Laurits</c:v>
                </c:pt>
                <c:pt idx="8">
                  <c:v>Domi</c:v>
                </c:pt>
                <c:pt idx="9">
                  <c:v>Jamie </c:v>
                </c:pt>
                <c:pt idx="10">
                  <c:v>Josh</c:v>
                </c:pt>
                <c:pt idx="11">
                  <c:v>Flo</c:v>
                </c:pt>
                <c:pt idx="12">
                  <c:v>Petar</c:v>
                </c:pt>
                <c:pt idx="13">
                  <c:v>Niki</c:v>
                </c:pt>
                <c:pt idx="14">
                  <c:v>Albert </c:v>
                </c:pt>
                <c:pt idx="15">
                  <c:v>Rafa</c:v>
                </c:pt>
                <c:pt idx="16">
                  <c:v>Robin</c:v>
                </c:pt>
                <c:pt idx="17">
                  <c:v>Ben</c:v>
                </c:pt>
              </c:strCache>
            </c:strRef>
          </c:cat>
          <c:val>
            <c:numRef>
              <c:f>März!$BD$23:$BD$40</c:f>
              <c:numCache>
                <c:formatCode>0%</c:formatCode>
                <c:ptCount val="18"/>
                <c:pt idx="0">
                  <c:v>0.66666666666666663</c:v>
                </c:pt>
                <c:pt idx="1">
                  <c:v>0.66666666666666663</c:v>
                </c:pt>
                <c:pt idx="2">
                  <c:v>0.66666666666666663</c:v>
                </c:pt>
                <c:pt idx="3">
                  <c:v>0</c:v>
                </c:pt>
                <c:pt idx="4">
                  <c:v>0.66666666666666663</c:v>
                </c:pt>
                <c:pt idx="5">
                  <c:v>0.8</c:v>
                </c:pt>
                <c:pt idx="6">
                  <c:v>0</c:v>
                </c:pt>
                <c:pt idx="7">
                  <c:v>0.16666666666666666</c:v>
                </c:pt>
                <c:pt idx="8">
                  <c:v>0</c:v>
                </c:pt>
                <c:pt idx="9">
                  <c:v>0.33333333333333331</c:v>
                </c:pt>
                <c:pt idx="10">
                  <c:v>0</c:v>
                </c:pt>
                <c:pt idx="11">
                  <c:v>0.2</c:v>
                </c:pt>
                <c:pt idx="12">
                  <c:v>0</c:v>
                </c:pt>
                <c:pt idx="13">
                  <c:v>0</c:v>
                </c:pt>
                <c:pt idx="14">
                  <c:v>0.33333333333333331</c:v>
                </c:pt>
                <c:pt idx="15">
                  <c:v>0.33333333333333331</c:v>
                </c:pt>
                <c:pt idx="16">
                  <c:v>0.33333333333333331</c:v>
                </c:pt>
                <c:pt idx="1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65-DD4D-AFC2-0895690E89B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Siegquote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März!$BA$23:$BA$40</c15:sqref>
                        </c15:formulaRef>
                      </c:ext>
                    </c:extLst>
                    <c:strCache>
                      <c:ptCount val="18"/>
                      <c:pt idx="0">
                        <c:v>Alex</c:v>
                      </c:pt>
                      <c:pt idx="1">
                        <c:v>Crouch</c:v>
                      </c:pt>
                      <c:pt idx="2">
                        <c:v>Nico</c:v>
                      </c:pt>
                      <c:pt idx="3">
                        <c:v>Fabi</c:v>
                      </c:pt>
                      <c:pt idx="4">
                        <c:v>Molli</c:v>
                      </c:pt>
                      <c:pt idx="5">
                        <c:v>Daniel </c:v>
                      </c:pt>
                      <c:pt idx="6">
                        <c:v>Julien</c:v>
                      </c:pt>
                      <c:pt idx="7">
                        <c:v>Laurits</c:v>
                      </c:pt>
                      <c:pt idx="8">
                        <c:v>Domi</c:v>
                      </c:pt>
                      <c:pt idx="9">
                        <c:v>Jamie </c:v>
                      </c:pt>
                      <c:pt idx="10">
                        <c:v>Josh</c:v>
                      </c:pt>
                      <c:pt idx="11">
                        <c:v>Flo</c:v>
                      </c:pt>
                      <c:pt idx="12">
                        <c:v>Petar</c:v>
                      </c:pt>
                      <c:pt idx="13">
                        <c:v>Niki</c:v>
                      </c:pt>
                      <c:pt idx="14">
                        <c:v>Albert </c:v>
                      </c:pt>
                      <c:pt idx="15">
                        <c:v>Rafa</c:v>
                      </c:pt>
                      <c:pt idx="16">
                        <c:v>Robin</c:v>
                      </c:pt>
                      <c:pt idx="17">
                        <c:v>Ben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(März!$F$17,März!$H$17,März!$J$17,März!$L$17,März!$N$17,März!$P$17,März!$R$17,März!$T$17,März!$Z$17,März!$X$17,März!$V$17,März!$AB$17,März!$AD$17,März!$AF$17,März!$AH$17,März!$AJ$17,März!$AL$17,März!$AN$17,März!$AP$17)</c15:sqref>
                        </c15:formulaRef>
                      </c:ext>
                    </c:extLst>
                    <c:numCache>
                      <c:formatCode>0%</c:formatCode>
                      <c:ptCount val="19"/>
                      <c:pt idx="0">
                        <c:v>0.5</c:v>
                      </c:pt>
                      <c:pt idx="1">
                        <c:v>0.8</c:v>
                      </c:pt>
                      <c:pt idx="2">
                        <c:v>0.66666666666666663</c:v>
                      </c:pt>
                      <c:pt idx="3">
                        <c:v>0</c:v>
                      </c:pt>
                      <c:pt idx="4">
                        <c:v>0.66666666666666663</c:v>
                      </c:pt>
                      <c:pt idx="5">
                        <c:v>0.66666666666666663</c:v>
                      </c:pt>
                      <c:pt idx="6">
                        <c:v>0.75</c:v>
                      </c:pt>
                      <c:pt idx="7">
                        <c:v>0.66666666666666663</c:v>
                      </c:pt>
                      <c:pt idx="8">
                        <c:v>0.33333333333333331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0.33333333333333331</c:v>
                      </c:pt>
                      <c:pt idx="12">
                        <c:v>0.33333333333333331</c:v>
                      </c:pt>
                      <c:pt idx="13">
                        <c:v>0.33333333333333331</c:v>
                      </c:pt>
                      <c:pt idx="14">
                        <c:v>0</c:v>
                      </c:pt>
                      <c:pt idx="15">
                        <c:v>0.2</c:v>
                      </c:pt>
                      <c:pt idx="16">
                        <c:v>0.16666666666666666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865-DD4D-AFC2-0895690E89B2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Siege: Alt vs. Jung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C27-42A7-A141-75CAAF7331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C27-42A7-A141-75CAAF73318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C27-42A7-A141-75CAAF73318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März!$AU$26:$AU$28</c:f>
              <c:strCache>
                <c:ptCount val="3"/>
                <c:pt idx="0">
                  <c:v>Unentschieden</c:v>
                </c:pt>
                <c:pt idx="1">
                  <c:v>Alt</c:v>
                </c:pt>
                <c:pt idx="2">
                  <c:v>Jung</c:v>
                </c:pt>
              </c:strCache>
            </c:strRef>
          </c:cat>
          <c:val>
            <c:numRef>
              <c:f>(März!$B$16,März!$B$18,März!$D$18)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2-B841-96F5-052AC50CFE6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 und Tore in Gleichzahl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26733255051340671"/>
          <c:y val="0.12585730046700019"/>
          <c:w val="0.49205123641806636"/>
          <c:h val="0.7940304318563759"/>
        </c:manualLayout>
      </c:layout>
      <c:doughnutChart>
        <c:varyColors val="1"/>
        <c:ser>
          <c:idx val="0"/>
          <c:order val="0"/>
          <c:tx>
            <c:v>Siege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7BA-419A-8465-6CAA776FB0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7BA-419A-8465-6CAA776FB0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1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(März!$B$1,März!$D$1)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(März!$AV$17,März!$AU$17)</c:f>
              <c:numCache>
                <c:formatCode>0%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E-C04E-9616-22212D1768DD}"/>
            </c:ext>
          </c:extLst>
        </c:ser>
        <c:ser>
          <c:idx val="1"/>
          <c:order val="1"/>
          <c:tx>
            <c:v>Tore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7BA-419A-8465-6CAA776FB0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7BA-419A-8465-6CAA776FB0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(März!$B$1,März!$D$1)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(März!$AV$20,März!$AU$20)</c:f>
              <c:numCache>
                <c:formatCode>General</c:formatCode>
                <c:ptCount val="2"/>
                <c:pt idx="0">
                  <c:v>7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5E-C04E-9616-22212D176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März!$BD$6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März!$BC$7:$BC$9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März!$BD$7:$BD$9</c:f>
              <c:numCache>
                <c:formatCode>General</c:formatCode>
                <c:ptCount val="3"/>
                <c:pt idx="0">
                  <c:v>7</c:v>
                </c:pt>
                <c:pt idx="1">
                  <c:v>0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AE-0D45-A83D-39DA17208D73}"/>
            </c:ext>
          </c:extLst>
        </c:ser>
        <c:ser>
          <c:idx val="1"/>
          <c:order val="1"/>
          <c:tx>
            <c:strRef>
              <c:f>März!$BE$6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März!$BC$7:$BC$9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März!$BE$7:$BE$9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AE-0D45-A83D-39DA17208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354832"/>
        <c:axId val="8803573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März!$BF$6</c15:sqref>
                        </c15:formulaRef>
                      </c:ext>
                    </c:extLst>
                    <c:strCache>
                      <c:ptCount val="1"/>
                      <c:pt idx="0">
                        <c:v>Gesamt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März!$BC$7:$BC$9</c15:sqref>
                        </c15:formulaRef>
                      </c:ext>
                    </c:extLst>
                    <c:strCache>
                      <c:ptCount val="3"/>
                      <c:pt idx="0">
                        <c:v>Montag</c:v>
                      </c:pt>
                      <c:pt idx="1">
                        <c:v>Mittwoch</c:v>
                      </c:pt>
                      <c:pt idx="2">
                        <c:v>Donnerstag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März!$BF$7:$BF$9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25</c:v>
                      </c:pt>
                      <c:pt idx="1">
                        <c:v>25</c:v>
                      </c:pt>
                      <c:pt idx="2">
                        <c:v>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3AE-0D45-A83D-39DA17208D73}"/>
                  </c:ext>
                </c:extLst>
              </c15:ser>
            </c15:filteredBarSeries>
          </c:ext>
        </c:extLst>
      </c:barChart>
      <c:catAx>
        <c:axId val="88035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0357328"/>
        <c:crosses val="autoZero"/>
        <c:auto val="1"/>
        <c:lblAlgn val="ctr"/>
        <c:lblOffset val="100"/>
        <c:noMultiLvlLbl val="0"/>
      </c:catAx>
      <c:valAx>
        <c:axId val="88035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035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März!$BD$1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März!$BC$2:$BC$4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März!$BD$2:$BD$4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78-7742-9631-42A6692FC055}"/>
            </c:ext>
          </c:extLst>
        </c:ser>
        <c:ser>
          <c:idx val="1"/>
          <c:order val="1"/>
          <c:tx>
            <c:strRef>
              <c:f>März!$BE$1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März!$BC$2:$BC$4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März!$BE$2:$BE$4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78-7742-9631-42A6692FC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0279856"/>
        <c:axId val="1450262384"/>
      </c:barChart>
      <c:catAx>
        <c:axId val="145027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0262384"/>
        <c:crosses val="autoZero"/>
        <c:auto val="1"/>
        <c:lblAlgn val="ctr"/>
        <c:lblOffset val="100"/>
        <c:noMultiLvlLbl val="0"/>
      </c:catAx>
      <c:valAx>
        <c:axId val="14502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027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März!$BI$1</c:f>
              <c:strCache>
                <c:ptCount val="1"/>
                <c:pt idx="0">
                  <c:v>Montag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März!$BH$2:$BH$18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Ben</c:v>
                </c:pt>
                <c:pt idx="13">
                  <c:v>Petar</c:v>
                </c:pt>
                <c:pt idx="14">
                  <c:v>Domi</c:v>
                </c:pt>
                <c:pt idx="15">
                  <c:v>Flo</c:v>
                </c:pt>
                <c:pt idx="16">
                  <c:v>Laurits</c:v>
                </c:pt>
              </c:strCache>
            </c:strRef>
          </c:cat>
          <c:val>
            <c:numRef>
              <c:f>März!$BI$2:$BI$18</c:f>
              <c:numCache>
                <c:formatCode>0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E-1C49-9E63-3FB6B71AF3C2}"/>
            </c:ext>
          </c:extLst>
        </c:ser>
        <c:ser>
          <c:idx val="1"/>
          <c:order val="1"/>
          <c:tx>
            <c:strRef>
              <c:f>März!$BJ$1</c:f>
              <c:strCache>
                <c:ptCount val="1"/>
                <c:pt idx="0">
                  <c:v>Mittwoch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März!$BH$2:$BH$18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Ben</c:v>
                </c:pt>
                <c:pt idx="13">
                  <c:v>Petar</c:v>
                </c:pt>
                <c:pt idx="14">
                  <c:v>Domi</c:v>
                </c:pt>
                <c:pt idx="15">
                  <c:v>Flo</c:v>
                </c:pt>
                <c:pt idx="16">
                  <c:v>Laurits</c:v>
                </c:pt>
              </c:strCache>
            </c:strRef>
          </c:cat>
          <c:val>
            <c:numRef>
              <c:f>März!$BJ$2:$BJ$18</c:f>
              <c:numCache>
                <c:formatCode>0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9E-1C49-9E63-3FB6B71AF3C2}"/>
            </c:ext>
          </c:extLst>
        </c:ser>
        <c:ser>
          <c:idx val="2"/>
          <c:order val="2"/>
          <c:tx>
            <c:strRef>
              <c:f>März!$BK$1</c:f>
              <c:strCache>
                <c:ptCount val="1"/>
                <c:pt idx="0">
                  <c:v>Donnerstag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März!$BH$2:$BH$18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Ben</c:v>
                </c:pt>
                <c:pt idx="13">
                  <c:v>Petar</c:v>
                </c:pt>
                <c:pt idx="14">
                  <c:v>Domi</c:v>
                </c:pt>
                <c:pt idx="15">
                  <c:v>Flo</c:v>
                </c:pt>
                <c:pt idx="16">
                  <c:v>Laurits</c:v>
                </c:pt>
              </c:strCache>
            </c:strRef>
          </c:cat>
          <c:val>
            <c:numRef>
              <c:f>März!$BK$2:$BK$18</c:f>
              <c:numCache>
                <c:formatCode>0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9E-1C49-9E63-3FB6B71AF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8298848"/>
        <c:axId val="1548299264"/>
      </c:barChart>
      <c:catAx>
        <c:axId val="154829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299264"/>
        <c:crosses val="autoZero"/>
        <c:auto val="1"/>
        <c:lblAlgn val="ctr"/>
        <c:lblOffset val="100"/>
        <c:noMultiLvlLbl val="0"/>
      </c:catAx>
      <c:valAx>
        <c:axId val="154829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29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Tore pro Spiel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v>Tore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037-44AE-BAEB-033CA640CB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037-44AE-BAEB-033CA640CBB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037-44AE-BAEB-033CA640CBBB}"/>
              </c:ext>
            </c:extLst>
          </c:dPt>
          <c:dLbls>
            <c:dLbl>
              <c:idx val="0"/>
              <c:layout>
                <c:manualLayout>
                  <c:x val="5.7496062992125986E-2"/>
                  <c:y val="-6.3520705745115195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037-44AE-BAEB-033CA640CBBB}"/>
                </c:ext>
              </c:extLst>
            </c:dLbl>
            <c:dLbl>
              <c:idx val="1"/>
              <c:layout>
                <c:manualLayout>
                  <c:x val="0.30928040244969379"/>
                  <c:y val="-3.550988315749054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39590"/>
                        <a:gd name="adj2" fmla="val -79586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A037-44AE-BAEB-033CA640CBBB}"/>
                </c:ext>
              </c:extLst>
            </c:dLbl>
            <c:dLbl>
              <c:idx val="2"/>
              <c:layout>
                <c:manualLayout>
                  <c:x val="-7.7043853893263348E-2"/>
                  <c:y val="-5.611876640419947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037-44AE-BAEB-033CA640CBB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März!$BC$7:$BC$9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März!$BF$12:$BF$14</c:f>
              <c:numCache>
                <c:formatCode>General</c:formatCode>
                <c:ptCount val="3"/>
                <c:pt idx="0">
                  <c:v>2.25</c:v>
                </c:pt>
                <c:pt idx="1">
                  <c:v>0</c:v>
                </c:pt>
                <c:pt idx="2">
                  <c:v>3.666666666666667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3-EE40-8588-82A7D0234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  <a:r>
              <a:rPr lang="de-DE" baseline="0"/>
              <a:t> pro Spiel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März!$BD$11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März!$BC$12:$BC$14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März!$BD$12:$BD$14</c:f>
              <c:numCache>
                <c:formatCode>General</c:formatCode>
                <c:ptCount val="3"/>
                <c:pt idx="0">
                  <c:v>1.75</c:v>
                </c:pt>
                <c:pt idx="1">
                  <c:v>0</c:v>
                </c:pt>
                <c:pt idx="2">
                  <c:v>2.3333333333333335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5-154B-848E-93CA584CFB76}"/>
            </c:ext>
          </c:extLst>
        </c:ser>
        <c:ser>
          <c:idx val="1"/>
          <c:order val="1"/>
          <c:tx>
            <c:strRef>
              <c:f>März!$BE$11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März!$BC$12:$BC$14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März!$BE$12:$BE$14</c:f>
              <c:numCache>
                <c:formatCode>General</c:formatCode>
                <c:ptCount val="3"/>
                <c:pt idx="0">
                  <c:v>0.5</c:v>
                </c:pt>
                <c:pt idx="1">
                  <c:v>0</c:v>
                </c:pt>
                <c:pt idx="2">
                  <c:v>1.3333333333333333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5-154B-848E-93CA584CF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584879"/>
        <c:axId val="214590703"/>
      </c:barChart>
      <c:catAx>
        <c:axId val="21458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590703"/>
        <c:crosses val="autoZero"/>
        <c:auto val="1"/>
        <c:lblAlgn val="ctr"/>
        <c:lblOffset val="100"/>
        <c:noMultiLvlLbl val="0"/>
      </c:catAx>
      <c:valAx>
        <c:axId val="21459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58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'letzterMonat (2)'!$F$1:$AK$1</c:f>
              <c:strCache>
                <c:ptCount val="31"/>
                <c:pt idx="0">
                  <c:v>Crouch</c:v>
                </c:pt>
                <c:pt idx="2">
                  <c:v>Fabi</c:v>
                </c:pt>
                <c:pt idx="4">
                  <c:v>Marc</c:v>
                </c:pt>
                <c:pt idx="6">
                  <c:v>Alex</c:v>
                </c:pt>
                <c:pt idx="8">
                  <c:v>Molli</c:v>
                </c:pt>
                <c:pt idx="10">
                  <c:v>Nico</c:v>
                </c:pt>
                <c:pt idx="12">
                  <c:v>Daniel </c:v>
                </c:pt>
                <c:pt idx="14">
                  <c:v>Robin</c:v>
                </c:pt>
                <c:pt idx="16">
                  <c:v>Rafa</c:v>
                </c:pt>
                <c:pt idx="18">
                  <c:v>Jamie </c:v>
                </c:pt>
                <c:pt idx="20">
                  <c:v>Josh</c:v>
                </c:pt>
                <c:pt idx="22">
                  <c:v>Julien</c:v>
                </c:pt>
                <c:pt idx="24">
                  <c:v>Simi</c:v>
                </c:pt>
                <c:pt idx="26">
                  <c:v>Albert </c:v>
                </c:pt>
                <c:pt idx="28">
                  <c:v>Flo</c:v>
                </c:pt>
                <c:pt idx="30">
                  <c:v>Christian</c:v>
                </c:pt>
              </c:strCache>
            </c:strRef>
          </c:cat>
          <c:val>
            <c:numRef>
              <c:f>'letzterMonat (2)'!$F$20:$AK$20</c:f>
              <c:numCache>
                <c:formatCode>General</c:formatCode>
                <c:ptCount val="32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  <c:pt idx="18">
                  <c:v>0</c:v>
                </c:pt>
                <c:pt idx="20">
                  <c:v>0</c:v>
                </c:pt>
                <c:pt idx="22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8-834D-B0DD-3B70AFF5FC4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Siege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'letzterMonat (2)'!$F$1:$AQ$1</c:f>
              <c:strCache>
                <c:ptCount val="33"/>
                <c:pt idx="0">
                  <c:v>Crouch</c:v>
                </c:pt>
                <c:pt idx="2">
                  <c:v>Fabi</c:v>
                </c:pt>
                <c:pt idx="4">
                  <c:v>Marc</c:v>
                </c:pt>
                <c:pt idx="6">
                  <c:v>Alex</c:v>
                </c:pt>
                <c:pt idx="8">
                  <c:v>Molli</c:v>
                </c:pt>
                <c:pt idx="10">
                  <c:v>Nico</c:v>
                </c:pt>
                <c:pt idx="12">
                  <c:v>Daniel </c:v>
                </c:pt>
                <c:pt idx="14">
                  <c:v>Robin</c:v>
                </c:pt>
                <c:pt idx="16">
                  <c:v>Rafa</c:v>
                </c:pt>
                <c:pt idx="18">
                  <c:v>Jamie </c:v>
                </c:pt>
                <c:pt idx="20">
                  <c:v>Josh</c:v>
                </c:pt>
                <c:pt idx="22">
                  <c:v>Julien</c:v>
                </c:pt>
                <c:pt idx="24">
                  <c:v>Simi</c:v>
                </c:pt>
                <c:pt idx="26">
                  <c:v>Albert </c:v>
                </c:pt>
                <c:pt idx="28">
                  <c:v>Flo</c:v>
                </c:pt>
                <c:pt idx="30">
                  <c:v>Christian</c:v>
                </c:pt>
                <c:pt idx="32">
                  <c:v>Moritz</c:v>
                </c:pt>
              </c:strCache>
            </c:strRef>
          </c:cat>
          <c:val>
            <c:numRef>
              <c:f>'letzterMonat (2)'!$F$18:$AQ$18</c:f>
              <c:numCache>
                <c:formatCode>General</c:formatCode>
                <c:ptCount val="38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  <c:pt idx="18">
                  <c:v>0</c:v>
                </c:pt>
                <c:pt idx="20">
                  <c:v>0</c:v>
                </c:pt>
                <c:pt idx="22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  <c:pt idx="34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0F-3D4D-9500-E47828F8A3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letzterMonat!$F$1:$AK$1</c:f>
              <c:strCache>
                <c:ptCount val="31"/>
                <c:pt idx="0">
                  <c:v>Crouch</c:v>
                </c:pt>
                <c:pt idx="2">
                  <c:v>Fabi</c:v>
                </c:pt>
                <c:pt idx="4">
                  <c:v>Marc</c:v>
                </c:pt>
                <c:pt idx="6">
                  <c:v>Alex</c:v>
                </c:pt>
                <c:pt idx="8">
                  <c:v>Molli</c:v>
                </c:pt>
                <c:pt idx="10">
                  <c:v>Nico</c:v>
                </c:pt>
                <c:pt idx="12">
                  <c:v>Daniel </c:v>
                </c:pt>
                <c:pt idx="14">
                  <c:v>Robin</c:v>
                </c:pt>
                <c:pt idx="16">
                  <c:v>Rafa</c:v>
                </c:pt>
                <c:pt idx="18">
                  <c:v>Jamie </c:v>
                </c:pt>
                <c:pt idx="20">
                  <c:v>Josh</c:v>
                </c:pt>
                <c:pt idx="22">
                  <c:v>Julien</c:v>
                </c:pt>
                <c:pt idx="24">
                  <c:v>Simi</c:v>
                </c:pt>
                <c:pt idx="26">
                  <c:v>Albert </c:v>
                </c:pt>
                <c:pt idx="28">
                  <c:v>Flo</c:v>
                </c:pt>
                <c:pt idx="30">
                  <c:v>Christian</c:v>
                </c:pt>
              </c:strCache>
            </c:strRef>
          </c:cat>
          <c:val>
            <c:numRef>
              <c:f>letzterMonat!$F$20:$AK$20</c:f>
              <c:numCache>
                <c:formatCode>General</c:formatCode>
                <c:ptCount val="32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  <c:pt idx="18">
                  <c:v>0</c:v>
                </c:pt>
                <c:pt idx="20">
                  <c:v>0</c:v>
                </c:pt>
                <c:pt idx="22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A0-41B4-9148-D596C6B9924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Siege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letzterMonat!$F$1:$AQ$1</c:f>
              <c:strCache>
                <c:ptCount val="33"/>
                <c:pt idx="0">
                  <c:v>Crouch</c:v>
                </c:pt>
                <c:pt idx="2">
                  <c:v>Fabi</c:v>
                </c:pt>
                <c:pt idx="4">
                  <c:v>Marc</c:v>
                </c:pt>
                <c:pt idx="6">
                  <c:v>Alex</c:v>
                </c:pt>
                <c:pt idx="8">
                  <c:v>Molli</c:v>
                </c:pt>
                <c:pt idx="10">
                  <c:v>Nico</c:v>
                </c:pt>
                <c:pt idx="12">
                  <c:v>Daniel </c:v>
                </c:pt>
                <c:pt idx="14">
                  <c:v>Robin</c:v>
                </c:pt>
                <c:pt idx="16">
                  <c:v>Rafa</c:v>
                </c:pt>
                <c:pt idx="18">
                  <c:v>Jamie </c:v>
                </c:pt>
                <c:pt idx="20">
                  <c:v>Josh</c:v>
                </c:pt>
                <c:pt idx="22">
                  <c:v>Julien</c:v>
                </c:pt>
                <c:pt idx="24">
                  <c:v>Simi</c:v>
                </c:pt>
                <c:pt idx="26">
                  <c:v>Albert </c:v>
                </c:pt>
                <c:pt idx="28">
                  <c:v>Flo</c:v>
                </c:pt>
                <c:pt idx="30">
                  <c:v>Christian</c:v>
                </c:pt>
                <c:pt idx="32">
                  <c:v>Moritz</c:v>
                </c:pt>
              </c:strCache>
            </c:strRef>
          </c:cat>
          <c:val>
            <c:numRef>
              <c:f>letzterMonat!$F$18:$AQ$18</c:f>
              <c:numCache>
                <c:formatCode>General</c:formatCode>
                <c:ptCount val="38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  <c:pt idx="18">
                  <c:v>0</c:v>
                </c:pt>
                <c:pt idx="20">
                  <c:v>0</c:v>
                </c:pt>
                <c:pt idx="22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  <c:pt idx="34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E0-4156-B3CF-217A804A42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Siege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elete val="1"/>
          </c:dLbls>
          <c:cat>
            <c:strRef>
              <c:f>'October-2022'!$H$1:$AO$1</c:f>
              <c:strCache>
                <c:ptCount val="33"/>
                <c:pt idx="0">
                  <c:v>Daniel </c:v>
                </c:pt>
                <c:pt idx="2">
                  <c:v>Molli</c:v>
                </c:pt>
                <c:pt idx="4">
                  <c:v>Fabi</c:v>
                </c:pt>
                <c:pt idx="6">
                  <c:v>Nico</c:v>
                </c:pt>
                <c:pt idx="8">
                  <c:v>Alex</c:v>
                </c:pt>
                <c:pt idx="10">
                  <c:v>Tobi</c:v>
                </c:pt>
                <c:pt idx="12">
                  <c:v>Crouch</c:v>
                </c:pt>
                <c:pt idx="14">
                  <c:v>Julien</c:v>
                </c:pt>
                <c:pt idx="16">
                  <c:v>Josh</c:v>
                </c:pt>
                <c:pt idx="18">
                  <c:v>Jamie </c:v>
                </c:pt>
                <c:pt idx="20">
                  <c:v>Albert </c:v>
                </c:pt>
                <c:pt idx="22">
                  <c:v>Rafa</c:v>
                </c:pt>
                <c:pt idx="24">
                  <c:v>Robin</c:v>
                </c:pt>
                <c:pt idx="26">
                  <c:v>Simi</c:v>
                </c:pt>
                <c:pt idx="28">
                  <c:v>Christian</c:v>
                </c:pt>
                <c:pt idx="30">
                  <c:v>Moritz</c:v>
                </c:pt>
                <c:pt idx="32">
                  <c:v>Otis</c:v>
                </c:pt>
              </c:strCache>
            </c:strRef>
          </c:cat>
          <c:val>
            <c:numRef>
              <c:f>'October-2022'!$H$18:$AO$18</c:f>
              <c:numCache>
                <c:formatCode>General</c:formatCode>
                <c:ptCount val="34"/>
                <c:pt idx="0">
                  <c:v>5</c:v>
                </c:pt>
                <c:pt idx="2">
                  <c:v>6</c:v>
                </c:pt>
                <c:pt idx="4">
                  <c:v>6</c:v>
                </c:pt>
                <c:pt idx="6">
                  <c:v>4</c:v>
                </c:pt>
                <c:pt idx="8">
                  <c:v>6</c:v>
                </c:pt>
                <c:pt idx="10">
                  <c:v>1</c:v>
                </c:pt>
                <c:pt idx="12">
                  <c:v>2</c:v>
                </c:pt>
                <c:pt idx="14">
                  <c:v>7</c:v>
                </c:pt>
                <c:pt idx="16">
                  <c:v>4</c:v>
                </c:pt>
                <c:pt idx="18">
                  <c:v>3</c:v>
                </c:pt>
                <c:pt idx="20">
                  <c:v>2</c:v>
                </c:pt>
                <c:pt idx="22">
                  <c:v>2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B-4CB2-AF4A-3C2A591B02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7663712273996363E-2"/>
          <c:y val="3.7890007294660213E-3"/>
          <c:w val="0.90579926281654022"/>
          <c:h val="0.70786385177642108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'October-2022'!$H$1:$AO$1</c:f>
              <c:strCache>
                <c:ptCount val="33"/>
                <c:pt idx="0">
                  <c:v>Daniel </c:v>
                </c:pt>
                <c:pt idx="2">
                  <c:v>Molli</c:v>
                </c:pt>
                <c:pt idx="4">
                  <c:v>Fabi</c:v>
                </c:pt>
                <c:pt idx="6">
                  <c:v>Nico</c:v>
                </c:pt>
                <c:pt idx="8">
                  <c:v>Alex</c:v>
                </c:pt>
                <c:pt idx="10">
                  <c:v>Tobi</c:v>
                </c:pt>
                <c:pt idx="12">
                  <c:v>Crouch</c:v>
                </c:pt>
                <c:pt idx="14">
                  <c:v>Julien</c:v>
                </c:pt>
                <c:pt idx="16">
                  <c:v>Josh</c:v>
                </c:pt>
                <c:pt idx="18">
                  <c:v>Jamie </c:v>
                </c:pt>
                <c:pt idx="20">
                  <c:v>Albert </c:v>
                </c:pt>
                <c:pt idx="22">
                  <c:v>Rafa</c:v>
                </c:pt>
                <c:pt idx="24">
                  <c:v>Robin</c:v>
                </c:pt>
                <c:pt idx="26">
                  <c:v>Simi</c:v>
                </c:pt>
                <c:pt idx="28">
                  <c:v>Christian</c:v>
                </c:pt>
                <c:pt idx="30">
                  <c:v>Moritz</c:v>
                </c:pt>
                <c:pt idx="32">
                  <c:v>Otis</c:v>
                </c:pt>
              </c:strCache>
            </c:strRef>
          </c:cat>
          <c:val>
            <c:numRef>
              <c:f>'October-2022'!$H$20:$AO$20</c:f>
              <c:numCache>
                <c:formatCode>General</c:formatCode>
                <c:ptCount val="34"/>
                <c:pt idx="0">
                  <c:v>0</c:v>
                </c:pt>
                <c:pt idx="2">
                  <c:v>4</c:v>
                </c:pt>
                <c:pt idx="4">
                  <c:v>3</c:v>
                </c:pt>
                <c:pt idx="6">
                  <c:v>15</c:v>
                </c:pt>
                <c:pt idx="8">
                  <c:v>17</c:v>
                </c:pt>
                <c:pt idx="10">
                  <c:v>0</c:v>
                </c:pt>
                <c:pt idx="12">
                  <c:v>14</c:v>
                </c:pt>
                <c:pt idx="14">
                  <c:v>2</c:v>
                </c:pt>
                <c:pt idx="16">
                  <c:v>2</c:v>
                </c:pt>
                <c:pt idx="18">
                  <c:v>0</c:v>
                </c:pt>
                <c:pt idx="20">
                  <c:v>7</c:v>
                </c:pt>
                <c:pt idx="22">
                  <c:v>5</c:v>
                </c:pt>
                <c:pt idx="24">
                  <c:v>-1</c:v>
                </c:pt>
                <c:pt idx="26">
                  <c:v>-1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A-4071-96F1-DB2179C1376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Siegquote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Siegquote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'October-2022'!$H$1:$AO$1</c:f>
              <c:strCache>
                <c:ptCount val="33"/>
                <c:pt idx="0">
                  <c:v>Daniel </c:v>
                </c:pt>
                <c:pt idx="2">
                  <c:v>Molli</c:v>
                </c:pt>
                <c:pt idx="4">
                  <c:v>Fabi</c:v>
                </c:pt>
                <c:pt idx="6">
                  <c:v>Nico</c:v>
                </c:pt>
                <c:pt idx="8">
                  <c:v>Alex</c:v>
                </c:pt>
                <c:pt idx="10">
                  <c:v>Tobi</c:v>
                </c:pt>
                <c:pt idx="12">
                  <c:v>Crouch</c:v>
                </c:pt>
                <c:pt idx="14">
                  <c:v>Julien</c:v>
                </c:pt>
                <c:pt idx="16">
                  <c:v>Josh</c:v>
                </c:pt>
                <c:pt idx="18">
                  <c:v>Jamie </c:v>
                </c:pt>
                <c:pt idx="20">
                  <c:v>Albert </c:v>
                </c:pt>
                <c:pt idx="22">
                  <c:v>Rafa</c:v>
                </c:pt>
                <c:pt idx="24">
                  <c:v>Robin</c:v>
                </c:pt>
                <c:pt idx="26">
                  <c:v>Simi</c:v>
                </c:pt>
                <c:pt idx="28">
                  <c:v>Christian</c:v>
                </c:pt>
                <c:pt idx="30">
                  <c:v>Moritz</c:v>
                </c:pt>
                <c:pt idx="32">
                  <c:v>Otis</c:v>
                </c:pt>
              </c:strCache>
            </c:strRef>
          </c:cat>
          <c:val>
            <c:numRef>
              <c:f>'October-2022'!$H$17:$AO$17</c:f>
              <c:numCache>
                <c:formatCode>0%</c:formatCode>
                <c:ptCount val="34"/>
                <c:pt idx="0">
                  <c:v>1</c:v>
                </c:pt>
                <c:pt idx="2">
                  <c:v>0.6</c:v>
                </c:pt>
                <c:pt idx="4">
                  <c:v>0.6</c:v>
                </c:pt>
                <c:pt idx="6">
                  <c:v>0.5714285714285714</c:v>
                </c:pt>
                <c:pt idx="8">
                  <c:v>0.75</c:v>
                </c:pt>
                <c:pt idx="10">
                  <c:v>0</c:v>
                </c:pt>
                <c:pt idx="12">
                  <c:v>0.25</c:v>
                </c:pt>
                <c:pt idx="14">
                  <c:v>0.7</c:v>
                </c:pt>
                <c:pt idx="16">
                  <c:v>0.44444444444444442</c:v>
                </c:pt>
                <c:pt idx="18">
                  <c:v>0.3</c:v>
                </c:pt>
                <c:pt idx="20">
                  <c:v>0.25</c:v>
                </c:pt>
                <c:pt idx="22">
                  <c:v>0.2857142857142857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18-4ED0-9943-07FFF8E2A10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Siege: Alt vs. Jung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A3E-44D3-8C55-135FCD8D04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E5B-43F7-9E84-8A56BF4C834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Jahresauswertung!$B$1:$E$1</c15:sqref>
                  </c15:fullRef>
                </c:ext>
              </c:extLst>
              <c:f>(Jahresauswertung!$B$1,Jahresauswertung!$D$1)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Jahresauswertung!$B$18:$E$18</c15:sqref>
                  </c15:fullRef>
                </c:ext>
              </c:extLst>
              <c:f>(Jahresauswertung!$B$18,Jahresauswertung!$D$18)</c:f>
              <c:numCache>
                <c:formatCode>General</c:formatCode>
                <c:ptCount val="2"/>
                <c:pt idx="0">
                  <c:v>36</c:v>
                </c:pt>
                <c:pt idx="1">
                  <c:v>12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CA3E-44D3-8C55-135FCD8D042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7303577A-D1FE-46AA-9476-5CAD882688F7}">
          <cx:tx>
            <cx:txData>
              <cx:f/>
              <cx:v>Montag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6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8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9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0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8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9.xml"/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10" Type="http://schemas.openxmlformats.org/officeDocument/2006/relationships/chart" Target="../charts/chart31.xml"/><Relationship Id="rId4" Type="http://schemas.openxmlformats.org/officeDocument/2006/relationships/chart" Target="../charts/chart25.xml"/><Relationship Id="rId9" Type="http://schemas.openxmlformats.org/officeDocument/2006/relationships/chart" Target="../charts/chart30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9.xml"/><Relationship Id="rId3" Type="http://schemas.openxmlformats.org/officeDocument/2006/relationships/chart" Target="../charts/chart34.xml"/><Relationship Id="rId7" Type="http://schemas.openxmlformats.org/officeDocument/2006/relationships/chart" Target="../charts/chart38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10" Type="http://schemas.openxmlformats.org/officeDocument/2006/relationships/chart" Target="../charts/chart41.xml"/><Relationship Id="rId4" Type="http://schemas.openxmlformats.org/officeDocument/2006/relationships/chart" Target="../charts/chart35.xml"/><Relationship Id="rId9" Type="http://schemas.openxmlformats.org/officeDocument/2006/relationships/chart" Target="../charts/chart40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9.xml"/><Relationship Id="rId3" Type="http://schemas.openxmlformats.org/officeDocument/2006/relationships/chart" Target="../charts/chart44.xml"/><Relationship Id="rId7" Type="http://schemas.openxmlformats.org/officeDocument/2006/relationships/chart" Target="../charts/chart48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10" Type="http://schemas.openxmlformats.org/officeDocument/2006/relationships/chart" Target="../charts/chart51.xml"/><Relationship Id="rId4" Type="http://schemas.openxmlformats.org/officeDocument/2006/relationships/chart" Target="../charts/chart45.xml"/><Relationship Id="rId9" Type="http://schemas.openxmlformats.org/officeDocument/2006/relationships/chart" Target="../charts/chart5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3.xml"/><Relationship Id="rId1" Type="http://schemas.openxmlformats.org/officeDocument/2006/relationships/chart" Target="../charts/chart52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1.xml"/><Relationship Id="rId3" Type="http://schemas.openxmlformats.org/officeDocument/2006/relationships/chart" Target="../charts/chart56.xml"/><Relationship Id="rId7" Type="http://schemas.openxmlformats.org/officeDocument/2006/relationships/chart" Target="../charts/chart60.xml"/><Relationship Id="rId2" Type="http://schemas.openxmlformats.org/officeDocument/2006/relationships/chart" Target="../charts/chart55.xml"/><Relationship Id="rId1" Type="http://schemas.openxmlformats.org/officeDocument/2006/relationships/chart" Target="../charts/chart54.xml"/><Relationship Id="rId6" Type="http://schemas.openxmlformats.org/officeDocument/2006/relationships/chart" Target="../charts/chart59.xml"/><Relationship Id="rId5" Type="http://schemas.openxmlformats.org/officeDocument/2006/relationships/chart" Target="../charts/chart58.xml"/><Relationship Id="rId10" Type="http://schemas.openxmlformats.org/officeDocument/2006/relationships/chart" Target="../charts/chart63.xml"/><Relationship Id="rId4" Type="http://schemas.openxmlformats.org/officeDocument/2006/relationships/chart" Target="../charts/chart57.xml"/><Relationship Id="rId9" Type="http://schemas.openxmlformats.org/officeDocument/2006/relationships/chart" Target="../charts/chart6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5.xml"/><Relationship Id="rId1" Type="http://schemas.openxmlformats.org/officeDocument/2006/relationships/chart" Target="../charts/chart64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7.xml"/><Relationship Id="rId1" Type="http://schemas.openxmlformats.org/officeDocument/2006/relationships/chart" Target="../charts/chart66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0.xml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4" Type="http://schemas.openxmlformats.org/officeDocument/2006/relationships/chart" Target="../charts/chart7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283677</xdr:colOff>
      <xdr:row>26</xdr:row>
      <xdr:rowOff>70080</xdr:rowOff>
    </xdr:from>
    <xdr:to>
      <xdr:col>42</xdr:col>
      <xdr:colOff>312109</xdr:colOff>
      <xdr:row>44</xdr:row>
      <xdr:rowOff>96881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E57B939-B335-4E80-956C-2D2EB85251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246418</xdr:colOff>
      <xdr:row>45</xdr:row>
      <xdr:rowOff>0</xdr:rowOff>
    </xdr:from>
    <xdr:to>
      <xdr:col>43</xdr:col>
      <xdr:colOff>42505</xdr:colOff>
      <xdr:row>63</xdr:row>
      <xdr:rowOff>26801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6B9D1FD-8878-4AF4-B148-F144BD6646DD}"/>
            </a:ext>
            <a:ext uri="{147F2762-F138-4A5C-976F-8EAC2B608ADB}">
              <a16:predDERef xmlns:a16="http://schemas.microsoft.com/office/drawing/2014/main" pred="{DE57B939-B335-4E80-956C-2D2EB85251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341195</xdr:colOff>
      <xdr:row>45</xdr:row>
      <xdr:rowOff>1</xdr:rowOff>
    </xdr:from>
    <xdr:to>
      <xdr:col>21</xdr:col>
      <xdr:colOff>123210</xdr:colOff>
      <xdr:row>63</xdr:row>
      <xdr:rowOff>26802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F59EAFA7-F270-4665-BA4B-BAAC82E2046D}"/>
            </a:ext>
            <a:ext uri="{147F2762-F138-4A5C-976F-8EAC2B608ADB}">
              <a16:predDERef xmlns:a16="http://schemas.microsoft.com/office/drawing/2014/main" pred="{F6B9D1FD-8878-4AF4-B148-F144BD6646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418221</xdr:colOff>
      <xdr:row>26</xdr:row>
      <xdr:rowOff>113731</xdr:rowOff>
    </xdr:from>
    <xdr:to>
      <xdr:col>10</xdr:col>
      <xdr:colOff>238146</xdr:colOff>
      <xdr:row>44</xdr:row>
      <xdr:rowOff>66344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310EA42B-2BC4-4CC2-80B5-DE10F13D1093}"/>
            </a:ext>
            <a:ext uri="{147F2762-F138-4A5C-976F-8EAC2B608ADB}">
              <a16:predDERef xmlns:a16="http://schemas.microsoft.com/office/drawing/2014/main" pred="{F59EAFA7-F270-4665-BA4B-BAAC82E204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172357</xdr:colOff>
      <xdr:row>23</xdr:row>
      <xdr:rowOff>120650</xdr:rowOff>
    </xdr:from>
    <xdr:to>
      <xdr:col>51</xdr:col>
      <xdr:colOff>544286</xdr:colOff>
      <xdr:row>41</xdr:row>
      <xdr:rowOff>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9966CFAD-6BAE-418F-B8D3-E297745FDCC1}"/>
            </a:ext>
            <a:ext uri="{147F2762-F138-4A5C-976F-8EAC2B608ADB}">
              <a16:predDERef xmlns:a16="http://schemas.microsoft.com/office/drawing/2014/main" pred="{310EA42B-2BC4-4CC2-80B5-DE10F13D1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47</xdr:col>
      <xdr:colOff>122464</xdr:colOff>
      <xdr:row>1</xdr:row>
      <xdr:rowOff>57150</xdr:rowOff>
    </xdr:from>
    <xdr:to>
      <xdr:col>53</xdr:col>
      <xdr:colOff>176892</xdr:colOff>
      <xdr:row>16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Diagramm 6">
              <a:extLst>
                <a:ext uri="{FF2B5EF4-FFF2-40B4-BE49-F238E27FC236}">
                  <a16:creationId xmlns:a16="http://schemas.microsoft.com/office/drawing/2014/main" id="{E37982EC-E0B3-4F4D-A3BD-CB77C1C64016}"/>
                </a:ext>
                <a:ext uri="{147F2762-F138-4A5C-976F-8EAC2B608ADB}">
                  <a16:predDERef xmlns:a16="http://schemas.microsoft.com/office/drawing/2014/main" pred="{9966CFAD-6BAE-418F-B8D3-E297745FDC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57864" y="257175"/>
              <a:ext cx="4340678" cy="2879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62</xdr:col>
      <xdr:colOff>635001</xdr:colOff>
      <xdr:row>10</xdr:row>
      <xdr:rowOff>172357</xdr:rowOff>
    </xdr:from>
    <xdr:to>
      <xdr:col>66</xdr:col>
      <xdr:colOff>480786</xdr:colOff>
      <xdr:row>20</xdr:row>
      <xdr:rowOff>90714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6E1429C0-6BCA-4808-9D6F-7897D5EB414A}"/>
            </a:ext>
            <a:ext uri="{147F2762-F138-4A5C-976F-8EAC2B608ADB}">
              <a16:predDERef xmlns:a16="http://schemas.microsoft.com/office/drawing/2014/main" pred="{E37982EC-E0B3-4F4D-A3BD-CB77C1C640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62</xdr:col>
      <xdr:colOff>598715</xdr:colOff>
      <xdr:row>0</xdr:row>
      <xdr:rowOff>111577</xdr:rowOff>
    </xdr:from>
    <xdr:to>
      <xdr:col>66</xdr:col>
      <xdr:colOff>544287</xdr:colOff>
      <xdr:row>10</xdr:row>
      <xdr:rowOff>163285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6FF431A6-7E1C-4C67-B7C3-B6F63713BB03}"/>
            </a:ext>
            <a:ext uri="{147F2762-F138-4A5C-976F-8EAC2B608ADB}">
              <a16:predDERef xmlns:a16="http://schemas.microsoft.com/office/drawing/2014/main" pred="{6E1429C0-6BCA-4808-9D6F-7897D5EB41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66</xdr:col>
      <xdr:colOff>648607</xdr:colOff>
      <xdr:row>2</xdr:row>
      <xdr:rowOff>20864</xdr:rowOff>
    </xdr:from>
    <xdr:to>
      <xdr:col>72</xdr:col>
      <xdr:colOff>703035</xdr:colOff>
      <xdr:row>17</xdr:row>
      <xdr:rowOff>33564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325C49B8-D403-4C6C-B264-67587B4E41C3}"/>
            </a:ext>
            <a:ext uri="{147F2762-F138-4A5C-976F-8EAC2B608ADB}">
              <a16:predDERef xmlns:a16="http://schemas.microsoft.com/office/drawing/2014/main" pred="{6FF431A6-7E1C-4C67-B7C3-B6F63713BB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18956</xdr:colOff>
      <xdr:row>22</xdr:row>
      <xdr:rowOff>1632</xdr:rowOff>
    </xdr:from>
    <xdr:to>
      <xdr:col>43</xdr:col>
      <xdr:colOff>47388</xdr:colOff>
      <xdr:row>40</xdr:row>
      <xdr:rowOff>28433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447CD9AB-F2C0-4D9B-BFEB-3BC71A636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246418</xdr:colOff>
      <xdr:row>42</xdr:row>
      <xdr:rowOff>0</xdr:rowOff>
    </xdr:from>
    <xdr:to>
      <xdr:col>43</xdr:col>
      <xdr:colOff>42505</xdr:colOff>
      <xdr:row>60</xdr:row>
      <xdr:rowOff>26801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92E0ADE-9409-4AB3-BA3B-5F9EF817D550}"/>
            </a:ext>
            <a:ext uri="{147F2762-F138-4A5C-976F-8EAC2B608ADB}">
              <a16:predDERef xmlns:a16="http://schemas.microsoft.com/office/drawing/2014/main" pred="{447CD9AB-F2C0-4D9B-BFEB-3BC71A6369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341195</xdr:colOff>
      <xdr:row>42</xdr:row>
      <xdr:rowOff>1</xdr:rowOff>
    </xdr:from>
    <xdr:to>
      <xdr:col>21</xdr:col>
      <xdr:colOff>123210</xdr:colOff>
      <xdr:row>60</xdr:row>
      <xdr:rowOff>26802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45647B0-D720-4F21-ADB6-4610528916B9}"/>
            </a:ext>
            <a:ext uri="{147F2762-F138-4A5C-976F-8EAC2B608ADB}">
              <a16:predDERef xmlns:a16="http://schemas.microsoft.com/office/drawing/2014/main" pred="{092E0ADE-9409-4AB3-BA3B-5F9EF817D5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464403</xdr:colOff>
      <xdr:row>22</xdr:row>
      <xdr:rowOff>113730</xdr:rowOff>
    </xdr:from>
    <xdr:to>
      <xdr:col>10</xdr:col>
      <xdr:colOff>284328</xdr:colOff>
      <xdr:row>40</xdr:row>
      <xdr:rowOff>66343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F30E8677-7D8C-4591-8CF2-C9BB17AC7BD4}"/>
            </a:ext>
            <a:ext uri="{147F2762-F138-4A5C-976F-8EAC2B608ADB}">
              <a16:predDERef xmlns:a16="http://schemas.microsoft.com/office/drawing/2014/main" pred="{B45647B0-D720-4F21-ADB6-4610528916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283677</xdr:colOff>
      <xdr:row>26</xdr:row>
      <xdr:rowOff>70080</xdr:rowOff>
    </xdr:from>
    <xdr:to>
      <xdr:col>42</xdr:col>
      <xdr:colOff>312109</xdr:colOff>
      <xdr:row>44</xdr:row>
      <xdr:rowOff>96881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1B7EE03-228A-4B9D-9DD4-33E3A94CEA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246418</xdr:colOff>
      <xdr:row>45</xdr:row>
      <xdr:rowOff>0</xdr:rowOff>
    </xdr:from>
    <xdr:to>
      <xdr:col>43</xdr:col>
      <xdr:colOff>42505</xdr:colOff>
      <xdr:row>63</xdr:row>
      <xdr:rowOff>26801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09383BA-049A-474E-8190-C9440B4CD65A}"/>
            </a:ext>
            <a:ext uri="{147F2762-F138-4A5C-976F-8EAC2B608ADB}">
              <a16:predDERef xmlns:a16="http://schemas.microsoft.com/office/drawing/2014/main" pred="{C1B7EE03-228A-4B9D-9DD4-33E3A94CEA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341195</xdr:colOff>
      <xdr:row>45</xdr:row>
      <xdr:rowOff>1</xdr:rowOff>
    </xdr:from>
    <xdr:to>
      <xdr:col>21</xdr:col>
      <xdr:colOff>123210</xdr:colOff>
      <xdr:row>63</xdr:row>
      <xdr:rowOff>26802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E6399E5-DE5A-4885-A417-3447DAA5F8C0}"/>
            </a:ext>
            <a:ext uri="{147F2762-F138-4A5C-976F-8EAC2B608ADB}">
              <a16:predDERef xmlns:a16="http://schemas.microsoft.com/office/drawing/2014/main" pred="{C09383BA-049A-474E-8190-C9440B4CD6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418221</xdr:colOff>
      <xdr:row>26</xdr:row>
      <xdr:rowOff>113731</xdr:rowOff>
    </xdr:from>
    <xdr:to>
      <xdr:col>10</xdr:col>
      <xdr:colOff>238146</xdr:colOff>
      <xdr:row>44</xdr:row>
      <xdr:rowOff>66344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27CD67BA-0DCB-477D-8909-5FE110EDB1CC}"/>
            </a:ext>
            <a:ext uri="{147F2762-F138-4A5C-976F-8EAC2B608ADB}">
              <a16:predDERef xmlns:a16="http://schemas.microsoft.com/office/drawing/2014/main" pred="{4E6399E5-DE5A-4885-A417-3447DAA5F8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172357</xdr:colOff>
      <xdr:row>23</xdr:row>
      <xdr:rowOff>120650</xdr:rowOff>
    </xdr:from>
    <xdr:to>
      <xdr:col>51</xdr:col>
      <xdr:colOff>544286</xdr:colOff>
      <xdr:row>41</xdr:row>
      <xdr:rowOff>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92D40B05-1DDE-4FD5-B1D9-3336ABFA225F}"/>
            </a:ext>
            <a:ext uri="{147F2762-F138-4A5C-976F-8EAC2B608ADB}">
              <a16:predDERef xmlns:a16="http://schemas.microsoft.com/office/drawing/2014/main" pred="{27CD67BA-0DCB-477D-8909-5FE110EDB1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63</xdr:col>
      <xdr:colOff>658092</xdr:colOff>
      <xdr:row>11</xdr:row>
      <xdr:rowOff>22266</xdr:rowOff>
    </xdr:from>
    <xdr:to>
      <xdr:col>67</xdr:col>
      <xdr:colOff>503877</xdr:colOff>
      <xdr:row>20</xdr:row>
      <xdr:rowOff>125350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40E8D86F-5DD4-4AF1-8E98-06B3708A3324}"/>
            </a:ext>
            <a:ext uri="{147F2762-F138-4A5C-976F-8EAC2B608ADB}">
              <a16:predDERef xmlns:a16="http://schemas.microsoft.com/office/drawing/2014/main" pred="{92D40B05-1DDE-4FD5-B1D9-3336ABFA22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63</xdr:col>
      <xdr:colOff>598715</xdr:colOff>
      <xdr:row>0</xdr:row>
      <xdr:rowOff>111577</xdr:rowOff>
    </xdr:from>
    <xdr:to>
      <xdr:col>67</xdr:col>
      <xdr:colOff>544287</xdr:colOff>
      <xdr:row>10</xdr:row>
      <xdr:rowOff>163285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1AB29AAD-91F2-42FD-9029-BBD1E79714F7}"/>
            </a:ext>
            <a:ext uri="{147F2762-F138-4A5C-976F-8EAC2B608ADB}">
              <a16:predDERef xmlns:a16="http://schemas.microsoft.com/office/drawing/2014/main" pred="{40E8D86F-5DD4-4AF1-8E98-06B3708A33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67</xdr:col>
      <xdr:colOff>648607</xdr:colOff>
      <xdr:row>2</xdr:row>
      <xdr:rowOff>20864</xdr:rowOff>
    </xdr:from>
    <xdr:to>
      <xdr:col>73</xdr:col>
      <xdr:colOff>703035</xdr:colOff>
      <xdr:row>17</xdr:row>
      <xdr:rowOff>33564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C932B8F4-21D0-4495-8687-94E260DBBF9C}"/>
            </a:ext>
            <a:ext uri="{147F2762-F138-4A5C-976F-8EAC2B608ADB}">
              <a16:predDERef xmlns:a16="http://schemas.microsoft.com/office/drawing/2014/main" pred="{1AB29AAD-91F2-42FD-9029-BBD1E7971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68</xdr:col>
      <xdr:colOff>69272</xdr:colOff>
      <xdr:row>18</xdr:row>
      <xdr:rowOff>42718</xdr:rowOff>
    </xdr:from>
    <xdr:to>
      <xdr:col>74</xdr:col>
      <xdr:colOff>138545</xdr:colOff>
      <xdr:row>33</xdr:row>
      <xdr:rowOff>3464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E66C057-ED55-67AE-F5E7-9770026672F6}"/>
            </a:ext>
            <a:ext uri="{147F2762-F138-4A5C-976F-8EAC2B608ADB}">
              <a16:predDERef xmlns:a16="http://schemas.microsoft.com/office/drawing/2014/main" pred="{C932B8F4-21D0-4495-8687-94E260DBBF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283677</xdr:colOff>
      <xdr:row>26</xdr:row>
      <xdr:rowOff>70080</xdr:rowOff>
    </xdr:from>
    <xdr:to>
      <xdr:col>42</xdr:col>
      <xdr:colOff>312109</xdr:colOff>
      <xdr:row>44</xdr:row>
      <xdr:rowOff>96881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8C15E3C-F588-43BE-B6C2-97E6E1763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246418</xdr:colOff>
      <xdr:row>45</xdr:row>
      <xdr:rowOff>0</xdr:rowOff>
    </xdr:from>
    <xdr:to>
      <xdr:col>43</xdr:col>
      <xdr:colOff>42505</xdr:colOff>
      <xdr:row>63</xdr:row>
      <xdr:rowOff>26801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1675D1A4-C033-4CF1-90F5-B5B991D72343}"/>
            </a:ext>
            <a:ext uri="{147F2762-F138-4A5C-976F-8EAC2B608ADB}">
              <a16:predDERef xmlns:a16="http://schemas.microsoft.com/office/drawing/2014/main" pred="{08C15E3C-F588-43BE-B6C2-97E6E1763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341195</xdr:colOff>
      <xdr:row>45</xdr:row>
      <xdr:rowOff>1</xdr:rowOff>
    </xdr:from>
    <xdr:to>
      <xdr:col>21</xdr:col>
      <xdr:colOff>123210</xdr:colOff>
      <xdr:row>63</xdr:row>
      <xdr:rowOff>26802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922E95A-3AB0-42C1-9C73-147AA2869725}"/>
            </a:ext>
            <a:ext uri="{147F2762-F138-4A5C-976F-8EAC2B608ADB}">
              <a16:predDERef xmlns:a16="http://schemas.microsoft.com/office/drawing/2014/main" pred="{1675D1A4-C033-4CF1-90F5-B5B991D723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465846</xdr:colOff>
      <xdr:row>26</xdr:row>
      <xdr:rowOff>50231</xdr:rowOff>
    </xdr:from>
    <xdr:to>
      <xdr:col>10</xdr:col>
      <xdr:colOff>285771</xdr:colOff>
      <xdr:row>44</xdr:row>
      <xdr:rowOff>2844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A9EDF67-D10F-4CB9-9676-D7BC6ACE72EF}"/>
            </a:ext>
            <a:ext uri="{147F2762-F138-4A5C-976F-8EAC2B608ADB}">
              <a16:predDERef xmlns:a16="http://schemas.microsoft.com/office/drawing/2014/main" pred="{E922E95A-3AB0-42C1-9C73-147AA28697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172357</xdr:colOff>
      <xdr:row>23</xdr:row>
      <xdr:rowOff>120650</xdr:rowOff>
    </xdr:from>
    <xdr:to>
      <xdr:col>51</xdr:col>
      <xdr:colOff>544286</xdr:colOff>
      <xdr:row>41</xdr:row>
      <xdr:rowOff>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1B54291D-2194-4C99-B29D-4C3151858040}"/>
            </a:ext>
            <a:ext uri="{147F2762-F138-4A5C-976F-8EAC2B608ADB}">
              <a16:predDERef xmlns:a16="http://schemas.microsoft.com/office/drawing/2014/main" pred="{BA9EDF67-D10F-4CB9-9676-D7BC6ACE7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63</xdr:col>
      <xdr:colOff>265549</xdr:colOff>
      <xdr:row>1</xdr:row>
      <xdr:rowOff>103085</xdr:rowOff>
    </xdr:from>
    <xdr:to>
      <xdr:col>65</xdr:col>
      <xdr:colOff>519546</xdr:colOff>
      <xdr:row>11</xdr:row>
      <xdr:rowOff>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9F5F8983-F9A6-DC56-621F-9A04E7741D1D}"/>
            </a:ext>
            <a:ext uri="{147F2762-F138-4A5C-976F-8EAC2B608ADB}">
              <a16:predDERef xmlns:a16="http://schemas.microsoft.com/office/drawing/2014/main" pred="{1B54291D-2194-4C99-B29D-4C3151858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66</xdr:col>
      <xdr:colOff>113806</xdr:colOff>
      <xdr:row>0</xdr:row>
      <xdr:rowOff>134668</xdr:rowOff>
    </xdr:from>
    <xdr:to>
      <xdr:col>70</xdr:col>
      <xdr:colOff>59378</xdr:colOff>
      <xdr:row>11</xdr:row>
      <xdr:rowOff>1649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182EFA73-9569-1524-BC77-090324933F18}"/>
            </a:ext>
            <a:ext uri="{147F2762-F138-4A5C-976F-8EAC2B608ADB}">
              <a16:predDERef xmlns:a16="http://schemas.microsoft.com/office/drawing/2014/main" pred="{9F5F8983-F9A6-DC56-621F-9A04E7741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70</xdr:col>
      <xdr:colOff>129061</xdr:colOff>
      <xdr:row>1</xdr:row>
      <xdr:rowOff>159409</xdr:rowOff>
    </xdr:from>
    <xdr:to>
      <xdr:col>76</xdr:col>
      <xdr:colOff>183490</xdr:colOff>
      <xdr:row>16</xdr:row>
      <xdr:rowOff>172110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06565CBA-04EF-119D-CB65-B5CDC12C1DB6}"/>
            </a:ext>
            <a:ext uri="{147F2762-F138-4A5C-976F-8EAC2B608ADB}">
              <a16:predDERef xmlns:a16="http://schemas.microsoft.com/office/drawing/2014/main" pred="{182EFA73-9569-1524-BC77-090324933F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70</xdr:col>
      <xdr:colOff>138545</xdr:colOff>
      <xdr:row>17</xdr:row>
      <xdr:rowOff>115453</xdr:rowOff>
    </xdr:from>
    <xdr:to>
      <xdr:col>76</xdr:col>
      <xdr:colOff>207818</xdr:colOff>
      <xdr:row>34</xdr:row>
      <xdr:rowOff>80817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8F1B3696-9C40-4022-BE13-2C7DCA0FD345}"/>
            </a:ext>
            <a:ext uri="{147F2762-F138-4A5C-976F-8EAC2B608ADB}">
              <a16:predDERef xmlns:a16="http://schemas.microsoft.com/office/drawing/2014/main" pred="{06565CBA-04EF-119D-CB65-B5CDC12C1D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64</xdr:col>
      <xdr:colOff>323272</xdr:colOff>
      <xdr:row>11</xdr:row>
      <xdr:rowOff>97558</xdr:rowOff>
    </xdr:from>
    <xdr:to>
      <xdr:col>68</xdr:col>
      <xdr:colOff>161635</xdr:colOff>
      <xdr:row>20</xdr:row>
      <xdr:rowOff>161637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7D94F355-E317-88F7-78A2-B0BA5FAC7C77}"/>
            </a:ext>
            <a:ext uri="{147F2762-F138-4A5C-976F-8EAC2B608ADB}">
              <a16:predDERef xmlns:a16="http://schemas.microsoft.com/office/drawing/2014/main" pred="{8F1B3696-9C40-4022-BE13-2C7DCA0FD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283677</xdr:colOff>
      <xdr:row>26</xdr:row>
      <xdr:rowOff>70080</xdr:rowOff>
    </xdr:from>
    <xdr:to>
      <xdr:col>42</xdr:col>
      <xdr:colOff>312109</xdr:colOff>
      <xdr:row>44</xdr:row>
      <xdr:rowOff>96881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613F045-6B0F-44E5-AB55-BDEDE700E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246418</xdr:colOff>
      <xdr:row>45</xdr:row>
      <xdr:rowOff>0</xdr:rowOff>
    </xdr:from>
    <xdr:to>
      <xdr:col>43</xdr:col>
      <xdr:colOff>707159</xdr:colOff>
      <xdr:row>63</xdr:row>
      <xdr:rowOff>26801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5A1FE9D-6AAA-4CBB-ADAB-9E3AFFE06D8E}"/>
            </a:ext>
            <a:ext uri="{147F2762-F138-4A5C-976F-8EAC2B608ADB}">
              <a16:predDERef xmlns:a16="http://schemas.microsoft.com/office/drawing/2014/main" pred="{5613F045-6B0F-44E5-AB55-BDEDE700E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341195</xdr:colOff>
      <xdr:row>45</xdr:row>
      <xdr:rowOff>1</xdr:rowOff>
    </xdr:from>
    <xdr:to>
      <xdr:col>21</xdr:col>
      <xdr:colOff>123210</xdr:colOff>
      <xdr:row>63</xdr:row>
      <xdr:rowOff>26802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023E43C-82E7-485D-B1A4-B16A338696C3}"/>
            </a:ext>
            <a:ext uri="{147F2762-F138-4A5C-976F-8EAC2B608ADB}">
              <a16:predDERef xmlns:a16="http://schemas.microsoft.com/office/drawing/2014/main" pred="{B5A1FE9D-6AAA-4CBB-ADAB-9E3AFFE06D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465846</xdr:colOff>
      <xdr:row>26</xdr:row>
      <xdr:rowOff>50231</xdr:rowOff>
    </xdr:from>
    <xdr:to>
      <xdr:col>10</xdr:col>
      <xdr:colOff>285771</xdr:colOff>
      <xdr:row>44</xdr:row>
      <xdr:rowOff>2844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2B375664-27ED-4B9D-B7EE-972BDFE1FAB1}"/>
            </a:ext>
            <a:ext uri="{147F2762-F138-4A5C-976F-8EAC2B608ADB}">
              <a16:predDERef xmlns:a16="http://schemas.microsoft.com/office/drawing/2014/main" pred="{3023E43C-82E7-485D-B1A4-B16A338696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172357</xdr:colOff>
      <xdr:row>23</xdr:row>
      <xdr:rowOff>120650</xdr:rowOff>
    </xdr:from>
    <xdr:to>
      <xdr:col>51</xdr:col>
      <xdr:colOff>544286</xdr:colOff>
      <xdr:row>41</xdr:row>
      <xdr:rowOff>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FC5FCD3D-D7DF-4404-8A74-F9237779264A}"/>
            </a:ext>
            <a:ext uri="{147F2762-F138-4A5C-976F-8EAC2B608ADB}">
              <a16:predDERef xmlns:a16="http://schemas.microsoft.com/office/drawing/2014/main" pred="{2B375664-27ED-4B9D-B7EE-972BDFE1FA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63</xdr:col>
      <xdr:colOff>265549</xdr:colOff>
      <xdr:row>1</xdr:row>
      <xdr:rowOff>103085</xdr:rowOff>
    </xdr:from>
    <xdr:to>
      <xdr:col>65</xdr:col>
      <xdr:colOff>519546</xdr:colOff>
      <xdr:row>11</xdr:row>
      <xdr:rowOff>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40F3ED9A-45C3-41CC-B638-94790679F07A}"/>
            </a:ext>
            <a:ext uri="{147F2762-F138-4A5C-976F-8EAC2B608ADB}">
              <a16:predDERef xmlns:a16="http://schemas.microsoft.com/office/drawing/2014/main" pred="{FC5FCD3D-D7DF-4404-8A74-F923777926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66</xdr:col>
      <xdr:colOff>113806</xdr:colOff>
      <xdr:row>0</xdr:row>
      <xdr:rowOff>134668</xdr:rowOff>
    </xdr:from>
    <xdr:to>
      <xdr:col>70</xdr:col>
      <xdr:colOff>59378</xdr:colOff>
      <xdr:row>11</xdr:row>
      <xdr:rowOff>1649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F3C6D340-B3FB-4D93-8E0C-8C043DAF8E81}"/>
            </a:ext>
            <a:ext uri="{147F2762-F138-4A5C-976F-8EAC2B608ADB}">
              <a16:predDERef xmlns:a16="http://schemas.microsoft.com/office/drawing/2014/main" pred="{40F3ED9A-45C3-41CC-B638-94790679F0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70</xdr:col>
      <xdr:colOff>129061</xdr:colOff>
      <xdr:row>1</xdr:row>
      <xdr:rowOff>159409</xdr:rowOff>
    </xdr:from>
    <xdr:to>
      <xdr:col>76</xdr:col>
      <xdr:colOff>183490</xdr:colOff>
      <xdr:row>16</xdr:row>
      <xdr:rowOff>172110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531A5FA4-392E-4F9A-A0E6-3C547478855E}"/>
            </a:ext>
            <a:ext uri="{147F2762-F138-4A5C-976F-8EAC2B608ADB}">
              <a16:predDERef xmlns:a16="http://schemas.microsoft.com/office/drawing/2014/main" pred="{F3C6D340-B3FB-4D93-8E0C-8C043DAF8E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70</xdr:col>
      <xdr:colOff>138545</xdr:colOff>
      <xdr:row>17</xdr:row>
      <xdr:rowOff>115453</xdr:rowOff>
    </xdr:from>
    <xdr:to>
      <xdr:col>76</xdr:col>
      <xdr:colOff>207818</xdr:colOff>
      <xdr:row>34</xdr:row>
      <xdr:rowOff>80817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9DC4E14A-A606-46EF-9460-E179C17A6E47}"/>
            </a:ext>
            <a:ext uri="{147F2762-F138-4A5C-976F-8EAC2B608ADB}">
              <a16:predDERef xmlns:a16="http://schemas.microsoft.com/office/drawing/2014/main" pred="{531A5FA4-392E-4F9A-A0E6-3C54747885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64</xdr:col>
      <xdr:colOff>323272</xdr:colOff>
      <xdr:row>11</xdr:row>
      <xdr:rowOff>97558</xdr:rowOff>
    </xdr:from>
    <xdr:to>
      <xdr:col>68</xdr:col>
      <xdr:colOff>161635</xdr:colOff>
      <xdr:row>20</xdr:row>
      <xdr:rowOff>161637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A9E495A1-C881-47A3-A2F5-E3809BB1C751}"/>
            </a:ext>
            <a:ext uri="{147F2762-F138-4A5C-976F-8EAC2B608ADB}">
              <a16:predDERef xmlns:a16="http://schemas.microsoft.com/office/drawing/2014/main" pred="{9DC4E14A-A606-46EF-9460-E179C17A6E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283677</xdr:colOff>
      <xdr:row>26</xdr:row>
      <xdr:rowOff>70080</xdr:rowOff>
    </xdr:from>
    <xdr:to>
      <xdr:col>42</xdr:col>
      <xdr:colOff>312109</xdr:colOff>
      <xdr:row>44</xdr:row>
      <xdr:rowOff>96881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962520F-7C59-405A-8EDD-9A9388EF0B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246418</xdr:colOff>
      <xdr:row>45</xdr:row>
      <xdr:rowOff>0</xdr:rowOff>
    </xdr:from>
    <xdr:to>
      <xdr:col>43</xdr:col>
      <xdr:colOff>707159</xdr:colOff>
      <xdr:row>63</xdr:row>
      <xdr:rowOff>26801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3DB242C-3ED6-40CC-9C8F-CDFA3241C95D}"/>
            </a:ext>
            <a:ext uri="{147F2762-F138-4A5C-976F-8EAC2B608ADB}">
              <a16:predDERef xmlns:a16="http://schemas.microsoft.com/office/drawing/2014/main" pred="{9962520F-7C59-405A-8EDD-9A9388EF0B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341195</xdr:colOff>
      <xdr:row>45</xdr:row>
      <xdr:rowOff>1</xdr:rowOff>
    </xdr:from>
    <xdr:to>
      <xdr:col>21</xdr:col>
      <xdr:colOff>123210</xdr:colOff>
      <xdr:row>63</xdr:row>
      <xdr:rowOff>26802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64BBA21-A1C1-4630-8FE8-43F7CDD6F291}"/>
            </a:ext>
            <a:ext uri="{147F2762-F138-4A5C-976F-8EAC2B608ADB}">
              <a16:predDERef xmlns:a16="http://schemas.microsoft.com/office/drawing/2014/main" pred="{53DB242C-3ED6-40CC-9C8F-CDFA3241C9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423433</xdr:colOff>
      <xdr:row>26</xdr:row>
      <xdr:rowOff>50231</xdr:rowOff>
    </xdr:from>
    <xdr:to>
      <xdr:col>10</xdr:col>
      <xdr:colOff>243358</xdr:colOff>
      <xdr:row>44</xdr:row>
      <xdr:rowOff>2844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9999A3B-8C7E-4B40-A18C-B8A3303E23B9}"/>
            </a:ext>
            <a:ext uri="{147F2762-F138-4A5C-976F-8EAC2B608ADB}">
              <a16:predDERef xmlns:a16="http://schemas.microsoft.com/office/drawing/2014/main" pred="{264BBA21-A1C1-4630-8FE8-43F7CDD6F2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172357</xdr:colOff>
      <xdr:row>23</xdr:row>
      <xdr:rowOff>120650</xdr:rowOff>
    </xdr:from>
    <xdr:to>
      <xdr:col>51</xdr:col>
      <xdr:colOff>544286</xdr:colOff>
      <xdr:row>41</xdr:row>
      <xdr:rowOff>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ABD13796-3D79-458E-B0F1-19615F5848B1}"/>
            </a:ext>
            <a:ext uri="{147F2762-F138-4A5C-976F-8EAC2B608ADB}">
              <a16:predDERef xmlns:a16="http://schemas.microsoft.com/office/drawing/2014/main" pred="{F9999A3B-8C7E-4B40-A18C-B8A3303E23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63</xdr:col>
      <xdr:colOff>265549</xdr:colOff>
      <xdr:row>1</xdr:row>
      <xdr:rowOff>103085</xdr:rowOff>
    </xdr:from>
    <xdr:to>
      <xdr:col>65</xdr:col>
      <xdr:colOff>519546</xdr:colOff>
      <xdr:row>11</xdr:row>
      <xdr:rowOff>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A6C567CA-4580-4F36-B568-8761D257C068}"/>
            </a:ext>
            <a:ext uri="{147F2762-F138-4A5C-976F-8EAC2B608ADB}">
              <a16:predDERef xmlns:a16="http://schemas.microsoft.com/office/drawing/2014/main" pred="{ABD13796-3D79-458E-B0F1-19615F584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66</xdr:col>
      <xdr:colOff>113806</xdr:colOff>
      <xdr:row>0</xdr:row>
      <xdr:rowOff>134668</xdr:rowOff>
    </xdr:from>
    <xdr:to>
      <xdr:col>70</xdr:col>
      <xdr:colOff>59378</xdr:colOff>
      <xdr:row>11</xdr:row>
      <xdr:rowOff>1649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C40ECA72-EC4D-43E7-978A-1328A040EEAC}"/>
            </a:ext>
            <a:ext uri="{147F2762-F138-4A5C-976F-8EAC2B608ADB}">
              <a16:predDERef xmlns:a16="http://schemas.microsoft.com/office/drawing/2014/main" pred="{A6C567CA-4580-4F36-B568-8761D257C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70</xdr:col>
      <xdr:colOff>129061</xdr:colOff>
      <xdr:row>1</xdr:row>
      <xdr:rowOff>159409</xdr:rowOff>
    </xdr:from>
    <xdr:to>
      <xdr:col>76</xdr:col>
      <xdr:colOff>183490</xdr:colOff>
      <xdr:row>16</xdr:row>
      <xdr:rowOff>172110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2EDEF6C5-2901-4A4D-B070-C3336DE696B0}"/>
            </a:ext>
            <a:ext uri="{147F2762-F138-4A5C-976F-8EAC2B608ADB}">
              <a16:predDERef xmlns:a16="http://schemas.microsoft.com/office/drawing/2014/main" pred="{C40ECA72-EC4D-43E7-978A-1328A040EE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70</xdr:col>
      <xdr:colOff>138545</xdr:colOff>
      <xdr:row>17</xdr:row>
      <xdr:rowOff>115453</xdr:rowOff>
    </xdr:from>
    <xdr:to>
      <xdr:col>76</xdr:col>
      <xdr:colOff>207818</xdr:colOff>
      <xdr:row>34</xdr:row>
      <xdr:rowOff>80817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FED33335-E889-4E02-846D-1CE290A088C0}"/>
            </a:ext>
            <a:ext uri="{147F2762-F138-4A5C-976F-8EAC2B608ADB}">
              <a16:predDERef xmlns:a16="http://schemas.microsoft.com/office/drawing/2014/main" pred="{2EDEF6C5-2901-4A4D-B070-C3336DE69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64</xdr:col>
      <xdr:colOff>323272</xdr:colOff>
      <xdr:row>11</xdr:row>
      <xdr:rowOff>97558</xdr:rowOff>
    </xdr:from>
    <xdr:to>
      <xdr:col>68</xdr:col>
      <xdr:colOff>161635</xdr:colOff>
      <xdr:row>20</xdr:row>
      <xdr:rowOff>161637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4730BC04-8BFD-4117-BA9E-3D5D1792B6D3}"/>
            </a:ext>
            <a:ext uri="{147F2762-F138-4A5C-976F-8EAC2B608ADB}">
              <a16:predDERef xmlns:a16="http://schemas.microsoft.com/office/drawing/2014/main" pred="{FED33335-E889-4E02-846D-1CE290A088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26300</xdr:colOff>
      <xdr:row>18</xdr:row>
      <xdr:rowOff>115899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F903B36-E21C-4EB5-9AE0-1AB7B975F7F8}"/>
            </a:ext>
            <a:ext uri="{147F2762-F138-4A5C-976F-8EAC2B608ADB}">
              <a16:predDERef xmlns:a16="http://schemas.microsoft.com/office/drawing/2014/main" pred="{264BBA21-A1C1-4630-8FE8-43F7CDD6F2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12</xdr:col>
      <xdr:colOff>99786</xdr:colOff>
      <xdr:row>37</xdr:row>
      <xdr:rowOff>90714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DCABB4C-E25F-4ABA-BC56-E6E5DB273B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283677</xdr:colOff>
      <xdr:row>26</xdr:row>
      <xdr:rowOff>70080</xdr:rowOff>
    </xdr:from>
    <xdr:to>
      <xdr:col>42</xdr:col>
      <xdr:colOff>312109</xdr:colOff>
      <xdr:row>44</xdr:row>
      <xdr:rowOff>96881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1ABD60A-1165-9544-BF93-5EE1B6472D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246418</xdr:colOff>
      <xdr:row>45</xdr:row>
      <xdr:rowOff>0</xdr:rowOff>
    </xdr:from>
    <xdr:to>
      <xdr:col>43</xdr:col>
      <xdr:colOff>707159</xdr:colOff>
      <xdr:row>63</xdr:row>
      <xdr:rowOff>26801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6307951-8385-0D4F-A74C-72B13A29C899}"/>
            </a:ext>
            <a:ext uri="{147F2762-F138-4A5C-976F-8EAC2B608ADB}">
              <a16:predDERef xmlns:a16="http://schemas.microsoft.com/office/drawing/2014/main" pred="{31ABD60A-1165-9544-BF93-5EE1B6472D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341195</xdr:colOff>
      <xdr:row>45</xdr:row>
      <xdr:rowOff>1</xdr:rowOff>
    </xdr:from>
    <xdr:to>
      <xdr:col>21</xdr:col>
      <xdr:colOff>123210</xdr:colOff>
      <xdr:row>63</xdr:row>
      <xdr:rowOff>26802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800FC45B-23E7-074D-84CE-A801585EF8D7}"/>
            </a:ext>
            <a:ext uri="{147F2762-F138-4A5C-976F-8EAC2B608ADB}">
              <a16:predDERef xmlns:a16="http://schemas.microsoft.com/office/drawing/2014/main" pred="{56307951-8385-0D4F-A74C-72B13A29C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423433</xdr:colOff>
      <xdr:row>26</xdr:row>
      <xdr:rowOff>50231</xdr:rowOff>
    </xdr:from>
    <xdr:to>
      <xdr:col>10</xdr:col>
      <xdr:colOff>243358</xdr:colOff>
      <xdr:row>44</xdr:row>
      <xdr:rowOff>2844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A9FA881-93A5-5D46-BB08-8FAB1670A250}"/>
            </a:ext>
            <a:ext uri="{147F2762-F138-4A5C-976F-8EAC2B608ADB}">
              <a16:predDERef xmlns:a16="http://schemas.microsoft.com/office/drawing/2014/main" pred="{800FC45B-23E7-074D-84CE-A801585EF8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172357</xdr:colOff>
      <xdr:row>23</xdr:row>
      <xdr:rowOff>120650</xdr:rowOff>
    </xdr:from>
    <xdr:to>
      <xdr:col>51</xdr:col>
      <xdr:colOff>544286</xdr:colOff>
      <xdr:row>41</xdr:row>
      <xdr:rowOff>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3D47E21F-D6B6-3C46-B04A-0B5F77CE40B1}"/>
            </a:ext>
            <a:ext uri="{147F2762-F138-4A5C-976F-8EAC2B608ADB}">
              <a16:predDERef xmlns:a16="http://schemas.microsoft.com/office/drawing/2014/main" pred="{0A9FA881-93A5-5D46-BB08-8FAB1670A2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63</xdr:col>
      <xdr:colOff>265549</xdr:colOff>
      <xdr:row>1</xdr:row>
      <xdr:rowOff>103085</xdr:rowOff>
    </xdr:from>
    <xdr:to>
      <xdr:col>65</xdr:col>
      <xdr:colOff>519546</xdr:colOff>
      <xdr:row>11</xdr:row>
      <xdr:rowOff>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1732AEFF-94B9-EE4C-9E43-0688496D225F}"/>
            </a:ext>
            <a:ext uri="{147F2762-F138-4A5C-976F-8EAC2B608ADB}">
              <a16:predDERef xmlns:a16="http://schemas.microsoft.com/office/drawing/2014/main" pred="{3D47E21F-D6B6-3C46-B04A-0B5F77CE4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66</xdr:col>
      <xdr:colOff>113806</xdr:colOff>
      <xdr:row>0</xdr:row>
      <xdr:rowOff>134668</xdr:rowOff>
    </xdr:from>
    <xdr:to>
      <xdr:col>70</xdr:col>
      <xdr:colOff>59378</xdr:colOff>
      <xdr:row>11</xdr:row>
      <xdr:rowOff>1649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D55BA361-69EF-7249-8DBD-4BE9A64C1308}"/>
            </a:ext>
            <a:ext uri="{147F2762-F138-4A5C-976F-8EAC2B608ADB}">
              <a16:predDERef xmlns:a16="http://schemas.microsoft.com/office/drawing/2014/main" pred="{1732AEFF-94B9-EE4C-9E43-0688496D22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70</xdr:col>
      <xdr:colOff>129061</xdr:colOff>
      <xdr:row>1</xdr:row>
      <xdr:rowOff>159409</xdr:rowOff>
    </xdr:from>
    <xdr:to>
      <xdr:col>76</xdr:col>
      <xdr:colOff>183490</xdr:colOff>
      <xdr:row>16</xdr:row>
      <xdr:rowOff>172110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3F056B84-3271-9A4D-8D6A-EF1D32946B2F}"/>
            </a:ext>
            <a:ext uri="{147F2762-F138-4A5C-976F-8EAC2B608ADB}">
              <a16:predDERef xmlns:a16="http://schemas.microsoft.com/office/drawing/2014/main" pred="{D55BA361-69EF-7249-8DBD-4BE9A64C13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70</xdr:col>
      <xdr:colOff>138545</xdr:colOff>
      <xdr:row>17</xdr:row>
      <xdr:rowOff>115453</xdr:rowOff>
    </xdr:from>
    <xdr:to>
      <xdr:col>76</xdr:col>
      <xdr:colOff>207818</xdr:colOff>
      <xdr:row>34</xdr:row>
      <xdr:rowOff>80817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FFE780DC-3557-884D-903D-07397B8DDE18}"/>
            </a:ext>
            <a:ext uri="{147F2762-F138-4A5C-976F-8EAC2B608ADB}">
              <a16:predDERef xmlns:a16="http://schemas.microsoft.com/office/drawing/2014/main" pred="{3F056B84-3271-9A4D-8D6A-EF1D32946B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64</xdr:col>
      <xdr:colOff>323272</xdr:colOff>
      <xdr:row>11</xdr:row>
      <xdr:rowOff>97558</xdr:rowOff>
    </xdr:from>
    <xdr:to>
      <xdr:col>68</xdr:col>
      <xdr:colOff>161635</xdr:colOff>
      <xdr:row>20</xdr:row>
      <xdr:rowOff>161637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5AF41E70-4711-AB4E-880C-9666CF8792F8}"/>
            </a:ext>
            <a:ext uri="{147F2762-F138-4A5C-976F-8EAC2B608ADB}">
              <a16:predDERef xmlns:a16="http://schemas.microsoft.com/office/drawing/2014/main" pred="{FFE780DC-3557-884D-903D-07397B8DDE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4883</xdr:colOff>
      <xdr:row>22</xdr:row>
      <xdr:rowOff>1632</xdr:rowOff>
    </xdr:from>
    <xdr:to>
      <xdr:col>43</xdr:col>
      <xdr:colOff>47388</xdr:colOff>
      <xdr:row>40</xdr:row>
      <xdr:rowOff>28433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13DAB56-3E2B-4D40-A27B-E69656871C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42</xdr:row>
      <xdr:rowOff>0</xdr:rowOff>
    </xdr:from>
    <xdr:to>
      <xdr:col>43</xdr:col>
      <xdr:colOff>42505</xdr:colOff>
      <xdr:row>60</xdr:row>
      <xdr:rowOff>26801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E007884-16BD-B14D-984D-B8DD848B07C3}"/>
            </a:ext>
            <a:ext uri="{147F2762-F138-4A5C-976F-8EAC2B608ADB}">
              <a16:predDERef xmlns:a16="http://schemas.microsoft.com/office/drawing/2014/main" pred="{C13DAB56-3E2B-4D40-A27B-E69656871C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4883</xdr:colOff>
      <xdr:row>22</xdr:row>
      <xdr:rowOff>1632</xdr:rowOff>
    </xdr:from>
    <xdr:to>
      <xdr:col>43</xdr:col>
      <xdr:colOff>47388</xdr:colOff>
      <xdr:row>40</xdr:row>
      <xdr:rowOff>28433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6291E43-20E9-49FD-B4B7-5038622BD7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42</xdr:row>
      <xdr:rowOff>0</xdr:rowOff>
    </xdr:from>
    <xdr:to>
      <xdr:col>43</xdr:col>
      <xdr:colOff>42505</xdr:colOff>
      <xdr:row>60</xdr:row>
      <xdr:rowOff>26801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06F253F-8040-44FA-82C2-20D23DE86DAF}"/>
            </a:ext>
            <a:ext uri="{147F2762-F138-4A5C-976F-8EAC2B608ADB}">
              <a16:predDERef xmlns:a16="http://schemas.microsoft.com/office/drawing/2014/main" pred="{36291E43-20E9-49FD-B4B7-5038622BD7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18955</xdr:colOff>
      <xdr:row>40</xdr:row>
      <xdr:rowOff>18955</xdr:rowOff>
    </xdr:from>
    <xdr:to>
      <xdr:col>43</xdr:col>
      <xdr:colOff>686982</xdr:colOff>
      <xdr:row>58</xdr:row>
      <xdr:rowOff>45755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614AD45F-C4C7-4CFB-A6B2-452CC41B6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28433</xdr:colOff>
      <xdr:row>20</xdr:row>
      <xdr:rowOff>152400</xdr:rowOff>
    </xdr:from>
    <xdr:to>
      <xdr:col>43</xdr:col>
      <xdr:colOff>24306</xdr:colOff>
      <xdr:row>38</xdr:row>
      <xdr:rowOff>179201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4E5FAE4-19A9-4CE6-9F56-973C9296DDB4}"/>
            </a:ext>
            <a:ext uri="{147F2762-F138-4A5C-976F-8EAC2B608ADB}">
              <a16:predDERef xmlns:a16="http://schemas.microsoft.com/office/drawing/2014/main" pred="{614AD45F-C4C7-4CFB-A6B2-452CC41B6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59</xdr:row>
      <xdr:rowOff>0</xdr:rowOff>
    </xdr:from>
    <xdr:to>
      <xdr:col>43</xdr:col>
      <xdr:colOff>686982</xdr:colOff>
      <xdr:row>77</xdr:row>
      <xdr:rowOff>26801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AF91409B-FF41-45A5-8689-62BBBB647443}"/>
            </a:ext>
            <a:ext uri="{147F2762-F138-4A5C-976F-8EAC2B608ADB}">
              <a16:predDERef xmlns:a16="http://schemas.microsoft.com/office/drawing/2014/main" pred="{04E5FAE4-19A9-4CE6-9F56-973C9296DD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552545</xdr:colOff>
      <xdr:row>21</xdr:row>
      <xdr:rowOff>130602</xdr:rowOff>
    </xdr:from>
    <xdr:to>
      <xdr:col>9</xdr:col>
      <xdr:colOff>28433</xdr:colOff>
      <xdr:row>36</xdr:row>
      <xdr:rowOff>172682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DF060C1-5764-E578-BD42-8F4A167BD4D2}"/>
            </a:ext>
            <a:ext uri="{147F2762-F138-4A5C-976F-8EAC2B608ADB}">
              <a16:predDERef xmlns:a16="http://schemas.microsoft.com/office/drawing/2014/main" pred="{AF91409B-FF41-45A5-8689-62BBBB647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nsicht1" id="{1D705610-FE07-4C62-941C-D296ED918241}">
    <nsvFilter filterId="{20160481-B255-41FB-8A7D-7D41A2153DE3}" ref="BA22:BE36" tableId="8"/>
    <nsvFilter filterId="{0A5886CF-17E4-417F-BEBC-4449DAB4F397}" ref="A1:AP20" tableId="0"/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nsicht1" id="{1146C525-B17F-417A-AFF0-AF623EA329E2}">
    <nsvFilter filterId="{20160481-B255-41FB-8A7D-7D41A2153DE3}" ref="AS1:AU14" tableId="2"/>
    <nsvFilter filterId="{0A5886CF-17E4-417F-BEBC-4449DAB4F397}" ref="A1:AP20" tableId="0"/>
  </namedSheetView>
</namedSheetViews>
</file>

<file path=xl/namedSheetViews/namedSheetView3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nsicht1" id="{887A8B22-2128-459A-A078-D79828217B43}">
    <nsvFilter filterId="{20160481-B255-41FB-8A7D-7D41A2153DE3}" ref="BA22:BE36" tableId="25"/>
    <nsvFilter filterId="{0A5886CF-17E4-417F-BEBC-4449DAB4F397}" ref="A1:AP20" tableId="0"/>
  </namedSheetView>
</namedSheetViews>
</file>

<file path=xl/namedSheetViews/namedSheetView4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nsicht1" id="{EFB1B0DA-FA61-477C-B836-BFCB373FB7DF}">
    <nsvFilter filterId="{20160481-B255-41FB-8A7D-7D41A2153DE3}" ref="BA22:BE40" tableId="15"/>
    <nsvFilter filterId="{0A5886CF-17E4-417F-BEBC-4449DAB4F397}" ref="A1:AP20" tableId="0"/>
  </namedSheetView>
</namedSheetViews>
</file>

<file path=xl/namedSheetViews/namedSheetView5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nsicht1" id="{86C382E6-1D47-4471-8800-5050E80F188B}">
    <nsvFilter filterId="{20160481-B255-41FB-8A7D-7D41A2153DE3}" ref="BA22:BF40" tableId="3"/>
    <nsvFilter filterId="{0A5886CF-17E4-417F-BEBC-4449DAB4F397}" ref="A1:AP20" tableId="0"/>
  </namedSheetView>
</namedSheetViews>
</file>

<file path=xl/namedSheetViews/namedSheetView6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nsicht1" id="{FCA85642-9367-400D-A0FC-12897DD3A514}">
    <nsvFilter filterId="{20160481-B255-41FB-8A7D-7D41A2153DE3}" ref="BA22:BF41" tableId="36"/>
    <nsvFilter filterId="{0A5886CF-17E4-417F-BEBC-4449DAB4F397}" ref="A1:AP20" tableId="0"/>
  </namedSheetView>
</namedSheetViews>
</file>

<file path=xl/namedSheetViews/namedSheetView7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nsicht1" id="{769EDAD6-47BB-9B46-B5AB-617E7EEF6363}">
    <nsvFilter filterId="{20160481-B255-41FB-8A7D-7D41A2153DE3}" ref="BA22:BF40" tableId="22"/>
    <nsvFilter filterId="{0A5886CF-17E4-417F-BEBC-4449DAB4F397}" ref="A1:AP20" tableId="0"/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B38EEA-C90C-42C2-805C-D0E54A72815C}" name="Tabelle229169" displayName="Tabelle229169" ref="BA22:BE36" totalsRowShown="0" dataDxfId="210">
  <autoFilter ref="BA22:BE36" xr:uid="{20160481-B255-41FB-8A7D-7D41A2153DE3}"/>
  <sortState xmlns:xlrd2="http://schemas.microsoft.com/office/spreadsheetml/2017/richdata2" ref="BA23:BC35">
    <sortCondition ref="BB22:BB35"/>
  </sortState>
  <tableColumns count="5">
    <tableColumn id="2" xr3:uid="{F394DCCC-B858-4661-AE20-2D8E0BF8C048}" name="Name" dataDxfId="209">
      <calculatedColumnFormula>T1</calculatedColumnFormula>
    </tableColumn>
    <tableColumn id="1" xr3:uid="{D08C0160-D828-470E-BF13-9EE1C6018287}" name="Platzierung nach Siegen" dataDxfId="208">
      <calculatedColumnFormula>T17</calculatedColumnFormula>
    </tableColumn>
    <tableColumn id="3" xr3:uid="{0A65BFF8-1D52-4398-8C6B-65B13C555F4C}" name="Tore" dataDxfId="207"/>
    <tableColumn id="4" xr3:uid="{CA3359ED-EBB2-4A97-872E-DE6023966342}" name="Siegquote"/>
    <tableColumn id="5" xr3:uid="{0BF04267-8635-40AD-97EE-03CB4CCBB6A6}" name="Siege" dataDxfId="20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D82B66B-B457-4E7C-B2FB-7A4CA52B3E9C}" name="Tabelle227101710" displayName="Tabelle227101710" ref="BG22:BI39" dataDxfId="205">
  <autoFilter ref="BG22:BI39" xr:uid="{6E1108A4-9B4F-4CF1-8A59-0C4262E6B827}"/>
  <sortState xmlns:xlrd2="http://schemas.microsoft.com/office/spreadsheetml/2017/richdata2" ref="BG23:BI39">
    <sortCondition descending="1" ref="BI22:BI39"/>
  </sortState>
  <tableColumns count="3">
    <tableColumn id="2" xr3:uid="{EE287FD8-0436-4E16-A0D2-1E1582E387E9}" name="Name" totalsRowFunction="custom" dataDxfId="204" totalsRowDxfId="203">
      <calculatedColumnFormula>X1</calculatedColumnFormula>
      <totalsRowFormula>AH1</totalsRowFormula>
    </tableColumn>
    <tableColumn id="1" xr3:uid="{5ABE1B7B-00EA-437A-845B-E0017C6F5CF6}" name="Platzierung nach Siegen" totalsRowFunction="custom" dataDxfId="202" totalsRowDxfId="201">
      <totalsRowFormula>_xlfn.RANK.EQ($AH$17,$F$17:$AQ$17)</totalsRowFormula>
    </tableColumn>
    <tableColumn id="3" xr3:uid="{67FD00F2-DC87-43E1-BB0A-A686D56B70D8}" name="Tore" totalsRowFunction="custom" dataDxfId="200" totalsRowDxfId="199">
      <totalsRowFormula>AH20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971159B-A07B-49AB-ADD7-11CD6869CF1E}" name="Tabelle7111811" displayName="Tabelle7111811" ref="BK22:BL36" totalsRowShown="0" headerRowDxfId="198" headerRowBorderDxfId="197" tableBorderDxfId="196" totalsRowBorderDxfId="195">
  <autoFilter ref="BK22:BL36" xr:uid="{BAF58C92-5ADD-4E82-B599-869F4D1C0004}"/>
  <sortState xmlns:xlrd2="http://schemas.microsoft.com/office/spreadsheetml/2017/richdata2" ref="BK23:BL36">
    <sortCondition descending="1" ref="BL22:BL36"/>
  </sortState>
  <tableColumns count="2">
    <tableColumn id="1" xr3:uid="{EA2C024C-3F07-4B40-A128-A70C30C1304F}" name="Name" dataDxfId="194"/>
    <tableColumn id="2" xr3:uid="{4E362DC4-AC40-4DD0-8EF8-E4478D111434}" name="Siege" dataDxfId="193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6C582F-DF56-4A78-84BE-3D0EB7F464BE}" name="Tabelle1812" displayName="Tabelle1812" ref="BC1:BE4" totalsRowShown="0">
  <autoFilter ref="BC1:BE4" xr:uid="{FEA94115-4C08-431D-A1DA-ED10761E7299}"/>
  <tableColumns count="3">
    <tableColumn id="1" xr3:uid="{2AB2E480-34D8-48DD-BD1E-DC387A1B4ECB}" name="Siege"/>
    <tableColumn id="2" xr3:uid="{1C1CF6E1-5FB8-4CC8-A6A4-68E798C20173}" name="Alt"/>
    <tableColumn id="3" xr3:uid="{D81E672E-4EE1-4842-8711-C92429F077C3}" name="Jung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C9BB3F5-2ABB-4D6E-BD47-0801E24BA2E7}" name="Tabelle22710172113" displayName="Tabelle22710172113" ref="BG1:BJ18" dataDxfId="192">
  <autoFilter ref="BG1:BJ18" xr:uid="{C1D8090E-451A-47C9-AC6B-D909CC4126EA}"/>
  <sortState xmlns:xlrd2="http://schemas.microsoft.com/office/spreadsheetml/2017/richdata2" ref="BG2:BJ18">
    <sortCondition descending="1" ref="BI1:BI18"/>
  </sortState>
  <tableColumns count="4">
    <tableColumn id="2" xr3:uid="{5CE58C21-E1D5-4185-9F66-7124EF70D38A}" name="Name" totalsRowFunction="custom" dataDxfId="191" totalsRowDxfId="190">
      <calculatedColumnFormula>#REF!</calculatedColumnFormula>
      <totalsRowFormula>#REF!</totalsRowFormula>
    </tableColumn>
    <tableColumn id="1" xr3:uid="{28212E7D-8E92-40FC-85FC-AEF58A13E60E}" name="Montag" totalsRowFunction="custom" dataDxfId="189" totalsRowDxfId="188">
      <calculatedColumnFormula>SUMIFS(N2:N14,B2:B14,1,AU2:AU14,1)</calculatedColumnFormula>
      <totalsRowFormula>_xlfn.RANK.EQ($AH$17,$F$17:$AQ$17)</totalsRowFormula>
    </tableColumn>
    <tableColumn id="3" xr3:uid="{4AB9A4EC-67FA-452A-9EBE-17193BB15E96}" name="Mittwoch" totalsRowFunction="custom" dataDxfId="187" totalsRowDxfId="186">
      <totalsRowFormula>#REF!</totalsRowFormula>
    </tableColumn>
    <tableColumn id="4" xr3:uid="{C92C8E9F-5CFA-497A-8A4C-D558244B8DF2}" name="Donnerstag" dataDxfId="18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BB813B6-A16E-4871-A2F8-706820BB01EB}" name="Tabelle18614" displayName="Tabelle18614" ref="BC6:BE9" totalsRowShown="0">
  <autoFilter ref="BC6:BE9" xr:uid="{C4A944E3-4B3E-4674-AA41-B499370F73E7}"/>
  <tableColumns count="3">
    <tableColumn id="1" xr3:uid="{A4320F96-6DA7-4ED5-99AA-0DDFB04C5E74}" name="Tore"/>
    <tableColumn id="2" xr3:uid="{6C8F1D13-DFDA-4D7D-A057-6BC71943E344}" name="Alt">
      <calculatedColumnFormula>SUMIF($AU$2:$AU$14,1,$C$2:$C$14)</calculatedColumnFormula>
    </tableColumn>
    <tableColumn id="3" xr3:uid="{0A5E74E5-4A0F-4445-95AB-66EAC6F11BBE}" name="Jung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160481-B255-41FB-8A7D-7D41A2153DE3}" name="Tabelle2" displayName="Tabelle2" ref="AS1:AU14" totalsRowShown="0" dataDxfId="180">
  <autoFilter ref="AS1:AU14" xr:uid="{20160481-B255-41FB-8A7D-7D41A2153DE3}"/>
  <sortState xmlns:xlrd2="http://schemas.microsoft.com/office/spreadsheetml/2017/richdata2" ref="AS2:AU14">
    <sortCondition ref="AT1:AT14"/>
  </sortState>
  <tableColumns count="3">
    <tableColumn id="2" xr3:uid="{9FC63AFB-EBE2-485A-924D-89F94C0E3752}" name="Name" dataDxfId="179">
      <calculatedColumnFormula>T1</calculatedColumnFormula>
    </tableColumn>
    <tableColumn id="1" xr3:uid="{A61006B6-6EBC-4016-AE3F-A9822FA2A402}" name="Platzierung nach Siegen" dataDxfId="178">
      <calculatedColumnFormula>T17</calculatedColumnFormula>
    </tableColumn>
    <tableColumn id="3" xr3:uid="{589E4596-7905-4467-B598-2209935AD334}" name="Tore" dataDxfId="177">
      <calculatedColumnFormula>$H$20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793A740-8296-4C7B-A691-985BD749A920}" name="Tabelle2291626" displayName="Tabelle2291626" ref="BA22:BE37" totalsRowCount="1" dataDxfId="169">
  <autoFilter ref="BA22:BE36" xr:uid="{20160481-B255-41FB-8A7D-7D41A2153DE3}"/>
  <sortState xmlns:xlrd2="http://schemas.microsoft.com/office/spreadsheetml/2017/richdata2" ref="BA23:BC35">
    <sortCondition ref="BB22:BB35"/>
  </sortState>
  <tableColumns count="5">
    <tableColumn id="2" xr3:uid="{46F6F73D-6B77-4963-82F3-CB271624C80C}" name="Name" dataDxfId="168" totalsRowDxfId="167">
      <calculatedColumnFormula>T1</calculatedColumnFormula>
    </tableColumn>
    <tableColumn id="1" xr3:uid="{9A7BC17E-6383-47EA-9926-83D68C43231E}" name="Platzierung nach Siegen" dataDxfId="166" totalsRowDxfId="165">
      <calculatedColumnFormula>T17</calculatedColumnFormula>
    </tableColumn>
    <tableColumn id="3" xr3:uid="{A7217C98-67F4-4B5B-A5D4-D280277F4A8A}" name="Tore" dataDxfId="164" totalsRowDxfId="163"/>
    <tableColumn id="4" xr3:uid="{61C3EA95-32E6-4EDA-A18D-1B7313E27217}" name="Siegquote" totalsRowDxfId="162"/>
    <tableColumn id="5" xr3:uid="{25BE5DAF-571B-4175-9BBB-3F905F0228A6}" name="Siege" dataDxfId="161" totalsRowDxfId="16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8719F63-45DD-4E59-93CF-97A8B5AFBB87}" name="Tabelle227101727" displayName="Tabelle227101727" ref="BG22:BI39" dataDxfId="159">
  <autoFilter ref="BG22:BI39" xr:uid="{6E1108A4-9B4F-4CF1-8A59-0C4262E6B827}"/>
  <sortState xmlns:xlrd2="http://schemas.microsoft.com/office/spreadsheetml/2017/richdata2" ref="BG23:BI39">
    <sortCondition descending="1" ref="BI22:BI39"/>
  </sortState>
  <tableColumns count="3">
    <tableColumn id="2" xr3:uid="{3CCFFC12-4C74-40B5-A7FE-B648659F487D}" name="Name" totalsRowFunction="custom" dataDxfId="158" totalsRowDxfId="157">
      <calculatedColumnFormula>X1</calculatedColumnFormula>
      <totalsRowFormula>AH1</totalsRowFormula>
    </tableColumn>
    <tableColumn id="1" xr3:uid="{7995AAC5-0217-4FBA-8839-6A2E35EA3972}" name="Platzierung nach Siegen" totalsRowFunction="custom" dataDxfId="156" totalsRowDxfId="155">
      <totalsRowFormula>_xlfn.RANK.EQ($AH$17,$F$17:$AQ$17)</totalsRowFormula>
    </tableColumn>
    <tableColumn id="3" xr3:uid="{E230C749-D0F8-477B-9B0E-51702651E99E}" name="Tore" totalsRowFunction="custom" dataDxfId="154" totalsRowDxfId="153">
      <totalsRowFormula>AH20</totalsRow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19ED015-BEC8-47BB-84B2-B33265B75D18}" name="Tabelle7111828" displayName="Tabelle7111828" ref="BK22:BL36" totalsRowShown="0" headerRowDxfId="152" headerRowBorderDxfId="151" tableBorderDxfId="150" totalsRowBorderDxfId="149">
  <autoFilter ref="BK22:BL36" xr:uid="{BAF58C92-5ADD-4E82-B599-869F4D1C0004}"/>
  <sortState xmlns:xlrd2="http://schemas.microsoft.com/office/spreadsheetml/2017/richdata2" ref="BK23:BL36">
    <sortCondition descending="1" ref="BL22:BL36"/>
  </sortState>
  <tableColumns count="2">
    <tableColumn id="1" xr3:uid="{60134FCD-6012-4BFD-B8D2-3ACA1F8A2E7B}" name="Name" dataDxfId="148"/>
    <tableColumn id="2" xr3:uid="{E8BC2DEA-C666-408B-A6CB-AD399D4B6B24}" name="Siege" dataDxfId="147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C951F3F-9B4E-4C0E-AE06-802604B95EB4}" name="Tabelle1829" displayName="Tabelle1829" ref="BC1:BE4" totalsRowShown="0">
  <autoFilter ref="BC1:BE4" xr:uid="{FEA94115-4C08-431D-A1DA-ED10761E7299}"/>
  <tableColumns count="3">
    <tableColumn id="1" xr3:uid="{9627AA85-DAA0-4FDD-B02E-701563DB717C}" name="Siege"/>
    <tableColumn id="2" xr3:uid="{EA71FAAE-0894-4DD5-868E-00C7D6C24D4F}" name="Alt"/>
    <tableColumn id="3" xr3:uid="{1EB3DD1E-041D-42FD-906F-C0E87E131E70}" name="Jung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24D911A-1C70-4FA9-8461-A248921555F3}" name="Tabelle22710172130" displayName="Tabelle22710172130" ref="BH1:BK18" dataDxfId="146">
  <autoFilter ref="BH1:BK18" xr:uid="{C1D8090E-451A-47C9-AC6B-D909CC4126EA}"/>
  <sortState xmlns:xlrd2="http://schemas.microsoft.com/office/spreadsheetml/2017/richdata2" ref="BH2:BK18">
    <sortCondition descending="1" ref="BJ1:BJ18"/>
  </sortState>
  <tableColumns count="4">
    <tableColumn id="2" xr3:uid="{FBF8D450-6C7F-4F87-A842-16C13F4BF98D}" name="Name" totalsRowFunction="custom" dataDxfId="145" totalsRowDxfId="144">
      <calculatedColumnFormula>#REF!</calculatedColumnFormula>
      <totalsRowFormula>#REF!</totalsRowFormula>
    </tableColumn>
    <tableColumn id="1" xr3:uid="{54FFD70B-471B-488C-8B38-82437B743BD8}" name="Montag" totalsRowFunction="custom" dataDxfId="143" totalsRowDxfId="142">
      <calculatedColumnFormula>SUMIFS(N2:N14,B2:B14,1,AU2:AU14,1)</calculatedColumnFormula>
      <totalsRowFormula>_xlfn.RANK.EQ($AH$17,$F$17:$AQ$17)</totalsRowFormula>
    </tableColumn>
    <tableColumn id="3" xr3:uid="{E64EB6D4-82CB-4FB1-96FB-0B8F108F0929}" name="Mittwoch" totalsRowFunction="custom" dataDxfId="141" totalsRowDxfId="140">
      <totalsRowFormula>#REF!</totalsRowFormula>
    </tableColumn>
    <tableColumn id="4" xr3:uid="{F2E9BB26-2F6E-40AF-B66C-D2FBB983459C}" name="Donnerstag" dataDxfId="13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95C72C0-BFEA-46AF-9D76-385F1767425C}" name="Tabelle18631" displayName="Tabelle18631" ref="BC6:BF9" totalsRowShown="0">
  <autoFilter ref="BC6:BF9" xr:uid="{C4A944E3-4B3E-4674-AA41-B499370F73E7}"/>
  <tableColumns count="4">
    <tableColumn id="1" xr3:uid="{46259C49-4F19-43B7-9D7C-E67FB0F6D6FA}" name="Tore"/>
    <tableColumn id="2" xr3:uid="{27CBAB09-4F14-47F0-8AB0-55D4ECC9CBFF}" name="Alt">
      <calculatedColumnFormula>SUMIF($AU$2:$AU$14,1,$C$2:$C$14)</calculatedColumnFormula>
    </tableColumn>
    <tableColumn id="3" xr3:uid="{F48765D0-264F-473B-827B-8B2E047C4FD3}" name="Jung"/>
    <tableColumn id="4" xr3:uid="{CB9A6293-9E33-4AF7-87E8-087B15ED2A3D}" name="Gesam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0D823E6-10DC-47AF-BBAF-34811733D55D}" name="Tabelle22916" displayName="Tabelle22916" ref="BA22:BE40" totalsRowShown="0" dataDxfId="132">
  <autoFilter ref="BA22:BE40" xr:uid="{20160481-B255-41FB-8A7D-7D41A2153DE3}"/>
  <sortState xmlns:xlrd2="http://schemas.microsoft.com/office/spreadsheetml/2017/richdata2" ref="BA23:BE40">
    <sortCondition ref="BB22:BB40"/>
  </sortState>
  <tableColumns count="5">
    <tableColumn id="2" xr3:uid="{D8FBA9AB-97D9-497F-806E-3F7F6151B9EA}" name="Name" dataDxfId="131">
      <calculatedColumnFormula>T1</calculatedColumnFormula>
    </tableColumn>
    <tableColumn id="1" xr3:uid="{E699CBA0-51D7-4E53-ABA5-61FA66CEEA8F}" name="Platzierung nach Siegen" dataDxfId="130">
      <calculatedColumnFormula>T17</calculatedColumnFormula>
    </tableColumn>
    <tableColumn id="3" xr3:uid="{680C3928-668E-40CF-A01E-26D03C209B54}" name="Tore" dataDxfId="129"/>
    <tableColumn id="4" xr3:uid="{2FCE9CBE-4932-404B-8536-822658866E8C}" name="Siegquote"/>
    <tableColumn id="5" xr3:uid="{14395077-6714-465C-BEB4-6FDDE942CC88}" name="Siege" dataDxfId="12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008C50C-5B0B-4D85-BD7E-71C1A99D5331}" name="Tabelle2271017" displayName="Tabelle2271017" ref="BG22:BI39" dataDxfId="127">
  <autoFilter ref="BG22:BI39" xr:uid="{6E1108A4-9B4F-4CF1-8A59-0C4262E6B827}"/>
  <sortState xmlns:xlrd2="http://schemas.microsoft.com/office/spreadsheetml/2017/richdata2" ref="BG23:BI39">
    <sortCondition descending="1" ref="BI22:BI39"/>
  </sortState>
  <tableColumns count="3">
    <tableColumn id="2" xr3:uid="{C4EDECD0-3404-4253-9599-0C5D72E096B9}" name="Name" totalsRowFunction="custom" dataDxfId="126" totalsRowDxfId="125">
      <calculatedColumnFormula>X1</calculatedColumnFormula>
      <totalsRowFormula>AH1</totalsRowFormula>
    </tableColumn>
    <tableColumn id="1" xr3:uid="{4C83EF72-1EFE-4420-B46B-3EC1F77DA34A}" name="Platzierung nach Siegen" totalsRowFunction="custom" dataDxfId="124" totalsRowDxfId="123">
      <totalsRowFormula>_xlfn.RANK.EQ($AH$17,$F$17:$AQ$17)</totalsRowFormula>
    </tableColumn>
    <tableColumn id="3" xr3:uid="{4EAF5704-7CC7-4370-B404-FFFC15F359F1}" name="Tore" totalsRowFunction="custom" dataDxfId="122" totalsRowDxfId="121">
      <totalsRowFormula>AH20</totalsRow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B38A496-188B-4554-BF80-5BAFD82834EB}" name="Tabelle71118" displayName="Tabelle71118" ref="BK22:BL36" totalsRowShown="0" headerRowDxfId="120" headerRowBorderDxfId="119" tableBorderDxfId="118" totalsRowBorderDxfId="117">
  <autoFilter ref="BK22:BL36" xr:uid="{BAF58C92-5ADD-4E82-B599-869F4D1C0004}"/>
  <sortState xmlns:xlrd2="http://schemas.microsoft.com/office/spreadsheetml/2017/richdata2" ref="BK23:BL36">
    <sortCondition descending="1" ref="BL22:BL36"/>
  </sortState>
  <tableColumns count="2">
    <tableColumn id="1" xr3:uid="{DBC2CD6B-0AB9-4825-BDD1-0907E5579335}" name="Name" dataDxfId="116"/>
    <tableColumn id="2" xr3:uid="{4EAA56A6-3DBC-4ED5-AE11-FB52A08DD372}" name="Siege" dataDxfId="115"/>
  </tableColumns>
  <tableStyleInfo name="TableStyleLight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EA94115-4C08-431D-A1DA-ED10761E7299}" name="Tabelle18" displayName="Tabelle18" ref="BC1:BE4" totalsRowShown="0">
  <autoFilter ref="BC1:BE4" xr:uid="{FEA94115-4C08-431D-A1DA-ED10761E7299}"/>
  <tableColumns count="3">
    <tableColumn id="1" xr3:uid="{205FB4E7-4475-46E2-9A96-834EF47C97CC}" name="Siege"/>
    <tableColumn id="2" xr3:uid="{7F9F1871-F3F0-4383-9725-8025A05829FC}" name="Alt"/>
    <tableColumn id="3" xr3:uid="{6C9351A8-2CE3-4C7E-AFB9-88BC86D766B7}" name="Jung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1D8090E-451A-47C9-AC6B-D909CC4126EA}" name="Tabelle227101721" displayName="Tabelle227101721" ref="BH1:BK18" dataDxfId="114">
  <autoFilter ref="BH1:BK18" xr:uid="{C1D8090E-451A-47C9-AC6B-D909CC4126EA}"/>
  <sortState xmlns:xlrd2="http://schemas.microsoft.com/office/spreadsheetml/2017/richdata2" ref="BH2:BK18">
    <sortCondition descending="1" ref="BJ1:BJ18"/>
  </sortState>
  <tableColumns count="4">
    <tableColumn id="2" xr3:uid="{6545C0B3-8BC4-4DE8-A30B-1D72FDD8B9A5}" name="Name" totalsRowFunction="custom" dataDxfId="113" totalsRowDxfId="112">
      <calculatedColumnFormula>#REF!</calculatedColumnFormula>
      <totalsRowFormula>#REF!</totalsRowFormula>
    </tableColumn>
    <tableColumn id="1" xr3:uid="{F913CE54-B6C1-49BD-BD60-C922DB57E91E}" name="Montag" totalsRowFunction="custom" dataDxfId="111" totalsRowDxfId="110">
      <totalsRowFormula>_xlfn.RANK.EQ($AH$17,$F$17:$AQ$17)</totalsRowFormula>
    </tableColumn>
    <tableColumn id="3" xr3:uid="{F51B0AAE-CFDF-4DFE-A043-E120AF83D77D}" name="Mittwoch" totalsRowFunction="custom" dataDxfId="109" totalsRowDxfId="108">
      <totalsRowFormula>#REF!</totalsRowFormula>
    </tableColumn>
    <tableColumn id="4" xr3:uid="{8DDB6C65-EEE6-4179-8106-B119DA5B4DDE}" name="Donnerstag" dataDxfId="10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A944E3-4B3E-4674-AA41-B499370F73E7}" name="Tabelle186" displayName="Tabelle186" ref="BC6:BF9" totalsRowShown="0">
  <autoFilter ref="BC6:BF9" xr:uid="{C4A944E3-4B3E-4674-AA41-B499370F73E7}"/>
  <tableColumns count="4">
    <tableColumn id="1" xr3:uid="{7E2C9223-9F28-4E52-A88C-6631D2FBFF94}" name="Tore"/>
    <tableColumn id="2" xr3:uid="{B102165E-232B-46D9-B065-2A0046177B3C}" name="Alt">
      <calculatedColumnFormula>SUMIF($AU$2:$AU$14,1,$C$2:$C$14)</calculatedColumnFormula>
    </tableColumn>
    <tableColumn id="3" xr3:uid="{3B795130-8FA2-49C7-A19F-F73628EAEF23}" name="Jung"/>
    <tableColumn id="4" xr3:uid="{82515728-5CDF-4C9B-BB19-498FF0A1AE6C}" name="Gesamt">
      <calculatedColumnFormula>SUM(Tabelle18631[[#This Row],[Alt]:[Jung]])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48D52-C1E4-44F6-B42A-2EBC04D2BD4D}" name="Tabelle1" displayName="Tabelle1" ref="BC11:BF14" totalsRowShown="0">
  <autoFilter ref="BC11:BF14" xr:uid="{31048D52-C1E4-44F6-B42A-2EBC04D2BD4D}"/>
  <tableColumns count="4">
    <tableColumn id="1" xr3:uid="{1986F65D-E0C2-44FE-A84F-799FDB426DC9}" name="Tore pro Spiel"/>
    <tableColumn id="2" xr3:uid="{DA2FCCAA-CC75-4192-89B9-12604DACE111}" name="Alt">
      <calculatedColumnFormula>BD7/COUNTIF($AU$2:$AU$14,1)</calculatedColumnFormula>
    </tableColumn>
    <tableColumn id="3" xr3:uid="{412A09A4-A3BD-47D9-95D5-DB42E89F64D1}" name="Jung">
      <calculatedColumnFormula>BE7/COUNTIF($AU$2:$AU$14,1)</calculatedColumnFormula>
    </tableColumn>
    <tableColumn id="4" xr3:uid="{91F53C1C-B9F3-4F6C-81C9-B9F4CAB4E5C4}" name="Gesamt">
      <calculatedColumnFormula>SUM(Tabelle1[[#This Row],[Alt]:[Jung]])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182D8E-32F2-4EC1-BF2F-4ABAEAE74382}" name="Tabelle229164" displayName="Tabelle229164" ref="BA22:BF40" totalsRowShown="0" dataDxfId="101">
  <autoFilter ref="BA22:BF40" xr:uid="{20160481-B255-41FB-8A7D-7D41A2153DE3}"/>
  <sortState xmlns:xlrd2="http://schemas.microsoft.com/office/spreadsheetml/2017/richdata2" ref="BA23:BF40">
    <sortCondition ref="BB22:BB40"/>
  </sortState>
  <tableColumns count="6">
    <tableColumn id="2" xr3:uid="{FBC399A6-7649-41A2-A5E5-E802455AB51E}" name="Name" dataDxfId="100">
      <calculatedColumnFormula>T1</calculatedColumnFormula>
    </tableColumn>
    <tableColumn id="1" xr3:uid="{D9C48FC8-4EE9-4022-A6D8-ADBA2D67A5BC}" name="Platzierung nach Siegen" dataDxfId="99">
      <calculatedColumnFormula>T17</calculatedColumnFormula>
    </tableColumn>
    <tableColumn id="3" xr3:uid="{30A3C859-9C85-4C0B-8B62-020E9186F3A4}" name="Tore" dataDxfId="98"/>
    <tableColumn id="4" xr3:uid="{A1DDE98D-DD20-4BC4-9EE5-163732E31260}" name="Siegquote"/>
    <tableColumn id="5" xr3:uid="{64961FA7-89AF-4857-8E86-9EF653190033}" name="Siege" dataDxfId="97"/>
    <tableColumn id="6" xr3:uid="{F296CA70-4B10-4D5E-80E6-5BB9631A6A0E}" name="Niederlagen" dataDxfId="9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80288F-0C88-46EB-882C-E8102805ABF1}" name="Tabelle22710175" displayName="Tabelle22710175" ref="BH22:BJ40" dataDxfId="95">
  <autoFilter ref="BH22:BJ40" xr:uid="{6E1108A4-9B4F-4CF1-8A59-0C4262E6B827}"/>
  <sortState xmlns:xlrd2="http://schemas.microsoft.com/office/spreadsheetml/2017/richdata2" ref="BH23:BJ40">
    <sortCondition descending="1" ref="BJ22:BJ40"/>
  </sortState>
  <tableColumns count="3">
    <tableColumn id="2" xr3:uid="{C6718F94-3CC3-42C9-8D6D-5C2BA041D166}" name="Name" totalsRowFunction="custom" dataDxfId="94" totalsRowDxfId="93">
      <calculatedColumnFormula>X1</calculatedColumnFormula>
      <totalsRowFormula>AH1</totalsRowFormula>
    </tableColumn>
    <tableColumn id="1" xr3:uid="{6D524E8E-30C7-4EF2-9BCD-B401278ECB70}" name="Platzierung nach Siegen" totalsRowFunction="custom" dataDxfId="92" totalsRowDxfId="91">
      <totalsRowFormula>_xlfn.RANK.EQ($AH$17,$F$17:$AQ$17)</totalsRowFormula>
    </tableColumn>
    <tableColumn id="3" xr3:uid="{382E15B3-0708-4234-86D7-D8D5CC621D6C}" name="Tore" totalsRowFunction="custom" dataDxfId="90" totalsRowDxfId="89">
      <totalsRowFormula>AH20</totalsRow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8D57F7-DCFA-47DD-AD27-9517B4187CE9}" name="Tabelle711187" displayName="Tabelle711187" ref="BL22:BM40" totalsRowShown="0" headerRowDxfId="88" headerRowBorderDxfId="87" tableBorderDxfId="86" totalsRowBorderDxfId="85">
  <autoFilter ref="BL22:BM40" xr:uid="{BAF58C92-5ADD-4E82-B599-869F4D1C0004}"/>
  <sortState xmlns:xlrd2="http://schemas.microsoft.com/office/spreadsheetml/2017/richdata2" ref="BL23:BM40">
    <sortCondition descending="1" ref="BM22:BM40"/>
  </sortState>
  <tableColumns count="2">
    <tableColumn id="1" xr3:uid="{96C240F2-7C7E-4218-A22F-E34610BB8A8A}" name="Name" dataDxfId="84"/>
    <tableColumn id="2" xr3:uid="{2681984C-A303-4F2C-ADC1-690F0412C5EA}" name="Siege" dataDxfId="83"/>
  </tableColumns>
  <tableStyleInfo name="TableStyleLight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525982-5997-4291-AD3E-C380BF1276F2}" name="Tabelle188" displayName="Tabelle188" ref="BC1:BE4" totalsRowShown="0">
  <autoFilter ref="BC1:BE4" xr:uid="{FEA94115-4C08-431D-A1DA-ED10761E7299}"/>
  <tableColumns count="3">
    <tableColumn id="1" xr3:uid="{41F5CB0C-B7B2-4002-ABF9-DEDD337D8F8A}" name="Siege"/>
    <tableColumn id="2" xr3:uid="{DDDD18E1-07F0-4C0F-B34E-9A98B2C9AEC4}" name="Alt"/>
    <tableColumn id="3" xr3:uid="{4ADA5724-445D-4DB0-8ED7-7B9216EE87BD}" name="Jung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4976702-32CB-4948-9537-34BAAF71AB5E}" name="Tabelle22710172115" displayName="Tabelle22710172115" ref="BH1:BK18" dataDxfId="82">
  <autoFilter ref="BH1:BK18" xr:uid="{C1D8090E-451A-47C9-AC6B-D909CC4126EA}"/>
  <sortState xmlns:xlrd2="http://schemas.microsoft.com/office/spreadsheetml/2017/richdata2" ref="BH2:BK18">
    <sortCondition descending="1" ref="BJ1:BJ18"/>
  </sortState>
  <tableColumns count="4">
    <tableColumn id="2" xr3:uid="{91E59106-630A-4F8F-A973-2431DEC71D89}" name="Name" totalsRowFunction="custom" dataDxfId="81" totalsRowDxfId="80">
      <calculatedColumnFormula>#REF!</calculatedColumnFormula>
      <totalsRowFormula>#REF!</totalsRowFormula>
    </tableColumn>
    <tableColumn id="1" xr3:uid="{5B126140-C79A-4C2D-B36E-0D9EE6ECD469}" name="Montag" totalsRowFunction="custom" dataDxfId="79" totalsRowDxfId="78">
      <totalsRowFormula>_xlfn.RANK.EQ($AH$17,$F$17:$AQ$17)</totalsRowFormula>
    </tableColumn>
    <tableColumn id="3" xr3:uid="{C121D932-7166-4207-B239-89FA3EC5E4B9}" name="Mittwoch" totalsRowFunction="custom" dataDxfId="77" totalsRowDxfId="76">
      <totalsRowFormula>#REF!</totalsRowFormula>
    </tableColumn>
    <tableColumn id="4" xr3:uid="{C40EF9D5-6B62-4A24-8D94-4920A3CE5209}" name="Donnerstag" dataDxfId="7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176B9DF-A320-43CB-B358-928C61B53A86}" name="Tabelle18620" displayName="Tabelle18620" ref="BC6:BF9" totalsRowShown="0">
  <autoFilter ref="BC6:BF9" xr:uid="{C4A944E3-4B3E-4674-AA41-B499370F73E7}"/>
  <tableColumns count="4">
    <tableColumn id="1" xr3:uid="{C8A86972-556D-448F-9098-B64A275E04B5}" name="Tore"/>
    <tableColumn id="2" xr3:uid="{9E534810-64E2-44FF-9E02-FC03346ED7F0}" name="Alt">
      <calculatedColumnFormula>SUMIF($AU$2:$AU$14,1,$C$2:$C$14)</calculatedColumnFormula>
    </tableColumn>
    <tableColumn id="3" xr3:uid="{C9897C1E-7028-4FC9-B45D-C4C96FFFCF08}" name="Jung"/>
    <tableColumn id="4" xr3:uid="{9B6519AE-AC92-4876-AE8A-8FE3C4A6AB47}" name="Gesamt">
      <calculatedColumnFormula>SUM(Tabelle18631[[#This Row],[Alt]:[Jung]])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DCD2FDE-8CA0-438B-8BF4-DE236B6EC177}" name="Tabelle122" displayName="Tabelle122" ref="BC11:BF14" totalsRowShown="0">
  <autoFilter ref="BC11:BF14" xr:uid="{31048D52-C1E4-44F6-B42A-2EBC04D2BD4D}"/>
  <tableColumns count="4">
    <tableColumn id="1" xr3:uid="{186C1E96-D300-4287-9AC4-54B2679D5CAB}" name="Tore pro Spiel">
      <calculatedColumnFormula>BC7</calculatedColumnFormula>
    </tableColumn>
    <tableColumn id="2" xr3:uid="{9F98443E-41EA-4432-BA34-A96C12B73C90}" name="Alt">
      <calculatedColumnFormula>BD7/COUNTIF($AU$2:$AU$14,1)</calculatedColumnFormula>
    </tableColumn>
    <tableColumn id="3" xr3:uid="{647CC816-8221-442B-AD52-85ADE2C84D91}" name="Jung">
      <calculatedColumnFormula>BE7/COUNTIF($AU$2:$AU$14,1)</calculatedColumnFormula>
    </tableColumn>
    <tableColumn id="4" xr3:uid="{609A9093-696E-4D9E-AA22-3FF4E771454E}" name="Gesamt">
      <calculatedColumnFormula>SUM(Tabelle122[[#This Row],[Alt]:[Jung]])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AAF14DA-8C0B-45C0-A348-E2852D2762D4}" name="Tabelle22916437" displayName="Tabelle22916437" ref="BA22:BF41" totalsRowShown="0" dataDxfId="69">
  <autoFilter ref="BA22:BF41" xr:uid="{20160481-B255-41FB-8A7D-7D41A2153DE3}"/>
  <sortState xmlns:xlrd2="http://schemas.microsoft.com/office/spreadsheetml/2017/richdata2" ref="BA23:BF41">
    <sortCondition ref="BB22:BB41"/>
  </sortState>
  <tableColumns count="6">
    <tableColumn id="2" xr3:uid="{DB61C0AD-68AB-4959-BF4B-08F76A633B64}" name="Name" dataDxfId="68">
      <calculatedColumnFormula>T1</calculatedColumnFormula>
    </tableColumn>
    <tableColumn id="1" xr3:uid="{98B7ADEB-C183-4F5F-9A3C-958CEB3A1D48}" name="Platzierung nach Siegen" dataDxfId="67">
      <calculatedColumnFormula>T17</calculatedColumnFormula>
    </tableColumn>
    <tableColumn id="3" xr3:uid="{824E2A84-5C82-439B-BC52-6D49A1CFBB80}" name="Tore" dataDxfId="66"/>
    <tableColumn id="4" xr3:uid="{15E23E3C-E90C-460D-A659-915975ECFC6B}" name="Siegquote"/>
    <tableColumn id="5" xr3:uid="{9602538B-74A5-44F8-AD55-A8A204E5F113}" name="Siege" dataDxfId="65"/>
    <tableColumn id="6" xr3:uid="{DCF7A9A5-A0DB-4DC4-8A7E-FEB4DA59D136}" name="Niederlagen" dataDxfId="6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EACCC89B-51D3-4850-9BA3-CDEDC73D7A38}" name="Tabelle2271017538" displayName="Tabelle2271017538" ref="BH22:BJ41" dataDxfId="63">
  <autoFilter ref="BH22:BJ41" xr:uid="{6E1108A4-9B4F-4CF1-8A59-0C4262E6B827}"/>
  <sortState xmlns:xlrd2="http://schemas.microsoft.com/office/spreadsheetml/2017/richdata2" ref="BH23:BJ41">
    <sortCondition descending="1" ref="BJ22:BJ41"/>
  </sortState>
  <tableColumns count="3">
    <tableColumn id="2" xr3:uid="{4C64A7F0-7D14-4DD3-9D9D-0D1C0143ECCE}" name="Name" totalsRowFunction="custom" dataDxfId="62" totalsRowDxfId="61">
      <calculatedColumnFormula>X1</calculatedColumnFormula>
      <totalsRowFormula>AH1</totalsRowFormula>
    </tableColumn>
    <tableColumn id="1" xr3:uid="{BE47EF4D-088B-4B3D-8D8D-2C3A38382B7C}" name="Platzierung nach Siegen" totalsRowFunction="custom" dataDxfId="60" totalsRowDxfId="59">
      <totalsRowFormula>_xlfn.RANK.EQ($AH$17,$F$17:$AQ$17)</totalsRowFormula>
    </tableColumn>
    <tableColumn id="3" xr3:uid="{B6E0D89A-360E-46E6-9218-8B9688819D90}" name="Tore" totalsRowFunction="custom" dataDxfId="58" totalsRowDxfId="57">
      <totalsRowFormula>AH20</totalsRowFormula>
    </tableColumn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ECE6FE5A-0FE2-430E-A6DF-780AB69114BF}" name="Tabelle71118739" displayName="Tabelle71118739" ref="BL22:BM40" totalsRowShown="0" headerRowDxfId="56" headerRowBorderDxfId="55" tableBorderDxfId="54" totalsRowBorderDxfId="53">
  <autoFilter ref="BL22:BM40" xr:uid="{BAF58C92-5ADD-4E82-B599-869F4D1C0004}"/>
  <sortState xmlns:xlrd2="http://schemas.microsoft.com/office/spreadsheetml/2017/richdata2" ref="BL23:BM40">
    <sortCondition descending="1" ref="BM22:BM40"/>
  </sortState>
  <tableColumns count="2">
    <tableColumn id="1" xr3:uid="{94569950-91BF-4880-A342-1FA3BAEF805F}" name="Name" dataDxfId="52"/>
    <tableColumn id="2" xr3:uid="{30682F6E-ABE2-448F-B333-E6E7B49B87EF}" name="Siege" dataDxfId="51"/>
  </tableColumns>
  <tableStyleInfo name="TableStyleLight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F45450B-FE30-470E-914D-37ACAFAF2462}" name="Tabelle18840" displayName="Tabelle18840" ref="BC1:BE4" totalsRowShown="0">
  <autoFilter ref="BC1:BE4" xr:uid="{FEA94115-4C08-431D-A1DA-ED10761E7299}"/>
  <tableColumns count="3">
    <tableColumn id="1" xr3:uid="{6D7935F5-C5CE-439F-9562-484FC8273CEA}" name="Siege"/>
    <tableColumn id="2" xr3:uid="{D8E04C4F-B333-4957-9958-F839FAE1A663}" name="Alt"/>
    <tableColumn id="3" xr3:uid="{7990CFEF-22DC-49A6-8E95-A6FC541C75C1}" name="Jung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BA68BD6C-F361-4DB8-B55D-C1135B0845E0}" name="Tabelle2271017211541" displayName="Tabelle2271017211541" ref="BH1:BK18" dataDxfId="50">
  <autoFilter ref="BH1:BK18" xr:uid="{C1D8090E-451A-47C9-AC6B-D909CC4126EA}"/>
  <sortState xmlns:xlrd2="http://schemas.microsoft.com/office/spreadsheetml/2017/richdata2" ref="BH2:BK18">
    <sortCondition descending="1" ref="BJ1:BJ18"/>
  </sortState>
  <tableColumns count="4">
    <tableColumn id="2" xr3:uid="{DB80F935-BECF-4DDD-BD72-22E57A1B72CB}" name="Name" totalsRowFunction="custom" dataDxfId="49" totalsRowDxfId="48">
      <calculatedColumnFormula>#REF!</calculatedColumnFormula>
      <totalsRowFormula>#REF!</totalsRowFormula>
    </tableColumn>
    <tableColumn id="1" xr3:uid="{81EC3D72-359E-4464-B7E7-F4F79115031E}" name="Montag" totalsRowFunction="custom" dataDxfId="47" totalsRowDxfId="46">
      <totalsRowFormula>_xlfn.RANK.EQ($AH$17,$F$17:$AQ$17)</totalsRowFormula>
    </tableColumn>
    <tableColumn id="3" xr3:uid="{54F94540-FD4D-4BD6-861E-40C304212317}" name="Mittwoch" totalsRowFunction="custom" dataDxfId="45" totalsRowDxfId="44">
      <totalsRowFormula>#REF!</totalsRowFormula>
    </tableColumn>
    <tableColumn id="4" xr3:uid="{FAE1CC9B-10FE-43B2-96DD-1D427BC220BC}" name="Donnerstag" dataDxfId="43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59AC0938-8253-4F8D-864C-C84D5F989159}" name="Tabelle1862042" displayName="Tabelle1862042" ref="BC6:BF9" totalsRowShown="0">
  <autoFilter ref="BC6:BF9" xr:uid="{C4A944E3-4B3E-4674-AA41-B499370F73E7}"/>
  <tableColumns count="4">
    <tableColumn id="1" xr3:uid="{8863B7C0-A013-44D6-9FB8-3DF1143B897D}" name="Tore"/>
    <tableColumn id="2" xr3:uid="{A49DA44A-C35A-4880-9EA5-3EF4CED09FAB}" name="Alt">
      <calculatedColumnFormula>SUMIF($AW$2:$AW$14,1,$C$2:$C$14)</calculatedColumnFormula>
    </tableColumn>
    <tableColumn id="3" xr3:uid="{33340C51-99A7-491D-A6D0-B1F0563EA06C}" name="Jung"/>
    <tableColumn id="4" xr3:uid="{3BA0FCA1-443C-4603-B612-6675A5A5C484}" name="Gesamt">
      <calculatedColumnFormula>SUM(Tabelle18631[[#This Row],[Alt]:[Jung]])</calculatedColumnFormula>
    </tableColumn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AA34D4A3-2355-4F1E-9F0E-4BC7D2AE806E}" name="Tabelle12243" displayName="Tabelle12243" ref="BC11:BF14" totalsRowShown="0">
  <autoFilter ref="BC11:BF14" xr:uid="{31048D52-C1E4-44F6-B42A-2EBC04D2BD4D}"/>
  <tableColumns count="4">
    <tableColumn id="1" xr3:uid="{683C3316-9F5E-4BA7-99B6-CA116675FF13}" name="Tore pro Spiel">
      <calculatedColumnFormula>BC7</calculatedColumnFormula>
    </tableColumn>
    <tableColumn id="2" xr3:uid="{C66BDF2E-FA7F-436E-9E39-0846048F60A2}" name="Alt">
      <calculatedColumnFormula>BD7/COUNTIF($AW$2:$AW$14,1)</calculatedColumnFormula>
    </tableColumn>
    <tableColumn id="3" xr3:uid="{9AAC7D5A-8D9B-4C8E-8CE2-B94BBAEA212E}" name="Jung">
      <calculatedColumnFormula>BE7/COUNTIF($AW$2:$AW$14,1)</calculatedColumnFormula>
    </tableColumn>
    <tableColumn id="4" xr3:uid="{1047F190-3D58-4C27-A675-CB1E93D9399D}" name="Gesamt">
      <calculatedColumnFormula>SUM(Tabelle12243[[#This Row],[Alt]:[Jung]])</calculatedColumnFormula>
    </tableColumn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BA235E8-EDE7-A849-9CC2-EFB29021BA8B}" name="Tabelle2291643723" displayName="Tabelle2291643723" ref="BA22:BF40" totalsRowShown="0" dataDxfId="36">
  <autoFilter ref="BA22:BF40" xr:uid="{20160481-B255-41FB-8A7D-7D41A2153DE3}"/>
  <sortState xmlns:xlrd2="http://schemas.microsoft.com/office/spreadsheetml/2017/richdata2" ref="BA23:BF40">
    <sortCondition ref="BB22:BB40"/>
  </sortState>
  <tableColumns count="6">
    <tableColumn id="2" xr3:uid="{794606CD-F199-3F48-A2EB-8B8C6466B320}" name="Name" dataDxfId="35">
      <calculatedColumnFormula>T1</calculatedColumnFormula>
    </tableColumn>
    <tableColumn id="1" xr3:uid="{629EE7DB-F8A3-0540-8226-17AAD255D573}" name="Platzierung nach Siegen" dataDxfId="34">
      <calculatedColumnFormula>T17</calculatedColumnFormula>
    </tableColumn>
    <tableColumn id="3" xr3:uid="{8FDE94FF-864A-F442-B03C-7BC82BBF3805}" name="Tore" dataDxfId="33"/>
    <tableColumn id="4" xr3:uid="{1D6924B5-6BBE-2D49-8432-F526CAE453B1}" name="Siegquote"/>
    <tableColumn id="5" xr3:uid="{3356EAD9-AEC6-A841-AB7D-942C84ACFE6A}" name="Siege" dataDxfId="32"/>
    <tableColumn id="6" xr3:uid="{02F3B293-DB9C-A443-834E-AB495412F3AA}" name="Niederlagen" dataDxfId="31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BF2D3CF-CC33-6A48-ADB7-93B75EE8EACB}" name="Tabelle227101753824" displayName="Tabelle227101753824" ref="BH22:BJ40" dataDxfId="30">
  <autoFilter ref="BH22:BJ40" xr:uid="{6E1108A4-9B4F-4CF1-8A59-0C4262E6B827}"/>
  <sortState xmlns:xlrd2="http://schemas.microsoft.com/office/spreadsheetml/2017/richdata2" ref="BH23:BJ40">
    <sortCondition descending="1" ref="BJ22:BJ40"/>
  </sortState>
  <tableColumns count="3">
    <tableColumn id="2" xr3:uid="{2084EDE4-CCED-CC46-95F1-B71E8E1FC119}" name="Name" totalsRowFunction="custom" dataDxfId="29" totalsRowDxfId="28">
      <calculatedColumnFormula>X1</calculatedColumnFormula>
      <totalsRowFormula>AH1</totalsRowFormula>
    </tableColumn>
    <tableColumn id="1" xr3:uid="{59F5D524-4259-F248-BFC8-CB7E86343591}" name="Platzierung nach Siegen" totalsRowFunction="custom" dataDxfId="27" totalsRowDxfId="26">
      <totalsRowFormula>_xlfn.RANK.EQ($AH$17,$F$17:$AQ$17)</totalsRowFormula>
    </tableColumn>
    <tableColumn id="3" xr3:uid="{EC23C461-DBAA-D04F-83A0-BA1202F406FC}" name="Tore" totalsRowFunction="custom" dataDxfId="25" totalsRowDxfId="24">
      <totalsRowFormula>AH20</totalsRowFormula>
    </tableColumn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ED350F9-7373-D544-98D6-1ADFDECE4DF7}" name="Tabelle7111873925" displayName="Tabelle7111873925" ref="BL22:BM40" totalsRowShown="0" headerRowDxfId="23" headerRowBorderDxfId="22" tableBorderDxfId="21" totalsRowBorderDxfId="20">
  <autoFilter ref="BL22:BM40" xr:uid="{BAF58C92-5ADD-4E82-B599-869F4D1C0004}"/>
  <sortState xmlns:xlrd2="http://schemas.microsoft.com/office/spreadsheetml/2017/richdata2" ref="BL23:BM40">
    <sortCondition descending="1" ref="BM22:BM40"/>
  </sortState>
  <tableColumns count="2">
    <tableColumn id="1" xr3:uid="{B2B303AA-2DA5-114F-BAC3-2BEDE2BC3BDE}" name="Name" dataDxfId="19"/>
    <tableColumn id="2" xr3:uid="{C2C06CE6-5513-4D4B-9184-496272E696A7}" name="Siege" dataDxfId="18"/>
  </tableColumns>
  <tableStyleInfo name="TableStyleLight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A16CB6C-F8F0-F549-8E1E-E8EDD8803B7A}" name="Tabelle1884032" displayName="Tabelle1884032" ref="BC1:BE4" totalsRowShown="0">
  <autoFilter ref="BC1:BE4" xr:uid="{FEA94115-4C08-431D-A1DA-ED10761E7299}"/>
  <tableColumns count="3">
    <tableColumn id="1" xr3:uid="{F7E94ACE-1DCE-FF48-B442-B11B237B505C}" name="Siege"/>
    <tableColumn id="2" xr3:uid="{BB717041-D3C3-5E48-8391-E3F089276AB9}" name="Alt"/>
    <tableColumn id="3" xr3:uid="{84CE6274-6338-C54F-B0E6-80FCCD823EA7}" name="Jung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3D214-33E0-B14E-BEF6-50E1872EB920}" name="Tabelle227101721154133" displayName="Tabelle227101721154133" ref="BH1:BK18" dataDxfId="17">
  <autoFilter ref="BH1:BK18" xr:uid="{C1D8090E-451A-47C9-AC6B-D909CC4126EA}"/>
  <sortState xmlns:xlrd2="http://schemas.microsoft.com/office/spreadsheetml/2017/richdata2" ref="BH2:BK18">
    <sortCondition descending="1" ref="BJ1:BJ18"/>
  </sortState>
  <tableColumns count="4">
    <tableColumn id="2" xr3:uid="{1EA807CC-FCE2-614A-9CD6-99C9789DD3C2}" name="Name" totalsRowFunction="custom" dataDxfId="16" totalsRowDxfId="15">
      <calculatedColumnFormula>#REF!</calculatedColumnFormula>
      <totalsRowFormula>#REF!</totalsRowFormula>
    </tableColumn>
    <tableColumn id="1" xr3:uid="{EFA88A6C-ED93-B74C-B9CC-89F5C430EA41}" name="Montag" totalsRowFunction="custom" dataDxfId="14" totalsRowDxfId="13">
      <totalsRowFormula>_xlfn.RANK.EQ($AH$17,$F$17:$AQ$17)</totalsRowFormula>
    </tableColumn>
    <tableColumn id="3" xr3:uid="{BB0F3B88-BDE6-E243-899B-0713D9583DF6}" name="Mittwoch" totalsRowFunction="custom" dataDxfId="12" totalsRowDxfId="11">
      <totalsRowFormula>#REF!</totalsRowFormula>
    </tableColumn>
    <tableColumn id="4" xr3:uid="{43FF087C-9C44-EB49-95BF-E031C4B0B4B5}" name="Donnerstag" dataDxfId="10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1C98793D-A2D8-1A4D-BABC-F91DC5D97079}" name="Tabelle186204234" displayName="Tabelle186204234" ref="BC6:BF9" totalsRowShown="0">
  <autoFilter ref="BC6:BF9" xr:uid="{C4A944E3-4B3E-4674-AA41-B499370F73E7}"/>
  <tableColumns count="4">
    <tableColumn id="1" xr3:uid="{E1972247-5728-4F48-8D01-0444E3FC2B16}" name="Tore"/>
    <tableColumn id="2" xr3:uid="{3B11AAAA-DAED-0C49-9FD5-96CC69184F9A}" name="Alt">
      <calculatedColumnFormula>SUMIF($AW$2:$AW$14,1,$C$2:$C$14)</calculatedColumnFormula>
    </tableColumn>
    <tableColumn id="3" xr3:uid="{D10CA0F8-69C1-214B-922B-55848B521037}" name="Jung"/>
    <tableColumn id="4" xr3:uid="{FD1386E1-FB9D-414D-99E6-F9E4CA6ECCAD}" name="Gesamt">
      <calculatedColumnFormula>SUM(Tabelle18631[[#This Row],[Alt]:[Jung]])</calculatedColumnFormula>
    </tableColumn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1A7A82A6-3BA6-0346-A72E-290036AA9613}" name="Tabelle1224335" displayName="Tabelle1224335" ref="BC11:BF14" totalsRowShown="0">
  <autoFilter ref="BC11:BF14" xr:uid="{31048D52-C1E4-44F6-B42A-2EBC04D2BD4D}"/>
  <tableColumns count="4">
    <tableColumn id="1" xr3:uid="{5FB4B202-C756-5A44-9BC5-A6B625ED3E11}" name="Tore pro Spiel">
      <calculatedColumnFormula>BC7</calculatedColumnFormula>
    </tableColumn>
    <tableColumn id="2" xr3:uid="{B52A89B8-F697-FC4C-B282-1FA433786809}" name="Alt">
      <calculatedColumnFormula>BD7/COUNTIF($AW$2:$AW$14,1)</calculatedColumnFormula>
    </tableColumn>
    <tableColumn id="3" xr3:uid="{6A077843-63B7-E04A-97EA-0E09304DB135}" name="Jung">
      <calculatedColumnFormula>BE7/COUNTIF($AW$2:$AW$14,1)</calculatedColumnFormula>
    </tableColumn>
    <tableColumn id="4" xr3:uid="{C141B687-1FBE-374C-86FA-E92BB4361310}" name="Gesamt">
      <calculatedColumnFormula>SUM(Tabelle1224335[[#This Row],[Alt]:[Jung]])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microsoft.com/office/2019/04/relationships/namedSheetView" Target="../namedSheetViews/namedSheetView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microsoft.com/office/2019/04/relationships/namedSheetView" Target="../namedSheetViews/namedSheetView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Relationship Id="rId9" Type="http://schemas.microsoft.com/office/2019/04/relationships/namedSheetView" Target="../namedSheetViews/namedSheetView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10" Type="http://schemas.microsoft.com/office/2019/04/relationships/namedSheetView" Target="../namedSheetViews/namedSheetView4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6.xml"/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10" Type="http://schemas.microsoft.com/office/2019/04/relationships/namedSheetView" Target="../namedSheetViews/namedSheetView5.xml"/><Relationship Id="rId4" Type="http://schemas.openxmlformats.org/officeDocument/2006/relationships/table" Target="../tables/table22.xml"/><Relationship Id="rId9" Type="http://schemas.openxmlformats.org/officeDocument/2006/relationships/table" Target="../tables/table27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3.xml"/><Relationship Id="rId3" Type="http://schemas.openxmlformats.org/officeDocument/2006/relationships/table" Target="../tables/table28.xml"/><Relationship Id="rId7" Type="http://schemas.openxmlformats.org/officeDocument/2006/relationships/table" Target="../tables/table32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31.xml"/><Relationship Id="rId5" Type="http://schemas.openxmlformats.org/officeDocument/2006/relationships/table" Target="../tables/table30.xml"/><Relationship Id="rId10" Type="http://schemas.microsoft.com/office/2019/04/relationships/namedSheetView" Target="../namedSheetViews/namedSheetView6.xml"/><Relationship Id="rId4" Type="http://schemas.openxmlformats.org/officeDocument/2006/relationships/table" Target="../tables/table29.xml"/><Relationship Id="rId9" Type="http://schemas.openxmlformats.org/officeDocument/2006/relationships/table" Target="../tables/table3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0.xml"/><Relationship Id="rId3" Type="http://schemas.openxmlformats.org/officeDocument/2006/relationships/table" Target="../tables/table35.xml"/><Relationship Id="rId7" Type="http://schemas.openxmlformats.org/officeDocument/2006/relationships/table" Target="../tables/table39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8.xml"/><Relationship Id="rId5" Type="http://schemas.openxmlformats.org/officeDocument/2006/relationships/table" Target="../tables/table37.xml"/><Relationship Id="rId10" Type="http://schemas.microsoft.com/office/2019/04/relationships/namedSheetView" Target="../namedSheetViews/namedSheetView7.xml"/><Relationship Id="rId4" Type="http://schemas.openxmlformats.org/officeDocument/2006/relationships/table" Target="../tables/table36.xml"/><Relationship Id="rId9" Type="http://schemas.openxmlformats.org/officeDocument/2006/relationships/table" Target="../tables/table4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94FC-38AF-430A-9783-881A506BE015}">
  <dimension ref="A1:BL42"/>
  <sheetViews>
    <sheetView zoomScale="25" zoomScaleNormal="25" workbookViewId="0">
      <selection activeCell="AU13" sqref="AU13"/>
    </sheetView>
  </sheetViews>
  <sheetFormatPr defaultColWidth="10.7109375" defaultRowHeight="15" x14ac:dyDescent="0.25"/>
  <cols>
    <col min="1" max="1" width="13.5703125" customWidth="1"/>
    <col min="2" max="2" width="7.5703125" customWidth="1"/>
    <col min="3" max="43" width="4.5703125" customWidth="1"/>
    <col min="44" max="44" width="11" customWidth="1"/>
    <col min="45" max="45" width="6.85546875" customWidth="1"/>
    <col min="46" max="46" width="6.5703125" customWidth="1"/>
    <col min="47" max="47" width="15" customWidth="1"/>
    <col min="55" max="55" width="10.7109375" customWidth="1"/>
  </cols>
  <sheetData>
    <row r="1" spans="1:64" ht="15.75" thickBot="1" x14ac:dyDescent="0.3">
      <c r="B1" s="67" t="s">
        <v>0</v>
      </c>
      <c r="C1" s="67"/>
      <c r="D1" s="67" t="s">
        <v>1</v>
      </c>
      <c r="E1" s="68"/>
      <c r="F1" s="69" t="s">
        <v>2</v>
      </c>
      <c r="G1" s="70"/>
      <c r="H1" s="69" t="s">
        <v>3</v>
      </c>
      <c r="I1" s="70"/>
      <c r="J1" s="69" t="s">
        <v>4</v>
      </c>
      <c r="K1" s="70"/>
      <c r="L1" s="69" t="s">
        <v>5</v>
      </c>
      <c r="M1" s="70"/>
      <c r="N1" s="69" t="s">
        <v>6</v>
      </c>
      <c r="O1" s="70"/>
      <c r="P1" s="69" t="s">
        <v>7</v>
      </c>
      <c r="Q1" s="70"/>
      <c r="R1" s="69" t="s">
        <v>8</v>
      </c>
      <c r="S1" s="70"/>
      <c r="T1" s="69" t="s">
        <v>9</v>
      </c>
      <c r="U1" s="70"/>
      <c r="V1" s="69" t="s">
        <v>10</v>
      </c>
      <c r="W1" s="70"/>
      <c r="X1" s="69" t="s">
        <v>11</v>
      </c>
      <c r="Y1" s="70"/>
      <c r="Z1" s="69" t="s">
        <v>12</v>
      </c>
      <c r="AA1" s="70"/>
      <c r="AB1" s="69" t="s">
        <v>13</v>
      </c>
      <c r="AC1" s="70"/>
      <c r="AD1" s="73" t="s">
        <v>14</v>
      </c>
      <c r="AE1" s="74"/>
      <c r="AF1" s="73" t="s">
        <v>15</v>
      </c>
      <c r="AG1" s="74"/>
      <c r="AH1" s="73" t="s">
        <v>16</v>
      </c>
      <c r="AI1" s="74"/>
      <c r="AJ1" s="73" t="s">
        <v>17</v>
      </c>
      <c r="AK1" s="74"/>
      <c r="AL1" s="73" t="s">
        <v>18</v>
      </c>
      <c r="AM1" s="74"/>
      <c r="AN1" s="73" t="s">
        <v>19</v>
      </c>
      <c r="AO1" s="74"/>
      <c r="AP1" s="73" t="s">
        <v>20</v>
      </c>
      <c r="AQ1" s="74"/>
      <c r="AR1" s="27" t="s">
        <v>21</v>
      </c>
      <c r="AS1" s="22" t="s">
        <v>22</v>
      </c>
      <c r="AT1" s="23" t="s">
        <v>23</v>
      </c>
      <c r="AU1" t="s">
        <v>24</v>
      </c>
      <c r="BC1" t="s">
        <v>25</v>
      </c>
      <c r="BD1" t="s">
        <v>0</v>
      </c>
      <c r="BE1" t="s">
        <v>1</v>
      </c>
      <c r="BG1" t="s">
        <v>26</v>
      </c>
      <c r="BH1" t="s">
        <v>27</v>
      </c>
      <c r="BI1" t="s">
        <v>28</v>
      </c>
      <c r="BJ1" t="s">
        <v>29</v>
      </c>
    </row>
    <row r="2" spans="1:64" x14ac:dyDescent="0.25">
      <c r="A2" s="1">
        <v>44896</v>
      </c>
      <c r="B2">
        <f>IF(C2&gt;D2,1,IF(ISBLANK(C2),"0","-1"))</f>
        <v>1</v>
      </c>
      <c r="C2" s="3">
        <v>6</v>
      </c>
      <c r="D2" s="4">
        <v>3</v>
      </c>
      <c r="E2" t="str">
        <f>IF(C2&lt;D2,1,IF(ISBLANK(C2),"0","-1"))</f>
        <v>-1</v>
      </c>
      <c r="F2" s="9"/>
      <c r="G2" s="2"/>
      <c r="H2" s="9"/>
      <c r="I2" s="2"/>
      <c r="J2" s="9">
        <v>1</v>
      </c>
      <c r="K2" s="2"/>
      <c r="L2" s="9">
        <v>1</v>
      </c>
      <c r="M2" s="2">
        <v>1</v>
      </c>
      <c r="N2" s="9">
        <v>1</v>
      </c>
      <c r="O2" s="2">
        <v>4</v>
      </c>
      <c r="P2" s="9">
        <v>1</v>
      </c>
      <c r="Q2" s="2"/>
      <c r="R2" s="9"/>
      <c r="S2" s="2"/>
      <c r="T2" s="9">
        <v>1</v>
      </c>
      <c r="U2" s="2"/>
      <c r="V2" s="9">
        <v>1</v>
      </c>
      <c r="W2" s="2"/>
      <c r="X2" s="9">
        <v>1</v>
      </c>
      <c r="Y2" s="2"/>
      <c r="Z2" s="9">
        <v>-1</v>
      </c>
      <c r="AA2" s="2"/>
      <c r="AB2" s="9">
        <v>-1</v>
      </c>
      <c r="AC2" s="2"/>
      <c r="AE2" s="2"/>
      <c r="AG2" s="2"/>
      <c r="AH2">
        <v>-1</v>
      </c>
      <c r="AI2" s="2">
        <v>1</v>
      </c>
      <c r="AJ2" s="9">
        <v>-1</v>
      </c>
      <c r="AK2" s="2"/>
      <c r="AL2" s="9"/>
      <c r="AM2" s="2"/>
      <c r="AO2" s="2"/>
      <c r="AP2" s="9"/>
      <c r="AR2" s="28">
        <v>1</v>
      </c>
      <c r="AS2">
        <f>E2*AR2</f>
        <v>-1</v>
      </c>
      <c r="AT2" s="2">
        <f>B2*AR2</f>
        <v>1</v>
      </c>
      <c r="AU2">
        <f>WEEKDAY(A2,2)</f>
        <v>4</v>
      </c>
      <c r="BC2" t="s">
        <v>27</v>
      </c>
      <c r="BD2">
        <f>SUMIFS(B2:B14,B2:B14,1,AU2:AU14,1)</f>
        <v>1</v>
      </c>
      <c r="BE2">
        <f>SUMIFS(E2:E14,E2:E14,1,AU2:AU14,1)</f>
        <v>0</v>
      </c>
      <c r="BG2" s="12" t="str">
        <f>$N$1</f>
        <v>Nico</v>
      </c>
      <c r="BH2" s="12">
        <f>SUMIFS($N$2:$N$14,$B$2:$B$14,1,$AU$2:$AU$14,1)</f>
        <v>1</v>
      </c>
      <c r="BI2" s="12">
        <f>SUMIFS($N$2:$N$14,$B$2:$B$14,1,$AU$2:$AU$14,3)</f>
        <v>1</v>
      </c>
      <c r="BJ2" s="12">
        <f>SUMIFS($N$2:$N$14,$B$2:$B$14,1,$AU$2:$AU$14,4)</f>
        <v>2</v>
      </c>
      <c r="BK2" s="30"/>
      <c r="BL2" s="31"/>
    </row>
    <row r="3" spans="1:64" x14ac:dyDescent="0.25">
      <c r="A3" s="1">
        <v>44900</v>
      </c>
      <c r="B3">
        <f t="shared" ref="B3:B14" si="0">IF(C3&gt;D3,1,IF(ISBLANK(C3),"0","-1"))</f>
        <v>1</v>
      </c>
      <c r="C3" s="5">
        <v>6</v>
      </c>
      <c r="D3" s="6">
        <v>3</v>
      </c>
      <c r="E3" t="str">
        <f t="shared" ref="E3:E14" si="1">IF(C3&lt;D3,1,IF(ISBLANK(C3),"0","-1"))</f>
        <v>-1</v>
      </c>
      <c r="F3" s="9"/>
      <c r="G3" s="2"/>
      <c r="H3" s="9"/>
      <c r="I3" s="2"/>
      <c r="J3" s="9">
        <v>1</v>
      </c>
      <c r="K3" s="2">
        <v>1</v>
      </c>
      <c r="L3" s="9">
        <v>1</v>
      </c>
      <c r="M3" s="2"/>
      <c r="N3" s="9">
        <v>1</v>
      </c>
      <c r="O3" s="2">
        <v>3</v>
      </c>
      <c r="P3" s="9">
        <v>1</v>
      </c>
      <c r="Q3" s="2">
        <v>1</v>
      </c>
      <c r="R3" s="9"/>
      <c r="S3" s="2"/>
      <c r="T3" s="9">
        <v>1</v>
      </c>
      <c r="U3" s="2">
        <v>1</v>
      </c>
      <c r="V3" s="9"/>
      <c r="W3" s="2"/>
      <c r="X3" s="9">
        <v>1</v>
      </c>
      <c r="Y3" s="2"/>
      <c r="Z3" s="9">
        <v>-1</v>
      </c>
      <c r="AA3" s="2"/>
      <c r="AB3" s="9">
        <v>-1</v>
      </c>
      <c r="AC3" s="2"/>
      <c r="AD3">
        <v>-1</v>
      </c>
      <c r="AE3" s="2">
        <v>3</v>
      </c>
      <c r="AF3">
        <v>-1</v>
      </c>
      <c r="AG3" s="2"/>
      <c r="AH3">
        <v>-1</v>
      </c>
      <c r="AI3" s="2"/>
      <c r="AJ3" s="9"/>
      <c r="AK3" s="2"/>
      <c r="AL3" s="9">
        <v>-1</v>
      </c>
      <c r="AM3" s="2"/>
      <c r="AO3" s="2"/>
      <c r="AP3" s="9"/>
      <c r="AR3" s="28">
        <v>1</v>
      </c>
      <c r="AS3">
        <f t="shared" ref="AS3:AS9" si="2">E3*AR3</f>
        <v>-1</v>
      </c>
      <c r="AT3" s="2">
        <f t="shared" ref="AT3:AT9" si="3">B3*AR3</f>
        <v>1</v>
      </c>
      <c r="AU3">
        <f>WEEKDAY(A3,2)</f>
        <v>1</v>
      </c>
      <c r="BC3" t="s">
        <v>28</v>
      </c>
      <c r="BD3">
        <f>SUMIFS(B2:B14,B2:B14,1,AU2:AU14,3)</f>
        <v>1</v>
      </c>
      <c r="BE3">
        <f>SUMIFS(E2:E14,E2:E14,1,AU2:AU14,3)</f>
        <v>0</v>
      </c>
      <c r="BG3" s="12" t="str">
        <f>$T$1</f>
        <v>Crouch</v>
      </c>
      <c r="BH3" s="12">
        <f>SUMIFS($T$2:$T$14,$T$2:$T$14,1,$AU$2:$AU$14,1)</f>
        <v>1</v>
      </c>
      <c r="BI3" s="12">
        <f>SUMIFS($T$2:$T$14,$T$2:$T$14,1,$AU$2:$AU$14,3)</f>
        <v>1</v>
      </c>
      <c r="BJ3" s="12">
        <f>SUMIFS($T$2:$T$14,$T$2:$T$14,1,$AU$2:$AU$14,4)</f>
        <v>2</v>
      </c>
      <c r="BK3" s="30"/>
      <c r="BL3" s="31"/>
    </row>
    <row r="4" spans="1:64" x14ac:dyDescent="0.25">
      <c r="A4" s="1">
        <v>44902</v>
      </c>
      <c r="B4">
        <f t="shared" si="0"/>
        <v>1</v>
      </c>
      <c r="C4" s="5">
        <v>6</v>
      </c>
      <c r="D4" s="6">
        <v>5</v>
      </c>
      <c r="E4" t="str">
        <f t="shared" si="1"/>
        <v>-1</v>
      </c>
      <c r="F4" s="9"/>
      <c r="G4" s="2"/>
      <c r="H4" s="9"/>
      <c r="I4" s="2"/>
      <c r="J4" s="9">
        <v>1</v>
      </c>
      <c r="K4" s="2"/>
      <c r="L4" s="9"/>
      <c r="M4" s="2"/>
      <c r="N4" s="9">
        <v>1</v>
      </c>
      <c r="O4" s="2">
        <v>3</v>
      </c>
      <c r="P4" s="9">
        <v>1</v>
      </c>
      <c r="Q4" s="2">
        <v>3</v>
      </c>
      <c r="R4" s="9"/>
      <c r="S4" s="2"/>
      <c r="T4" s="9">
        <v>1</v>
      </c>
      <c r="U4" s="2"/>
      <c r="V4" s="9"/>
      <c r="W4" s="2"/>
      <c r="X4" s="9">
        <v>1</v>
      </c>
      <c r="Y4" s="2"/>
      <c r="Z4" s="9">
        <v>1</v>
      </c>
      <c r="AA4" s="2"/>
      <c r="AB4" s="9">
        <v>-1</v>
      </c>
      <c r="AC4" s="2">
        <v>1</v>
      </c>
      <c r="AD4">
        <v>-1</v>
      </c>
      <c r="AE4" s="2"/>
      <c r="AF4">
        <v>-1</v>
      </c>
      <c r="AG4" s="2"/>
      <c r="AI4" s="2"/>
      <c r="AJ4" s="9"/>
      <c r="AK4" s="2"/>
      <c r="AL4" s="9"/>
      <c r="AM4" s="2"/>
      <c r="AN4">
        <v>-1</v>
      </c>
      <c r="AO4" s="2"/>
      <c r="AP4" s="9">
        <v>-1</v>
      </c>
      <c r="AR4" s="28">
        <v>0</v>
      </c>
      <c r="AS4">
        <f t="shared" si="2"/>
        <v>0</v>
      </c>
      <c r="AT4" s="2">
        <f t="shared" si="3"/>
        <v>0</v>
      </c>
      <c r="AU4">
        <f t="shared" ref="AU4:AU9" si="4">WEEKDAY(A4,2)</f>
        <v>3</v>
      </c>
      <c r="BC4" t="s">
        <v>29</v>
      </c>
      <c r="BD4">
        <f>SUMIFS(B2:B14,B2:B14,1,AU2:AU14,4)</f>
        <v>2</v>
      </c>
      <c r="BE4">
        <f>SUMIFS(E2:E14,E2:E14,1,AU2:AU14,4)</f>
        <v>0</v>
      </c>
      <c r="BG4" s="12" t="str">
        <f>$P$1</f>
        <v>Alex</v>
      </c>
      <c r="BH4" s="12">
        <f>SUMIFS($P$2:$P$14,$P$2:$P$14,1,$AU$2:$AU$14,1)</f>
        <v>1</v>
      </c>
      <c r="BI4" s="12">
        <f>SUMIFS($P$2:$P$14,$P$2:$P$14,1,$AU$2:$AU$14,3)</f>
        <v>1</v>
      </c>
      <c r="BJ4" s="12">
        <f>SUMIFS($P$2:$P$14,$P$2:$P$14,1,$AU$2:$AU$14,4)</f>
        <v>2</v>
      </c>
      <c r="BK4" s="30"/>
      <c r="BL4" s="31"/>
    </row>
    <row r="5" spans="1:64" x14ac:dyDescent="0.25">
      <c r="A5" s="1">
        <v>44903</v>
      </c>
      <c r="B5">
        <f t="shared" si="0"/>
        <v>1</v>
      </c>
      <c r="C5" s="5">
        <v>5</v>
      </c>
      <c r="D5" s="6">
        <v>3</v>
      </c>
      <c r="E5" t="str">
        <f t="shared" si="1"/>
        <v>-1</v>
      </c>
      <c r="F5" s="9"/>
      <c r="G5" s="2"/>
      <c r="H5" s="9">
        <v>1</v>
      </c>
      <c r="I5" s="2"/>
      <c r="J5" s="9">
        <v>1</v>
      </c>
      <c r="K5" s="2"/>
      <c r="L5" s="9">
        <v>1</v>
      </c>
      <c r="M5" s="2">
        <v>1</v>
      </c>
      <c r="N5" s="9">
        <v>1</v>
      </c>
      <c r="O5" s="2">
        <v>2</v>
      </c>
      <c r="P5" s="9">
        <v>1</v>
      </c>
      <c r="Q5" s="2">
        <v>2</v>
      </c>
      <c r="R5" s="9"/>
      <c r="S5" s="2"/>
      <c r="T5" s="9">
        <v>1</v>
      </c>
      <c r="U5" s="2">
        <v>1</v>
      </c>
      <c r="V5" s="9">
        <v>1</v>
      </c>
      <c r="W5" s="2"/>
      <c r="X5" s="9">
        <v>-1</v>
      </c>
      <c r="Y5" s="2"/>
      <c r="Z5" s="9">
        <v>-1</v>
      </c>
      <c r="AA5" s="2"/>
      <c r="AB5" s="9">
        <v>-1</v>
      </c>
      <c r="AC5" s="2">
        <v>1</v>
      </c>
      <c r="AD5">
        <v>-1</v>
      </c>
      <c r="AE5" s="2">
        <v>1</v>
      </c>
      <c r="AF5">
        <v>-1</v>
      </c>
      <c r="AG5" s="2"/>
      <c r="AI5" s="2"/>
      <c r="AJ5" s="9"/>
      <c r="AK5" s="2"/>
      <c r="AL5" s="9"/>
      <c r="AM5" s="2"/>
      <c r="AN5">
        <v>-1</v>
      </c>
      <c r="AO5" s="2"/>
      <c r="AP5" s="9">
        <v>-1</v>
      </c>
      <c r="AQ5">
        <v>1</v>
      </c>
      <c r="AR5" s="28">
        <v>1</v>
      </c>
      <c r="AS5">
        <f t="shared" si="2"/>
        <v>-1</v>
      </c>
      <c r="AT5" s="2">
        <f t="shared" si="3"/>
        <v>1</v>
      </c>
      <c r="AU5">
        <f t="shared" si="4"/>
        <v>4</v>
      </c>
      <c r="BG5" s="12" t="str">
        <f>$J$1</f>
        <v>Molli</v>
      </c>
      <c r="BH5" s="12">
        <f>SUMIFS($J$2:$J$14,$J$2:$J$14,1,$AU$2:$AU$14,1)</f>
        <v>1</v>
      </c>
      <c r="BI5" s="12">
        <f>SUMIFS($J$2:$J$14,$J$2:$J$14,1,$AU$2:$AU$14,3)</f>
        <v>1</v>
      </c>
      <c r="BJ5" s="12">
        <f>SUMIFS($J$2:$J$14,$J$2:$J$14,1,$AU$2:$AU$14,4)</f>
        <v>2</v>
      </c>
      <c r="BK5" s="30"/>
      <c r="BL5" s="31"/>
    </row>
    <row r="6" spans="1:64" x14ac:dyDescent="0.25">
      <c r="A6" s="1"/>
      <c r="B6" t="str">
        <f t="shared" si="0"/>
        <v>0</v>
      </c>
      <c r="C6" s="5"/>
      <c r="D6" s="6"/>
      <c r="E6" t="str">
        <f t="shared" si="1"/>
        <v>0</v>
      </c>
      <c r="F6" s="9"/>
      <c r="G6" s="2"/>
      <c r="H6" s="9"/>
      <c r="I6" s="2"/>
      <c r="J6" s="9"/>
      <c r="K6" s="2"/>
      <c r="L6" s="9"/>
      <c r="M6" s="2"/>
      <c r="N6" s="9"/>
      <c r="O6" s="2"/>
      <c r="P6" s="9"/>
      <c r="Q6" s="2"/>
      <c r="R6" s="9"/>
      <c r="S6" s="2"/>
      <c r="T6" s="9"/>
      <c r="U6" s="2"/>
      <c r="V6" s="9"/>
      <c r="W6" s="2"/>
      <c r="X6" s="9"/>
      <c r="Y6" s="2"/>
      <c r="Z6" s="9"/>
      <c r="AA6" s="2"/>
      <c r="AB6" s="9"/>
      <c r="AC6" s="2"/>
      <c r="AE6" s="2"/>
      <c r="AG6" s="2"/>
      <c r="AI6" s="2"/>
      <c r="AJ6" s="9"/>
      <c r="AK6" s="2"/>
      <c r="AL6" s="9"/>
      <c r="AM6" s="2"/>
      <c r="AO6" s="2"/>
      <c r="AP6" s="9"/>
      <c r="AR6" s="28"/>
      <c r="AS6">
        <f t="shared" si="2"/>
        <v>0</v>
      </c>
      <c r="AT6" s="2">
        <f t="shared" si="3"/>
        <v>0</v>
      </c>
      <c r="AU6">
        <f t="shared" si="4"/>
        <v>6</v>
      </c>
      <c r="BC6" t="s">
        <v>30</v>
      </c>
      <c r="BD6" t="s">
        <v>0</v>
      </c>
      <c r="BE6" t="s">
        <v>1</v>
      </c>
      <c r="BG6" s="12" t="str">
        <f>$X$1</f>
        <v>Josh</v>
      </c>
      <c r="BH6" s="12">
        <f>SUMIFS($X$2:$X$14,$X$2:$X$14,1,$AU$2:$AU$14,1)</f>
        <v>1</v>
      </c>
      <c r="BI6" s="12">
        <f>SUMIFS($X$2:$X$14,$X$2:$X$14,1,$AU$2:$AU$14,3)</f>
        <v>1</v>
      </c>
      <c r="BJ6" s="12">
        <f>SUMIFS($X$2:$X$14,$X$2:$X$14,1,$AU$2:$AU$14,4)</f>
        <v>1</v>
      </c>
      <c r="BK6" s="30"/>
      <c r="BL6" s="31"/>
    </row>
    <row r="7" spans="1:64" x14ac:dyDescent="0.25">
      <c r="A7" s="1" t="s">
        <v>31</v>
      </c>
      <c r="B7" t="str">
        <f t="shared" si="0"/>
        <v>0</v>
      </c>
      <c r="C7" s="5"/>
      <c r="D7" s="6"/>
      <c r="E7" t="str">
        <f t="shared" si="1"/>
        <v>0</v>
      </c>
      <c r="F7" s="9"/>
      <c r="G7" s="2"/>
      <c r="H7" s="9"/>
      <c r="I7" s="2"/>
      <c r="J7" s="9"/>
      <c r="K7" s="2"/>
      <c r="L7" s="9"/>
      <c r="M7" s="2"/>
      <c r="N7" s="9"/>
      <c r="O7" s="2"/>
      <c r="P7" s="9"/>
      <c r="Q7" s="2"/>
      <c r="R7" s="9"/>
      <c r="S7" s="2"/>
      <c r="T7" s="9"/>
      <c r="U7" s="2"/>
      <c r="V7" s="9"/>
      <c r="W7" s="2"/>
      <c r="X7" s="9"/>
      <c r="Y7" s="2"/>
      <c r="Z7" s="9"/>
      <c r="AA7" s="2"/>
      <c r="AB7" s="9"/>
      <c r="AC7" s="2"/>
      <c r="AE7" s="2"/>
      <c r="AG7" s="2"/>
      <c r="AI7" s="2"/>
      <c r="AJ7" s="9"/>
      <c r="AK7" s="2"/>
      <c r="AL7" s="9"/>
      <c r="AM7" s="2"/>
      <c r="AO7" s="2"/>
      <c r="AP7" s="9"/>
      <c r="AR7" s="28"/>
      <c r="AS7">
        <f t="shared" si="2"/>
        <v>0</v>
      </c>
      <c r="AT7" s="2">
        <f t="shared" si="3"/>
        <v>0</v>
      </c>
      <c r="AU7" t="e">
        <f t="shared" si="4"/>
        <v>#VALUE!</v>
      </c>
      <c r="BC7" t="s">
        <v>27</v>
      </c>
      <c r="BD7">
        <f>SUMIF($AU$2:$AU$14,1,$C$2:$C$14)</f>
        <v>6</v>
      </c>
      <c r="BE7">
        <f>SUMIF($AU$2:$AU$14,3,$D$2:$D$14)</f>
        <v>5</v>
      </c>
      <c r="BG7" s="12" t="str">
        <f>$Z$1</f>
        <v xml:space="preserve">Jamie </v>
      </c>
      <c r="BH7" s="12">
        <f>SUMIFS($Z$2:$Z$14,$Z$2:$Z$14,1,$AU$2:$AU$14,1)</f>
        <v>0</v>
      </c>
      <c r="BI7" s="12">
        <f>SUMIFS($Z$2:$Z$14,$Z$2:$Z$14,1,$AU$2:$AU$14,3)</f>
        <v>1</v>
      </c>
      <c r="BJ7" s="12">
        <f>SUMIFS($Z$2:$Z$14,$Z$2:$Z$14,1,$AU$2:$AU$14,4)</f>
        <v>0</v>
      </c>
      <c r="BK7" s="30"/>
      <c r="BL7" s="31"/>
    </row>
    <row r="8" spans="1:64" x14ac:dyDescent="0.25">
      <c r="A8" s="1" t="s">
        <v>32</v>
      </c>
      <c r="B8" t="str">
        <f t="shared" si="0"/>
        <v>0</v>
      </c>
      <c r="C8" s="5"/>
      <c r="D8" s="6"/>
      <c r="E8" t="str">
        <f t="shared" si="1"/>
        <v>0</v>
      </c>
      <c r="F8" s="9"/>
      <c r="G8" s="2"/>
      <c r="H8" s="9"/>
      <c r="I8" s="2"/>
      <c r="J8" s="9"/>
      <c r="K8" s="2"/>
      <c r="L8" s="9"/>
      <c r="M8" s="2"/>
      <c r="N8" s="9"/>
      <c r="O8" s="2"/>
      <c r="P8" s="9"/>
      <c r="Q8" s="2"/>
      <c r="R8" s="9"/>
      <c r="S8" s="2"/>
      <c r="T8" s="9"/>
      <c r="U8" s="2"/>
      <c r="V8" s="9"/>
      <c r="W8" s="2"/>
      <c r="X8" s="9"/>
      <c r="Y8" s="2"/>
      <c r="Z8" s="9"/>
      <c r="AA8" s="2"/>
      <c r="AB8" s="9"/>
      <c r="AC8" s="2"/>
      <c r="AE8" s="2"/>
      <c r="AG8" s="2"/>
      <c r="AI8" s="2"/>
      <c r="AJ8" s="9"/>
      <c r="AK8" s="2"/>
      <c r="AL8" s="9"/>
      <c r="AM8" s="2"/>
      <c r="AO8" s="2"/>
      <c r="AP8" s="9"/>
      <c r="AR8" s="28"/>
      <c r="AS8">
        <f t="shared" si="2"/>
        <v>0</v>
      </c>
      <c r="AT8" s="2">
        <f t="shared" si="3"/>
        <v>0</v>
      </c>
      <c r="AU8" t="e">
        <f t="shared" si="4"/>
        <v>#VALUE!</v>
      </c>
      <c r="BC8" t="s">
        <v>28</v>
      </c>
      <c r="BD8">
        <f>SUMIF($AU$2:$AU$14,3,$C$2:$C$14)</f>
        <v>6</v>
      </c>
      <c r="BE8">
        <f>SUMIF($AU$2:$AU$14,3,$D$2:$D$14)</f>
        <v>5</v>
      </c>
      <c r="BG8" s="12" t="str">
        <f>$L$1</f>
        <v>Fabi</v>
      </c>
      <c r="BH8" s="12">
        <f>SUMIFS($L$2:$L$14,$L$2:$L$14,1,$AU$2:$AU$14,1)</f>
        <v>1</v>
      </c>
      <c r="BI8" s="12">
        <f>SUMIFS($L$2:$L$14,$L$2:$L$14,1,$AU$2:$AU$14,3)</f>
        <v>0</v>
      </c>
      <c r="BJ8" s="12">
        <f>SUMIFS($L$2:$L$14,$L$2:$L$14,1,$AU$2:$AU$14,4)</f>
        <v>2</v>
      </c>
      <c r="BK8" s="30"/>
      <c r="BL8" s="31"/>
    </row>
    <row r="9" spans="1:64" x14ac:dyDescent="0.25">
      <c r="A9" s="1" t="s">
        <v>33</v>
      </c>
      <c r="B9" t="str">
        <f t="shared" si="0"/>
        <v>0</v>
      </c>
      <c r="C9" s="5"/>
      <c r="D9" s="6"/>
      <c r="E9" t="str">
        <f t="shared" si="1"/>
        <v>0</v>
      </c>
      <c r="F9" s="9"/>
      <c r="G9" s="2"/>
      <c r="H9" s="9"/>
      <c r="I9" s="2"/>
      <c r="J9" s="9"/>
      <c r="K9" s="2"/>
      <c r="L9" s="9"/>
      <c r="M9" s="2"/>
      <c r="N9" s="9"/>
      <c r="O9" s="2"/>
      <c r="P9" s="9"/>
      <c r="Q9" s="2"/>
      <c r="R9" s="9"/>
      <c r="S9" s="2"/>
      <c r="T9" s="9"/>
      <c r="U9" s="2"/>
      <c r="V9" s="9"/>
      <c r="W9" s="2"/>
      <c r="X9" s="9"/>
      <c r="Y9" s="2"/>
      <c r="Z9" s="9"/>
      <c r="AA9" s="2"/>
      <c r="AB9" s="9"/>
      <c r="AC9" s="2"/>
      <c r="AE9" s="2"/>
      <c r="AG9" s="2"/>
      <c r="AI9" s="2"/>
      <c r="AJ9" s="9"/>
      <c r="AK9" s="2"/>
      <c r="AL9" s="9"/>
      <c r="AM9" s="2"/>
      <c r="AO9" s="2"/>
      <c r="AP9" s="9"/>
      <c r="AR9" s="28"/>
      <c r="AS9">
        <f t="shared" si="2"/>
        <v>0</v>
      </c>
      <c r="AT9" s="2">
        <f t="shared" si="3"/>
        <v>0</v>
      </c>
      <c r="AU9" t="e">
        <f t="shared" si="4"/>
        <v>#VALUE!</v>
      </c>
      <c r="BC9" t="s">
        <v>29</v>
      </c>
      <c r="BD9">
        <f>SUMIF($AU$2:$AU$14,4,$C$2:$C$14)</f>
        <v>11</v>
      </c>
      <c r="BE9">
        <f>SUMIF($AU$2:$AU$14,4,$D$2:$D$14)</f>
        <v>6</v>
      </c>
      <c r="BG9" s="12" t="str">
        <f>$V$1</f>
        <v>Julien</v>
      </c>
      <c r="BH9" s="12">
        <f>SUMIFS($V$2:$V$14,$V$2:$V$14,1,$AU$2:$AU$14,1)</f>
        <v>0</v>
      </c>
      <c r="BI9" s="12">
        <f>SUMIFS($V$2:$V$14,$V$2:$V$14,1,$AU$2:$AU$14,3)</f>
        <v>0</v>
      </c>
      <c r="BJ9" s="12">
        <f>SUMIFS($V$2:$V$14,$V$2:$V$14,1,$AU$2:$AU$14,4)</f>
        <v>2</v>
      </c>
      <c r="BK9" s="30"/>
      <c r="BL9" s="31"/>
    </row>
    <row r="10" spans="1:64" x14ac:dyDescent="0.25">
      <c r="A10" s="1"/>
      <c r="B10" t="str">
        <f t="shared" si="0"/>
        <v>0</v>
      </c>
      <c r="C10" s="5"/>
      <c r="D10" s="6"/>
      <c r="E10" t="str">
        <f t="shared" si="1"/>
        <v>0</v>
      </c>
      <c r="F10" s="9"/>
      <c r="G10" s="2"/>
      <c r="H10" s="9"/>
      <c r="I10" s="2"/>
      <c r="J10" s="9"/>
      <c r="K10" s="2"/>
      <c r="L10" s="9"/>
      <c r="M10" s="2"/>
      <c r="N10" s="9"/>
      <c r="O10" s="2"/>
      <c r="P10" s="9"/>
      <c r="Q10" s="2"/>
      <c r="R10" s="9"/>
      <c r="S10" s="2"/>
      <c r="T10" s="9"/>
      <c r="U10" s="2"/>
      <c r="V10" s="9"/>
      <c r="W10" s="2"/>
      <c r="X10" s="9"/>
      <c r="Y10" s="2"/>
      <c r="Z10" s="9"/>
      <c r="AA10" s="2"/>
      <c r="AB10" s="9"/>
      <c r="AC10" s="2"/>
      <c r="AE10" s="2"/>
      <c r="AG10" s="2"/>
      <c r="AI10" s="2"/>
      <c r="AJ10" s="9"/>
      <c r="AK10" s="2"/>
      <c r="AL10" s="9"/>
      <c r="AM10" s="2"/>
      <c r="AO10" s="2"/>
      <c r="AP10" s="9"/>
      <c r="AR10" s="28"/>
      <c r="AT10" s="2"/>
      <c r="BG10" s="12" t="str">
        <f>$H$1</f>
        <v xml:space="preserve">Daniel </v>
      </c>
      <c r="BH10" s="12">
        <f>SUMIFS($H$2:$H$14,$H$2:$H$14,1,$AU$2:$AU$14,1)</f>
        <v>0</v>
      </c>
      <c r="BI10" s="12">
        <f>SUMIFS($H$2:$H$14,$H$2:$H$14,1,$AU$2:$AU$14,3)</f>
        <v>0</v>
      </c>
      <c r="BJ10" s="12">
        <f>SUMIFS($H$2:$H$14,$H$2:$H$14,1,$AU$2:$AU$14,4)</f>
        <v>1</v>
      </c>
      <c r="BK10" s="30"/>
      <c r="BL10" s="31"/>
    </row>
    <row r="11" spans="1:64" x14ac:dyDescent="0.25">
      <c r="A11" s="1"/>
      <c r="B11" t="str">
        <f t="shared" si="0"/>
        <v>0</v>
      </c>
      <c r="C11" s="5"/>
      <c r="D11" s="6"/>
      <c r="E11" t="str">
        <f t="shared" si="1"/>
        <v>0</v>
      </c>
      <c r="F11" s="9"/>
      <c r="G11" s="2"/>
      <c r="H11" s="9"/>
      <c r="I11" s="2"/>
      <c r="J11" s="9"/>
      <c r="K11" s="2"/>
      <c r="L11" s="9"/>
      <c r="M11" s="2"/>
      <c r="N11" s="9"/>
      <c r="O11" s="2"/>
      <c r="P11" s="9"/>
      <c r="Q11" s="2"/>
      <c r="R11" s="9"/>
      <c r="S11" s="2"/>
      <c r="T11" s="9"/>
      <c r="U11" s="2"/>
      <c r="V11" s="9"/>
      <c r="W11" s="2"/>
      <c r="X11" s="9"/>
      <c r="Y11" s="2"/>
      <c r="Z11" s="9"/>
      <c r="AA11" s="2"/>
      <c r="AB11" s="9"/>
      <c r="AC11" s="2"/>
      <c r="AE11" s="2"/>
      <c r="AG11" s="2"/>
      <c r="AI11" s="2"/>
      <c r="AJ11" s="9"/>
      <c r="AK11" s="2"/>
      <c r="AL11" s="9"/>
      <c r="AM11" s="2"/>
      <c r="AO11" s="2"/>
      <c r="AP11" s="9"/>
      <c r="AR11" s="28"/>
      <c r="AT11" s="2"/>
      <c r="BG11" s="12" t="str">
        <f>$AD$1</f>
        <v>Rafa</v>
      </c>
      <c r="BH11" s="12">
        <f>SUMIFS($AD$2:$AD$14,$AD$2:$AD$14,1,$AU$2:$AU$14,1)</f>
        <v>0</v>
      </c>
      <c r="BI11" s="12">
        <f>SUMIFS($AD$2:$AD$14,$AD$2:$AD$14,1,$AU$2:$AU$14,3)</f>
        <v>0</v>
      </c>
      <c r="BJ11" s="12">
        <f>SUMIFS($AD$2:$AD$14,$AD$2:$AD$14,1,$AU$2:$AU$14,14)</f>
        <v>0</v>
      </c>
      <c r="BK11" s="30"/>
      <c r="BL11" s="31"/>
    </row>
    <row r="12" spans="1:64" x14ac:dyDescent="0.25">
      <c r="A12" s="1"/>
      <c r="B12" t="str">
        <f t="shared" si="0"/>
        <v>0</v>
      </c>
      <c r="C12" s="5"/>
      <c r="D12" s="6"/>
      <c r="E12" t="str">
        <f t="shared" si="1"/>
        <v>0</v>
      </c>
      <c r="F12" s="9"/>
      <c r="G12" s="2"/>
      <c r="H12" s="9"/>
      <c r="I12" s="2"/>
      <c r="J12" s="9"/>
      <c r="K12" s="2"/>
      <c r="L12" s="9"/>
      <c r="M12" s="2"/>
      <c r="N12" s="9"/>
      <c r="O12" s="2"/>
      <c r="P12" s="9"/>
      <c r="Q12" s="2"/>
      <c r="R12" s="9"/>
      <c r="S12" s="2"/>
      <c r="T12" s="9"/>
      <c r="U12" s="2"/>
      <c r="V12" s="9"/>
      <c r="W12" s="2"/>
      <c r="X12" s="9"/>
      <c r="Y12" s="2"/>
      <c r="Z12" s="9"/>
      <c r="AA12" s="2"/>
      <c r="AB12" s="9"/>
      <c r="AC12" s="2"/>
      <c r="AE12" s="2"/>
      <c r="AG12" s="2"/>
      <c r="AI12" s="2"/>
      <c r="AJ12" s="9"/>
      <c r="AK12" s="2"/>
      <c r="AL12" s="9"/>
      <c r="AM12" s="2"/>
      <c r="AO12" s="2"/>
      <c r="AP12" s="9"/>
      <c r="AR12" s="28"/>
      <c r="AT12" s="2"/>
      <c r="BG12" s="12" t="str">
        <f>$AB$1</f>
        <v xml:space="preserve">Albert </v>
      </c>
      <c r="BH12" s="12">
        <f>SUMIFS($AB$2:$AB$14,$AB$2:$AB$14,1,$AU$2:$AU$14,1)</f>
        <v>0</v>
      </c>
      <c r="BI12" s="12">
        <f>SUMIFS($AB$2:$AB$14,$AB$2:$AB$14,1,$AU$2:$AU$14,3)</f>
        <v>0</v>
      </c>
      <c r="BJ12" s="12">
        <f>SUMIFS($AB$2:$AB$14,$AB$2:$AB$14,1,$AU$2:$AU$14,4)</f>
        <v>0</v>
      </c>
      <c r="BK12" s="30"/>
      <c r="BL12" s="31"/>
    </row>
    <row r="13" spans="1:64" x14ac:dyDescent="0.25">
      <c r="B13" t="str">
        <f t="shared" si="0"/>
        <v>0</v>
      </c>
      <c r="C13" s="5"/>
      <c r="D13" s="6"/>
      <c r="E13" t="str">
        <f t="shared" si="1"/>
        <v>0</v>
      </c>
      <c r="F13" s="9"/>
      <c r="G13" s="2"/>
      <c r="H13" s="9"/>
      <c r="I13" s="2"/>
      <c r="J13" s="9"/>
      <c r="K13" s="2"/>
      <c r="L13" s="9"/>
      <c r="M13" s="2"/>
      <c r="N13" s="9"/>
      <c r="O13" s="2"/>
      <c r="P13" s="9"/>
      <c r="Q13" s="2"/>
      <c r="R13" s="9"/>
      <c r="S13" s="2"/>
      <c r="T13" s="9"/>
      <c r="U13" s="2"/>
      <c r="V13" s="9"/>
      <c r="W13" s="2"/>
      <c r="X13" s="9"/>
      <c r="Y13" s="2"/>
      <c r="Z13" s="9"/>
      <c r="AA13" s="2"/>
      <c r="AB13" s="9"/>
      <c r="AC13" s="2"/>
      <c r="AE13" s="2"/>
      <c r="AG13" s="2"/>
      <c r="AI13" s="2"/>
      <c r="AJ13" s="9"/>
      <c r="AK13" s="2"/>
      <c r="AL13" s="9"/>
      <c r="AM13" s="2"/>
      <c r="AO13" s="2"/>
      <c r="AP13" s="9"/>
      <c r="AR13" s="28"/>
      <c r="AT13" s="2"/>
      <c r="BG13" s="12" t="str">
        <f>$AF$1</f>
        <v>Robin</v>
      </c>
      <c r="BH13" s="12">
        <f>SUMIFS($AF$2:$AF$14,$AF$2:$AF$14,1,$AU$2:$AU$14,1)</f>
        <v>0</v>
      </c>
      <c r="BI13" s="12">
        <f>SUMIFS($AF$2:$AF$14,$AF$2:$AF$14,1,$AU$2:$AU$14,3)</f>
        <v>0</v>
      </c>
      <c r="BJ13" s="12">
        <f>SUMIFS($AF$2:$AF$14,$AF$2:$AF$14,1,$AU$2:$AU$14,4)</f>
        <v>0</v>
      </c>
      <c r="BK13" s="30"/>
      <c r="BL13" s="31"/>
    </row>
    <row r="14" spans="1:64" ht="15.75" thickBot="1" x14ac:dyDescent="0.3">
      <c r="B14" t="str">
        <f t="shared" si="0"/>
        <v>0</v>
      </c>
      <c r="C14" s="7"/>
      <c r="D14" s="8"/>
      <c r="E14" t="str">
        <f t="shared" si="1"/>
        <v>0</v>
      </c>
      <c r="F14" s="9"/>
      <c r="G14" s="2"/>
      <c r="H14" s="9"/>
      <c r="I14" s="2"/>
      <c r="J14" s="9"/>
      <c r="K14" s="2"/>
      <c r="L14" s="9"/>
      <c r="M14" s="2"/>
      <c r="N14" s="9"/>
      <c r="O14" s="2"/>
      <c r="P14" s="9"/>
      <c r="Q14" s="2"/>
      <c r="R14" s="9"/>
      <c r="S14" s="2"/>
      <c r="T14" s="9"/>
      <c r="U14" s="2"/>
      <c r="V14" s="9"/>
      <c r="W14" s="2"/>
      <c r="X14" s="9"/>
      <c r="Y14" s="2"/>
      <c r="Z14" s="9"/>
      <c r="AA14" s="2"/>
      <c r="AB14" s="9"/>
      <c r="AC14" s="2"/>
      <c r="AE14" s="2"/>
      <c r="AG14" s="2"/>
      <c r="AI14" s="2"/>
      <c r="AJ14" s="9"/>
      <c r="AK14" s="2"/>
      <c r="AL14" s="9"/>
      <c r="AM14" s="2"/>
      <c r="AO14" s="2"/>
      <c r="AP14" s="9"/>
      <c r="AR14" s="28"/>
      <c r="AT14" s="2"/>
      <c r="BG14" s="12" t="str">
        <f>$F$1</f>
        <v>Marc</v>
      </c>
      <c r="BH14" s="12">
        <f>SUMIFS($F$2:$F$14,$F$2:$F$14,1,$AU$2:$AU$14,1)</f>
        <v>0</v>
      </c>
      <c r="BI14" s="12">
        <f>SUMIFS($F$2:$F$14,$F$2:$F$14,1,$AU$2:$AU$14,3)</f>
        <v>0</v>
      </c>
      <c r="BJ14" s="12">
        <f>SUMIFS($F$2:$F$14,$F$2:$F$14,1,$AU$2:$AU$14,4)</f>
        <v>0</v>
      </c>
      <c r="BK14" s="30"/>
      <c r="BL14" s="31"/>
    </row>
    <row r="15" spans="1:64" x14ac:dyDescent="0.25">
      <c r="A15" t="s">
        <v>34</v>
      </c>
      <c r="B15" s="67">
        <f>COUNTIF(B2:B14,1)+COUNTIF(B2:B14,-1)</f>
        <v>4</v>
      </c>
      <c r="C15" s="67"/>
      <c r="D15" s="67"/>
      <c r="E15" s="68"/>
      <c r="F15" s="71">
        <f>(F18+F19)/$B$15</f>
        <v>0</v>
      </c>
      <c r="G15" s="72"/>
      <c r="H15" s="71">
        <f t="shared" ref="H15" si="5">(H18+H19)/$B$15</f>
        <v>0.25</v>
      </c>
      <c r="I15" s="72"/>
      <c r="J15" s="71">
        <f t="shared" ref="J15" si="6">(J18+J19)/$B$15</f>
        <v>1</v>
      </c>
      <c r="K15" s="72"/>
      <c r="L15" s="71">
        <f t="shared" ref="L15" si="7">(L18+L19)/$B$15</f>
        <v>0.75</v>
      </c>
      <c r="M15" s="72"/>
      <c r="N15" s="71">
        <f t="shared" ref="N15" si="8">(N18+N19)/$B$15</f>
        <v>1</v>
      </c>
      <c r="O15" s="72"/>
      <c r="P15" s="71">
        <f t="shared" ref="P15" si="9">(P18+P19)/$B$15</f>
        <v>1</v>
      </c>
      <c r="Q15" s="72"/>
      <c r="R15" s="71">
        <f t="shared" ref="R15" si="10">(R18+R19)/$B$15</f>
        <v>0</v>
      </c>
      <c r="S15" s="72"/>
      <c r="T15" s="71">
        <f t="shared" ref="T15" si="11">(T18+T19)/$B$15</f>
        <v>1</v>
      </c>
      <c r="U15" s="72"/>
      <c r="V15" s="71">
        <f t="shared" ref="V15" si="12">(V18+V19)/$B$15</f>
        <v>0.5</v>
      </c>
      <c r="W15" s="72"/>
      <c r="X15" s="71">
        <f t="shared" ref="X15" si="13">(X18+X19)/$B$15</f>
        <v>1</v>
      </c>
      <c r="Y15" s="72"/>
      <c r="Z15" s="71">
        <f t="shared" ref="Z15" si="14">(Z18+Z19)/$B$15</f>
        <v>1</v>
      </c>
      <c r="AA15" s="72"/>
      <c r="AB15" s="71">
        <f t="shared" ref="AB15" si="15">(AB18+AB19)/$B$15</f>
        <v>1</v>
      </c>
      <c r="AC15" s="72"/>
      <c r="AD15" s="71">
        <f t="shared" ref="AD15" si="16">(AD18+AD19)/$B$15</f>
        <v>0.75</v>
      </c>
      <c r="AE15" s="72"/>
      <c r="AF15" s="71">
        <f t="shared" ref="AF15" si="17">(AF18+AF19)/$B$15</f>
        <v>0.75</v>
      </c>
      <c r="AG15" s="72"/>
      <c r="AH15" s="71">
        <f t="shared" ref="AH15" si="18">(AH18+AH19)/$B$15</f>
        <v>0.5</v>
      </c>
      <c r="AI15" s="72"/>
      <c r="AJ15" s="71">
        <f t="shared" ref="AJ15" si="19">(AJ18+AJ19)/$B$15</f>
        <v>0.25</v>
      </c>
      <c r="AK15" s="72"/>
      <c r="AL15" s="71">
        <f t="shared" ref="AL15" si="20">(AL18+AL19)/$B$15</f>
        <v>0.25</v>
      </c>
      <c r="AM15" s="72"/>
      <c r="AN15" s="71">
        <f t="shared" ref="AN15" si="21">(AN18+AN19)/$B$15</f>
        <v>0.5</v>
      </c>
      <c r="AO15" s="72"/>
      <c r="AP15" s="71">
        <f t="shared" ref="AP15" si="22">(AP18+AP19)/$B$15</f>
        <v>0.5</v>
      </c>
      <c r="AQ15" s="72"/>
      <c r="AR15" s="28"/>
      <c r="AT15" s="2"/>
      <c r="BG15" s="12" t="str">
        <f>$AN$1</f>
        <v>Simi</v>
      </c>
      <c r="BH15" s="12">
        <f>SUMIFS($AN$2:$AN$14,$AN$2:$AN$14,1,$AU$2:$AU$14,1)</f>
        <v>0</v>
      </c>
      <c r="BI15" s="12">
        <f>SUMIFS($AN$2:$AN$14,$AN$2:$AN$14,1,$AU$2:$AU$14,3)</f>
        <v>0</v>
      </c>
      <c r="BJ15" s="12">
        <f>SUMIFS($AN$2:$AN$14,$AN$2:$AN$14,1,$AU$2:$AU$14,4)</f>
        <v>0</v>
      </c>
      <c r="BK15" s="30"/>
      <c r="BL15" s="31"/>
    </row>
    <row r="16" spans="1:64" x14ac:dyDescent="0.25">
      <c r="A16" t="s">
        <v>35</v>
      </c>
      <c r="B16" s="67">
        <f>COUNTIFS(B2:B14, -1, E2:E14, -1)</f>
        <v>0</v>
      </c>
      <c r="C16" s="67"/>
      <c r="D16" s="67"/>
      <c r="E16" s="68"/>
      <c r="F16" s="9"/>
      <c r="G16" s="2"/>
      <c r="H16" s="9"/>
      <c r="I16" s="2"/>
      <c r="J16" s="9"/>
      <c r="K16" s="2"/>
      <c r="L16" s="9"/>
      <c r="M16" s="2"/>
      <c r="N16" s="9"/>
      <c r="O16" s="2"/>
      <c r="P16" s="9"/>
      <c r="Q16" s="2"/>
      <c r="R16" s="9"/>
      <c r="S16" s="2"/>
      <c r="T16" s="75"/>
      <c r="U16" s="68"/>
      <c r="V16" s="9"/>
      <c r="W16" s="2"/>
      <c r="X16" s="9"/>
      <c r="Y16" s="2"/>
      <c r="Z16" s="9"/>
      <c r="AA16" s="2"/>
      <c r="AB16" s="9"/>
      <c r="AC16" s="2"/>
      <c r="AE16" s="2"/>
      <c r="AG16" s="2"/>
      <c r="AI16" s="2"/>
      <c r="AJ16" s="9"/>
      <c r="AK16" s="2"/>
      <c r="AL16" s="9"/>
      <c r="AM16" s="2"/>
      <c r="AO16" s="2"/>
      <c r="AP16" s="9"/>
      <c r="AR16" s="28"/>
      <c r="AT16" s="2"/>
      <c r="BG16" s="12" t="str">
        <f>$AP$1</f>
        <v>Domi</v>
      </c>
      <c r="BH16" s="12">
        <f>SUMIFS($AP$2:$AP$14,$AP$2:$AP$14,1,$AU$2:$AU$14,1)</f>
        <v>0</v>
      </c>
      <c r="BI16" s="12">
        <f>SUMIFS($AP$2:$AP$14,$AP$2:$AP$14,1,$AU$2:$AU$14,3)</f>
        <v>0</v>
      </c>
      <c r="BJ16" s="12">
        <f>SUMIFS($AP$2:$AP$14,$AP$2:$AP$14,1,$AU$2:$AU$14,4)</f>
        <v>0</v>
      </c>
    </row>
    <row r="17" spans="1:64" x14ac:dyDescent="0.25">
      <c r="A17" t="s">
        <v>36</v>
      </c>
      <c r="B17" s="76">
        <f>B18/(B18+B19)</f>
        <v>1</v>
      </c>
      <c r="C17" s="76"/>
      <c r="D17" s="77">
        <f>D18/(D18+D19)</f>
        <v>0</v>
      </c>
      <c r="E17" s="72"/>
      <c r="F17" s="71" t="str">
        <f>IF(COUNTIF(F2:F14,1)+COUNTIF(F2:F14,-1)&gt;2,F18/(F18+F19),"")</f>
        <v/>
      </c>
      <c r="G17" s="72"/>
      <c r="H17" s="71" t="str">
        <f>IF(COUNTIF(H2:H14,1)+COUNTIF(H2:H14,-1)&gt;2,H18/(H18+H19),"")</f>
        <v/>
      </c>
      <c r="I17" s="72"/>
      <c r="J17" s="71">
        <f>IF(COUNTIF(J2:J14,1)+COUNTIF(J2:J14,-1)&gt;2,J18/(J18+J19),"")</f>
        <v>1</v>
      </c>
      <c r="K17" s="72"/>
      <c r="L17" s="71">
        <f>IF(COUNTIF(L2:L14,1)+COUNTIF(L2:L14,-1)&gt;2,L18/(L18+L19),"")</f>
        <v>1</v>
      </c>
      <c r="M17" s="72"/>
      <c r="N17" s="71">
        <f>IF(COUNTIF(N2:N14,1)+COUNTIF(N2:N14,-1)&gt;2,N18/(N18+N19),"")</f>
        <v>1</v>
      </c>
      <c r="O17" s="72"/>
      <c r="P17" s="71">
        <f>IF(COUNTIF(P2:P14,1)+COUNTIF(P2:P14,-1)&gt;2,P18/(P18+P19),"")</f>
        <v>1</v>
      </c>
      <c r="Q17" s="72"/>
      <c r="R17" s="71" t="str">
        <f>IF(COUNTIF(R2:R14,1)+COUNTIF(R2:R14,-1)&gt;2,R18/(R18+R19),"")</f>
        <v/>
      </c>
      <c r="S17" s="72"/>
      <c r="T17" s="71">
        <f>IF(COUNTIF(T2:T14,1)+COUNTIF(T2:T14,-1)&gt;2,T18/(T18+T19),"")</f>
        <v>1</v>
      </c>
      <c r="U17" s="72"/>
      <c r="V17" s="71" t="str">
        <f>IF(COUNTIF(V2:V14,1)+COUNTIF(V2:V14,-1)&gt;2,V18/(V18+V19),"")</f>
        <v/>
      </c>
      <c r="W17" s="72"/>
      <c r="X17" s="71">
        <f>IF(COUNTIF(X2:X14,1)+COUNTIF(X2:X14,-1)&gt;2,X18/(X18+X19),"")</f>
        <v>0.75</v>
      </c>
      <c r="Y17" s="72"/>
      <c r="Z17" s="71">
        <f>IF(COUNTIF(Z2:Z14,1)+COUNTIF(Z2:Z14,-1)&gt;2,Z18/(Z18+Z19),"")</f>
        <v>0.25</v>
      </c>
      <c r="AA17" s="72"/>
      <c r="AB17" s="71">
        <f>IF(COUNTIF(AB2:AB14,1)+COUNTIF(AB2:AB14,-1)&gt;2,AB18/(AB18+AB19),"")</f>
        <v>0</v>
      </c>
      <c r="AC17" s="72"/>
      <c r="AD17" s="71">
        <f>IF(COUNTIF(AD2:AD14,1)+COUNTIF(AD2:AD14,-1)&gt;2,AD18/(AD18+AD19),"")</f>
        <v>0</v>
      </c>
      <c r="AE17" s="72"/>
      <c r="AF17" s="71">
        <f>IF(COUNTIF(AF2:AF14,1)+COUNTIF(AF2:AF14,-1)&gt;2,AF18/(AF18+AF19),"")</f>
        <v>0</v>
      </c>
      <c r="AG17" s="72"/>
      <c r="AH17" s="71" t="str">
        <f>IF(COUNTIF(AH2:AH14,1)+COUNTIF(AH2:AH14,-1)&gt;2,AH18/(AH18+AH19),"")</f>
        <v/>
      </c>
      <c r="AI17" s="72"/>
      <c r="AJ17" s="71" t="str">
        <f>IF(COUNTIF(AJ2:AJ14,1)+COUNTIF(AJ2:AJ14,-1)&gt;2,AJ18/(AJ18+AJ19),"")</f>
        <v/>
      </c>
      <c r="AK17" s="72"/>
      <c r="AL17" s="71" t="str">
        <f>IF(COUNTIF(AL2:AL14,1)+COUNTIF(AL2:AL14,-1)&gt;2,AL18/(AL18+AL19),"")</f>
        <v/>
      </c>
      <c r="AM17" s="72"/>
      <c r="AN17" s="71" t="str">
        <f>IF(COUNTIF(AN2:AN14,1)+COUNTIF(AN2:AN14,-1)&gt;2,AN18/(AN18+AN19),"")</f>
        <v/>
      </c>
      <c r="AO17" s="72"/>
      <c r="AP17" s="71" t="str">
        <f>IF(COUNTIF(AP2:AP14,1)+COUNTIF(AP2:AP14,-1)&gt;2,AP18/(AP18+AP19),"")</f>
        <v/>
      </c>
      <c r="AQ17" s="72"/>
      <c r="AR17" s="28" t="s">
        <v>36</v>
      </c>
      <c r="AS17" s="26">
        <f>AS18/(AS18+AS19)</f>
        <v>0</v>
      </c>
      <c r="AT17" s="26">
        <f>AT18/(AT18+AT19)</f>
        <v>1</v>
      </c>
      <c r="AU17" s="9"/>
      <c r="BG17" s="12" t="str">
        <f>$AJ$1</f>
        <v>Flo</v>
      </c>
      <c r="BH17" s="12">
        <f>SUMIFS($AJ$2:$AJ$14,$AJ$2:$AJ$14,1,$AU$2:$AU$14,1)</f>
        <v>0</v>
      </c>
      <c r="BI17" s="12">
        <f>SUMIFS($AJ$2:$AJ$14,$AJ$2:$AJ$14,1,$AU$2:$AU$14,3)</f>
        <v>0</v>
      </c>
      <c r="BJ17" s="12">
        <f>SUMIFS($AJ$2:$AJ$14,$AJ$2:$AJ$14,1,$AU$2:$AU$14,4)</f>
        <v>0</v>
      </c>
    </row>
    <row r="18" spans="1:64" x14ac:dyDescent="0.25">
      <c r="A18" t="s">
        <v>25</v>
      </c>
      <c r="B18" s="67">
        <f>COUNTIF(B2:B14,1)</f>
        <v>4</v>
      </c>
      <c r="C18" s="67"/>
      <c r="D18" s="67">
        <f>COUNTIF(E2:E14,1)</f>
        <v>0</v>
      </c>
      <c r="E18" s="68"/>
      <c r="F18" s="75">
        <f>SUMIF(F2:F14,"&gt;0",F2:F14)</f>
        <v>0</v>
      </c>
      <c r="G18" s="68"/>
      <c r="H18" s="75">
        <f>SUMIF(H2:H14,"&gt;0",H2:H14)</f>
        <v>1</v>
      </c>
      <c r="I18" s="68"/>
      <c r="J18" s="75">
        <f t="shared" ref="J18" si="23">SUMIF(J2:J14,"&gt;0",J2:J14)</f>
        <v>4</v>
      </c>
      <c r="K18" s="68"/>
      <c r="L18" s="75">
        <f t="shared" ref="L18" si="24">SUMIF(L2:L14,"&gt;0",L2:L14)</f>
        <v>3</v>
      </c>
      <c r="M18" s="68"/>
      <c r="N18" s="75">
        <f t="shared" ref="N18" si="25">SUMIF(N2:N14,"&gt;0",N2:N14)</f>
        <v>4</v>
      </c>
      <c r="O18" s="68"/>
      <c r="P18" s="75">
        <f t="shared" ref="P18" si="26">SUMIF(P2:P14,"&gt;0",P2:P14)</f>
        <v>4</v>
      </c>
      <c r="Q18" s="68"/>
      <c r="R18" s="75">
        <f t="shared" ref="R18" si="27">SUMIF(R2:R14,"&gt;0",R2:R14)</f>
        <v>0</v>
      </c>
      <c r="S18" s="68"/>
      <c r="T18" s="75">
        <f t="shared" ref="T18" si="28">SUMIF(T2:T14,"&gt;0",T2:T14)</f>
        <v>4</v>
      </c>
      <c r="U18" s="68"/>
      <c r="V18" s="75">
        <f t="shared" ref="V18" si="29">SUMIF(V2:V14,"&gt;0",V2:V14)</f>
        <v>2</v>
      </c>
      <c r="W18" s="68"/>
      <c r="X18" s="75">
        <f t="shared" ref="X18" si="30">SUMIF(X2:X14,"&gt;0",X2:X14)</f>
        <v>3</v>
      </c>
      <c r="Y18" s="68"/>
      <c r="Z18" s="75">
        <f t="shared" ref="Z18" si="31">SUMIF(Z2:Z14,"&gt;0",Z2:Z14)</f>
        <v>1</v>
      </c>
      <c r="AA18" s="68"/>
      <c r="AB18" s="75">
        <f t="shared" ref="AB18" si="32">SUMIF(AB2:AB14,"&gt;0",AB2:AB14)</f>
        <v>0</v>
      </c>
      <c r="AC18" s="68"/>
      <c r="AD18" s="75">
        <f t="shared" ref="AD18" si="33">SUMIF(AD2:AD14,"&gt;0",AD2:AD14)</f>
        <v>0</v>
      </c>
      <c r="AE18" s="68"/>
      <c r="AF18" s="75">
        <f t="shared" ref="AF18" si="34">SUMIF(AF2:AF14,"&gt;0",AF2:AF14)</f>
        <v>0</v>
      </c>
      <c r="AG18" s="68"/>
      <c r="AH18" s="75">
        <f t="shared" ref="AH18" si="35">SUMIF(AH2:AH14,"&gt;0",AH2:AH14)</f>
        <v>0</v>
      </c>
      <c r="AI18" s="68"/>
      <c r="AJ18" s="75">
        <f t="shared" ref="AJ18" si="36">SUMIF(AJ2:AJ14,"&gt;0",AJ2:AJ14)</f>
        <v>0</v>
      </c>
      <c r="AK18" s="68"/>
      <c r="AL18" s="75">
        <f t="shared" ref="AL18" si="37">SUMIF(AL2:AL14,"&gt;0",AL2:AL14)</f>
        <v>0</v>
      </c>
      <c r="AM18" s="68"/>
      <c r="AN18" s="75">
        <f t="shared" ref="AN18" si="38">SUMIF(AN2:AN14,"&gt;0",AN2:AN14)</f>
        <v>0</v>
      </c>
      <c r="AO18" s="68"/>
      <c r="AP18" s="75">
        <f t="shared" ref="AP18" si="39">SUMIF(AP2:AP14,"&gt;0",AP2:AP14)</f>
        <v>0</v>
      </c>
      <c r="AQ18" s="68"/>
      <c r="AR18" s="28" t="s">
        <v>25</v>
      </c>
      <c r="AS18">
        <f>COUNTIF(AS2:AS9,1)</f>
        <v>0</v>
      </c>
      <c r="AT18" s="2">
        <f>COUNTIF(AT2:AT9,1)</f>
        <v>3</v>
      </c>
      <c r="BG18" s="12" t="str">
        <f>$AL$1</f>
        <v>Petar</v>
      </c>
      <c r="BH18" s="12">
        <f>SUMIFS($AL$2:$AL$14,$AL$2:$AL$14,1,$AU$2:$AU$14,1)</f>
        <v>0</v>
      </c>
      <c r="BI18" s="12">
        <f>SUMIFS($AL$2:$AL$14,$AL$2:$AL$14,1,$AU$2:$AU$14,3)</f>
        <v>0</v>
      </c>
      <c r="BJ18" s="12">
        <f>SUMIFS($AL$2:$AL$14,$AL$2:$AL$14,1,$AU$2:$AU$14,4)</f>
        <v>0</v>
      </c>
    </row>
    <row r="19" spans="1:64" x14ac:dyDescent="0.25">
      <c r="A19" t="s">
        <v>37</v>
      </c>
      <c r="B19" s="67">
        <f>COUNTIF(B2:B14,-1)</f>
        <v>0</v>
      </c>
      <c r="C19" s="67"/>
      <c r="D19" s="67">
        <f>COUNTIF(E2:E14,-1)</f>
        <v>4</v>
      </c>
      <c r="E19" s="68"/>
      <c r="F19" s="75">
        <f>-1*SUMIF(F2:F14,"&lt;0",F2:F14)</f>
        <v>0</v>
      </c>
      <c r="G19" s="68"/>
      <c r="H19" s="75">
        <f t="shared" ref="H19" si="40">-1*SUMIF(H2:H14,"&lt;0",H2:H14)</f>
        <v>0</v>
      </c>
      <c r="I19" s="68"/>
      <c r="J19" s="75">
        <f t="shared" ref="J19" si="41">-1*SUMIF(J2:J14,"&lt;0",J2:J14)</f>
        <v>0</v>
      </c>
      <c r="K19" s="68"/>
      <c r="L19" s="75">
        <f t="shared" ref="L19" si="42">-1*SUMIF(L2:L14,"&lt;0",L2:L14)</f>
        <v>0</v>
      </c>
      <c r="M19" s="68"/>
      <c r="N19" s="75">
        <f t="shared" ref="N19" si="43">-1*SUMIF(N2:N14,"&lt;0",N2:N14)</f>
        <v>0</v>
      </c>
      <c r="O19" s="68"/>
      <c r="P19" s="75">
        <f t="shared" ref="P19" si="44">-1*SUMIF(P2:P14,"&lt;0",P2:P14)</f>
        <v>0</v>
      </c>
      <c r="Q19" s="68"/>
      <c r="R19" s="75">
        <f t="shared" ref="R19" si="45">-1*SUMIF(R2:R14,"&lt;0",R2:R14)</f>
        <v>0</v>
      </c>
      <c r="S19" s="68"/>
      <c r="T19" s="75">
        <f t="shared" ref="T19" si="46">-1*SUMIF(T2:T14,"&lt;0",T2:T14)</f>
        <v>0</v>
      </c>
      <c r="U19" s="68"/>
      <c r="V19" s="75">
        <f t="shared" ref="V19" si="47">-1*SUMIF(V2:V14,"&lt;0",V2:V14)</f>
        <v>0</v>
      </c>
      <c r="W19" s="68"/>
      <c r="X19" s="75">
        <f t="shared" ref="X19" si="48">-1*SUMIF(X2:X14,"&lt;0",X2:X14)</f>
        <v>1</v>
      </c>
      <c r="Y19" s="68"/>
      <c r="Z19" s="75">
        <f t="shared" ref="Z19" si="49">-1*SUMIF(Z2:Z14,"&lt;0",Z2:Z14)</f>
        <v>3</v>
      </c>
      <c r="AA19" s="68"/>
      <c r="AB19" s="75">
        <f t="shared" ref="AB19" si="50">-1*SUMIF(AB2:AB14,"&lt;0",AB2:AB14)</f>
        <v>4</v>
      </c>
      <c r="AC19" s="68"/>
      <c r="AD19" s="75">
        <f t="shared" ref="AD19" si="51">-1*SUMIF(AD2:AD14,"&lt;0",AD2:AD14)</f>
        <v>3</v>
      </c>
      <c r="AE19" s="68"/>
      <c r="AF19" s="75">
        <f t="shared" ref="AF19" si="52">-1*SUMIF(AF2:AF14,"&lt;0",AF2:AF14)</f>
        <v>3</v>
      </c>
      <c r="AG19" s="68"/>
      <c r="AH19" s="75">
        <f t="shared" ref="AH19" si="53">-1*SUMIF(AH2:AH14,"&lt;0",AH2:AH14)</f>
        <v>2</v>
      </c>
      <c r="AI19" s="68"/>
      <c r="AJ19" s="75">
        <f t="shared" ref="AJ19" si="54">-1*SUMIF(AJ2:AJ14,"&lt;0",AJ2:AJ14)</f>
        <v>1</v>
      </c>
      <c r="AK19" s="68"/>
      <c r="AL19" s="75">
        <f t="shared" ref="AL19" si="55">-1*SUMIF(AL2:AL14,"&lt;0",AL2:AL14)</f>
        <v>1</v>
      </c>
      <c r="AM19" s="68"/>
      <c r="AN19" s="75">
        <f t="shared" ref="AN19" si="56">-1*SUMIF(AN2:AN14,"&lt;0",AN2:AN14)</f>
        <v>2</v>
      </c>
      <c r="AO19" s="68"/>
      <c r="AP19" s="75">
        <f t="shared" ref="AP19" si="57">-1*SUMIF(AP2:AP14,"&lt;0",AP2:AP14)</f>
        <v>2</v>
      </c>
      <c r="AQ19" s="68"/>
      <c r="AR19" s="28" t="s">
        <v>37</v>
      </c>
      <c r="AS19">
        <f>COUNTIF(AS2:AS14,-1)</f>
        <v>3</v>
      </c>
      <c r="AT19" s="2">
        <f>COUNTIF(AT2:AT14,-1)</f>
        <v>0</v>
      </c>
    </row>
    <row r="20" spans="1:64" x14ac:dyDescent="0.25">
      <c r="A20" t="s">
        <v>30</v>
      </c>
      <c r="B20" s="67">
        <f>SUM(C2:C14)</f>
        <v>23</v>
      </c>
      <c r="C20" s="67"/>
      <c r="D20" s="67">
        <f>SUM(D2:D14)</f>
        <v>14</v>
      </c>
      <c r="E20" s="68"/>
      <c r="F20" s="75">
        <f>SUM(G2:G14)</f>
        <v>0</v>
      </c>
      <c r="G20" s="68"/>
      <c r="H20" s="78">
        <f t="shared" ref="H20" si="58">SUM(I2:I14)</f>
        <v>0</v>
      </c>
      <c r="I20" s="79"/>
      <c r="J20" s="78">
        <f t="shared" ref="J20" si="59">SUM(K2:K14)</f>
        <v>1</v>
      </c>
      <c r="K20" s="79"/>
      <c r="L20" s="78">
        <f t="shared" ref="L20" si="60">SUM(M2:M14)</f>
        <v>2</v>
      </c>
      <c r="M20" s="79"/>
      <c r="N20" s="78">
        <f t="shared" ref="N20" si="61">SUM(O2:O14)</f>
        <v>12</v>
      </c>
      <c r="O20" s="79"/>
      <c r="P20" s="78">
        <f t="shared" ref="P20" si="62">SUM(Q2:Q14)</f>
        <v>6</v>
      </c>
      <c r="Q20" s="79"/>
      <c r="R20" s="78">
        <f t="shared" ref="R20" si="63">SUM(S2:S14)</f>
        <v>0</v>
      </c>
      <c r="S20" s="79"/>
      <c r="T20" s="78">
        <f t="shared" ref="T20" si="64">SUM(U2:U14)</f>
        <v>2</v>
      </c>
      <c r="U20" s="79"/>
      <c r="V20" s="78">
        <f t="shared" ref="V20" si="65">SUM(W2:W14)</f>
        <v>0</v>
      </c>
      <c r="W20" s="79"/>
      <c r="X20" s="78">
        <f t="shared" ref="X20" si="66">SUM(Y2:Y14)</f>
        <v>0</v>
      </c>
      <c r="Y20" s="79"/>
      <c r="Z20" s="78">
        <f t="shared" ref="Z20" si="67">SUM(AA2:AA14)</f>
        <v>0</v>
      </c>
      <c r="AA20" s="79"/>
      <c r="AB20" s="78">
        <f t="shared" ref="AB20" si="68">SUM(AC2:AC14)</f>
        <v>2</v>
      </c>
      <c r="AC20" s="79"/>
      <c r="AD20" s="78">
        <f t="shared" ref="AD20" si="69">SUM(AE2:AE14)</f>
        <v>4</v>
      </c>
      <c r="AE20" s="79"/>
      <c r="AF20" s="78">
        <f t="shared" ref="AF20" si="70">SUM(AG2:AG14)</f>
        <v>0</v>
      </c>
      <c r="AG20" s="79"/>
      <c r="AH20" s="78">
        <f t="shared" ref="AH20" si="71">SUM(AI2:AI14)</f>
        <v>1</v>
      </c>
      <c r="AI20" s="79"/>
      <c r="AJ20" s="78">
        <f t="shared" ref="AJ20" si="72">SUM(AK2:AK14)</f>
        <v>0</v>
      </c>
      <c r="AK20" s="79"/>
      <c r="AL20" s="78">
        <f t="shared" ref="AL20" si="73">SUM(AM2:AM14)</f>
        <v>0</v>
      </c>
      <c r="AM20" s="79"/>
      <c r="AN20" s="78">
        <f t="shared" ref="AN20" si="74">SUM(AO2:AO14)</f>
        <v>0</v>
      </c>
      <c r="AO20" s="79"/>
      <c r="AP20" s="78">
        <f t="shared" ref="AP20" si="75">SUM(AQ2:AQ14)</f>
        <v>1</v>
      </c>
      <c r="AQ20" s="79"/>
      <c r="AR20" s="29" t="s">
        <v>30</v>
      </c>
      <c r="AS20" s="24" cm="1">
        <f t="array" ref="AS20">SUM((D2:D14)*(AR2:AR14))</f>
        <v>9</v>
      </c>
      <c r="AT20" s="25" cm="1">
        <f t="array" ref="AT20">SUM((C2:C14)*(AR2:AR14))</f>
        <v>17</v>
      </c>
    </row>
    <row r="21" spans="1:64" ht="15.75" thickBot="1" x14ac:dyDescent="0.3">
      <c r="A21" t="s">
        <v>38</v>
      </c>
      <c r="B21" s="80">
        <f>B20/(B18+B19)</f>
        <v>5.75</v>
      </c>
      <c r="C21" s="80"/>
      <c r="D21" s="80">
        <f t="shared" ref="D21" si="76">D20/(D18+D19)</f>
        <v>3.5</v>
      </c>
      <c r="E21" s="80"/>
      <c r="F21" s="81" t="e">
        <f t="shared" ref="F21" si="77">F20/(F18+F19)</f>
        <v>#DIV/0!</v>
      </c>
      <c r="G21" s="82"/>
      <c r="H21" s="81">
        <f t="shared" ref="H21" si="78">H20/(H18+H19)</f>
        <v>0</v>
      </c>
      <c r="I21" s="82"/>
      <c r="J21" s="81">
        <f t="shared" ref="J21" si="79">J20/(J18+J19)</f>
        <v>0.25</v>
      </c>
      <c r="K21" s="82"/>
      <c r="L21" s="81">
        <f t="shared" ref="L21" si="80">L20/(L18+L19)</f>
        <v>0.66666666666666663</v>
      </c>
      <c r="M21" s="82"/>
      <c r="N21" s="81">
        <f t="shared" ref="N21" si="81">N20/(N18+N19)</f>
        <v>3</v>
      </c>
      <c r="O21" s="82"/>
      <c r="P21" s="81">
        <f t="shared" ref="P21" si="82">P20/(P18+P19)</f>
        <v>1.5</v>
      </c>
      <c r="Q21" s="82"/>
      <c r="R21" s="81" t="e">
        <f t="shared" ref="R21" si="83">R20/(R18+R19)</f>
        <v>#DIV/0!</v>
      </c>
      <c r="S21" s="82"/>
      <c r="T21" s="81">
        <f t="shared" ref="T21" si="84">T20/(T18+T19)</f>
        <v>0.5</v>
      </c>
      <c r="U21" s="82"/>
      <c r="V21" s="81">
        <f t="shared" ref="V21" si="85">V20/(V18+V19)</f>
        <v>0</v>
      </c>
      <c r="W21" s="82"/>
      <c r="X21" s="81">
        <f t="shared" ref="X21" si="86">X20/(X18+X19)</f>
        <v>0</v>
      </c>
      <c r="Y21" s="82"/>
      <c r="Z21" s="81">
        <f t="shared" ref="Z21" si="87">Z20/(Z18+Z19)</f>
        <v>0</v>
      </c>
      <c r="AA21" s="82"/>
      <c r="AB21" s="81">
        <f t="shared" ref="AB21" si="88">AB20/(AB18+AB19)</f>
        <v>0.5</v>
      </c>
      <c r="AC21" s="82"/>
      <c r="AD21" s="81">
        <f t="shared" ref="AD21" si="89">AD20/(AD18+AD19)</f>
        <v>1.3333333333333333</v>
      </c>
      <c r="AE21" s="82"/>
      <c r="AF21" s="81">
        <f t="shared" ref="AF21" si="90">AF20/(AF18+AF19)</f>
        <v>0</v>
      </c>
      <c r="AG21" s="82"/>
      <c r="AH21" s="81">
        <f t="shared" ref="AH21" si="91">AH20/(AH18+AH19)</f>
        <v>0.5</v>
      </c>
      <c r="AI21" s="82"/>
      <c r="AJ21" s="81">
        <f t="shared" ref="AJ21" si="92">AJ20/(AJ18+AJ19)</f>
        <v>0</v>
      </c>
      <c r="AK21" s="82"/>
      <c r="AL21" s="81">
        <f t="shared" ref="AL21" si="93">AL20/(AL18+AL19)</f>
        <v>0</v>
      </c>
      <c r="AM21" s="82"/>
      <c r="AN21" s="81">
        <f t="shared" ref="AN21" si="94">AN20/(AN18+AN19)</f>
        <v>0</v>
      </c>
      <c r="AO21" s="82"/>
      <c r="AP21" s="81">
        <f t="shared" ref="AP21" si="95">AP20/(AP18+AP19)</f>
        <v>0.5</v>
      </c>
      <c r="AQ21" s="82"/>
      <c r="AR21" s="42"/>
      <c r="AS21" s="40">
        <f>AS20/(AS18+AS19)</f>
        <v>3</v>
      </c>
      <c r="AT21" s="40">
        <f>AT20/(AT18+AT19)</f>
        <v>5.666666666666667</v>
      </c>
      <c r="AU21" s="41"/>
      <c r="AV21" s="10"/>
    </row>
    <row r="22" spans="1:64" x14ac:dyDescent="0.25">
      <c r="F22" s="83" t="s">
        <v>2</v>
      </c>
      <c r="G22" s="70"/>
      <c r="H22" s="75" t="s">
        <v>3</v>
      </c>
      <c r="I22" s="68"/>
      <c r="J22" s="75" t="s">
        <v>4</v>
      </c>
      <c r="K22" s="68"/>
      <c r="L22" s="16" t="s">
        <v>5</v>
      </c>
      <c r="M22" s="13"/>
      <c r="N22" s="16" t="s">
        <v>6</v>
      </c>
      <c r="O22" s="13"/>
      <c r="P22" s="75" t="s">
        <v>7</v>
      </c>
      <c r="Q22" s="68"/>
      <c r="R22" s="75" t="s">
        <v>8</v>
      </c>
      <c r="S22" s="84"/>
      <c r="T22" s="85" t="s">
        <v>9</v>
      </c>
      <c r="U22" s="68"/>
      <c r="V22" s="75" t="s">
        <v>10</v>
      </c>
      <c r="W22" s="68"/>
      <c r="X22" s="75" t="s">
        <v>11</v>
      </c>
      <c r="Y22" s="68"/>
      <c r="Z22" s="75" t="s">
        <v>12</v>
      </c>
      <c r="AA22" s="68"/>
      <c r="AB22" s="75" t="s">
        <v>13</v>
      </c>
      <c r="AC22" s="68"/>
      <c r="AD22" s="73" t="s">
        <v>14</v>
      </c>
      <c r="AE22" s="74"/>
      <c r="AF22" s="73" t="s">
        <v>15</v>
      </c>
      <c r="AG22" s="74"/>
      <c r="AH22" s="75" t="s">
        <v>16</v>
      </c>
      <c r="AI22" s="68"/>
      <c r="AJ22" s="73" t="s">
        <v>17</v>
      </c>
      <c r="AK22" s="74"/>
      <c r="AL22" s="73" t="s">
        <v>18</v>
      </c>
      <c r="AM22" s="74"/>
      <c r="AN22" s="73" t="s">
        <v>39</v>
      </c>
      <c r="AO22" s="74"/>
      <c r="AP22" s="73" t="s">
        <v>40</v>
      </c>
      <c r="AQ22" s="74"/>
      <c r="BA22" t="s">
        <v>26</v>
      </c>
      <c r="BB22" t="s">
        <v>41</v>
      </c>
      <c r="BC22" t="s">
        <v>30</v>
      </c>
      <c r="BD22" t="s">
        <v>36</v>
      </c>
      <c r="BE22" t="s">
        <v>25</v>
      </c>
      <c r="BG22" t="s">
        <v>26</v>
      </c>
      <c r="BH22" t="s">
        <v>41</v>
      </c>
      <c r="BI22" t="s">
        <v>30</v>
      </c>
      <c r="BK22" s="36" t="s">
        <v>26</v>
      </c>
      <c r="BL22" s="36" t="s">
        <v>25</v>
      </c>
    </row>
    <row r="23" spans="1:64" x14ac:dyDescent="0.25">
      <c r="BA23" s="12" t="str">
        <f>$T$1</f>
        <v>Crouch</v>
      </c>
      <c r="BB23" s="12">
        <f>_xlfn.RANK.EQ($T$17,$F$17:$AQ$17)</f>
        <v>1</v>
      </c>
      <c r="BC23" s="12">
        <f>$T$20</f>
        <v>2</v>
      </c>
      <c r="BD23" s="30">
        <f t="shared" ref="BD23" si="96">$T$17</f>
        <v>1</v>
      </c>
      <c r="BE23" s="31">
        <f>$T$18</f>
        <v>4</v>
      </c>
      <c r="BG23" s="12" t="str">
        <f>$N$1</f>
        <v>Nico</v>
      </c>
      <c r="BH23" s="12">
        <f>_xlfn.RANK.EQ($N$17,$F$17:$AQ$17)</f>
        <v>1</v>
      </c>
      <c r="BI23" s="12">
        <f>$N$20</f>
        <v>12</v>
      </c>
      <c r="BK23" s="32" t="str">
        <f>$T$1</f>
        <v>Crouch</v>
      </c>
      <c r="BL23" s="34">
        <f>$T$18</f>
        <v>4</v>
      </c>
    </row>
    <row r="24" spans="1:64" x14ac:dyDescent="0.25">
      <c r="A24" t="s">
        <v>42</v>
      </c>
      <c r="C24">
        <f>(D18 -AF18)/(D19+D18-AF18-AF19)</f>
        <v>0</v>
      </c>
      <c r="AL24" t="s">
        <v>43</v>
      </c>
      <c r="AP24" t="s">
        <v>44</v>
      </c>
      <c r="BA24" s="12" t="str">
        <f>$P$1</f>
        <v>Alex</v>
      </c>
      <c r="BB24" s="12">
        <f>_xlfn.RANK.EQ($P$17,$F$17:$AQ$17)</f>
        <v>1</v>
      </c>
      <c r="BC24" s="12">
        <f>$P$20</f>
        <v>6</v>
      </c>
      <c r="BD24" s="30">
        <f>$P$17</f>
        <v>1</v>
      </c>
      <c r="BE24" s="31">
        <f>$P$18</f>
        <v>4</v>
      </c>
      <c r="BG24" s="12" t="str">
        <f>$AD$1</f>
        <v>Rafa</v>
      </c>
      <c r="BH24" s="12">
        <f>_xlfn.RANK.EQ($AD$17,$F$17:$AQ$17)</f>
        <v>8</v>
      </c>
      <c r="BI24" s="12">
        <f>$AD$20</f>
        <v>4</v>
      </c>
      <c r="BK24" s="33" t="str">
        <f>$P$1</f>
        <v>Alex</v>
      </c>
      <c r="BL24" s="35">
        <f>$P$18</f>
        <v>4</v>
      </c>
    </row>
    <row r="25" spans="1:64" x14ac:dyDescent="0.25">
      <c r="AL25" t="s">
        <v>45</v>
      </c>
      <c r="AU25" s="10"/>
      <c r="AV25" s="10"/>
      <c r="AW25" s="10"/>
      <c r="BA25" s="12" t="str">
        <f>$V$1</f>
        <v>Julien</v>
      </c>
      <c r="BB25" s="12" t="e">
        <f>_xlfn.RANK.EQ($V$17,$F$17:$AQ$17)</f>
        <v>#VALUE!</v>
      </c>
      <c r="BC25" s="12">
        <f>$V$20</f>
        <v>0</v>
      </c>
      <c r="BD25" s="30" t="str">
        <f>$V$17</f>
        <v/>
      </c>
      <c r="BE25" s="31">
        <f>$V$18</f>
        <v>2</v>
      </c>
      <c r="BG25" s="12" t="str">
        <f>$T$1</f>
        <v>Crouch</v>
      </c>
      <c r="BH25" s="12">
        <f>_xlfn.RANK.EQ($T$17,$F$17:$AQ$17)</f>
        <v>1</v>
      </c>
      <c r="BI25" s="12">
        <f>$T$20</f>
        <v>2</v>
      </c>
      <c r="BK25" s="33" t="str">
        <f>$J$1</f>
        <v>Molli</v>
      </c>
      <c r="BL25" s="35">
        <f>$J$18</f>
        <v>4</v>
      </c>
    </row>
    <row r="26" spans="1:64" x14ac:dyDescent="0.25">
      <c r="AL26" t="s">
        <v>46</v>
      </c>
      <c r="AU26" s="11" t="s">
        <v>35</v>
      </c>
      <c r="BA26" s="12" t="str">
        <f>$J$1</f>
        <v>Molli</v>
      </c>
      <c r="BB26" s="12">
        <f>_xlfn.RANK.EQ($J$17,$F$17:$AQ$17)</f>
        <v>1</v>
      </c>
      <c r="BC26" s="12">
        <f>$J$20</f>
        <v>1</v>
      </c>
      <c r="BD26" s="30">
        <f>$J$17</f>
        <v>1</v>
      </c>
      <c r="BE26" s="31">
        <f>$J$18</f>
        <v>4</v>
      </c>
      <c r="BG26" s="12" t="str">
        <f>$P$1</f>
        <v>Alex</v>
      </c>
      <c r="BH26" s="12">
        <f>_xlfn.RANK.EQ($P$17,$F$17:$AQ$17)</f>
        <v>1</v>
      </c>
      <c r="BI26" s="12">
        <f>$P$20</f>
        <v>6</v>
      </c>
      <c r="BK26" s="32" t="str">
        <f>$N$1</f>
        <v>Nico</v>
      </c>
      <c r="BL26" s="34">
        <f>$N$18</f>
        <v>4</v>
      </c>
    </row>
    <row r="27" spans="1:64" x14ac:dyDescent="0.25">
      <c r="AR27" s="43"/>
      <c r="AU27" s="11" t="s">
        <v>0</v>
      </c>
      <c r="AV27" s="10"/>
      <c r="AW27" s="10"/>
      <c r="BA27" s="12" t="str">
        <f>$N$1</f>
        <v>Nico</v>
      </c>
      <c r="BB27" s="12">
        <f>_xlfn.RANK.EQ($N$17,$F$17:$AQ$17)</f>
        <v>1</v>
      </c>
      <c r="BC27" s="12">
        <f>$N$20</f>
        <v>12</v>
      </c>
      <c r="BD27" s="30">
        <f>$N$17</f>
        <v>1</v>
      </c>
      <c r="BE27" s="31">
        <f>$N$18</f>
        <v>4</v>
      </c>
      <c r="BG27" s="12" t="str">
        <f>$L$1</f>
        <v>Fabi</v>
      </c>
      <c r="BH27" s="12">
        <f>_xlfn.RANK.EQ($L$17,$F$17:$AQ$17)</f>
        <v>1</v>
      </c>
      <c r="BI27" s="12">
        <f>$L$20</f>
        <v>2</v>
      </c>
      <c r="BK27" s="33" t="str">
        <f>$L$1</f>
        <v>Fabi</v>
      </c>
      <c r="BL27" s="35">
        <f>$L$18</f>
        <v>3</v>
      </c>
    </row>
    <row r="28" spans="1:64" x14ac:dyDescent="0.25">
      <c r="AU28" s="11" t="s">
        <v>1</v>
      </c>
      <c r="AV28" s="10"/>
      <c r="AW28" s="10"/>
      <c r="BA28" s="12" t="str">
        <f>$L$1</f>
        <v>Fabi</v>
      </c>
      <c r="BB28" s="12">
        <f>_xlfn.RANK.EQ($L$17,$F$17:$AQ$17)</f>
        <v>1</v>
      </c>
      <c r="BC28" s="12">
        <f>$L$20</f>
        <v>2</v>
      </c>
      <c r="BD28" s="30">
        <f>$L$17</f>
        <v>1</v>
      </c>
      <c r="BE28" s="31">
        <f>$L$18</f>
        <v>3</v>
      </c>
      <c r="BG28" s="12" t="str">
        <f>$J$1</f>
        <v>Molli</v>
      </c>
      <c r="BH28" s="12">
        <f>_xlfn.RANK.EQ($J$17,$F$17:$AQ$17)</f>
        <v>1</v>
      </c>
      <c r="BI28" s="12">
        <f>$J$20</f>
        <v>1</v>
      </c>
      <c r="BK28" s="32" t="str">
        <f>$X$1</f>
        <v>Josh</v>
      </c>
      <c r="BL28" s="34">
        <f>$X$18</f>
        <v>3</v>
      </c>
    </row>
    <row r="29" spans="1:64" x14ac:dyDescent="0.25">
      <c r="AU29" s="10"/>
      <c r="AV29" s="10"/>
      <c r="AW29" s="10"/>
      <c r="BA29" s="12" t="str">
        <f>H1</f>
        <v xml:space="preserve">Daniel </v>
      </c>
      <c r="BB29" s="12" t="e">
        <f>_xlfn.RANK.EQ($H$17,$G$17:$AQ$17)</f>
        <v>#VALUE!</v>
      </c>
      <c r="BC29" s="12">
        <f>$H$20</f>
        <v>0</v>
      </c>
      <c r="BD29" s="30" t="str">
        <f>$H$17</f>
        <v/>
      </c>
      <c r="BE29" s="31">
        <f>$H$18</f>
        <v>1</v>
      </c>
      <c r="BG29" s="12" t="str">
        <f>$AB$1</f>
        <v xml:space="preserve">Albert </v>
      </c>
      <c r="BH29" s="12">
        <f>_xlfn.RANK.EQ($AB$17,$F$17:$AQ$17)</f>
        <v>8</v>
      </c>
      <c r="BI29" s="12">
        <f>$AB$20</f>
        <v>2</v>
      </c>
      <c r="BK29" s="32" t="str">
        <f>$V$1</f>
        <v>Julien</v>
      </c>
      <c r="BL29" s="34">
        <f>$V$18</f>
        <v>2</v>
      </c>
    </row>
    <row r="30" spans="1:64" x14ac:dyDescent="0.25">
      <c r="AR30" s="10"/>
      <c r="BA30" s="12" t="str">
        <f>$F$1</f>
        <v>Marc</v>
      </c>
      <c r="BB30" s="12" t="e">
        <f>_xlfn.RANK.EQ($F$17,$F$17:$AQ$17)</f>
        <v>#VALUE!</v>
      </c>
      <c r="BC30" s="12">
        <f>$F$20</f>
        <v>0</v>
      </c>
      <c r="BD30" s="30" t="str">
        <f>$F$17</f>
        <v/>
      </c>
      <c r="BE30" s="31">
        <f>$F$18</f>
        <v>0</v>
      </c>
      <c r="BG30" s="12" t="str">
        <f>$AF$1</f>
        <v>Robin</v>
      </c>
      <c r="BH30" s="12">
        <f>_xlfn.RANK.EQ($AF$17,$F$17:$AQ$17)</f>
        <v>8</v>
      </c>
      <c r="BI30" s="12">
        <f>$AF$20</f>
        <v>0</v>
      </c>
      <c r="BK30" s="32" t="str">
        <f>$H$1</f>
        <v xml:space="preserve">Daniel </v>
      </c>
      <c r="BL30" s="34">
        <f>$H$18</f>
        <v>1</v>
      </c>
    </row>
    <row r="31" spans="1:64" x14ac:dyDescent="0.25">
      <c r="BA31" s="12" t="str">
        <f>$X$1</f>
        <v>Josh</v>
      </c>
      <c r="BB31" s="12">
        <f>_xlfn.RANK.EQ($X$17,$F$17:$AQ$17)</f>
        <v>6</v>
      </c>
      <c r="BC31" s="12">
        <f>$X$20</f>
        <v>0</v>
      </c>
      <c r="BD31" s="30">
        <f>$X$17</f>
        <v>0.75</v>
      </c>
      <c r="BE31" s="31">
        <f>$X$18</f>
        <v>3</v>
      </c>
      <c r="BG31" s="12" t="str">
        <f>$V$1</f>
        <v>Julien</v>
      </c>
      <c r="BH31" s="12" t="e">
        <f>_xlfn.RANK.EQ($V$17,$F$17:$AQ$17)</f>
        <v>#VALUE!</v>
      </c>
      <c r="BI31" s="12">
        <f>$V$20</f>
        <v>0</v>
      </c>
      <c r="BK31" s="33" t="str">
        <f>$F$1</f>
        <v>Marc</v>
      </c>
      <c r="BL31" s="35">
        <f>$F$18</f>
        <v>0</v>
      </c>
    </row>
    <row r="32" spans="1:64" x14ac:dyDescent="0.25">
      <c r="BA32" s="12" t="str">
        <f>$Z$1</f>
        <v xml:space="preserve">Jamie </v>
      </c>
      <c r="BB32" s="12">
        <f>_xlfn.RANK.EQ($Z$17,$F$17:$AQ$17)</f>
        <v>7</v>
      </c>
      <c r="BC32" s="12">
        <f>$Z$20</f>
        <v>0</v>
      </c>
      <c r="BD32" s="30">
        <f>$Z$17</f>
        <v>0.25</v>
      </c>
      <c r="BE32" s="31">
        <f>$Z$18</f>
        <v>1</v>
      </c>
      <c r="BG32" s="12" t="str">
        <f>$F$1</f>
        <v>Marc</v>
      </c>
      <c r="BH32" s="12" t="e">
        <f>_xlfn.RANK.EQ($F$17,$F$17:$AQ$17)</f>
        <v>#VALUE!</v>
      </c>
      <c r="BI32" s="12">
        <f>$F$20</f>
        <v>0</v>
      </c>
      <c r="BK32" s="33" t="str">
        <f>$Z$1</f>
        <v xml:space="preserve">Jamie </v>
      </c>
      <c r="BL32" s="35">
        <f>$Z$18</f>
        <v>1</v>
      </c>
    </row>
    <row r="33" spans="52:64" x14ac:dyDescent="0.25">
      <c r="BA33" s="12" t="str">
        <f>$AD$1</f>
        <v>Rafa</v>
      </c>
      <c r="BB33" s="12">
        <f>_xlfn.RANK.EQ($AD$17,$F$17:$AQ$17)</f>
        <v>8</v>
      </c>
      <c r="BC33" s="12">
        <f>$AD$20</f>
        <v>4</v>
      </c>
      <c r="BD33" s="30">
        <f>$AD$17</f>
        <v>0</v>
      </c>
      <c r="BE33" s="31">
        <f>$AD$18</f>
        <v>0</v>
      </c>
      <c r="BG33" s="12" t="str">
        <f>$AN$1</f>
        <v>Simi</v>
      </c>
      <c r="BH33" s="12" t="e">
        <f>_xlfn.RANK.EQ($AN$17,$F$17:$AQ$17)</f>
        <v>#VALUE!</v>
      </c>
      <c r="BI33" s="12">
        <f>$AN$20</f>
        <v>0</v>
      </c>
      <c r="BK33" s="32" t="str">
        <f>$AD$1</f>
        <v>Rafa</v>
      </c>
      <c r="BL33" s="34">
        <f>$AD$18</f>
        <v>0</v>
      </c>
    </row>
    <row r="34" spans="52:64" x14ac:dyDescent="0.25">
      <c r="BA34" s="12" t="str">
        <f>$AB$1</f>
        <v xml:space="preserve">Albert </v>
      </c>
      <c r="BB34" s="12">
        <f>_xlfn.RANK.EQ($AB$17,$F$17:$AQ$17)</f>
        <v>8</v>
      </c>
      <c r="BC34" s="12">
        <f>$AB$20</f>
        <v>2</v>
      </c>
      <c r="BD34" s="30">
        <f>$AB$17</f>
        <v>0</v>
      </c>
      <c r="BE34" s="31">
        <f>$AB$18</f>
        <v>0</v>
      </c>
      <c r="BG34" s="12" t="str">
        <f>$H$1</f>
        <v xml:space="preserve">Daniel </v>
      </c>
      <c r="BH34" s="12" t="e">
        <f>_xlfn.RANK.EQ($H$17,$G$17:$AQ$17)</f>
        <v>#VALUE!</v>
      </c>
      <c r="BI34" s="12">
        <f>$H$20</f>
        <v>0</v>
      </c>
      <c r="BK34" s="33" t="str">
        <f>$AB$1</f>
        <v xml:space="preserve">Albert </v>
      </c>
      <c r="BL34" s="35">
        <f>$AB$18</f>
        <v>0</v>
      </c>
    </row>
    <row r="35" spans="52:64" x14ac:dyDescent="0.25">
      <c r="BA35" s="12" t="str">
        <f>$AF$1</f>
        <v>Robin</v>
      </c>
      <c r="BB35" s="12">
        <f>_xlfn.RANK.EQ($AF$17,$F$17:$AQ$17)</f>
        <v>8</v>
      </c>
      <c r="BC35" s="12">
        <f>$AF$20</f>
        <v>0</v>
      </c>
      <c r="BD35" s="30">
        <f>$AF$17</f>
        <v>0</v>
      </c>
      <c r="BE35" s="31">
        <f>$AF$18</f>
        <v>0</v>
      </c>
      <c r="BG35" s="12" t="str">
        <f>$X$1</f>
        <v>Josh</v>
      </c>
      <c r="BH35" s="12">
        <f>_xlfn.RANK.EQ($X$17,$F$17:$AQ$17)</f>
        <v>6</v>
      </c>
      <c r="BI35" s="12">
        <f>$X$20</f>
        <v>0</v>
      </c>
      <c r="BK35" s="32" t="str">
        <f>$AF$1</f>
        <v>Robin</v>
      </c>
      <c r="BL35" s="34">
        <f>$AF$18</f>
        <v>0</v>
      </c>
    </row>
    <row r="36" spans="52:64" x14ac:dyDescent="0.25">
      <c r="BA36" s="12" t="str">
        <f>$AP$1</f>
        <v>Domi</v>
      </c>
      <c r="BB36" s="12" t="e">
        <f>_xlfn.RANK.EQ($AP$17,$F$17:$AQ$17)</f>
        <v>#VALUE!</v>
      </c>
      <c r="BC36" s="12">
        <f>$H$20</f>
        <v>0</v>
      </c>
      <c r="BD36" s="30" t="str">
        <f>$AP$17</f>
        <v/>
      </c>
      <c r="BE36" s="31">
        <f>$AP$18</f>
        <v>0</v>
      </c>
      <c r="BG36" s="12" t="str">
        <f>$Z$1</f>
        <v xml:space="preserve">Jamie </v>
      </c>
      <c r="BH36" s="12">
        <f>_xlfn.RANK.EQ($Z$17,$F$17:$AQ$17)</f>
        <v>7</v>
      </c>
      <c r="BI36" s="12">
        <f>$Z$20</f>
        <v>0</v>
      </c>
      <c r="BK36" s="37" t="str">
        <f>$AP$1</f>
        <v>Domi</v>
      </c>
      <c r="BL36" s="38">
        <f>$AP$18</f>
        <v>0</v>
      </c>
    </row>
    <row r="37" spans="52:64" x14ac:dyDescent="0.25">
      <c r="BG37" s="12" t="str">
        <f>$AP$1</f>
        <v>Domi</v>
      </c>
      <c r="BH37" s="12" t="e">
        <f>_xlfn.RANK.EQ($AP$17,$F$17:$AQ$17)</f>
        <v>#VALUE!</v>
      </c>
      <c r="BI37" s="12">
        <f>$H$20</f>
        <v>0</v>
      </c>
    </row>
    <row r="38" spans="52:64" x14ac:dyDescent="0.25">
      <c r="BG38" s="12" t="str">
        <f>$AJ$1</f>
        <v>Flo</v>
      </c>
      <c r="BH38" s="12" t="e">
        <f>_xlfn.RANK.EQ($AJ$17,$F$17:$AQ$17)</f>
        <v>#VALUE!</v>
      </c>
      <c r="BI38" s="12">
        <f>$AJ$20</f>
        <v>0</v>
      </c>
    </row>
    <row r="39" spans="52:64" x14ac:dyDescent="0.25">
      <c r="BC39" s="10"/>
      <c r="BG39" s="12" t="str">
        <f>$AL$1</f>
        <v>Petar</v>
      </c>
      <c r="BH39" s="12" t="e">
        <f>_xlfn.RANK.EQ($AL$17,$F$17:$AQ$17)</f>
        <v>#VALUE!</v>
      </c>
      <c r="BI39" s="12">
        <f>$AL$20</f>
        <v>0</v>
      </c>
    </row>
    <row r="40" spans="52:64" x14ac:dyDescent="0.25">
      <c r="BC40" s="10"/>
    </row>
    <row r="41" spans="52:64" x14ac:dyDescent="0.25">
      <c r="AZ41" s="10"/>
    </row>
    <row r="42" spans="52:64" x14ac:dyDescent="0.25">
      <c r="AZ42" s="10"/>
    </row>
  </sheetData>
  <autoFilter ref="A1:AP20" xr:uid="{0A5886CF-17E4-417F-BEBC-4449DAB4F397}">
    <filterColumn colId="1" showButton="0"/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  <filterColumn colId="27" showButton="0"/>
    <filterColumn colId="29" showButton="0"/>
    <filterColumn colId="31" showButton="0"/>
    <filterColumn colId="33" showButton="0"/>
    <filterColumn colId="35" showButton="0"/>
    <filterColumn colId="37" showButton="0"/>
  </autoFilter>
  <mergeCells count="165">
    <mergeCell ref="AL22:AM22"/>
    <mergeCell ref="AN22:AO22"/>
    <mergeCell ref="AP22:AQ22"/>
    <mergeCell ref="Z22:AA22"/>
    <mergeCell ref="AB22:AC22"/>
    <mergeCell ref="AD22:AE22"/>
    <mergeCell ref="AF22:AG22"/>
    <mergeCell ref="AH22:AI22"/>
    <mergeCell ref="AJ22:AK22"/>
    <mergeCell ref="AD21:AE21"/>
    <mergeCell ref="AF21:AG21"/>
    <mergeCell ref="AH21:AI21"/>
    <mergeCell ref="AJ21:AK21"/>
    <mergeCell ref="AL21:AM21"/>
    <mergeCell ref="P21:Q21"/>
    <mergeCell ref="R21:S21"/>
    <mergeCell ref="T21:U21"/>
    <mergeCell ref="V21:W21"/>
    <mergeCell ref="X21:Y21"/>
    <mergeCell ref="Z21:AA21"/>
    <mergeCell ref="F22:G22"/>
    <mergeCell ref="H22:I22"/>
    <mergeCell ref="J22:K22"/>
    <mergeCell ref="P22:Q22"/>
    <mergeCell ref="R22:S22"/>
    <mergeCell ref="T22:U22"/>
    <mergeCell ref="V22:W22"/>
    <mergeCell ref="X22:Y22"/>
    <mergeCell ref="AB21:AC21"/>
    <mergeCell ref="AP20:AQ20"/>
    <mergeCell ref="B21:C21"/>
    <mergeCell ref="D21:E21"/>
    <mergeCell ref="F21:G21"/>
    <mergeCell ref="H21:I21"/>
    <mergeCell ref="J21:K21"/>
    <mergeCell ref="L21:M21"/>
    <mergeCell ref="N21:O21"/>
    <mergeCell ref="Z20:AA20"/>
    <mergeCell ref="AB20:AC20"/>
    <mergeCell ref="AD20:AE20"/>
    <mergeCell ref="AF20:AG20"/>
    <mergeCell ref="AH20:AI20"/>
    <mergeCell ref="AJ20:AK20"/>
    <mergeCell ref="N20:O20"/>
    <mergeCell ref="P20:Q20"/>
    <mergeCell ref="R20:S20"/>
    <mergeCell ref="T20:U20"/>
    <mergeCell ref="V20:W20"/>
    <mergeCell ref="X20:Y20"/>
    <mergeCell ref="B20:C20"/>
    <mergeCell ref="D20:E20"/>
    <mergeCell ref="AN21:AO21"/>
    <mergeCell ref="AP21:AQ21"/>
    <mergeCell ref="F20:G20"/>
    <mergeCell ref="H20:I20"/>
    <mergeCell ref="J20:K20"/>
    <mergeCell ref="L20:M20"/>
    <mergeCell ref="AF19:AG19"/>
    <mergeCell ref="AH19:AI19"/>
    <mergeCell ref="AJ19:AK19"/>
    <mergeCell ref="AL19:AM19"/>
    <mergeCell ref="AN19:AO19"/>
    <mergeCell ref="AL20:AM20"/>
    <mergeCell ref="AN20:AO20"/>
    <mergeCell ref="AP19:AQ19"/>
    <mergeCell ref="T19:U19"/>
    <mergeCell ref="V19:W19"/>
    <mergeCell ref="X19:Y19"/>
    <mergeCell ref="Z19:AA19"/>
    <mergeCell ref="AB19:AC19"/>
    <mergeCell ref="AD19:AE19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AD18:AE18"/>
    <mergeCell ref="AF18:AG18"/>
    <mergeCell ref="AH18:AI18"/>
    <mergeCell ref="AJ18:AK18"/>
    <mergeCell ref="AL18:AM18"/>
    <mergeCell ref="AN18:AO18"/>
    <mergeCell ref="R18:S18"/>
    <mergeCell ref="AB18:AC18"/>
    <mergeCell ref="AN17:AO17"/>
    <mergeCell ref="AP17:AQ17"/>
    <mergeCell ref="B18:C18"/>
    <mergeCell ref="D18:E18"/>
    <mergeCell ref="F18:G18"/>
    <mergeCell ref="H18:I18"/>
    <mergeCell ref="J18:K18"/>
    <mergeCell ref="L18:M18"/>
    <mergeCell ref="N18:O18"/>
    <mergeCell ref="P18:Q18"/>
    <mergeCell ref="AB17:AC17"/>
    <mergeCell ref="AD17:AE17"/>
    <mergeCell ref="AF17:AG17"/>
    <mergeCell ref="AH17:AI17"/>
    <mergeCell ref="AJ17:AK17"/>
    <mergeCell ref="AL17:AM17"/>
    <mergeCell ref="P17:Q17"/>
    <mergeCell ref="R17:S17"/>
    <mergeCell ref="T17:U17"/>
    <mergeCell ref="R15:S15"/>
    <mergeCell ref="T15:U15"/>
    <mergeCell ref="V15:W15"/>
    <mergeCell ref="X15:Y15"/>
    <mergeCell ref="Z15:AA15"/>
    <mergeCell ref="T18:U18"/>
    <mergeCell ref="V18:W18"/>
    <mergeCell ref="X18:Y18"/>
    <mergeCell ref="Z18:AA18"/>
    <mergeCell ref="R1:S1"/>
    <mergeCell ref="T1:U1"/>
    <mergeCell ref="V1:W1"/>
    <mergeCell ref="X1:Y1"/>
    <mergeCell ref="B1:C1"/>
    <mergeCell ref="V17:W17"/>
    <mergeCell ref="X17:Y17"/>
    <mergeCell ref="Z17:AA17"/>
    <mergeCell ref="AP15:AQ15"/>
    <mergeCell ref="B16:E16"/>
    <mergeCell ref="T16:U16"/>
    <mergeCell ref="B17:C17"/>
    <mergeCell ref="D17:E17"/>
    <mergeCell ref="F17:G17"/>
    <mergeCell ref="H17:I17"/>
    <mergeCell ref="J17:K17"/>
    <mergeCell ref="L17:M17"/>
    <mergeCell ref="N17:O17"/>
    <mergeCell ref="AD15:AE15"/>
    <mergeCell ref="AF15:AG15"/>
    <mergeCell ref="AH15:AI15"/>
    <mergeCell ref="AJ15:AK15"/>
    <mergeCell ref="AL15:AM15"/>
    <mergeCell ref="AN15:AO15"/>
    <mergeCell ref="D1:E1"/>
    <mergeCell ref="F1:G1"/>
    <mergeCell ref="H1:I1"/>
    <mergeCell ref="J1:K1"/>
    <mergeCell ref="L1:M1"/>
    <mergeCell ref="AB15:AC15"/>
    <mergeCell ref="AL1:AM1"/>
    <mergeCell ref="AN1:AO1"/>
    <mergeCell ref="AP1:AQ1"/>
    <mergeCell ref="B15:E15"/>
    <mergeCell ref="F15:G15"/>
    <mergeCell ref="H15:I15"/>
    <mergeCell ref="J15:K15"/>
    <mergeCell ref="L15:M15"/>
    <mergeCell ref="N15:O15"/>
    <mergeCell ref="P15:Q15"/>
    <mergeCell ref="Z1:AA1"/>
    <mergeCell ref="AB1:AC1"/>
    <mergeCell ref="AD1:AE1"/>
    <mergeCell ref="AF1:AG1"/>
    <mergeCell ref="AH1:AI1"/>
    <mergeCell ref="AJ1:AK1"/>
    <mergeCell ref="N1:O1"/>
    <mergeCell ref="P1:Q1"/>
  </mergeCells>
  <conditionalFormatting sqref="B2:B14 E2:F14 H2:H14 J2:J14 L2:L14 N2:N14 P2:P14 R2:R14 T2:T14 V2:V14 X2:X14 Z2:Z14 AB2:AB14 AD2:AD14 AF2:AF14 AH2:AH14 AJ2:AJ14 AL2:AL14 AN2:AN14 AP2:AP14">
    <cfRule type="cellIs" dxfId="216" priority="4" operator="equal">
      <formula>1</formula>
    </cfRule>
  </conditionalFormatting>
  <conditionalFormatting sqref="B2:B16 B17:E20 E2:E14 F2:F15 F16:G17 H2:H16 H17:I17 J2:J15 J16:Q17 L2:L15 N2:N15 P2:P15 R2:R16 R17:S17 T2:T15 T16:U17 V2:V16 V17:AQ17 X2:X16 Z2:Z16 AB2:AB16 AD2:AD16 AF2:AF16 AH2:AH16 AJ2:AJ16 AL2:AL16 AN2:AN16 AP2:AP16">
    <cfRule type="cellIs" dxfId="215" priority="5" operator="equal">
      <formula>-1</formula>
    </cfRule>
  </conditionalFormatting>
  <conditionalFormatting sqref="B19:E19">
    <cfRule type="cellIs" dxfId="214" priority="6" operator="equal">
      <formula>-1</formula>
    </cfRule>
  </conditionalFormatting>
  <conditionalFormatting sqref="F17:AQ17">
    <cfRule type="top10" dxfId="213" priority="7" bottom="1" rank="3"/>
  </conditionalFormatting>
  <conditionalFormatting sqref="F20:AQ20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{34631141-F77E-4810-9501-E92B7F20B6AA}</x14:id>
        </ext>
      </extLst>
    </cfRule>
  </conditionalFormatting>
  <conditionalFormatting sqref="BB23:BB36">
    <cfRule type="top10" dxfId="212" priority="3" rank="3"/>
  </conditionalFormatting>
  <conditionalFormatting sqref="BH23:BH39">
    <cfRule type="top10" dxfId="211" priority="1" rank="3"/>
  </conditionalFormatting>
  <pageMargins left="0.7" right="0.7" top="0.78740157499999996" bottom="0.78740157499999996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631141-F77E-4810-9501-E92B7F20B6A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F20:AQ20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86CF-17E4-417F-BEBC-4449DAB4F397}">
  <dimension ref="A1:AW27"/>
  <sheetViews>
    <sheetView zoomScale="55" zoomScaleNormal="55" workbookViewId="0">
      <selection activeCell="AS25" sqref="AS25"/>
    </sheetView>
  </sheetViews>
  <sheetFormatPr defaultColWidth="10.7109375" defaultRowHeight="15" x14ac:dyDescent="0.25"/>
  <cols>
    <col min="1" max="1" width="27.140625" customWidth="1"/>
    <col min="2" max="43" width="4.5703125" customWidth="1"/>
    <col min="45" max="45" width="14.85546875" customWidth="1"/>
    <col min="46" max="46" width="22.5703125" customWidth="1"/>
    <col min="47" max="47" width="15" customWidth="1"/>
  </cols>
  <sheetData>
    <row r="1" spans="1:47" ht="15.75" thickBot="1" x14ac:dyDescent="0.3">
      <c r="B1" s="67" t="s">
        <v>0</v>
      </c>
      <c r="C1" s="67"/>
      <c r="D1" s="67" t="s">
        <v>1</v>
      </c>
      <c r="E1" s="67"/>
      <c r="F1" s="69" t="s">
        <v>2</v>
      </c>
      <c r="G1" s="70"/>
      <c r="H1" s="69" t="s">
        <v>3</v>
      </c>
      <c r="I1" s="70"/>
      <c r="J1" s="20" t="s">
        <v>4</v>
      </c>
      <c r="K1" s="21"/>
      <c r="L1" s="69" t="s">
        <v>5</v>
      </c>
      <c r="M1" s="70"/>
      <c r="N1" s="20" t="s">
        <v>6</v>
      </c>
      <c r="O1" s="21"/>
      <c r="P1" s="20" t="s">
        <v>7</v>
      </c>
      <c r="Q1" s="21"/>
      <c r="R1" s="69" t="s">
        <v>8</v>
      </c>
      <c r="S1" s="70"/>
      <c r="T1" s="69" t="s">
        <v>9</v>
      </c>
      <c r="U1" s="70"/>
      <c r="V1" s="69" t="s">
        <v>10</v>
      </c>
      <c r="W1" s="70"/>
      <c r="X1" s="69" t="s">
        <v>11</v>
      </c>
      <c r="Y1" s="70"/>
      <c r="Z1" s="69" t="s">
        <v>12</v>
      </c>
      <c r="AA1" s="70"/>
      <c r="AB1" s="69" t="s">
        <v>13</v>
      </c>
      <c r="AC1" s="70"/>
      <c r="AD1" s="89" t="s">
        <v>14</v>
      </c>
      <c r="AE1" s="74"/>
      <c r="AF1" s="89" t="s">
        <v>15</v>
      </c>
      <c r="AG1" s="74"/>
      <c r="AH1" s="69" t="s">
        <v>19</v>
      </c>
      <c r="AI1" s="70"/>
      <c r="AJ1" s="89" t="s">
        <v>47</v>
      </c>
      <c r="AK1" s="74"/>
      <c r="AL1" s="89" t="s">
        <v>48</v>
      </c>
      <c r="AM1" s="74"/>
      <c r="AN1" s="89" t="s">
        <v>49</v>
      </c>
      <c r="AO1" s="89"/>
      <c r="AP1" s="73" t="s">
        <v>17</v>
      </c>
      <c r="AQ1" s="74"/>
      <c r="AS1" t="s">
        <v>26</v>
      </c>
      <c r="AT1" t="s">
        <v>41</v>
      </c>
      <c r="AU1" t="s">
        <v>30</v>
      </c>
    </row>
    <row r="2" spans="1:47" x14ac:dyDescent="0.25">
      <c r="A2" s="39">
        <v>44837</v>
      </c>
      <c r="B2" t="str">
        <f>IF(C2&gt;D2,1,IF(ISBLANK(C2),"0","-1"))</f>
        <v>0</v>
      </c>
      <c r="C2" s="3"/>
      <c r="D2" s="4"/>
      <c r="E2" t="str">
        <f>IF(C2&lt;D2,1,IF(ISBLANK(C2),"0","-1"))</f>
        <v>0</v>
      </c>
      <c r="F2" s="9"/>
      <c r="G2" s="2"/>
      <c r="H2" s="9"/>
      <c r="I2" s="2"/>
      <c r="J2" s="9"/>
      <c r="K2" s="2"/>
      <c r="L2" s="9"/>
      <c r="M2" s="2"/>
      <c r="N2" s="9"/>
      <c r="O2" s="2"/>
      <c r="P2" s="9"/>
      <c r="Q2" s="2"/>
      <c r="R2" s="9"/>
      <c r="S2" s="2"/>
      <c r="T2" s="9"/>
      <c r="U2" s="2"/>
      <c r="V2" s="9"/>
      <c r="W2" s="2"/>
      <c r="X2" s="9"/>
      <c r="Y2" s="2"/>
      <c r="Z2" s="9"/>
      <c r="AA2" s="2"/>
      <c r="AB2" s="9"/>
      <c r="AC2" s="2"/>
      <c r="AE2" s="2"/>
      <c r="AG2" s="2"/>
      <c r="AH2" s="9"/>
      <c r="AI2" s="2"/>
      <c r="AK2" s="2"/>
      <c r="AM2" s="2"/>
      <c r="AN2" s="9"/>
      <c r="AP2" s="9"/>
      <c r="AQ2" s="2"/>
      <c r="AR2">
        <f>WEEKDAY(A2,2)</f>
        <v>1</v>
      </c>
      <c r="AS2" s="12" t="str">
        <f>$H$1</f>
        <v xml:space="preserve">Daniel </v>
      </c>
      <c r="AT2" s="12">
        <f>_xlfn.RANK.EQ($H$17,$H$17:$AB$17)</f>
        <v>1</v>
      </c>
      <c r="AU2" s="12">
        <f>$H$20</f>
        <v>0</v>
      </c>
    </row>
    <row r="3" spans="1:47" x14ac:dyDescent="0.25">
      <c r="A3" s="39">
        <v>44839</v>
      </c>
      <c r="B3">
        <f t="shared" ref="B3:B14" si="0">IF(C3&gt;D3,1,IF(ISBLANK(C3),"0","-1"))</f>
        <v>1</v>
      </c>
      <c r="C3" s="5">
        <v>12</v>
      </c>
      <c r="D3" s="6">
        <v>4</v>
      </c>
      <c r="E3" t="str">
        <f t="shared" ref="E3:E14" si="1">IF(C3&lt;D3,1,IF(ISBLANK(C3),"0","-1"))</f>
        <v>-1</v>
      </c>
      <c r="F3" s="9">
        <v>1</v>
      </c>
      <c r="G3" s="2"/>
      <c r="H3" s="9">
        <v>1</v>
      </c>
      <c r="I3" s="2"/>
      <c r="J3" s="9">
        <v>1</v>
      </c>
      <c r="K3" s="2">
        <v>2</v>
      </c>
      <c r="L3" s="9">
        <v>1</v>
      </c>
      <c r="M3" s="2">
        <v>1</v>
      </c>
      <c r="N3" s="9">
        <v>1</v>
      </c>
      <c r="O3" s="2">
        <v>5</v>
      </c>
      <c r="P3" s="9">
        <v>1</v>
      </c>
      <c r="Q3" s="2">
        <v>3</v>
      </c>
      <c r="R3" s="9"/>
      <c r="S3" s="2"/>
      <c r="T3" s="9"/>
      <c r="U3" s="2"/>
      <c r="V3" s="9">
        <v>1</v>
      </c>
      <c r="W3" s="2"/>
      <c r="X3" s="9">
        <v>-1</v>
      </c>
      <c r="Y3" s="2">
        <v>1</v>
      </c>
      <c r="Z3" s="9">
        <v>-1</v>
      </c>
      <c r="AA3" s="2"/>
      <c r="AB3" s="9">
        <v>-1</v>
      </c>
      <c r="AC3" s="2">
        <v>2</v>
      </c>
      <c r="AD3">
        <v>-1</v>
      </c>
      <c r="AE3" s="2">
        <v>1</v>
      </c>
      <c r="AF3">
        <v>-1</v>
      </c>
      <c r="AG3" s="2">
        <v>-1</v>
      </c>
      <c r="AH3" s="9">
        <v>-1</v>
      </c>
      <c r="AI3" s="2"/>
      <c r="AK3" s="2"/>
      <c r="AM3" s="2"/>
      <c r="AN3" s="9"/>
      <c r="AP3" s="9"/>
      <c r="AQ3" s="2"/>
      <c r="AR3">
        <f t="shared" ref="AR3:AR12" si="2">WEEKDAY(A3,2)</f>
        <v>3</v>
      </c>
      <c r="AS3" s="12" t="str">
        <f>$P$1</f>
        <v>Alex</v>
      </c>
      <c r="AT3" s="12">
        <f>_xlfn.RANK.EQ($P$17,$H$17:$AB$17)</f>
        <v>2</v>
      </c>
      <c r="AU3" s="12">
        <f>$P$20</f>
        <v>17</v>
      </c>
    </row>
    <row r="4" spans="1:47" x14ac:dyDescent="0.25">
      <c r="A4" s="39">
        <v>44840</v>
      </c>
      <c r="B4">
        <f t="shared" si="0"/>
        <v>1</v>
      </c>
      <c r="C4" s="5">
        <v>11</v>
      </c>
      <c r="D4" s="6">
        <v>0</v>
      </c>
      <c r="E4" t="str">
        <f t="shared" si="1"/>
        <v>-1</v>
      </c>
      <c r="F4" s="9">
        <v>1</v>
      </c>
      <c r="G4" s="2"/>
      <c r="H4" s="9">
        <v>1</v>
      </c>
      <c r="I4" s="2"/>
      <c r="J4" s="9">
        <v>1</v>
      </c>
      <c r="K4" s="2">
        <v>0</v>
      </c>
      <c r="L4" s="9">
        <v>1</v>
      </c>
      <c r="M4" s="2"/>
      <c r="N4" s="9">
        <v>1</v>
      </c>
      <c r="O4" s="2">
        <v>2</v>
      </c>
      <c r="P4" s="9">
        <v>1</v>
      </c>
      <c r="Q4" s="2">
        <v>6</v>
      </c>
      <c r="R4" s="9"/>
      <c r="S4" s="2"/>
      <c r="T4" s="9"/>
      <c r="U4" s="2"/>
      <c r="V4" s="9">
        <v>1</v>
      </c>
      <c r="W4" s="2"/>
      <c r="X4" s="9">
        <v>1</v>
      </c>
      <c r="Y4" s="2"/>
      <c r="Z4" s="9">
        <v>-1</v>
      </c>
      <c r="AA4" s="2"/>
      <c r="AB4" s="9">
        <v>-1</v>
      </c>
      <c r="AC4" s="2"/>
      <c r="AD4">
        <v>-1</v>
      </c>
      <c r="AE4" s="2"/>
      <c r="AF4">
        <v>-1</v>
      </c>
      <c r="AG4" s="2"/>
      <c r="AH4" s="9">
        <v>-1</v>
      </c>
      <c r="AI4" s="2">
        <v>-1</v>
      </c>
      <c r="AK4" s="2"/>
      <c r="AL4">
        <v>-1</v>
      </c>
      <c r="AM4" s="2"/>
      <c r="AN4" s="9"/>
      <c r="AP4" s="9">
        <v>-1</v>
      </c>
      <c r="AQ4" s="2"/>
      <c r="AR4">
        <f t="shared" si="2"/>
        <v>4</v>
      </c>
      <c r="AS4" s="12" t="str">
        <f>$V$1</f>
        <v>Julien</v>
      </c>
      <c r="AT4" s="12">
        <f>_xlfn.RANK.EQ($V$17,$H$17:$AB$17)</f>
        <v>3</v>
      </c>
      <c r="AU4" s="12">
        <f>$V$20</f>
        <v>2</v>
      </c>
    </row>
    <row r="5" spans="1:47" x14ac:dyDescent="0.25">
      <c r="A5" s="39">
        <v>44844</v>
      </c>
      <c r="B5" t="str">
        <f t="shared" si="0"/>
        <v>-1</v>
      </c>
      <c r="C5" s="5">
        <v>1</v>
      </c>
      <c r="D5" s="6">
        <v>3</v>
      </c>
      <c r="E5">
        <f t="shared" si="1"/>
        <v>1</v>
      </c>
      <c r="F5" s="9">
        <v>-1</v>
      </c>
      <c r="G5" s="2">
        <v>1</v>
      </c>
      <c r="H5" s="9"/>
      <c r="I5" s="2"/>
      <c r="J5" s="9">
        <v>-1</v>
      </c>
      <c r="K5" s="2"/>
      <c r="L5" s="9">
        <v>-1</v>
      </c>
      <c r="M5" s="2"/>
      <c r="N5" s="9">
        <v>-1</v>
      </c>
      <c r="O5" s="2"/>
      <c r="P5" s="9">
        <v>1</v>
      </c>
      <c r="Q5" s="2">
        <v>2</v>
      </c>
      <c r="R5" s="9"/>
      <c r="S5" s="2"/>
      <c r="T5" s="9">
        <v>-1</v>
      </c>
      <c r="U5" s="2">
        <v>1</v>
      </c>
      <c r="V5" s="9">
        <v>1</v>
      </c>
      <c r="W5" s="2"/>
      <c r="X5" s="9">
        <v>1</v>
      </c>
      <c r="Y5" s="2"/>
      <c r="Z5" s="9">
        <v>1</v>
      </c>
      <c r="AA5" s="2"/>
      <c r="AB5" s="9"/>
      <c r="AC5" s="2"/>
      <c r="AE5" s="2"/>
      <c r="AG5" s="2"/>
      <c r="AH5" s="9"/>
      <c r="AI5" s="2"/>
      <c r="AJ5">
        <v>-1</v>
      </c>
      <c r="AK5" s="2"/>
      <c r="AM5" s="2"/>
      <c r="AN5" s="9"/>
      <c r="AP5" s="9"/>
      <c r="AQ5" s="2"/>
      <c r="AR5">
        <f t="shared" si="2"/>
        <v>1</v>
      </c>
      <c r="AS5" s="12" t="str">
        <f>$J$1</f>
        <v>Molli</v>
      </c>
      <c r="AT5" s="12">
        <f>_xlfn.RANK.EQ($J$17,$H$17:$AB$17)</f>
        <v>4</v>
      </c>
      <c r="AU5" s="12">
        <f>$J$20</f>
        <v>4</v>
      </c>
    </row>
    <row r="6" spans="1:47" x14ac:dyDescent="0.25">
      <c r="A6" s="39">
        <v>44846</v>
      </c>
      <c r="B6" t="str">
        <f t="shared" si="0"/>
        <v>-1</v>
      </c>
      <c r="C6" s="5">
        <v>2</v>
      </c>
      <c r="D6" s="6">
        <v>3</v>
      </c>
      <c r="E6">
        <f t="shared" si="1"/>
        <v>1</v>
      </c>
      <c r="F6" s="9">
        <v>-1</v>
      </c>
      <c r="G6" s="2"/>
      <c r="H6" s="9"/>
      <c r="I6" s="2"/>
      <c r="J6" s="9">
        <v>-1</v>
      </c>
      <c r="K6" s="2"/>
      <c r="L6" s="9">
        <v>-1</v>
      </c>
      <c r="M6" s="2"/>
      <c r="N6" s="9">
        <v>-1</v>
      </c>
      <c r="O6" s="2">
        <v>1</v>
      </c>
      <c r="P6" s="9">
        <v>-1</v>
      </c>
      <c r="Q6" s="2"/>
      <c r="R6" s="9"/>
      <c r="S6" s="2"/>
      <c r="T6" s="9">
        <v>-1</v>
      </c>
      <c r="U6" s="2">
        <v>2</v>
      </c>
      <c r="V6" s="9">
        <v>1</v>
      </c>
      <c r="W6" s="2"/>
      <c r="X6" s="9">
        <v>1</v>
      </c>
      <c r="Y6" s="2"/>
      <c r="Z6" s="9">
        <v>1</v>
      </c>
      <c r="AA6" s="2"/>
      <c r="AB6" s="9">
        <v>1</v>
      </c>
      <c r="AC6" s="2">
        <v>2</v>
      </c>
      <c r="AD6">
        <v>1</v>
      </c>
      <c r="AE6" s="2">
        <v>1</v>
      </c>
      <c r="AG6" s="2"/>
      <c r="AH6" s="9"/>
      <c r="AI6" s="2"/>
      <c r="AK6" s="2"/>
      <c r="AM6" s="2"/>
      <c r="AN6" s="9"/>
      <c r="AP6" s="9"/>
      <c r="AQ6" s="2"/>
      <c r="AR6">
        <f t="shared" si="2"/>
        <v>3</v>
      </c>
      <c r="AS6" s="12" t="str">
        <f>$L$1</f>
        <v>Fabi</v>
      </c>
      <c r="AT6" s="12">
        <f>_xlfn.RANK.EQ($L$17,$H$17:$AB$17)</f>
        <v>4</v>
      </c>
      <c r="AU6" s="12">
        <f>$L$20</f>
        <v>3</v>
      </c>
    </row>
    <row r="7" spans="1:47" x14ac:dyDescent="0.25">
      <c r="A7" s="39">
        <v>44847</v>
      </c>
      <c r="B7" t="str">
        <f t="shared" si="0"/>
        <v>-1</v>
      </c>
      <c r="C7" s="5">
        <v>1</v>
      </c>
      <c r="D7" s="6">
        <v>1</v>
      </c>
      <c r="E7" t="str">
        <f t="shared" si="1"/>
        <v>-1</v>
      </c>
      <c r="F7" s="9">
        <v>-1</v>
      </c>
      <c r="G7" s="2"/>
      <c r="H7" s="9"/>
      <c r="I7" s="2"/>
      <c r="J7" s="9">
        <v>-1</v>
      </c>
      <c r="K7" s="2"/>
      <c r="L7" s="9">
        <v>-1</v>
      </c>
      <c r="M7" s="2"/>
      <c r="N7" s="9">
        <v>-1</v>
      </c>
      <c r="O7" s="2">
        <v>1</v>
      </c>
      <c r="P7" s="9">
        <v>-1</v>
      </c>
      <c r="Q7" s="2"/>
      <c r="R7" s="9"/>
      <c r="S7" s="2"/>
      <c r="T7" s="9">
        <v>-1</v>
      </c>
      <c r="U7" s="2"/>
      <c r="V7" s="9">
        <v>-1</v>
      </c>
      <c r="W7" s="2"/>
      <c r="X7" s="9">
        <v>-1</v>
      </c>
      <c r="Y7" s="2"/>
      <c r="Z7" s="9">
        <v>-1</v>
      </c>
      <c r="AA7" s="2"/>
      <c r="AB7" s="9">
        <v>-1</v>
      </c>
      <c r="AC7" s="2"/>
      <c r="AD7">
        <v>-1</v>
      </c>
      <c r="AE7" s="2"/>
      <c r="AG7" s="2"/>
      <c r="AH7" s="9"/>
      <c r="AI7" s="2"/>
      <c r="AK7" s="2"/>
      <c r="AM7" s="2"/>
      <c r="AN7" s="9">
        <v>-1</v>
      </c>
      <c r="AP7" s="9"/>
      <c r="AQ7" s="2"/>
      <c r="AR7">
        <f t="shared" si="2"/>
        <v>4</v>
      </c>
      <c r="AS7" s="12" t="str">
        <f>$N$1</f>
        <v>Nico</v>
      </c>
      <c r="AT7" s="12">
        <f>_xlfn.RANK.EQ($N$17,$H$17:$AB$17)</f>
        <v>6</v>
      </c>
      <c r="AU7" s="12">
        <f>$N$20</f>
        <v>15</v>
      </c>
    </row>
    <row r="8" spans="1:47" x14ac:dyDescent="0.25">
      <c r="A8" s="39">
        <v>44854</v>
      </c>
      <c r="B8">
        <f t="shared" si="0"/>
        <v>1</v>
      </c>
      <c r="C8" s="5">
        <v>8</v>
      </c>
      <c r="D8" s="6">
        <v>5</v>
      </c>
      <c r="E8" t="str">
        <f t="shared" si="1"/>
        <v>-1</v>
      </c>
      <c r="F8" s="9"/>
      <c r="G8" s="2"/>
      <c r="H8" s="9"/>
      <c r="I8" s="2"/>
      <c r="J8" s="9">
        <v>1</v>
      </c>
      <c r="K8" s="2">
        <v>1</v>
      </c>
      <c r="L8" s="9">
        <v>1</v>
      </c>
      <c r="M8" s="2">
        <v>1</v>
      </c>
      <c r="N8" s="9">
        <v>1</v>
      </c>
      <c r="O8" s="2">
        <v>4</v>
      </c>
      <c r="P8" s="9">
        <v>1</v>
      </c>
      <c r="Q8" s="2">
        <v>2</v>
      </c>
      <c r="R8" s="9">
        <v>1</v>
      </c>
      <c r="S8" s="2"/>
      <c r="T8" s="9">
        <v>-1</v>
      </c>
      <c r="U8" s="2">
        <v>5</v>
      </c>
      <c r="V8" s="9">
        <v>-1</v>
      </c>
      <c r="W8" s="2"/>
      <c r="X8" s="9"/>
      <c r="Y8" s="2"/>
      <c r="Z8" s="9">
        <v>-1</v>
      </c>
      <c r="AA8" s="2"/>
      <c r="AB8" s="9"/>
      <c r="AC8" s="2"/>
      <c r="AE8" s="2"/>
      <c r="AF8">
        <v>-1</v>
      </c>
      <c r="AG8" s="2"/>
      <c r="AH8" s="9"/>
      <c r="AI8" s="2"/>
      <c r="AK8" s="2"/>
      <c r="AM8" s="2"/>
      <c r="AN8" s="9"/>
      <c r="AP8" s="9"/>
      <c r="AQ8" s="2"/>
      <c r="AR8">
        <f t="shared" si="2"/>
        <v>4</v>
      </c>
      <c r="AS8" s="12" t="str">
        <f>$F$1</f>
        <v>Marc</v>
      </c>
      <c r="AT8" s="12" t="e">
        <f>_xlfn.RANK.EQ($F$17,$H$17:$AB$17)</f>
        <v>#VALUE!</v>
      </c>
      <c r="AU8" s="12">
        <f>$F$20</f>
        <v>0</v>
      </c>
    </row>
    <row r="9" spans="1:47" x14ac:dyDescent="0.25">
      <c r="A9" s="39">
        <v>44858</v>
      </c>
      <c r="B9">
        <f t="shared" si="0"/>
        <v>1</v>
      </c>
      <c r="C9" s="5">
        <v>6</v>
      </c>
      <c r="D9" s="6">
        <v>2</v>
      </c>
      <c r="E9" t="str">
        <f t="shared" si="1"/>
        <v>-1</v>
      </c>
      <c r="F9" s="9">
        <v>1</v>
      </c>
      <c r="G9" s="2">
        <v>1</v>
      </c>
      <c r="H9" s="9">
        <v>1</v>
      </c>
      <c r="I9" s="2"/>
      <c r="J9" s="9">
        <v>1</v>
      </c>
      <c r="K9" s="2">
        <v>1</v>
      </c>
      <c r="L9" s="9">
        <v>1</v>
      </c>
      <c r="M9" s="2">
        <v>1</v>
      </c>
      <c r="N9" s="9"/>
      <c r="O9" s="2"/>
      <c r="P9" s="9">
        <v>1</v>
      </c>
      <c r="Q9" s="2">
        <v>3</v>
      </c>
      <c r="R9" s="9"/>
      <c r="S9" s="2"/>
      <c r="T9" s="9">
        <v>-1</v>
      </c>
      <c r="U9" s="2">
        <v>1</v>
      </c>
      <c r="V9" s="9">
        <v>-1</v>
      </c>
      <c r="W9" s="2"/>
      <c r="X9" s="9">
        <v>-1</v>
      </c>
      <c r="Y9" s="2"/>
      <c r="Z9" s="9">
        <v>-1</v>
      </c>
      <c r="AA9" s="2"/>
      <c r="AB9" s="9">
        <v>-1</v>
      </c>
      <c r="AC9" s="2">
        <v>1</v>
      </c>
      <c r="AE9" s="2"/>
      <c r="AF9">
        <v>-1</v>
      </c>
      <c r="AG9" s="2"/>
      <c r="AH9" s="9"/>
      <c r="AI9" s="2"/>
      <c r="AK9" s="2"/>
      <c r="AM9" s="2"/>
      <c r="AN9" s="9"/>
      <c r="AP9" s="9"/>
      <c r="AQ9" s="2"/>
      <c r="AR9">
        <f t="shared" si="2"/>
        <v>1</v>
      </c>
      <c r="AS9" s="12" t="str">
        <f>$X$1</f>
        <v>Josh</v>
      </c>
      <c r="AT9" s="12">
        <f>_xlfn.RANK.EQ($X$17,$H$17:$AB$17)</f>
        <v>7</v>
      </c>
      <c r="AU9" s="12">
        <f>$X$20</f>
        <v>2</v>
      </c>
    </row>
    <row r="10" spans="1:47" x14ac:dyDescent="0.25">
      <c r="A10" s="39">
        <v>44860</v>
      </c>
      <c r="B10" t="str">
        <f t="shared" si="0"/>
        <v>-1</v>
      </c>
      <c r="C10" s="5">
        <v>2</v>
      </c>
      <c r="D10" s="6">
        <v>4</v>
      </c>
      <c r="E10">
        <f t="shared" si="1"/>
        <v>1</v>
      </c>
      <c r="F10" s="9">
        <v>-1</v>
      </c>
      <c r="G10" s="2"/>
      <c r="H10" s="9"/>
      <c r="I10" s="2"/>
      <c r="J10" s="9">
        <v>-1</v>
      </c>
      <c r="K10" s="2"/>
      <c r="L10" s="9">
        <v>-1</v>
      </c>
      <c r="M10" s="2"/>
      <c r="N10" s="9"/>
      <c r="O10" s="2"/>
      <c r="P10" s="9"/>
      <c r="Q10" s="2"/>
      <c r="R10" s="9">
        <v>-1</v>
      </c>
      <c r="S10" s="2"/>
      <c r="T10" s="9">
        <v>-1</v>
      </c>
      <c r="U10" s="2">
        <v>2</v>
      </c>
      <c r="V10" s="9">
        <v>1</v>
      </c>
      <c r="W10" s="2">
        <v>1</v>
      </c>
      <c r="X10" s="9">
        <v>1</v>
      </c>
      <c r="Y10" s="2"/>
      <c r="Z10" s="9">
        <v>1</v>
      </c>
      <c r="AA10" s="2"/>
      <c r="AB10" s="9">
        <v>1</v>
      </c>
      <c r="AC10" s="2">
        <v>1</v>
      </c>
      <c r="AD10">
        <v>1</v>
      </c>
      <c r="AE10" s="2">
        <v>2</v>
      </c>
      <c r="AG10" s="2"/>
      <c r="AH10" s="9"/>
      <c r="AI10" s="2"/>
      <c r="AK10" s="2"/>
      <c r="AM10" s="2"/>
      <c r="AN10" s="9"/>
      <c r="AP10" s="9"/>
      <c r="AQ10" s="2"/>
      <c r="AR10">
        <f t="shared" si="2"/>
        <v>3</v>
      </c>
      <c r="AS10" s="12" t="str">
        <f>$Z$1</f>
        <v xml:space="preserve">Jamie </v>
      </c>
      <c r="AT10" s="12">
        <f>_xlfn.RANK.EQ($Z$17,$H$17:$AB$17)</f>
        <v>8</v>
      </c>
      <c r="AU10" s="12">
        <f>$Z$20</f>
        <v>0</v>
      </c>
    </row>
    <row r="11" spans="1:47" x14ac:dyDescent="0.25">
      <c r="A11" s="39">
        <v>44861</v>
      </c>
      <c r="B11">
        <f t="shared" si="0"/>
        <v>1</v>
      </c>
      <c r="C11" s="5">
        <v>4</v>
      </c>
      <c r="D11" s="6">
        <v>3</v>
      </c>
      <c r="E11" t="str">
        <f t="shared" si="1"/>
        <v>-1</v>
      </c>
      <c r="F11" s="9">
        <v>1</v>
      </c>
      <c r="G11" s="2">
        <v>1</v>
      </c>
      <c r="H11" s="9">
        <v>1</v>
      </c>
      <c r="I11" s="2"/>
      <c r="J11" s="9">
        <v>1</v>
      </c>
      <c r="K11" s="2"/>
      <c r="L11" s="9">
        <v>1</v>
      </c>
      <c r="M11" s="2"/>
      <c r="N11" s="9">
        <v>1</v>
      </c>
      <c r="O11" s="2">
        <v>2</v>
      </c>
      <c r="P11" s="9"/>
      <c r="Q11" s="2"/>
      <c r="R11" s="9"/>
      <c r="S11" s="2"/>
      <c r="T11" s="9">
        <v>1</v>
      </c>
      <c r="U11" s="2">
        <v>1</v>
      </c>
      <c r="V11" s="9">
        <v>1</v>
      </c>
      <c r="W11" s="2"/>
      <c r="X11" s="9">
        <v>-1</v>
      </c>
      <c r="Y11" s="2">
        <v>1</v>
      </c>
      <c r="Z11" s="9">
        <v>-1</v>
      </c>
      <c r="AA11" s="2"/>
      <c r="AB11" s="9">
        <v>-1</v>
      </c>
      <c r="AC11" s="2">
        <v>1</v>
      </c>
      <c r="AD11">
        <v>-1</v>
      </c>
      <c r="AE11" s="2">
        <v>1</v>
      </c>
      <c r="AG11" s="2"/>
      <c r="AH11" s="9"/>
      <c r="AI11" s="2"/>
      <c r="AK11" s="2"/>
      <c r="AM11" s="2"/>
      <c r="AN11" s="9"/>
      <c r="AP11" s="9">
        <v>-1</v>
      </c>
      <c r="AQ11" s="2"/>
      <c r="AR11">
        <f t="shared" si="2"/>
        <v>4</v>
      </c>
      <c r="AS11" s="12" t="str">
        <f>$AD$1</f>
        <v>Rafa</v>
      </c>
      <c r="AT11" s="12" t="e">
        <f>_xlfn.RANK.EQ($AD$17,$H$17:$AB$17)</f>
        <v>#N/A</v>
      </c>
      <c r="AU11" s="12">
        <f>$AD$20</f>
        <v>5</v>
      </c>
    </row>
    <row r="12" spans="1:47" x14ac:dyDescent="0.25">
      <c r="A12" s="39">
        <v>44865</v>
      </c>
      <c r="B12" t="str">
        <f t="shared" si="0"/>
        <v>0</v>
      </c>
      <c r="C12" s="5"/>
      <c r="D12" s="6"/>
      <c r="E12" t="str">
        <f t="shared" si="1"/>
        <v>0</v>
      </c>
      <c r="F12" s="9"/>
      <c r="G12" s="2"/>
      <c r="H12" s="9">
        <v>1</v>
      </c>
      <c r="I12" s="2"/>
      <c r="J12" s="9">
        <v>1</v>
      </c>
      <c r="K12" s="2"/>
      <c r="L12" s="9">
        <v>1</v>
      </c>
      <c r="M12" s="2"/>
      <c r="N12" s="9"/>
      <c r="O12" s="2"/>
      <c r="P12" s="9">
        <v>1</v>
      </c>
      <c r="Q12" s="2">
        <v>1</v>
      </c>
      <c r="R12" s="9"/>
      <c r="S12" s="2"/>
      <c r="T12" s="9">
        <v>1</v>
      </c>
      <c r="U12" s="2">
        <v>2</v>
      </c>
      <c r="V12" s="9">
        <v>1</v>
      </c>
      <c r="W12" s="2">
        <v>1</v>
      </c>
      <c r="X12" s="9">
        <v>-1</v>
      </c>
      <c r="Y12" s="2"/>
      <c r="Z12" s="9">
        <v>-1</v>
      </c>
      <c r="AA12" s="2"/>
      <c r="AB12" s="9">
        <v>-1</v>
      </c>
      <c r="AC12" s="2"/>
      <c r="AD12">
        <v>-1</v>
      </c>
      <c r="AE12" s="2"/>
      <c r="AF12">
        <v>-1</v>
      </c>
      <c r="AG12" s="2"/>
      <c r="AH12" s="9"/>
      <c r="AI12" s="2"/>
      <c r="AK12" s="2"/>
      <c r="AM12" s="2"/>
      <c r="AN12" s="9"/>
      <c r="AP12" s="9"/>
      <c r="AQ12" s="2"/>
      <c r="AR12">
        <f t="shared" si="2"/>
        <v>1</v>
      </c>
      <c r="AS12" s="12" t="str">
        <f>$T$1</f>
        <v>Crouch</v>
      </c>
      <c r="AT12" s="12">
        <f>_xlfn.RANK.EQ($T$17,$H$17:$AB$17)</f>
        <v>9</v>
      </c>
      <c r="AU12" s="12">
        <f>$T$20</f>
        <v>14</v>
      </c>
    </row>
    <row r="13" spans="1:47" x14ac:dyDescent="0.25">
      <c r="B13" t="str">
        <f t="shared" si="0"/>
        <v>0</v>
      </c>
      <c r="C13" s="5"/>
      <c r="D13" s="6"/>
      <c r="E13" t="str">
        <f t="shared" si="1"/>
        <v>0</v>
      </c>
      <c r="F13" s="9"/>
      <c r="G13" s="2"/>
      <c r="H13" s="9"/>
      <c r="I13" s="2"/>
      <c r="J13" s="9"/>
      <c r="K13" s="2"/>
      <c r="L13" s="9"/>
      <c r="M13" s="2"/>
      <c r="N13" s="9"/>
      <c r="O13" s="2"/>
      <c r="P13" s="9"/>
      <c r="Q13" s="2"/>
      <c r="R13" s="9"/>
      <c r="S13" s="2"/>
      <c r="T13" s="9"/>
      <c r="U13" s="2"/>
      <c r="V13" s="9"/>
      <c r="W13" s="2"/>
      <c r="X13" s="9"/>
      <c r="Y13" s="2"/>
      <c r="Z13" s="9"/>
      <c r="AA13" s="2"/>
      <c r="AB13" s="9"/>
      <c r="AC13" s="2"/>
      <c r="AE13" s="2"/>
      <c r="AG13" s="2"/>
      <c r="AH13" s="9"/>
      <c r="AI13" s="2"/>
      <c r="AK13" s="2"/>
      <c r="AM13" s="2"/>
      <c r="AN13" s="9"/>
      <c r="AP13" s="9"/>
      <c r="AQ13" s="2"/>
      <c r="AS13" s="12" t="str">
        <f>$AB$1</f>
        <v xml:space="preserve">Albert </v>
      </c>
      <c r="AT13" s="12">
        <f>_xlfn.RANK.EQ($AB$17,$H$17:$AB$17)</f>
        <v>9</v>
      </c>
      <c r="AU13" s="12">
        <f>$AB$20</f>
        <v>7</v>
      </c>
    </row>
    <row r="14" spans="1:47" ht="15.75" thickBot="1" x14ac:dyDescent="0.3">
      <c r="B14" t="str">
        <f t="shared" si="0"/>
        <v>0</v>
      </c>
      <c r="C14" s="7"/>
      <c r="D14" s="8"/>
      <c r="E14" t="str">
        <f t="shared" si="1"/>
        <v>0</v>
      </c>
      <c r="F14" s="9"/>
      <c r="G14" s="2"/>
      <c r="H14" s="9"/>
      <c r="I14" s="2"/>
      <c r="J14" s="9"/>
      <c r="K14" s="2"/>
      <c r="L14" s="9"/>
      <c r="M14" s="2"/>
      <c r="N14" s="9"/>
      <c r="O14" s="2"/>
      <c r="P14" s="9"/>
      <c r="Q14" s="2"/>
      <c r="R14" s="9"/>
      <c r="S14" s="2"/>
      <c r="T14" s="9"/>
      <c r="U14" s="2"/>
      <c r="V14" s="9"/>
      <c r="W14" s="2"/>
      <c r="X14" s="9"/>
      <c r="Y14" s="2"/>
      <c r="Z14" s="9"/>
      <c r="AA14" s="2"/>
      <c r="AB14" s="9"/>
      <c r="AC14" s="2"/>
      <c r="AE14" s="2"/>
      <c r="AG14" s="2"/>
      <c r="AH14" s="9"/>
      <c r="AI14" s="2"/>
      <c r="AK14" s="2"/>
      <c r="AM14" s="2"/>
      <c r="AN14" s="9"/>
      <c r="AP14" s="9"/>
      <c r="AQ14" s="2"/>
      <c r="AS14" s="12" t="str">
        <f>$AF$1</f>
        <v>Robin</v>
      </c>
      <c r="AT14" s="12" t="e">
        <f>_xlfn.RANK.EQ($AF$17,$H$17:$AB$17)</f>
        <v>#N/A</v>
      </c>
      <c r="AU14" s="12">
        <f>$AF$20</f>
        <v>-1</v>
      </c>
    </row>
    <row r="15" spans="1:47" x14ac:dyDescent="0.25">
      <c r="F15" s="9"/>
      <c r="G15" s="2"/>
      <c r="H15" s="9"/>
      <c r="I15" s="2"/>
      <c r="J15" s="9"/>
      <c r="K15" s="2"/>
      <c r="L15" s="9"/>
      <c r="M15" s="2"/>
      <c r="N15" s="9"/>
      <c r="O15" s="2"/>
      <c r="P15" s="9"/>
      <c r="Q15" s="2"/>
      <c r="R15" s="9"/>
      <c r="S15" s="2"/>
      <c r="T15" s="9"/>
      <c r="U15" s="2"/>
      <c r="V15" s="9"/>
      <c r="W15" s="2"/>
      <c r="X15" s="9"/>
      <c r="Y15" s="2"/>
      <c r="Z15" s="9"/>
      <c r="AA15" s="2"/>
      <c r="AB15" s="9"/>
      <c r="AC15" s="2"/>
      <c r="AE15" s="2"/>
      <c r="AG15" s="2"/>
      <c r="AH15" s="9"/>
      <c r="AI15" s="2"/>
      <c r="AK15" s="2"/>
      <c r="AM15" s="2"/>
      <c r="AN15" s="9"/>
      <c r="AP15" s="9"/>
      <c r="AQ15" s="2"/>
    </row>
    <row r="16" spans="1:47" x14ac:dyDescent="0.25">
      <c r="A16" t="s">
        <v>35</v>
      </c>
      <c r="B16" s="67">
        <f>COUNTIFS(B2:B14, -1, E2:E14, -1)</f>
        <v>1</v>
      </c>
      <c r="C16" s="67"/>
      <c r="D16" s="67"/>
      <c r="E16" s="67"/>
      <c r="F16" s="9"/>
      <c r="G16" s="2"/>
      <c r="H16" s="9"/>
      <c r="I16" s="2"/>
      <c r="J16" s="9"/>
      <c r="K16" s="2"/>
      <c r="L16" s="9"/>
      <c r="M16" s="2"/>
      <c r="N16" s="9"/>
      <c r="O16" s="2"/>
      <c r="P16" s="9"/>
      <c r="Q16" s="2"/>
      <c r="R16" s="9"/>
      <c r="S16" s="2"/>
      <c r="T16" s="75"/>
      <c r="U16" s="68"/>
      <c r="V16" s="9"/>
      <c r="W16" s="2"/>
      <c r="X16" s="9"/>
      <c r="Y16" s="2"/>
      <c r="Z16" s="9"/>
      <c r="AA16" s="2"/>
      <c r="AB16" s="9"/>
      <c r="AC16" s="2"/>
      <c r="AE16" s="2"/>
      <c r="AG16" s="2"/>
      <c r="AH16" s="9"/>
      <c r="AI16" s="2"/>
      <c r="AK16" s="2"/>
      <c r="AM16" s="2"/>
      <c r="AN16" s="9"/>
      <c r="AP16" s="9"/>
      <c r="AQ16" s="2"/>
    </row>
    <row r="17" spans="1:49" x14ac:dyDescent="0.25">
      <c r="A17" t="s">
        <v>36</v>
      </c>
      <c r="B17" s="76">
        <f>B18/(B18+B19)</f>
        <v>0.55555555555555558</v>
      </c>
      <c r="C17" s="76"/>
      <c r="D17" s="77">
        <f>D18/(D18+D19)</f>
        <v>0.33333333333333331</v>
      </c>
      <c r="E17" s="77"/>
      <c r="F17" s="71" t="str">
        <f>IF(COUNTIF(AS21:AS33,1)+COUNTIF(AS21:AS33,-1)&gt;2,F18/(F18+F19),"")</f>
        <v/>
      </c>
      <c r="G17" s="72"/>
      <c r="H17" s="71">
        <f>IF(COUNTIF(H2:H14,1)+COUNTIF(H2:H14,-1)&gt;2,H18/(H18+H19),"")</f>
        <v>1</v>
      </c>
      <c r="I17" s="72"/>
      <c r="J17" s="14">
        <f>IF(COUNTIF(J2:J14,1)+COUNTIF(J2:J14,-1)&gt;2,J18/(J18+J19),"")</f>
        <v>0.6</v>
      </c>
      <c r="K17" s="15"/>
      <c r="L17" s="71">
        <f>IF(COUNTIF(L2:L14,1)+COUNTIF(L2:L14,-1)&gt;2,L18/(L18+L19),"")</f>
        <v>0.6</v>
      </c>
      <c r="M17" s="72"/>
      <c r="N17" s="14">
        <f>IF(COUNTIF(N2:N14,1)+COUNTIF(N2:N14,-1)&gt;2,N18/(N18+N19),"")</f>
        <v>0.5714285714285714</v>
      </c>
      <c r="O17" s="15"/>
      <c r="P17" s="14">
        <f>IF(COUNTIF(P2:P14,1)+COUNTIF(P2:P14,-1)&gt;2,P18/(P18+P19),"")</f>
        <v>0.75</v>
      </c>
      <c r="Q17" s="15"/>
      <c r="R17" s="71" t="str">
        <f>IF(COUNTIF(R2:R14,1)+COUNTIF(R2:R14,-1)&gt;2,R18/(R18+R19),"")</f>
        <v/>
      </c>
      <c r="S17" s="72"/>
      <c r="T17" s="71">
        <f>IF(COUNTIF(T2:T14,1)+COUNTIF(T2:T14,-1)&gt;2,T18/(T18+T19),"")</f>
        <v>0.25</v>
      </c>
      <c r="U17" s="72"/>
      <c r="V17" s="71">
        <f>IF(COUNTIF(V2:V14,1)+COUNTIF(V2:V14,-1)&gt;2,V18/(V18+V19),"")</f>
        <v>0.7</v>
      </c>
      <c r="W17" s="72"/>
      <c r="X17" s="71">
        <f>IF(COUNTIF(X2:X14,1)+COUNTIF(X2:X14,-1)&gt;2,X18/(X18+X19),"")</f>
        <v>0.44444444444444442</v>
      </c>
      <c r="Y17" s="72"/>
      <c r="Z17" s="71">
        <f>IF(COUNTIF(Z2:Z14,1)+COUNTIF(Z2:Z14,-1)&gt;2,Z18/(Z18+Z19),"")</f>
        <v>0.3</v>
      </c>
      <c r="AA17" s="72"/>
      <c r="AB17" s="71">
        <f>IF(COUNTIF(AB2:AB14,1)+COUNTIF(AB2:AB14,-1)&gt;2,AB18/(AB18+AB19),"")</f>
        <v>0.25</v>
      </c>
      <c r="AC17" s="72"/>
      <c r="AD17" s="71">
        <f>IF(COUNTIF(AD2:AD14,1)+COUNTIF(AD2:AD14,-1)&gt;2,AD18/(AD18+AD19),"")</f>
        <v>0.2857142857142857</v>
      </c>
      <c r="AE17" s="72"/>
      <c r="AF17" s="71">
        <f>IF(COUNTIF(AF2:AF14,1)+COUNTIF(AF2:AF14,-1)&gt;2,AF18/(AF18+AF19),"")</f>
        <v>0</v>
      </c>
      <c r="AG17" s="72"/>
      <c r="AH17" s="71" t="str">
        <f>IF(COUNTIF(AH2:AH14,1)+COUNTIF(AH2:AH14,-1)&gt;2,AH18/(AH18+AH19),"")</f>
        <v/>
      </c>
      <c r="AI17" s="72"/>
      <c r="AJ17" s="76" t="str">
        <f>IF(COUNTIF(AJ2:AJ14,1)+COUNTIF(AJ2:AJ14,-1)&gt;2,AJ18/(AJ18+AJ19),"")</f>
        <v/>
      </c>
      <c r="AK17" s="76"/>
      <c r="AL17" s="71" t="str">
        <f>IF(COUNTIF(AL2:AL14,1)+COUNTIF(AL2:AL14,-1)&gt;2,AL18/(AL18+AL19),"")</f>
        <v/>
      </c>
      <c r="AM17" s="72"/>
      <c r="AN17" s="71" t="str">
        <f>IF(COUNTIF(AN2:AN14,1)+COUNTIF(AN2:AN14,-1)&gt;2,AN18/(AN18+AN19),"")</f>
        <v/>
      </c>
      <c r="AO17" s="72"/>
      <c r="AP17" s="71" t="str">
        <f>IF(COUNTIF(AP2:AP14,1)+COUNTIF(AP2:AP14,-1)&gt;2,AP18/(AP18+AP19),"")</f>
        <v/>
      </c>
      <c r="AQ17" s="72"/>
    </row>
    <row r="18" spans="1:49" x14ac:dyDescent="0.25">
      <c r="A18" t="s">
        <v>25</v>
      </c>
      <c r="B18" s="67">
        <f>COUNTIF(B2:B14,1)</f>
        <v>5</v>
      </c>
      <c r="C18" s="67"/>
      <c r="D18" s="67">
        <f>COUNTIF(E2:E14,1)</f>
        <v>3</v>
      </c>
      <c r="E18" s="67"/>
      <c r="F18" s="75">
        <f>SUMIF(AS21:AS35,"&gt;0",AS21:AS35)</f>
        <v>0</v>
      </c>
      <c r="G18" s="68"/>
      <c r="H18" s="75">
        <f t="shared" ref="H18" si="3">SUMIF(H2:H16,"&gt;0",H2:H16)</f>
        <v>5</v>
      </c>
      <c r="I18" s="68"/>
      <c r="J18" s="17">
        <f t="shared" ref="J18" si="4">SUMIF(J2:J16,"&gt;0",J2:J16)</f>
        <v>6</v>
      </c>
      <c r="K18" s="13"/>
      <c r="L18" s="75">
        <f>SUMIF(L2:L16,"&gt;0",L2:L16)</f>
        <v>6</v>
      </c>
      <c r="M18" s="68"/>
      <c r="N18" s="17">
        <f t="shared" ref="N18" si="5">SUMIF(N2:N16,"&gt;0",N2:N16)</f>
        <v>4</v>
      </c>
      <c r="O18" s="13"/>
      <c r="P18" s="17">
        <f t="shared" ref="P18" si="6">SUMIF(P2:P16,"&gt;0",P2:P16)</f>
        <v>6</v>
      </c>
      <c r="Q18" s="13"/>
      <c r="R18" s="75">
        <f>SUMIF(R2:R16,"&gt;0",R2:R16)</f>
        <v>1</v>
      </c>
      <c r="S18" s="68"/>
      <c r="T18" s="75">
        <f>SUMIF(T2:T16,"&gt;0",T2:T16)</f>
        <v>2</v>
      </c>
      <c r="U18" s="68"/>
      <c r="V18" s="75">
        <f t="shared" ref="V18" si="7">SUMIF(V2:V16,"&gt;0",V2:V16)</f>
        <v>7</v>
      </c>
      <c r="W18" s="68"/>
      <c r="X18" s="75">
        <f t="shared" ref="X18" si="8">SUMIF(X2:X16,"&gt;0",X2:X16)</f>
        <v>4</v>
      </c>
      <c r="Y18" s="68"/>
      <c r="Z18" s="75">
        <f t="shared" ref="Z18" si="9">SUMIF(Z2:Z16,"&gt;0",Z2:Z16)</f>
        <v>3</v>
      </c>
      <c r="AA18" s="68"/>
      <c r="AB18" s="75">
        <f t="shared" ref="AB18" si="10">SUMIF(AB2:AB16,"&gt;0",AB2:AB16)</f>
        <v>2</v>
      </c>
      <c r="AC18" s="68"/>
      <c r="AD18" s="67">
        <f t="shared" ref="AD18" si="11">SUMIF(AD2:AD16,"&gt;0",AD2:AD16)</f>
        <v>2</v>
      </c>
      <c r="AE18" s="68"/>
      <c r="AF18" s="67">
        <f t="shared" ref="AF18" si="12">SUMIF(AF2:AF16,"&gt;0",AF2:AF16)</f>
        <v>0</v>
      </c>
      <c r="AG18" s="68"/>
      <c r="AH18" s="75">
        <f>SUMIF(AH2:AH16,"&gt;0",AH2:AH16)</f>
        <v>0</v>
      </c>
      <c r="AI18" s="68"/>
      <c r="AJ18" s="67">
        <f t="shared" ref="AJ18" si="13">SUMIF(AJ2:AJ16,"&gt;0",AJ2:AJ16)</f>
        <v>0</v>
      </c>
      <c r="AK18" s="68"/>
      <c r="AL18" s="67">
        <f t="shared" ref="AL18" si="14">SUMIF(AL2:AL16,"&gt;0",AL2:AL16)</f>
        <v>0</v>
      </c>
      <c r="AM18" s="68"/>
      <c r="AN18" s="75">
        <f>SUMIF(AN2:AN16,"&gt;0",AN2:AN16)</f>
        <v>0</v>
      </c>
      <c r="AO18" s="67"/>
      <c r="AP18" s="75">
        <f t="shared" ref="AP18" si="15">SUMIF(AP2:AP16,"&gt;0",AP2:AP16)</f>
        <v>0</v>
      </c>
      <c r="AQ18" s="68"/>
      <c r="AS18" t="s">
        <v>42</v>
      </c>
      <c r="AU18">
        <f>(D18 -AF18)/(D19+D18-AF18-AF19)</f>
        <v>0.75</v>
      </c>
      <c r="AW18" s="10"/>
    </row>
    <row r="19" spans="1:49" x14ac:dyDescent="0.25">
      <c r="A19" t="s">
        <v>37</v>
      </c>
      <c r="B19" s="67">
        <f>COUNTIF(B2:B14,-1)</f>
        <v>4</v>
      </c>
      <c r="C19" s="67"/>
      <c r="D19" s="67">
        <f>COUNTIF(E2:E14,-1)</f>
        <v>6</v>
      </c>
      <c r="E19" s="67"/>
      <c r="F19" s="75">
        <f>-1*SUMIF(AS21:AS35,"&lt;0",AS21:AS35)</f>
        <v>0</v>
      </c>
      <c r="G19" s="68"/>
      <c r="H19" s="75">
        <f t="shared" ref="H19" si="16">-1*SUMIF(H2:H16,"&lt;0",H2:H16)</f>
        <v>0</v>
      </c>
      <c r="I19" s="68"/>
      <c r="J19" s="17">
        <f t="shared" ref="J19" si="17">-1*SUMIF(J2:J16,"&lt;0",J2:J16)</f>
        <v>4</v>
      </c>
      <c r="K19" s="13"/>
      <c r="L19" s="75">
        <f t="shared" ref="L19" si="18">-1*SUMIF(L2:L16,"&lt;0",L2:L16)</f>
        <v>4</v>
      </c>
      <c r="M19" s="68"/>
      <c r="N19" s="17">
        <f t="shared" ref="N19" si="19">-1*SUMIF(N2:N16,"&lt;0",N2:N16)</f>
        <v>3</v>
      </c>
      <c r="O19" s="13"/>
      <c r="P19" s="17">
        <f t="shared" ref="P19" si="20">-1*SUMIF(P2:P16,"&lt;0",P2:P16)</f>
        <v>2</v>
      </c>
      <c r="Q19" s="13"/>
      <c r="R19" s="75">
        <f>-1*SUMIF(R2:R16,"&lt;0",R2:R16)</f>
        <v>1</v>
      </c>
      <c r="S19" s="68"/>
      <c r="T19" s="75">
        <f>-1*SUMIF(T2:T16,"&lt;0",T2:T16)</f>
        <v>6</v>
      </c>
      <c r="U19" s="68"/>
      <c r="V19" s="75">
        <f t="shared" ref="V19" si="21">-1*SUMIF(V2:V16,"&lt;0",V2:V16)</f>
        <v>3</v>
      </c>
      <c r="W19" s="68"/>
      <c r="X19" s="75">
        <f t="shared" ref="X19" si="22">-1*SUMIF(X2:X16,"&lt;0",X2:X16)</f>
        <v>5</v>
      </c>
      <c r="Y19" s="68"/>
      <c r="Z19" s="75">
        <f t="shared" ref="Z19" si="23">-1*SUMIF(Z2:Z16,"&lt;0",Z2:Z16)</f>
        <v>7</v>
      </c>
      <c r="AA19" s="68"/>
      <c r="AB19" s="75">
        <f t="shared" ref="AB19" si="24">-1*SUMIF(AB2:AB16,"&lt;0",AB2:AB16)</f>
        <v>6</v>
      </c>
      <c r="AC19" s="68"/>
      <c r="AD19" s="67">
        <f t="shared" ref="AD19" si="25">-1*SUMIF(AD2:AD16,"&lt;0",AD2:AD16)</f>
        <v>5</v>
      </c>
      <c r="AE19" s="68"/>
      <c r="AF19" s="67">
        <f t="shared" ref="AF19" si="26">-1*SUMIF(AF2:AF16,"&lt;0",AF2:AF16)</f>
        <v>5</v>
      </c>
      <c r="AG19" s="68"/>
      <c r="AH19" s="75">
        <f>-1*SUMIF(AH2:AH16,"&lt;0",AH2:AH16)</f>
        <v>2</v>
      </c>
      <c r="AI19" s="68"/>
      <c r="AJ19" s="67">
        <f t="shared" ref="AJ19" si="27">-1*SUMIF(AJ2:AJ16,"&lt;0",AJ2:AJ16)</f>
        <v>1</v>
      </c>
      <c r="AK19" s="68"/>
      <c r="AL19" s="67">
        <f t="shared" ref="AL19" si="28">-1*SUMIF(AL2:AL16,"&lt;0",AL2:AL16)</f>
        <v>1</v>
      </c>
      <c r="AM19" s="68"/>
      <c r="AN19" s="75">
        <f t="shared" ref="AN19" si="29">-1*SUMIF(AN2:AN16,"&lt;0",AN2:AN16)</f>
        <v>1</v>
      </c>
      <c r="AO19" s="67"/>
      <c r="AP19" s="75">
        <f t="shared" ref="AP19" si="30">-1*SUMIF(AP2:AP16,"&lt;0",AP2:AP16)</f>
        <v>2</v>
      </c>
      <c r="AQ19" s="68"/>
      <c r="AW19" s="10"/>
    </row>
    <row r="20" spans="1:49" ht="15.75" thickBot="1" x14ac:dyDescent="0.3">
      <c r="A20" t="s">
        <v>30</v>
      </c>
      <c r="B20" s="67">
        <f>SUM(C2:C16)</f>
        <v>47</v>
      </c>
      <c r="C20" s="67"/>
      <c r="D20" s="67">
        <f>SUM(D2:D16)</f>
        <v>25</v>
      </c>
      <c r="E20" s="67"/>
      <c r="F20" s="78">
        <f>SUM(AT21:AT35)</f>
        <v>0</v>
      </c>
      <c r="G20" s="79"/>
      <c r="H20" s="78">
        <f t="shared" ref="H20" si="31">SUM(I2:I16)</f>
        <v>0</v>
      </c>
      <c r="I20" s="79"/>
      <c r="J20" s="18">
        <f t="shared" ref="J20" si="32">SUM(K2:K16)</f>
        <v>4</v>
      </c>
      <c r="K20" s="19"/>
      <c r="L20" s="78">
        <f t="shared" ref="L20" si="33">SUM(M2:M16)</f>
        <v>3</v>
      </c>
      <c r="M20" s="79"/>
      <c r="N20" s="18">
        <f t="shared" ref="N20" si="34">SUM(O2:O16)</f>
        <v>15</v>
      </c>
      <c r="O20" s="19"/>
      <c r="P20" s="18">
        <f t="shared" ref="P20" si="35">SUM(Q2:Q16)</f>
        <v>17</v>
      </c>
      <c r="Q20" s="19"/>
      <c r="R20" s="78">
        <f t="shared" ref="R20" si="36">SUM(S2:S16)</f>
        <v>0</v>
      </c>
      <c r="S20" s="79"/>
      <c r="T20" s="78">
        <f>SUM(U2:U16)</f>
        <v>14</v>
      </c>
      <c r="U20" s="79"/>
      <c r="V20" s="78">
        <f t="shared" ref="V20" si="37">SUM(W2:W16)</f>
        <v>2</v>
      </c>
      <c r="W20" s="79"/>
      <c r="X20" s="78">
        <f t="shared" ref="X20" si="38">SUM(Y2:Y16)</f>
        <v>2</v>
      </c>
      <c r="Y20" s="79"/>
      <c r="Z20" s="78">
        <f t="shared" ref="Z20" si="39">SUM(AA2:AA16)</f>
        <v>0</v>
      </c>
      <c r="AA20" s="79"/>
      <c r="AB20" s="78">
        <f t="shared" ref="AB20" si="40">SUM(AC2:AC16)</f>
        <v>7</v>
      </c>
      <c r="AC20" s="79"/>
      <c r="AD20" s="88">
        <f t="shared" ref="AD20" si="41">SUM(AE2:AE16)</f>
        <v>5</v>
      </c>
      <c r="AE20" s="87"/>
      <c r="AF20" s="88">
        <f t="shared" ref="AF20" si="42">SUM(AG2:AG16)</f>
        <v>-1</v>
      </c>
      <c r="AG20" s="87"/>
      <c r="AH20" s="78">
        <f>SUM(AI2:AI16)</f>
        <v>-1</v>
      </c>
      <c r="AI20" s="79"/>
      <c r="AJ20" s="88">
        <f t="shared" ref="AJ20" si="43">SUM(AK2:AK16)</f>
        <v>0</v>
      </c>
      <c r="AK20" s="87"/>
      <c r="AL20" s="88">
        <f t="shared" ref="AL20" si="44">SUM(AM2:AM16)</f>
        <v>0</v>
      </c>
      <c r="AM20" s="87"/>
      <c r="AN20" s="86">
        <f t="shared" ref="AN20" si="45">SUM(AO2:AO16)</f>
        <v>0</v>
      </c>
      <c r="AO20" s="88"/>
      <c r="AP20" s="86">
        <f t="shared" ref="AP20" si="46">SUM(AQ2:AQ16)</f>
        <v>0</v>
      </c>
      <c r="AQ20" s="87"/>
      <c r="AW20" s="10"/>
    </row>
    <row r="21" spans="1:49" x14ac:dyDescent="0.25">
      <c r="M21" s="39"/>
      <c r="AU21" s="10"/>
      <c r="AV21" s="10"/>
      <c r="AW21" s="10"/>
    </row>
    <row r="22" spans="1:49" x14ac:dyDescent="0.25">
      <c r="AU22" s="10"/>
      <c r="AV22" s="10"/>
      <c r="AW22" s="10"/>
    </row>
    <row r="23" spans="1:49" x14ac:dyDescent="0.25">
      <c r="AU23" s="11" t="s">
        <v>35</v>
      </c>
    </row>
    <row r="24" spans="1:49" x14ac:dyDescent="0.25">
      <c r="AU24" s="11" t="s">
        <v>0</v>
      </c>
      <c r="AV24" s="10"/>
      <c r="AW24" s="10"/>
    </row>
    <row r="25" spans="1:49" x14ac:dyDescent="0.25">
      <c r="AU25" s="11" t="s">
        <v>1</v>
      </c>
      <c r="AV25" s="10"/>
      <c r="AW25" s="10"/>
    </row>
    <row r="26" spans="1:49" x14ac:dyDescent="0.25">
      <c r="AU26" s="10"/>
      <c r="AV26" s="10"/>
      <c r="AW26" s="10"/>
    </row>
    <row r="27" spans="1:49" x14ac:dyDescent="0.25">
      <c r="AR27" s="10"/>
    </row>
  </sheetData>
  <autoFilter ref="A1:AP20" xr:uid="{0A5886CF-17E4-417F-BEBC-4449DAB4F397}">
    <filterColumn colId="1" showButton="0"/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  <filterColumn colId="27" showButton="0"/>
    <filterColumn colId="29" showButton="0"/>
    <filterColumn colId="31" showButton="0"/>
    <filterColumn colId="33" showButton="0"/>
    <filterColumn colId="35" showButton="0"/>
    <filterColumn colId="37" showButton="0"/>
  </autoFilter>
  <mergeCells count="92">
    <mergeCell ref="AL20:AM20"/>
    <mergeCell ref="AN18:AO18"/>
    <mergeCell ref="T18:U18"/>
    <mergeCell ref="T19:U19"/>
    <mergeCell ref="V19:W19"/>
    <mergeCell ref="AH19:AI19"/>
    <mergeCell ref="AB20:AC20"/>
    <mergeCell ref="AL18:AM18"/>
    <mergeCell ref="AL1:AM1"/>
    <mergeCell ref="AJ18:AK18"/>
    <mergeCell ref="R18:S18"/>
    <mergeCell ref="AN19:AO19"/>
    <mergeCell ref="R19:S19"/>
    <mergeCell ref="AJ1:AK1"/>
    <mergeCell ref="T16:U16"/>
    <mergeCell ref="T17:U17"/>
    <mergeCell ref="AF1:AG1"/>
    <mergeCell ref="AD1:AE1"/>
    <mergeCell ref="Z1:AA1"/>
    <mergeCell ref="L1:M1"/>
    <mergeCell ref="B16:E16"/>
    <mergeCell ref="F1:G1"/>
    <mergeCell ref="AN17:AO17"/>
    <mergeCell ref="R17:S17"/>
    <mergeCell ref="AN1:AO1"/>
    <mergeCell ref="R1:S1"/>
    <mergeCell ref="AF17:AG17"/>
    <mergeCell ref="AD17:AE17"/>
    <mergeCell ref="Z17:AA17"/>
    <mergeCell ref="X17:Y17"/>
    <mergeCell ref="V17:W17"/>
    <mergeCell ref="AH17:AI17"/>
    <mergeCell ref="AJ17:AK17"/>
    <mergeCell ref="AL17:AM17"/>
    <mergeCell ref="T1:U1"/>
    <mergeCell ref="L18:M18"/>
    <mergeCell ref="F18:G18"/>
    <mergeCell ref="B17:C17"/>
    <mergeCell ref="D17:E17"/>
    <mergeCell ref="L17:M17"/>
    <mergeCell ref="F17:G17"/>
    <mergeCell ref="H17:I17"/>
    <mergeCell ref="H1:I1"/>
    <mergeCell ref="B1:C1"/>
    <mergeCell ref="D1:E1"/>
    <mergeCell ref="B18:C18"/>
    <mergeCell ref="D18:E18"/>
    <mergeCell ref="AP1:AQ1"/>
    <mergeCell ref="AB17:AC17"/>
    <mergeCell ref="AP17:AQ17"/>
    <mergeCell ref="AB18:AC18"/>
    <mergeCell ref="H18:I18"/>
    <mergeCell ref="AP18:AQ18"/>
    <mergeCell ref="AF18:AG18"/>
    <mergeCell ref="AD18:AE18"/>
    <mergeCell ref="Z18:AA18"/>
    <mergeCell ref="X18:Y18"/>
    <mergeCell ref="V18:W18"/>
    <mergeCell ref="AH18:AI18"/>
    <mergeCell ref="X1:Y1"/>
    <mergeCell ref="V1:W1"/>
    <mergeCell ref="AH1:AI1"/>
    <mergeCell ref="AB1:AC1"/>
    <mergeCell ref="B19:C19"/>
    <mergeCell ref="D19:E19"/>
    <mergeCell ref="L19:M19"/>
    <mergeCell ref="F19:G19"/>
    <mergeCell ref="AL19:AM19"/>
    <mergeCell ref="AB19:AC19"/>
    <mergeCell ref="H19:I19"/>
    <mergeCell ref="X19:Y19"/>
    <mergeCell ref="AP19:AQ19"/>
    <mergeCell ref="AJ19:AK19"/>
    <mergeCell ref="AF19:AG19"/>
    <mergeCell ref="AD19:AE19"/>
    <mergeCell ref="Z19:AA19"/>
    <mergeCell ref="H20:I20"/>
    <mergeCell ref="AP20:AQ20"/>
    <mergeCell ref="AJ20:AK20"/>
    <mergeCell ref="B20:C20"/>
    <mergeCell ref="D20:E20"/>
    <mergeCell ref="AF20:AG20"/>
    <mergeCell ref="AD20:AE20"/>
    <mergeCell ref="Z20:AA20"/>
    <mergeCell ref="X20:Y20"/>
    <mergeCell ref="V20:W20"/>
    <mergeCell ref="AH20:AI20"/>
    <mergeCell ref="T20:U20"/>
    <mergeCell ref="L20:M20"/>
    <mergeCell ref="F20:G20"/>
    <mergeCell ref="AN20:AO20"/>
    <mergeCell ref="R20:S20"/>
  </mergeCells>
  <conditionalFormatting sqref="B2:B14 B16 B15:E15 B17:E20 E2:E14 F2:F15 F16:G17 H2:H16 H17:I17 J2:J15 J16:Q17 L2:L15 N2:N15 P2:P15 R2:R16 R17:S17 T2:T15 T16:U17 V2:V16 V17:AQ17 X2:X16 Z2:Z16 AB2:AB16 AD2:AD16 AF2:AF16 AH2:AH16 AJ2:AJ16 AL2:AL16 AN2:AN16 AP2:AP16">
    <cfRule type="cellIs" dxfId="184" priority="3" operator="equal">
      <formula>-1</formula>
    </cfRule>
  </conditionalFormatting>
  <conditionalFormatting sqref="B2:B14 E2:F14 H2:H14 J2:J14 L2:L14 N2:N14 P2:P14 R2:R14 T2:T14 V2:V14 X2:X14 Z2:Z14 AB2:AB14 AD2:AD14 AF2:AF14 AH2:AH14 AJ2:AJ14 AL2:AL14 AN2:AN14 AP2:AP14">
    <cfRule type="cellIs" dxfId="183" priority="2" operator="equal">
      <formula>1</formula>
    </cfRule>
  </conditionalFormatting>
  <conditionalFormatting sqref="B19:E19">
    <cfRule type="cellIs" dxfId="182" priority="4" operator="equal">
      <formula>-1</formula>
    </cfRule>
  </conditionalFormatting>
  <conditionalFormatting sqref="F17:AQ17">
    <cfRule type="top10" dxfId="181" priority="53" bottom="1" rank="3"/>
  </conditionalFormatting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0798-4EE1-447A-910B-94CB0C7162FF}">
  <dimension ref="A1:BM42"/>
  <sheetViews>
    <sheetView zoomScale="55" zoomScaleNormal="55" workbookViewId="0">
      <selection activeCell="X25" sqref="X25"/>
    </sheetView>
  </sheetViews>
  <sheetFormatPr defaultColWidth="10.7109375" defaultRowHeight="15" x14ac:dyDescent="0.25"/>
  <cols>
    <col min="1" max="1" width="30.5703125" customWidth="1"/>
    <col min="2" max="43" width="4.5703125" customWidth="1"/>
    <col min="44" max="44" width="11" customWidth="1"/>
    <col min="45" max="45" width="6.85546875" customWidth="1"/>
    <col min="46" max="46" width="6.5703125" customWidth="1"/>
    <col min="47" max="47" width="15" customWidth="1"/>
    <col min="55" max="55" width="10.7109375" customWidth="1"/>
  </cols>
  <sheetData>
    <row r="1" spans="1:65" ht="15.75" thickBot="1" x14ac:dyDescent="0.3">
      <c r="B1" s="67" t="s">
        <v>0</v>
      </c>
      <c r="C1" s="67"/>
      <c r="D1" s="67" t="s">
        <v>1</v>
      </c>
      <c r="E1" s="68"/>
      <c r="F1" s="69" t="s">
        <v>2</v>
      </c>
      <c r="G1" s="70"/>
      <c r="H1" s="69" t="s">
        <v>3</v>
      </c>
      <c r="I1" s="70"/>
      <c r="J1" s="69" t="s">
        <v>4</v>
      </c>
      <c r="K1" s="70"/>
      <c r="L1" s="69" t="s">
        <v>5</v>
      </c>
      <c r="M1" s="70"/>
      <c r="N1" s="69" t="s">
        <v>6</v>
      </c>
      <c r="O1" s="70"/>
      <c r="P1" s="69" t="s">
        <v>7</v>
      </c>
      <c r="Q1" s="70"/>
      <c r="R1" s="69" t="s">
        <v>8</v>
      </c>
      <c r="S1" s="70"/>
      <c r="T1" s="69" t="s">
        <v>9</v>
      </c>
      <c r="U1" s="70"/>
      <c r="V1" s="69" t="s">
        <v>10</v>
      </c>
      <c r="W1" s="70"/>
      <c r="X1" s="69" t="s">
        <v>11</v>
      </c>
      <c r="Y1" s="70"/>
      <c r="Z1" s="69" t="s">
        <v>12</v>
      </c>
      <c r="AA1" s="70"/>
      <c r="AB1" s="69" t="s">
        <v>13</v>
      </c>
      <c r="AC1" s="70"/>
      <c r="AD1" s="73" t="s">
        <v>14</v>
      </c>
      <c r="AE1" s="74"/>
      <c r="AF1" s="73" t="s">
        <v>15</v>
      </c>
      <c r="AG1" s="74"/>
      <c r="AH1" s="73" t="s">
        <v>16</v>
      </c>
      <c r="AI1" s="74"/>
      <c r="AJ1" s="73" t="s">
        <v>17</v>
      </c>
      <c r="AK1" s="74"/>
      <c r="AL1" s="73" t="s">
        <v>18</v>
      </c>
      <c r="AM1" s="74"/>
      <c r="AN1" s="73" t="s">
        <v>19</v>
      </c>
      <c r="AO1" s="74"/>
      <c r="AP1" s="73" t="s">
        <v>20</v>
      </c>
      <c r="AQ1" s="74"/>
      <c r="AR1" s="27" t="s">
        <v>21</v>
      </c>
      <c r="AS1" s="22" t="s">
        <v>22</v>
      </c>
      <c r="AT1" s="23" t="s">
        <v>23</v>
      </c>
      <c r="AU1" t="s">
        <v>24</v>
      </c>
      <c r="BC1" t="s">
        <v>25</v>
      </c>
      <c r="BD1" t="s">
        <v>0</v>
      </c>
      <c r="BE1" t="s">
        <v>1</v>
      </c>
      <c r="BH1" t="s">
        <v>26</v>
      </c>
      <c r="BI1" t="s">
        <v>27</v>
      </c>
      <c r="BJ1" t="s">
        <v>28</v>
      </c>
      <c r="BK1" t="s">
        <v>29</v>
      </c>
    </row>
    <row r="2" spans="1:65" x14ac:dyDescent="0.25">
      <c r="A2" s="39">
        <v>44868</v>
      </c>
      <c r="B2">
        <f>IF(C2&gt;D2,1,IF(ISBLANK(C2),"0","-1"))</f>
        <v>1</v>
      </c>
      <c r="C2" s="3">
        <v>5</v>
      </c>
      <c r="D2" s="4">
        <v>2</v>
      </c>
      <c r="E2" t="str">
        <f>IF(C2&lt;D2,1,IF(ISBLANK(C2),"0","-1"))</f>
        <v>-1</v>
      </c>
      <c r="F2" s="9"/>
      <c r="G2" s="2"/>
      <c r="H2" s="9">
        <v>1</v>
      </c>
      <c r="I2" s="2"/>
      <c r="J2" s="9">
        <v>1</v>
      </c>
      <c r="K2" s="2"/>
      <c r="L2" s="9">
        <v>1</v>
      </c>
      <c r="M2" s="2">
        <v>1</v>
      </c>
      <c r="N2" s="9">
        <v>1</v>
      </c>
      <c r="O2" s="2">
        <v>2</v>
      </c>
      <c r="P2" s="9">
        <v>1</v>
      </c>
      <c r="Q2" s="2">
        <v>1</v>
      </c>
      <c r="R2" s="9"/>
      <c r="S2" s="2"/>
      <c r="T2" s="9">
        <v>1</v>
      </c>
      <c r="U2" s="2">
        <v>1</v>
      </c>
      <c r="V2" s="9">
        <v>-1</v>
      </c>
      <c r="W2" s="2"/>
      <c r="X2" s="9">
        <v>-1</v>
      </c>
      <c r="Y2" s="2"/>
      <c r="Z2" s="9">
        <v>-1</v>
      </c>
      <c r="AA2" s="2"/>
      <c r="AB2" s="9">
        <v>-1</v>
      </c>
      <c r="AC2" s="2"/>
      <c r="AD2">
        <v>-1</v>
      </c>
      <c r="AE2" s="2">
        <v>1</v>
      </c>
      <c r="AF2">
        <v>-1</v>
      </c>
      <c r="AG2" s="2">
        <v>1</v>
      </c>
      <c r="AI2" s="2"/>
      <c r="AJ2" s="9"/>
      <c r="AK2" s="2"/>
      <c r="AL2" s="9"/>
      <c r="AM2" s="2"/>
      <c r="AO2" s="2"/>
      <c r="AP2" s="9"/>
      <c r="AR2" s="28">
        <v>1</v>
      </c>
      <c r="AS2">
        <f>E2*AR2</f>
        <v>-1</v>
      </c>
      <c r="AT2" s="2">
        <f>B2*AR2</f>
        <v>1</v>
      </c>
      <c r="AU2">
        <f>WEEKDAY(A2,2)</f>
        <v>4</v>
      </c>
      <c r="BC2" t="s">
        <v>27</v>
      </c>
      <c r="BD2">
        <f>SUMIFS(B2:B14,B2:B14,1,AU2:AU14,1)</f>
        <v>2</v>
      </c>
      <c r="BE2">
        <f>SUMIFS(E2:E14,E2:E14,1,AU2:AU14,1)</f>
        <v>1</v>
      </c>
      <c r="BH2" s="12" t="str">
        <f>$N$1</f>
        <v>Nico</v>
      </c>
      <c r="BI2" s="12">
        <f>SUMIFS($N$2:$N$14,$B$2:$B$14,1,$AU$2:$AU$14,1)</f>
        <v>2</v>
      </c>
      <c r="BJ2" s="12">
        <f>SUMIFS($N$2:$N$14,$B$2:$B$14,1,$AU$2:$AU$14,3)</f>
        <v>2</v>
      </c>
      <c r="BK2" s="12">
        <f>SUMIFS($N$2:$N$14,$B$2:$B$14,1,$AU$2:$AU$14,4)</f>
        <v>2</v>
      </c>
      <c r="BL2" s="30"/>
      <c r="BM2" s="31"/>
    </row>
    <row r="3" spans="1:65" x14ac:dyDescent="0.25">
      <c r="A3" s="39">
        <v>44872</v>
      </c>
      <c r="B3">
        <f t="shared" ref="B3:B9" si="0">IF(C3&gt;D3,1,IF(ISBLANK(C3),"0","-1"))</f>
        <v>1</v>
      </c>
      <c r="C3" s="5">
        <v>9</v>
      </c>
      <c r="D3" s="6">
        <v>0</v>
      </c>
      <c r="E3" t="str">
        <f t="shared" ref="E3:E9" si="1">IF(C3&lt;D3,1,IF(ISBLANK(C3),"0","-1"))</f>
        <v>-1</v>
      </c>
      <c r="F3" s="9"/>
      <c r="G3" s="2"/>
      <c r="H3" s="9"/>
      <c r="I3" s="2"/>
      <c r="J3" s="9">
        <v>1</v>
      </c>
      <c r="K3" s="2">
        <v>1</v>
      </c>
      <c r="L3" s="9">
        <v>1</v>
      </c>
      <c r="M3" s="2">
        <v>1</v>
      </c>
      <c r="N3" s="9">
        <v>1</v>
      </c>
      <c r="O3" s="2">
        <v>3</v>
      </c>
      <c r="P3" s="9">
        <v>1</v>
      </c>
      <c r="Q3" s="2">
        <v>1</v>
      </c>
      <c r="R3" s="9"/>
      <c r="S3" s="2"/>
      <c r="T3" s="9">
        <v>1</v>
      </c>
      <c r="U3" s="2">
        <v>2</v>
      </c>
      <c r="V3" s="9">
        <v>-1</v>
      </c>
      <c r="W3" s="2"/>
      <c r="X3" s="9">
        <v>-1</v>
      </c>
      <c r="Y3" s="2"/>
      <c r="Z3" s="9">
        <v>1</v>
      </c>
      <c r="AA3" s="2">
        <v>1</v>
      </c>
      <c r="AB3" s="9">
        <v>-1</v>
      </c>
      <c r="AC3" s="2"/>
      <c r="AD3">
        <v>-1</v>
      </c>
      <c r="AE3" s="2"/>
      <c r="AF3">
        <v>-1</v>
      </c>
      <c r="AG3" s="2"/>
      <c r="AI3" s="2"/>
      <c r="AJ3" s="9"/>
      <c r="AK3" s="2"/>
      <c r="AL3" s="9"/>
      <c r="AM3" s="2"/>
      <c r="AO3" s="2"/>
      <c r="AP3" s="9"/>
      <c r="AR3" s="28">
        <v>0</v>
      </c>
      <c r="AS3">
        <f t="shared" ref="AS3:AS9" si="2">E3*AR3</f>
        <v>0</v>
      </c>
      <c r="AT3" s="2">
        <f t="shared" ref="AT3:AT9" si="3">B3*AR3</f>
        <v>0</v>
      </c>
      <c r="AU3">
        <f>WEEKDAY(A3,2)</f>
        <v>1</v>
      </c>
      <c r="BC3" t="s">
        <v>28</v>
      </c>
      <c r="BD3">
        <f>SUMIFS(B2:B14,B2:B14,1,AU2:AU14,3)</f>
        <v>2</v>
      </c>
      <c r="BE3">
        <f>SUMIFS(E2:E14,E2:E14,1,AU2:AU14,3)</f>
        <v>0</v>
      </c>
      <c r="BH3" s="12" t="str">
        <f>$T$1</f>
        <v>Crouch</v>
      </c>
      <c r="BI3" s="12">
        <f>SUMIFS($T$2:$T$14,$T$2:$T$14,1,$AU$2:$AU$14,1)</f>
        <v>2</v>
      </c>
      <c r="BJ3" s="12">
        <f>SUMIFS($T$2:$T$14,$T$2:$T$14,1,$AU$2:$AU$14,3)</f>
        <v>2</v>
      </c>
      <c r="BK3" s="12">
        <f>SUMIFS($T$2:$T$14,$T$2:$T$14,1,$AU$2:$AU$14,4)</f>
        <v>3</v>
      </c>
      <c r="BL3" s="30"/>
      <c r="BM3" s="31"/>
    </row>
    <row r="4" spans="1:65" x14ac:dyDescent="0.25">
      <c r="A4" s="39">
        <v>44875</v>
      </c>
      <c r="B4" t="str">
        <f t="shared" si="0"/>
        <v>-1</v>
      </c>
      <c r="C4" s="5">
        <v>2</v>
      </c>
      <c r="D4" s="6">
        <v>7</v>
      </c>
      <c r="E4">
        <f t="shared" si="1"/>
        <v>1</v>
      </c>
      <c r="F4" s="9">
        <v>-1</v>
      </c>
      <c r="G4" s="2">
        <v>2</v>
      </c>
      <c r="H4" s="9">
        <v>-1</v>
      </c>
      <c r="I4" s="2"/>
      <c r="J4" s="9">
        <v>-1</v>
      </c>
      <c r="K4" s="2"/>
      <c r="L4" s="9">
        <v>-1</v>
      </c>
      <c r="M4" s="2"/>
      <c r="N4" s="9">
        <v>-1</v>
      </c>
      <c r="O4" s="2"/>
      <c r="P4" s="9">
        <v>-1</v>
      </c>
      <c r="Q4" s="2"/>
      <c r="R4" s="9"/>
      <c r="S4" s="2"/>
      <c r="T4" s="9">
        <v>1</v>
      </c>
      <c r="U4" s="2">
        <v>2</v>
      </c>
      <c r="V4" s="9">
        <v>1</v>
      </c>
      <c r="W4" s="2"/>
      <c r="X4" s="9">
        <v>1</v>
      </c>
      <c r="Y4" s="2"/>
      <c r="Z4" s="9">
        <v>1</v>
      </c>
      <c r="AA4" s="2"/>
      <c r="AB4" s="9">
        <v>1</v>
      </c>
      <c r="AC4" s="2">
        <v>4</v>
      </c>
      <c r="AD4">
        <v>1</v>
      </c>
      <c r="AE4" s="2">
        <v>1</v>
      </c>
      <c r="AG4" s="2"/>
      <c r="AI4" s="2"/>
      <c r="AJ4" s="9"/>
      <c r="AK4" s="2"/>
      <c r="AL4" s="9"/>
      <c r="AM4" s="2"/>
      <c r="AO4" s="2"/>
      <c r="AP4" s="9"/>
      <c r="AR4" s="28">
        <v>1</v>
      </c>
      <c r="AS4">
        <f t="shared" si="2"/>
        <v>1</v>
      </c>
      <c r="AT4" s="2">
        <f t="shared" si="3"/>
        <v>-1</v>
      </c>
      <c r="AU4">
        <f t="shared" ref="AU4:AU9" si="4">WEEKDAY(A4,2)</f>
        <v>4</v>
      </c>
      <c r="BC4" t="s">
        <v>29</v>
      </c>
      <c r="BD4">
        <f>SUMIFS(B2:B14,B2:B14,1,AU2:AU14,4)</f>
        <v>2</v>
      </c>
      <c r="BE4">
        <f>SUMIFS(E2:E14,E2:E14,1,AU2:AU14,4)</f>
        <v>1</v>
      </c>
      <c r="BH4" s="12" t="str">
        <f>$P$1</f>
        <v>Alex</v>
      </c>
      <c r="BI4" s="12">
        <f>SUMIFS($P$2:$P$14,$P$2:$P$14,1,$AU$2:$AU$14,1)</f>
        <v>2</v>
      </c>
      <c r="BJ4" s="12">
        <f>SUMIFS($P$2:$P$14,$P$2:$P$14,1,$AU$2:$AU$14,3)</f>
        <v>2</v>
      </c>
      <c r="BK4" s="12">
        <f>SUMIFS($P$2:$P$14,$P$2:$P$14,1,$AU$2:$AU$14,4)</f>
        <v>2</v>
      </c>
      <c r="BL4" s="30"/>
      <c r="BM4" s="31"/>
    </row>
    <row r="5" spans="1:65" x14ac:dyDescent="0.25">
      <c r="A5" s="39">
        <v>44879</v>
      </c>
      <c r="B5" t="str">
        <f t="shared" si="0"/>
        <v>-1</v>
      </c>
      <c r="C5" s="5">
        <v>2</v>
      </c>
      <c r="D5" s="6">
        <v>3</v>
      </c>
      <c r="E5">
        <f t="shared" si="1"/>
        <v>1</v>
      </c>
      <c r="F5" s="9">
        <v>-1</v>
      </c>
      <c r="G5" s="2"/>
      <c r="H5" s="9">
        <v>-1</v>
      </c>
      <c r="I5" s="2"/>
      <c r="J5" s="9">
        <v>-1</v>
      </c>
      <c r="K5" s="2">
        <v>1</v>
      </c>
      <c r="L5" s="9">
        <v>-1</v>
      </c>
      <c r="M5" s="2"/>
      <c r="N5" s="9">
        <v>-1</v>
      </c>
      <c r="O5" s="2">
        <v>1</v>
      </c>
      <c r="P5" s="9">
        <v>-1</v>
      </c>
      <c r="Q5" s="2"/>
      <c r="R5" s="9">
        <v>-1</v>
      </c>
      <c r="S5" s="2"/>
      <c r="T5" s="9">
        <v>-1</v>
      </c>
      <c r="U5" s="2">
        <v>1</v>
      </c>
      <c r="V5" s="9">
        <v>1</v>
      </c>
      <c r="W5" s="2"/>
      <c r="X5" s="9">
        <v>1</v>
      </c>
      <c r="Y5" s="2"/>
      <c r="Z5" s="9">
        <v>1</v>
      </c>
      <c r="AA5" s="2">
        <v>1</v>
      </c>
      <c r="AB5" s="9">
        <v>1</v>
      </c>
      <c r="AC5" s="2">
        <v>1</v>
      </c>
      <c r="AD5">
        <v>1</v>
      </c>
      <c r="AE5" s="2"/>
      <c r="AG5" s="2"/>
      <c r="AH5">
        <v>1</v>
      </c>
      <c r="AI5" s="2">
        <v>1</v>
      </c>
      <c r="AJ5" s="9">
        <v>1</v>
      </c>
      <c r="AK5" s="2"/>
      <c r="AL5" s="9">
        <v>1</v>
      </c>
      <c r="AM5" s="2"/>
      <c r="AO5" s="2"/>
      <c r="AP5" s="9"/>
      <c r="AR5" s="28">
        <v>1</v>
      </c>
      <c r="AS5">
        <f t="shared" si="2"/>
        <v>1</v>
      </c>
      <c r="AT5" s="2">
        <f t="shared" si="3"/>
        <v>-1</v>
      </c>
      <c r="AU5">
        <f t="shared" si="4"/>
        <v>1</v>
      </c>
      <c r="BH5" s="12" t="str">
        <f>$J$1</f>
        <v>Molli</v>
      </c>
      <c r="BI5" s="12">
        <f>SUMIFS($J$2:$J$14,$J$2:$J$14,1,$AU$2:$AU$14,1)</f>
        <v>2</v>
      </c>
      <c r="BJ5" s="12">
        <f>SUMIFS($J$2:$J$14,$J$2:$J$14,1,$AU$2:$AU$14,3)</f>
        <v>2</v>
      </c>
      <c r="BK5" s="12">
        <f>SUMIFS($J$2:$J$14,$J$2:$J$14,1,$AU$2:$AU$14,4)</f>
        <v>2</v>
      </c>
      <c r="BL5" s="30"/>
      <c r="BM5" s="31"/>
    </row>
    <row r="6" spans="1:65" x14ac:dyDescent="0.25">
      <c r="A6" s="39">
        <v>44886</v>
      </c>
      <c r="B6">
        <f t="shared" si="0"/>
        <v>1</v>
      </c>
      <c r="C6" s="5">
        <v>8</v>
      </c>
      <c r="D6" s="6">
        <v>3</v>
      </c>
      <c r="E6" t="str">
        <f t="shared" si="1"/>
        <v>-1</v>
      </c>
      <c r="F6" s="9">
        <v>1</v>
      </c>
      <c r="G6" s="2"/>
      <c r="H6" s="9"/>
      <c r="I6" s="2"/>
      <c r="J6" s="9">
        <v>1</v>
      </c>
      <c r="K6" s="2"/>
      <c r="L6" s="9">
        <v>1</v>
      </c>
      <c r="M6" s="2">
        <v>1</v>
      </c>
      <c r="N6" s="9">
        <v>1</v>
      </c>
      <c r="O6" s="2">
        <v>4</v>
      </c>
      <c r="P6" s="9">
        <v>1</v>
      </c>
      <c r="Q6" s="2"/>
      <c r="R6" s="9"/>
      <c r="S6" s="2"/>
      <c r="T6" s="9">
        <v>1</v>
      </c>
      <c r="U6" s="2">
        <v>1</v>
      </c>
      <c r="V6" s="9">
        <v>-1</v>
      </c>
      <c r="W6" s="2"/>
      <c r="X6" s="9">
        <v>-1</v>
      </c>
      <c r="Y6" s="2"/>
      <c r="Z6" s="9">
        <v>1</v>
      </c>
      <c r="AA6" s="2"/>
      <c r="AB6" s="9">
        <v>-1</v>
      </c>
      <c r="AC6" s="2"/>
      <c r="AD6">
        <v>-1</v>
      </c>
      <c r="AE6" s="2"/>
      <c r="AF6">
        <v>-1</v>
      </c>
      <c r="AG6" s="2">
        <v>2</v>
      </c>
      <c r="AI6" s="2"/>
      <c r="AJ6" s="9">
        <v>-1</v>
      </c>
      <c r="AK6" s="2"/>
      <c r="AL6" s="9">
        <v>-1</v>
      </c>
      <c r="AM6" s="2"/>
      <c r="AO6" s="2"/>
      <c r="AP6" s="9"/>
      <c r="AR6" s="28">
        <v>1</v>
      </c>
      <c r="AS6">
        <f t="shared" si="2"/>
        <v>-1</v>
      </c>
      <c r="AT6" s="2">
        <f t="shared" si="3"/>
        <v>1</v>
      </c>
      <c r="AU6">
        <f t="shared" si="4"/>
        <v>1</v>
      </c>
      <c r="BC6" t="s">
        <v>30</v>
      </c>
      <c r="BD6" t="s">
        <v>0</v>
      </c>
      <c r="BE6" t="s">
        <v>1</v>
      </c>
      <c r="BF6" t="s">
        <v>50</v>
      </c>
      <c r="BH6" s="12" t="str">
        <f>$X$1</f>
        <v>Josh</v>
      </c>
      <c r="BI6" s="12">
        <f>SUMIFS($X$2:$X$14,$X$2:$X$14,1,$AU$2:$AU$14,1)</f>
        <v>1</v>
      </c>
      <c r="BJ6" s="12">
        <f>SUMIFS($X$2:$X$14,$X$2:$X$14,1,$AU$2:$AU$14,3)</f>
        <v>1</v>
      </c>
      <c r="BK6" s="12">
        <f>SUMIFS($X$2:$X$14,$X$2:$X$14,1,$AU$2:$AU$14,4)</f>
        <v>2</v>
      </c>
      <c r="BL6" s="30"/>
      <c r="BM6" s="31"/>
    </row>
    <row r="7" spans="1:65" x14ac:dyDescent="0.25">
      <c r="A7" s="39">
        <v>44888</v>
      </c>
      <c r="B7">
        <f t="shared" si="0"/>
        <v>1</v>
      </c>
      <c r="C7" s="5">
        <v>4</v>
      </c>
      <c r="D7" s="6">
        <v>2</v>
      </c>
      <c r="E7" t="str">
        <f t="shared" si="1"/>
        <v>-1</v>
      </c>
      <c r="F7" s="9"/>
      <c r="G7" s="2"/>
      <c r="H7" s="9"/>
      <c r="I7" s="2"/>
      <c r="J7" s="9">
        <v>1</v>
      </c>
      <c r="K7" s="2">
        <v>1</v>
      </c>
      <c r="L7" s="9">
        <v>1</v>
      </c>
      <c r="M7" s="2"/>
      <c r="N7" s="9">
        <v>1</v>
      </c>
      <c r="O7" s="2">
        <v>1</v>
      </c>
      <c r="P7" s="9">
        <v>1</v>
      </c>
      <c r="Q7" s="2">
        <v>1</v>
      </c>
      <c r="R7" s="9"/>
      <c r="S7" s="2"/>
      <c r="T7" s="9">
        <v>1</v>
      </c>
      <c r="U7" s="2">
        <v>1</v>
      </c>
      <c r="V7" s="9">
        <v>-1</v>
      </c>
      <c r="W7" s="2"/>
      <c r="X7" s="9">
        <v>1</v>
      </c>
      <c r="Y7" s="2"/>
      <c r="Z7" s="9">
        <v>1</v>
      </c>
      <c r="AA7" s="2"/>
      <c r="AB7" s="9">
        <v>-1</v>
      </c>
      <c r="AC7" s="2">
        <v>1</v>
      </c>
      <c r="AD7">
        <v>-1</v>
      </c>
      <c r="AE7" s="2">
        <v>1</v>
      </c>
      <c r="AF7">
        <v>-1</v>
      </c>
      <c r="AG7" s="2"/>
      <c r="AI7" s="2"/>
      <c r="AJ7" s="9"/>
      <c r="AK7" s="2"/>
      <c r="AL7" s="9"/>
      <c r="AM7" s="2"/>
      <c r="AN7">
        <v>-1</v>
      </c>
      <c r="AO7" s="2"/>
      <c r="AP7" s="9">
        <v>-1</v>
      </c>
      <c r="AR7" s="28">
        <v>0</v>
      </c>
      <c r="AS7">
        <f t="shared" si="2"/>
        <v>0</v>
      </c>
      <c r="AT7" s="2">
        <f t="shared" si="3"/>
        <v>0</v>
      </c>
      <c r="AU7">
        <f t="shared" si="4"/>
        <v>3</v>
      </c>
      <c r="BC7" t="s">
        <v>27</v>
      </c>
      <c r="BD7">
        <f>SUMIF($AU$2:$AU$14,1,$C$2:$C$14)</f>
        <v>19</v>
      </c>
      <c r="BE7">
        <f>SUMIF($AU$2:$AU$14,1,$D$2:$D$14)</f>
        <v>6</v>
      </c>
      <c r="BF7">
        <f>SUM(Tabelle18631[[#This Row],[Alt]:[Jung]])</f>
        <v>25</v>
      </c>
      <c r="BH7" s="12" t="str">
        <f>$Z$1</f>
        <v xml:space="preserve">Jamie </v>
      </c>
      <c r="BI7" s="12">
        <f>SUMIFS($Z$2:$Z$14,$Z$2:$Z$14,1,$AU$2:$AU$14,1)</f>
        <v>3</v>
      </c>
      <c r="BJ7" s="12">
        <f>SUMIFS($Z$2:$Z$14,$Z$2:$Z$14,1,$AU$2:$AU$14,3)</f>
        <v>1</v>
      </c>
      <c r="BK7" s="12">
        <f>SUMIFS($Z$2:$Z$14,$Z$2:$Z$14,1,$AU$2:$AU$14,4)</f>
        <v>2</v>
      </c>
      <c r="BL7" s="30"/>
      <c r="BM7" s="31"/>
    </row>
    <row r="8" spans="1:65" x14ac:dyDescent="0.25">
      <c r="A8" s="39">
        <v>44889</v>
      </c>
      <c r="B8">
        <f t="shared" si="0"/>
        <v>1</v>
      </c>
      <c r="C8" s="5">
        <v>10</v>
      </c>
      <c r="D8" s="6">
        <v>5</v>
      </c>
      <c r="E8" t="str">
        <f t="shared" si="1"/>
        <v>-1</v>
      </c>
      <c r="F8" s="9"/>
      <c r="G8" s="2"/>
      <c r="H8" s="9"/>
      <c r="I8" s="2"/>
      <c r="J8" s="9">
        <v>1</v>
      </c>
      <c r="K8" s="2"/>
      <c r="L8" s="9">
        <v>1</v>
      </c>
      <c r="M8" s="2">
        <v>1</v>
      </c>
      <c r="N8" s="9">
        <v>1</v>
      </c>
      <c r="O8" s="2"/>
      <c r="P8" s="9">
        <v>1</v>
      </c>
      <c r="Q8" s="2">
        <v>1</v>
      </c>
      <c r="R8" s="9"/>
      <c r="S8" s="2"/>
      <c r="T8" s="9">
        <v>1</v>
      </c>
      <c r="U8" s="2">
        <v>6</v>
      </c>
      <c r="V8" s="9">
        <v>-1</v>
      </c>
      <c r="W8" s="2"/>
      <c r="X8" s="9">
        <v>1</v>
      </c>
      <c r="Y8" s="2"/>
      <c r="Z8" s="9">
        <v>1</v>
      </c>
      <c r="AA8" s="2"/>
      <c r="AB8" s="9">
        <v>-1</v>
      </c>
      <c r="AC8" s="2">
        <v>2</v>
      </c>
      <c r="AD8">
        <v>-1</v>
      </c>
      <c r="AE8" s="2">
        <v>2</v>
      </c>
      <c r="AF8">
        <v>-1</v>
      </c>
      <c r="AG8" s="2"/>
      <c r="AI8" s="2"/>
      <c r="AJ8" s="9"/>
      <c r="AK8" s="2"/>
      <c r="AL8" s="9"/>
      <c r="AM8" s="2"/>
      <c r="AN8">
        <v>-1</v>
      </c>
      <c r="AO8" s="2">
        <v>1</v>
      </c>
      <c r="AP8" s="9">
        <v>-1</v>
      </c>
      <c r="AQ8">
        <v>2</v>
      </c>
      <c r="AR8" s="28">
        <v>0</v>
      </c>
      <c r="AS8">
        <f t="shared" si="2"/>
        <v>0</v>
      </c>
      <c r="AT8" s="2">
        <f t="shared" si="3"/>
        <v>0</v>
      </c>
      <c r="AU8">
        <f t="shared" si="4"/>
        <v>4</v>
      </c>
      <c r="BC8" t="s">
        <v>28</v>
      </c>
      <c r="BD8">
        <f>SUMIF($AU$2:$AU$14,3,$C$2:$C$14)</f>
        <v>7</v>
      </c>
      <c r="BE8">
        <f>SUMIF($AU$2:$AU$14,3,$D$2:$D$14)</f>
        <v>2</v>
      </c>
      <c r="BF8">
        <f>SUBTOTAL(109,BF7)</f>
        <v>25</v>
      </c>
      <c r="BH8" s="12" t="str">
        <f>$L$1</f>
        <v>Fabi</v>
      </c>
      <c r="BI8" s="12">
        <f>SUMIFS($L$2:$L$14,$L$2:$L$14,1,$AU$2:$AU$14,1)</f>
        <v>2</v>
      </c>
      <c r="BJ8" s="12">
        <f>SUMIFS($L$2:$L$14,$L$2:$L$14,1,$AU$2:$AU$14,3)</f>
        <v>1</v>
      </c>
      <c r="BK8" s="12">
        <f>SUMIFS($L$2:$L$14,$L$2:$L$14,1,$AU$2:$AU$14,4)</f>
        <v>2</v>
      </c>
      <c r="BL8" s="30"/>
      <c r="BM8" s="31"/>
    </row>
    <row r="9" spans="1:65" x14ac:dyDescent="0.25">
      <c r="A9" s="39">
        <v>44895</v>
      </c>
      <c r="B9">
        <f t="shared" si="0"/>
        <v>1</v>
      </c>
      <c r="C9" s="5">
        <v>3</v>
      </c>
      <c r="D9" s="6">
        <v>0</v>
      </c>
      <c r="E9" t="str">
        <f t="shared" si="1"/>
        <v>-1</v>
      </c>
      <c r="F9" s="9">
        <v>1</v>
      </c>
      <c r="G9" s="2"/>
      <c r="H9" s="9">
        <v>1</v>
      </c>
      <c r="I9" s="2"/>
      <c r="J9" s="9">
        <v>1</v>
      </c>
      <c r="K9" s="2"/>
      <c r="L9" s="9"/>
      <c r="M9" s="2"/>
      <c r="N9" s="9">
        <v>1</v>
      </c>
      <c r="O9" s="2">
        <v>1</v>
      </c>
      <c r="P9" s="9">
        <v>1</v>
      </c>
      <c r="Q9" s="2">
        <v>1</v>
      </c>
      <c r="R9" s="9">
        <v>1</v>
      </c>
      <c r="S9" s="2"/>
      <c r="T9" s="9">
        <v>1</v>
      </c>
      <c r="U9" s="2">
        <v>1</v>
      </c>
      <c r="V9" s="9">
        <v>-1</v>
      </c>
      <c r="W9" s="2"/>
      <c r="X9" s="9">
        <v>-1</v>
      </c>
      <c r="Y9" s="2"/>
      <c r="Z9" s="9">
        <v>-1</v>
      </c>
      <c r="AA9" s="2"/>
      <c r="AB9" s="9">
        <v>-1</v>
      </c>
      <c r="AC9" s="2"/>
      <c r="AD9">
        <v>-1</v>
      </c>
      <c r="AE9" s="2"/>
      <c r="AG9" s="2"/>
      <c r="AI9" s="2"/>
      <c r="AJ9" s="9"/>
      <c r="AK9" s="2"/>
      <c r="AL9" s="9"/>
      <c r="AM9" s="2"/>
      <c r="AO9" s="2"/>
      <c r="AP9" s="9">
        <v>-1</v>
      </c>
      <c r="AR9" s="28">
        <v>0</v>
      </c>
      <c r="AS9">
        <f t="shared" si="2"/>
        <v>0</v>
      </c>
      <c r="AT9" s="2">
        <f t="shared" si="3"/>
        <v>0</v>
      </c>
      <c r="AU9">
        <f t="shared" si="4"/>
        <v>3</v>
      </c>
      <c r="BC9" t="s">
        <v>29</v>
      </c>
      <c r="BD9">
        <f>SUMIF($AU$2:$AU$14,4,$C$2:$C$14)</f>
        <v>17</v>
      </c>
      <c r="BE9">
        <f>SUMIF($AU$2:$AU$14,4,$D$2:$D$14)</f>
        <v>14</v>
      </c>
      <c r="BF9">
        <f>SUM(Tabelle18631[[#This Row],[Alt]:[Jung]])</f>
        <v>31</v>
      </c>
      <c r="BH9" s="12" t="str">
        <f>$V$1</f>
        <v>Julien</v>
      </c>
      <c r="BI9" s="12">
        <f>SUMIFS($V$2:$V$14,$V$2:$V$14,1,$AU$2:$AU$14,1)</f>
        <v>1</v>
      </c>
      <c r="BJ9" s="12">
        <f>SUMIFS($V$2:$V$14,$V$2:$V$14,1,$AU$2:$AU$14,3)</f>
        <v>0</v>
      </c>
      <c r="BK9" s="12">
        <f>SUMIFS($V$2:$V$14,$V$2:$V$14,1,$AU$2:$AU$14,4)</f>
        <v>1</v>
      </c>
      <c r="BL9" s="30"/>
      <c r="BM9" s="31"/>
    </row>
    <row r="10" spans="1:65" x14ac:dyDescent="0.25">
      <c r="A10" s="1"/>
      <c r="B10" t="str">
        <f t="shared" ref="B10:B14" si="5">IF(C10&gt;D10,1,IF(ISBLANK(C10),"0","-1"))</f>
        <v>0</v>
      </c>
      <c r="C10" s="5"/>
      <c r="D10" s="6"/>
      <c r="E10" t="str">
        <f t="shared" ref="E10:E14" si="6">IF(C10&lt;D10,1,IF(ISBLANK(C10),"0","-1"))</f>
        <v>0</v>
      </c>
      <c r="F10" s="9"/>
      <c r="G10" s="2"/>
      <c r="H10" s="9"/>
      <c r="I10" s="2"/>
      <c r="J10" s="9"/>
      <c r="K10" s="2"/>
      <c r="L10" s="9"/>
      <c r="M10" s="2"/>
      <c r="N10" s="9"/>
      <c r="O10" s="2"/>
      <c r="P10" s="9"/>
      <c r="Q10" s="2"/>
      <c r="R10" s="9"/>
      <c r="S10" s="2"/>
      <c r="T10" s="9"/>
      <c r="U10" s="2"/>
      <c r="V10" s="9"/>
      <c r="W10" s="2"/>
      <c r="X10" s="9"/>
      <c r="Y10" s="2"/>
      <c r="Z10" s="9"/>
      <c r="AA10" s="2"/>
      <c r="AB10" s="9"/>
      <c r="AC10" s="2"/>
      <c r="AE10" s="2"/>
      <c r="AG10" s="2"/>
      <c r="AI10" s="2"/>
      <c r="AJ10" s="9"/>
      <c r="AK10" s="2"/>
      <c r="AL10" s="9"/>
      <c r="AM10" s="2"/>
      <c r="AO10" s="2"/>
      <c r="AP10" s="9"/>
      <c r="AR10" s="28"/>
      <c r="AT10" s="2"/>
      <c r="BH10" s="12" t="str">
        <f>$H$1</f>
        <v xml:space="preserve">Daniel </v>
      </c>
      <c r="BI10" s="12">
        <f>SUMIFS($H$2:$H$14,$H$2:$H$14,1,$AU$2:$AU$14,1)</f>
        <v>0</v>
      </c>
      <c r="BJ10" s="12">
        <f>SUMIFS($H$2:$H$14,$H$2:$H$14,1,$AU$2:$AU$14,3)</f>
        <v>1</v>
      </c>
      <c r="BK10" s="12">
        <f>SUMIFS($H$2:$H$14,$H$2:$H$14,1,$AU$2:$AU$14,4)</f>
        <v>1</v>
      </c>
      <c r="BL10" s="30"/>
      <c r="BM10" s="31"/>
    </row>
    <row r="11" spans="1:65" x14ac:dyDescent="0.25">
      <c r="A11" s="1"/>
      <c r="B11" t="str">
        <f t="shared" si="5"/>
        <v>0</v>
      </c>
      <c r="C11" s="5"/>
      <c r="D11" s="6"/>
      <c r="E11" t="str">
        <f t="shared" si="6"/>
        <v>0</v>
      </c>
      <c r="F11" s="9"/>
      <c r="G11" s="2"/>
      <c r="H11" s="9"/>
      <c r="I11" s="2"/>
      <c r="J11" s="9"/>
      <c r="K11" s="2"/>
      <c r="L11" s="9"/>
      <c r="M11" s="2"/>
      <c r="N11" s="9"/>
      <c r="O11" s="2"/>
      <c r="P11" s="9"/>
      <c r="Q11" s="2"/>
      <c r="R11" s="9"/>
      <c r="S11" s="2"/>
      <c r="T11" s="9"/>
      <c r="U11" s="2"/>
      <c r="V11" s="9"/>
      <c r="W11" s="2"/>
      <c r="X11" s="9"/>
      <c r="Y11" s="2"/>
      <c r="Z11" s="9"/>
      <c r="AA11" s="2"/>
      <c r="AB11" s="9"/>
      <c r="AC11" s="2"/>
      <c r="AE11" s="2"/>
      <c r="AG11" s="2"/>
      <c r="AI11" s="2"/>
      <c r="AJ11" s="9"/>
      <c r="AK11" s="2"/>
      <c r="AL11" s="9"/>
      <c r="AM11" s="2"/>
      <c r="AO11" s="2"/>
      <c r="AP11" s="9"/>
      <c r="AR11" s="28"/>
      <c r="AT11" s="2"/>
      <c r="BH11" s="12" t="str">
        <f>$AD$1</f>
        <v>Rafa</v>
      </c>
      <c r="BI11" s="12">
        <f>SUMIFS($AD$2:$AD$14,$AD$2:$AD$14,1,$AU$2:$AU$14,1)</f>
        <v>1</v>
      </c>
      <c r="BJ11" s="12">
        <f>SUMIFS($AD$2:$AD$14,$AD$2:$AD$14,1,$AU$2:$AU$14,3)</f>
        <v>0</v>
      </c>
      <c r="BK11" s="12">
        <f>SUMIFS($AD$2:$AD$14,$AD$2:$AD$14,1,$AU$2:$AU$14,14)</f>
        <v>0</v>
      </c>
      <c r="BL11" s="30"/>
      <c r="BM11" s="31"/>
    </row>
    <row r="12" spans="1:65" x14ac:dyDescent="0.25">
      <c r="A12" s="1"/>
      <c r="B12" t="str">
        <f t="shared" si="5"/>
        <v>0</v>
      </c>
      <c r="C12" s="5"/>
      <c r="D12" s="6"/>
      <c r="E12" t="str">
        <f t="shared" si="6"/>
        <v>0</v>
      </c>
      <c r="F12" s="9"/>
      <c r="G12" s="2"/>
      <c r="H12" s="9"/>
      <c r="I12" s="2"/>
      <c r="J12" s="9"/>
      <c r="K12" s="2"/>
      <c r="L12" s="9"/>
      <c r="M12" s="2"/>
      <c r="N12" s="9"/>
      <c r="O12" s="2"/>
      <c r="P12" s="9"/>
      <c r="Q12" s="2"/>
      <c r="R12" s="9"/>
      <c r="S12" s="2"/>
      <c r="T12" s="9"/>
      <c r="U12" s="2"/>
      <c r="V12" s="9"/>
      <c r="W12" s="2"/>
      <c r="X12" s="9"/>
      <c r="Y12" s="2"/>
      <c r="Z12" s="9"/>
      <c r="AA12" s="2"/>
      <c r="AB12" s="9"/>
      <c r="AC12" s="2"/>
      <c r="AE12" s="2"/>
      <c r="AG12" s="2"/>
      <c r="AI12" s="2"/>
      <c r="AJ12" s="9"/>
      <c r="AK12" s="2"/>
      <c r="AL12" s="9"/>
      <c r="AM12" s="2"/>
      <c r="AO12" s="2"/>
      <c r="AP12" s="9"/>
      <c r="AR12" s="28"/>
      <c r="AT12" s="2"/>
      <c r="BH12" s="12" t="str">
        <f>$AB$1</f>
        <v xml:space="preserve">Albert </v>
      </c>
      <c r="BI12" s="12">
        <f>SUMIFS($AB$2:$AB$14,$AB$2:$AB$14,1,$AU$2:$AU$14,1)</f>
        <v>1</v>
      </c>
      <c r="BJ12" s="12">
        <f>SUMIFS($AB$2:$AB$14,$AB$2:$AB$14,1,$AU$2:$AU$14,3)</f>
        <v>0</v>
      </c>
      <c r="BK12" s="12">
        <f>SUMIFS($AB$2:$AB$14,$AB$2:$AB$14,1,$AU$2:$AU$14,4)</f>
        <v>1</v>
      </c>
      <c r="BL12" s="30"/>
      <c r="BM12" s="31"/>
    </row>
    <row r="13" spans="1:65" x14ac:dyDescent="0.25">
      <c r="B13" t="str">
        <f t="shared" si="5"/>
        <v>0</v>
      </c>
      <c r="C13" s="5"/>
      <c r="D13" s="6"/>
      <c r="E13" t="str">
        <f t="shared" si="6"/>
        <v>0</v>
      </c>
      <c r="F13" s="9"/>
      <c r="G13" s="2"/>
      <c r="H13" s="9"/>
      <c r="I13" s="2"/>
      <c r="J13" s="9"/>
      <c r="K13" s="2"/>
      <c r="L13" s="9"/>
      <c r="M13" s="2"/>
      <c r="N13" s="9"/>
      <c r="O13" s="2"/>
      <c r="P13" s="9"/>
      <c r="Q13" s="2"/>
      <c r="R13" s="9"/>
      <c r="S13" s="2"/>
      <c r="T13" s="9"/>
      <c r="U13" s="2"/>
      <c r="V13" s="9"/>
      <c r="W13" s="2"/>
      <c r="X13" s="9"/>
      <c r="Y13" s="2"/>
      <c r="Z13" s="9"/>
      <c r="AA13" s="2"/>
      <c r="AB13" s="9"/>
      <c r="AC13" s="2"/>
      <c r="AE13" s="2"/>
      <c r="AG13" s="2"/>
      <c r="AI13" s="2"/>
      <c r="AJ13" s="9"/>
      <c r="AK13" s="2"/>
      <c r="AL13" s="9"/>
      <c r="AM13" s="2"/>
      <c r="AO13" s="2"/>
      <c r="AP13" s="9"/>
      <c r="AR13" s="28"/>
      <c r="AT13" s="2"/>
      <c r="BH13" s="12" t="str">
        <f>$AF$1</f>
        <v>Robin</v>
      </c>
      <c r="BI13" s="12">
        <f>SUMIFS($AF$2:$AF$14,$AF$2:$AF$14,1,$AU$2:$AU$14,1)</f>
        <v>0</v>
      </c>
      <c r="BJ13" s="12">
        <f>SUMIFS($AF$2:$AF$14,$AF$2:$AF$14,1,$AU$2:$AU$14,3)</f>
        <v>0</v>
      </c>
      <c r="BK13" s="12">
        <f>SUMIFS($AF$2:$AF$14,$AF$2:$AF$14,1,$AU$2:$AU$14,4)</f>
        <v>0</v>
      </c>
      <c r="BL13" s="30"/>
      <c r="BM13" s="31"/>
    </row>
    <row r="14" spans="1:65" ht="15.75" thickBot="1" x14ac:dyDescent="0.3">
      <c r="B14" t="str">
        <f t="shared" si="5"/>
        <v>0</v>
      </c>
      <c r="C14" s="7"/>
      <c r="D14" s="8"/>
      <c r="E14" t="str">
        <f t="shared" si="6"/>
        <v>0</v>
      </c>
      <c r="F14" s="9"/>
      <c r="G14" s="2"/>
      <c r="H14" s="9"/>
      <c r="I14" s="2"/>
      <c r="J14" s="9"/>
      <c r="K14" s="2"/>
      <c r="L14" s="9"/>
      <c r="M14" s="2"/>
      <c r="N14" s="9"/>
      <c r="O14" s="2"/>
      <c r="P14" s="9"/>
      <c r="Q14" s="2"/>
      <c r="R14" s="9"/>
      <c r="S14" s="2"/>
      <c r="T14" s="9"/>
      <c r="U14" s="2"/>
      <c r="V14" s="9"/>
      <c r="W14" s="2"/>
      <c r="X14" s="9"/>
      <c r="Y14" s="2"/>
      <c r="Z14" s="9"/>
      <c r="AA14" s="2"/>
      <c r="AB14" s="9"/>
      <c r="AC14" s="2"/>
      <c r="AE14" s="2"/>
      <c r="AG14" s="2"/>
      <c r="AI14" s="2"/>
      <c r="AJ14" s="9"/>
      <c r="AK14" s="2"/>
      <c r="AL14" s="9"/>
      <c r="AM14" s="2"/>
      <c r="AO14" s="2"/>
      <c r="AP14" s="9"/>
      <c r="AR14" s="28"/>
      <c r="AT14" s="2"/>
      <c r="BH14" s="12" t="str">
        <f>$F$1</f>
        <v>Marc</v>
      </c>
      <c r="BI14" s="12">
        <f>SUMIFS($F$2:$F$14,$F$2:$F$14,1,$AU$2:$AU$14,1)</f>
        <v>1</v>
      </c>
      <c r="BJ14" s="12">
        <f>SUMIFS($F$2:$F$14,$F$2:$F$14,1,$AU$2:$AU$14,3)</f>
        <v>1</v>
      </c>
      <c r="BK14" s="12">
        <f>SUMIFS($F$2:$F$14,$F$2:$F$14,1,$AU$2:$AU$14,4)</f>
        <v>0</v>
      </c>
      <c r="BL14" s="30"/>
      <c r="BM14" s="31"/>
    </row>
    <row r="15" spans="1:65" x14ac:dyDescent="0.25">
      <c r="A15" t="s">
        <v>34</v>
      </c>
      <c r="B15" s="67">
        <f>COUNTIF(B2:B14,1)+COUNTIF(B2:B14,-1)</f>
        <v>8</v>
      </c>
      <c r="C15" s="67"/>
      <c r="D15" s="67"/>
      <c r="E15" s="68"/>
      <c r="F15" s="71">
        <f>(F18+F19)/$B$15</f>
        <v>0.5</v>
      </c>
      <c r="G15" s="72"/>
      <c r="H15" s="71">
        <f t="shared" ref="H15" si="7">(H18+H19)/$B$15</f>
        <v>0.5</v>
      </c>
      <c r="I15" s="72"/>
      <c r="J15" s="71">
        <f t="shared" ref="J15" si="8">(J18+J19)/$B$15</f>
        <v>1</v>
      </c>
      <c r="K15" s="72"/>
      <c r="L15" s="71">
        <f t="shared" ref="L15" si="9">(L18+L19)/$B$15</f>
        <v>0.875</v>
      </c>
      <c r="M15" s="72"/>
      <c r="N15" s="71">
        <f t="shared" ref="N15" si="10">(N18+N19)/$B$15</f>
        <v>1</v>
      </c>
      <c r="O15" s="72"/>
      <c r="P15" s="71">
        <f t="shared" ref="P15" si="11">(P18+P19)/$B$15</f>
        <v>1</v>
      </c>
      <c r="Q15" s="72"/>
      <c r="R15" s="71">
        <f t="shared" ref="R15" si="12">(R18+R19)/$B$15</f>
        <v>0.25</v>
      </c>
      <c r="S15" s="72"/>
      <c r="T15" s="71">
        <f t="shared" ref="T15" si="13">(T18+T19)/$B$15</f>
        <v>1</v>
      </c>
      <c r="U15" s="72"/>
      <c r="V15" s="71">
        <f t="shared" ref="V15" si="14">(V18+V19)/$B$15</f>
        <v>1</v>
      </c>
      <c r="W15" s="72"/>
      <c r="X15" s="71">
        <f t="shared" ref="X15" si="15">(X18+X19)/$B$15</f>
        <v>1</v>
      </c>
      <c r="Y15" s="72"/>
      <c r="Z15" s="71">
        <f t="shared" ref="Z15" si="16">(Z18+Z19)/$B$15</f>
        <v>1</v>
      </c>
      <c r="AA15" s="72"/>
      <c r="AB15" s="71">
        <f t="shared" ref="AB15" si="17">(AB18+AB19)/$B$15</f>
        <v>1</v>
      </c>
      <c r="AC15" s="72"/>
      <c r="AD15" s="71">
        <f t="shared" ref="AD15" si="18">(AD18+AD19)/$B$15</f>
        <v>1</v>
      </c>
      <c r="AE15" s="72"/>
      <c r="AF15" s="71">
        <f t="shared" ref="AF15" si="19">(AF18+AF19)/$B$15</f>
        <v>0.625</v>
      </c>
      <c r="AG15" s="72"/>
      <c r="AH15" s="71">
        <f t="shared" ref="AH15" si="20">(AH18+AH19)/$B$15</f>
        <v>0.125</v>
      </c>
      <c r="AI15" s="72"/>
      <c r="AJ15" s="71">
        <f t="shared" ref="AJ15" si="21">(AJ18+AJ19)/$B$15</f>
        <v>0.25</v>
      </c>
      <c r="AK15" s="72"/>
      <c r="AL15" s="71">
        <f t="shared" ref="AL15" si="22">(AL18+AL19)/$B$15</f>
        <v>0.25</v>
      </c>
      <c r="AM15" s="72"/>
      <c r="AN15" s="71">
        <f t="shared" ref="AN15" si="23">(AN18+AN19)/$B$15</f>
        <v>0.25</v>
      </c>
      <c r="AO15" s="72"/>
      <c r="AP15" s="71">
        <f t="shared" ref="AP15" si="24">(AP18+AP19)/$B$15</f>
        <v>0.375</v>
      </c>
      <c r="AQ15" s="72"/>
      <c r="AR15" s="28"/>
      <c r="AT15" s="2"/>
      <c r="BH15" s="12" t="str">
        <f>$AN$1</f>
        <v>Simi</v>
      </c>
      <c r="BI15" s="12">
        <f>SUMIFS($AN$2:$AN$14,$AN$2:$AN$14,1,$AU$2:$AU$14,1)</f>
        <v>0</v>
      </c>
      <c r="BJ15" s="12">
        <f>SUMIFS($AN$2:$AN$14,$AN$2:$AN$14,1,$AU$2:$AU$14,3)</f>
        <v>0</v>
      </c>
      <c r="BK15" s="12">
        <f>SUMIFS($AN$2:$AN$14,$AN$2:$AN$14,1,$AU$2:$AU$14,4)</f>
        <v>0</v>
      </c>
      <c r="BL15" s="30"/>
      <c r="BM15" s="31"/>
    </row>
    <row r="16" spans="1:65" x14ac:dyDescent="0.25">
      <c r="A16" t="s">
        <v>35</v>
      </c>
      <c r="B16" s="67">
        <f>COUNTIFS(B2:B14, -1, E2:E14, -1)</f>
        <v>0</v>
      </c>
      <c r="C16" s="67"/>
      <c r="D16" s="67"/>
      <c r="E16" s="68"/>
      <c r="F16" s="9"/>
      <c r="G16" s="2"/>
      <c r="H16" s="9"/>
      <c r="I16" s="2"/>
      <c r="J16" s="9"/>
      <c r="K16" s="2"/>
      <c r="L16" s="9"/>
      <c r="M16" s="2"/>
      <c r="N16" s="9"/>
      <c r="O16" s="2"/>
      <c r="P16" s="9"/>
      <c r="Q16" s="2"/>
      <c r="R16" s="9"/>
      <c r="S16" s="2"/>
      <c r="T16" s="75"/>
      <c r="U16" s="68"/>
      <c r="V16" s="9"/>
      <c r="W16" s="2"/>
      <c r="X16" s="9"/>
      <c r="Y16" s="2"/>
      <c r="Z16" s="9"/>
      <c r="AA16" s="2"/>
      <c r="AB16" s="9"/>
      <c r="AC16" s="2"/>
      <c r="AE16" s="2"/>
      <c r="AG16" s="2"/>
      <c r="AI16" s="2"/>
      <c r="AJ16" s="9"/>
      <c r="AK16" s="2"/>
      <c r="AL16" s="9"/>
      <c r="AM16" s="2"/>
      <c r="AO16" s="2"/>
      <c r="AP16" s="9"/>
      <c r="AR16" s="28"/>
      <c r="AT16" s="2"/>
      <c r="BH16" s="12" t="str">
        <f>$AP$1</f>
        <v>Domi</v>
      </c>
      <c r="BI16" s="12">
        <f>SUMIFS($AP$2:$AP$14,$AP$2:$AP$14,1,$AU$2:$AU$14,1)</f>
        <v>0</v>
      </c>
      <c r="BJ16" s="12">
        <f>SUMIFS($AP$2:$AP$14,$AP$2:$AP$14,1,$AU$2:$AU$14,3)</f>
        <v>0</v>
      </c>
      <c r="BK16" s="12">
        <f>SUMIFS($AP$2:$AP$14,$AP$2:$AP$14,1,$AU$2:$AU$14,4)</f>
        <v>0</v>
      </c>
    </row>
    <row r="17" spans="1:64" x14ac:dyDescent="0.25">
      <c r="A17" t="s">
        <v>36</v>
      </c>
      <c r="B17" s="76">
        <f>B18/(B18+B19)</f>
        <v>0.75</v>
      </c>
      <c r="C17" s="76"/>
      <c r="D17" s="77">
        <f>D18/(D18+D19)</f>
        <v>0.25</v>
      </c>
      <c r="E17" s="72"/>
      <c r="F17" s="71">
        <f>IF(COUNTIF(F2:F14,1)+COUNTIF(F2:F14,-1)&gt;2,F18/(F18+F19),"")</f>
        <v>0.5</v>
      </c>
      <c r="G17" s="72"/>
      <c r="H17" s="71">
        <f>IF(COUNTIF(H2:H14,1)+COUNTIF(H2:H14,-1)&gt;2,H18/(H18+H19),"")</f>
        <v>0.5</v>
      </c>
      <c r="I17" s="72"/>
      <c r="J17" s="71">
        <f>IF(COUNTIF(J2:J14,1)+COUNTIF(J2:J14,-1)&gt;2,J18/(J18+J19),"")</f>
        <v>0.75</v>
      </c>
      <c r="K17" s="72"/>
      <c r="L17" s="71">
        <f>IF(COUNTIF(L2:L14,1)+COUNTIF(L2:L14,-1)&gt;2,L18/(L18+L19),"")</f>
        <v>0.7142857142857143</v>
      </c>
      <c r="M17" s="72"/>
      <c r="N17" s="71">
        <f>IF(COUNTIF(N2:N14,1)+COUNTIF(N2:N14,-1)&gt;2,N18/(N18+N19),"")</f>
        <v>0.75</v>
      </c>
      <c r="O17" s="72"/>
      <c r="P17" s="71">
        <f>IF(COUNTIF(P2:P14,1)+COUNTIF(P2:P14,-1)&gt;2,P18/(P18+P19),"")</f>
        <v>0.75</v>
      </c>
      <c r="Q17" s="72"/>
      <c r="R17" s="71" t="str">
        <f>IF(COUNTIF(R2:R14,1)+COUNTIF(R2:R14,-1)&gt;2,R18/(R18+R19),"")</f>
        <v/>
      </c>
      <c r="S17" s="72"/>
      <c r="T17" s="71">
        <f>IF(COUNTIF(T2:T14,1)+COUNTIF(T2:T14,-1)&gt;2,T18/(T18+T19),"")</f>
        <v>0.875</v>
      </c>
      <c r="U17" s="72"/>
      <c r="V17" s="71">
        <f>IF(COUNTIF(V2:V14,1)+COUNTIF(V2:V14,-1)&gt;2,V18/(V18+V19),"")</f>
        <v>0.25</v>
      </c>
      <c r="W17" s="72"/>
      <c r="X17" s="71">
        <f>IF(COUNTIF(X2:X14,1)+COUNTIF(X2:X14,-1)&gt;2,X18/(X18+X19),"")</f>
        <v>0.5</v>
      </c>
      <c r="Y17" s="72"/>
      <c r="Z17" s="71">
        <f>IF(COUNTIF(Z2:Z14,1)+COUNTIF(Z2:Z14,-1)&gt;2,Z18/(Z18+Z19),"")</f>
        <v>0.75</v>
      </c>
      <c r="AA17" s="72"/>
      <c r="AB17" s="71">
        <f>IF(COUNTIF(AB2:AB14,1)+COUNTIF(AB2:AB14,-1)&gt;2,AB18/(AB18+AB19),"")</f>
        <v>0.25</v>
      </c>
      <c r="AC17" s="72"/>
      <c r="AD17" s="71">
        <f>IF(COUNTIF(AD2:AD14,1)+COUNTIF(AD2:AD14,-1)&gt;2,AD18/(AD18+AD19),"")</f>
        <v>0.25</v>
      </c>
      <c r="AE17" s="72"/>
      <c r="AF17" s="71">
        <f>IF(COUNTIF(AF2:AF14,1)+COUNTIF(AF2:AF14,-1)&gt;2,AF18/(AF18+AF19),"")</f>
        <v>0</v>
      </c>
      <c r="AG17" s="72"/>
      <c r="AH17" s="71" t="str">
        <f>IF(COUNTIF(AH2:AH14,1)+COUNTIF(AH2:AH14,-1)&gt;2,AH18/(AH18+AH19),"")</f>
        <v/>
      </c>
      <c r="AI17" s="72"/>
      <c r="AJ17" s="71" t="str">
        <f>IF(COUNTIF(AJ2:AJ14,1)+COUNTIF(AJ2:AJ14,-1)&gt;2,AJ18/(AJ18+AJ19),"")</f>
        <v/>
      </c>
      <c r="AK17" s="72"/>
      <c r="AL17" s="71" t="str">
        <f>IF(COUNTIF(AL2:AL14,1)+COUNTIF(AL2:AL14,-1)&gt;2,AL18/(AL18+AL19),"")</f>
        <v/>
      </c>
      <c r="AM17" s="72"/>
      <c r="AN17" s="71" t="str">
        <f>IF(COUNTIF(AN2:AN14,1)+COUNTIF(AN2:AN14,-1)&gt;2,AN18/(AN18+AN19),"")</f>
        <v/>
      </c>
      <c r="AO17" s="72"/>
      <c r="AP17" s="71">
        <f>IF(COUNTIF(AP2:AP14,1)+COUNTIF(AP2:AP14,-1)&gt;2,AP18/(AP18+AP19),"")</f>
        <v>0</v>
      </c>
      <c r="AQ17" s="72"/>
      <c r="AR17" s="28" t="s">
        <v>36</v>
      </c>
      <c r="AS17" s="26">
        <f>AS18/(AS18+AS19)</f>
        <v>0.5</v>
      </c>
      <c r="AT17" s="26">
        <f>AT18/(AT18+AT19)</f>
        <v>0.5</v>
      </c>
      <c r="BH17" s="12" t="str">
        <f>$AJ$1</f>
        <v>Flo</v>
      </c>
      <c r="BI17" s="12">
        <f>SUMIFS($AJ$2:$AJ$14,$AJ$2:$AJ$14,1,$AU$2:$AU$14,1)</f>
        <v>1</v>
      </c>
      <c r="BJ17" s="12">
        <f>SUMIFS($AJ$2:$AJ$14,$AJ$2:$AJ$14,1,$AU$2:$AU$14,3)</f>
        <v>0</v>
      </c>
      <c r="BK17" s="12">
        <f>SUMIFS($AJ$2:$AJ$14,$AJ$2:$AJ$14,1,$AU$2:$AU$14,4)</f>
        <v>0</v>
      </c>
    </row>
    <row r="18" spans="1:64" x14ac:dyDescent="0.25">
      <c r="A18" t="s">
        <v>25</v>
      </c>
      <c r="B18" s="67">
        <f>COUNTIF(B2:B14,1)</f>
        <v>6</v>
      </c>
      <c r="C18" s="67"/>
      <c r="D18" s="67">
        <f>COUNTIF(E2:E14,1)</f>
        <v>2</v>
      </c>
      <c r="E18" s="68"/>
      <c r="F18" s="75">
        <f>SUMIF(F2:F14,"&gt;0",F2:F14)</f>
        <v>2</v>
      </c>
      <c r="G18" s="68"/>
      <c r="H18" s="75">
        <f>SUMIF(H2:H14,"&gt;0",H2:H14)</f>
        <v>2</v>
      </c>
      <c r="I18" s="68"/>
      <c r="J18" s="75">
        <f t="shared" ref="J18" si="25">SUMIF(J2:J14,"&gt;0",J2:J14)</f>
        <v>6</v>
      </c>
      <c r="K18" s="68"/>
      <c r="L18" s="75">
        <f t="shared" ref="L18" si="26">SUMIF(L2:L14,"&gt;0",L2:L14)</f>
        <v>5</v>
      </c>
      <c r="M18" s="68"/>
      <c r="N18" s="75">
        <f t="shared" ref="N18" si="27">SUMIF(N2:N14,"&gt;0",N2:N14)</f>
        <v>6</v>
      </c>
      <c r="O18" s="68"/>
      <c r="P18" s="75">
        <f t="shared" ref="P18" si="28">SUMIF(P2:P14,"&gt;0",P2:P14)</f>
        <v>6</v>
      </c>
      <c r="Q18" s="68"/>
      <c r="R18" s="75">
        <f t="shared" ref="R18" si="29">SUMIF(R2:R14,"&gt;0",R2:R14)</f>
        <v>1</v>
      </c>
      <c r="S18" s="68"/>
      <c r="T18" s="75">
        <f t="shared" ref="T18" si="30">SUMIF(T2:T14,"&gt;0",T2:T14)</f>
        <v>7</v>
      </c>
      <c r="U18" s="68"/>
      <c r="V18" s="75">
        <f t="shared" ref="V18" si="31">SUMIF(V2:V14,"&gt;0",V2:V14)</f>
        <v>2</v>
      </c>
      <c r="W18" s="68"/>
      <c r="X18" s="75">
        <f t="shared" ref="X18" si="32">SUMIF(X2:X14,"&gt;0",X2:X14)</f>
        <v>4</v>
      </c>
      <c r="Y18" s="68"/>
      <c r="Z18" s="75">
        <f t="shared" ref="Z18" si="33">SUMIF(Z2:Z14,"&gt;0",Z2:Z14)</f>
        <v>6</v>
      </c>
      <c r="AA18" s="68"/>
      <c r="AB18" s="75">
        <f t="shared" ref="AB18" si="34">SUMIF(AB2:AB14,"&gt;0",AB2:AB14)</f>
        <v>2</v>
      </c>
      <c r="AC18" s="68"/>
      <c r="AD18" s="75">
        <f t="shared" ref="AD18" si="35">SUMIF(AD2:AD14,"&gt;0",AD2:AD14)</f>
        <v>2</v>
      </c>
      <c r="AE18" s="68"/>
      <c r="AF18" s="75">
        <f t="shared" ref="AF18" si="36">SUMIF(AF2:AF14,"&gt;0",AF2:AF14)</f>
        <v>0</v>
      </c>
      <c r="AG18" s="68"/>
      <c r="AH18" s="75">
        <f t="shared" ref="AH18" si="37">SUMIF(AH2:AH14,"&gt;0",AH2:AH14)</f>
        <v>1</v>
      </c>
      <c r="AI18" s="68"/>
      <c r="AJ18" s="75">
        <f t="shared" ref="AJ18" si="38">SUMIF(AJ2:AJ14,"&gt;0",AJ2:AJ14)</f>
        <v>1</v>
      </c>
      <c r="AK18" s="68"/>
      <c r="AL18" s="75">
        <f t="shared" ref="AL18" si="39">SUMIF(AL2:AL14,"&gt;0",AL2:AL14)</f>
        <v>1</v>
      </c>
      <c r="AM18" s="68"/>
      <c r="AN18" s="75">
        <f t="shared" ref="AN18" si="40">SUMIF(AN2:AN14,"&gt;0",AN2:AN14)</f>
        <v>0</v>
      </c>
      <c r="AO18" s="68"/>
      <c r="AP18" s="75">
        <f t="shared" ref="AP18" si="41">SUMIF(AP2:AP14,"&gt;0",AP2:AP14)</f>
        <v>0</v>
      </c>
      <c r="AQ18" s="68"/>
      <c r="AR18" s="28" t="s">
        <v>25</v>
      </c>
      <c r="AS18">
        <f>COUNTIF(AS2:AS9,1)</f>
        <v>2</v>
      </c>
      <c r="AT18" s="2">
        <f>COUNTIF(AT2:AT9,1)</f>
        <v>2</v>
      </c>
      <c r="BH18" s="12" t="str">
        <f>$AL$1</f>
        <v>Petar</v>
      </c>
      <c r="BI18" s="12">
        <f>SUMIFS($AL$2:$AL$14,$AL$2:$AL$14,1,$AU$2:$AU$14,1)</f>
        <v>1</v>
      </c>
      <c r="BJ18" s="12">
        <f>SUMIFS($AL$2:$AL$14,$AL$2:$AL$14,1,$AU$2:$AU$14,3)</f>
        <v>0</v>
      </c>
      <c r="BK18" s="12">
        <f>SUMIFS($AL$2:$AL$14,$AL$2:$AL$14,1,$AU$2:$AU$14,4)</f>
        <v>0</v>
      </c>
    </row>
    <row r="19" spans="1:64" x14ac:dyDescent="0.25">
      <c r="A19" t="s">
        <v>37</v>
      </c>
      <c r="B19" s="67">
        <f>COUNTIF(B2:B14,-1)</f>
        <v>2</v>
      </c>
      <c r="C19" s="67"/>
      <c r="D19" s="67">
        <f>COUNTIF(E2:E14,-1)</f>
        <v>6</v>
      </c>
      <c r="E19" s="68"/>
      <c r="F19" s="75">
        <f>-1*SUMIF(F2:F14,"&lt;0",F2:F14)</f>
        <v>2</v>
      </c>
      <c r="G19" s="68"/>
      <c r="H19" s="75">
        <f t="shared" ref="H19" si="42">-1*SUMIF(H2:H14,"&lt;0",H2:H14)</f>
        <v>2</v>
      </c>
      <c r="I19" s="68"/>
      <c r="J19" s="75">
        <f t="shared" ref="J19" si="43">-1*SUMIF(J2:J14,"&lt;0",J2:J14)</f>
        <v>2</v>
      </c>
      <c r="K19" s="68"/>
      <c r="L19" s="75">
        <f t="shared" ref="L19" si="44">-1*SUMIF(L2:L14,"&lt;0",L2:L14)</f>
        <v>2</v>
      </c>
      <c r="M19" s="68"/>
      <c r="N19" s="75">
        <f t="shared" ref="N19" si="45">-1*SUMIF(N2:N14,"&lt;0",N2:N14)</f>
        <v>2</v>
      </c>
      <c r="O19" s="68"/>
      <c r="P19" s="75">
        <f t="shared" ref="P19" si="46">-1*SUMIF(P2:P14,"&lt;0",P2:P14)</f>
        <v>2</v>
      </c>
      <c r="Q19" s="68"/>
      <c r="R19" s="75">
        <f t="shared" ref="R19" si="47">-1*SUMIF(R2:R14,"&lt;0",R2:R14)</f>
        <v>1</v>
      </c>
      <c r="S19" s="68"/>
      <c r="T19" s="75">
        <f t="shared" ref="T19" si="48">-1*SUMIF(T2:T14,"&lt;0",T2:T14)</f>
        <v>1</v>
      </c>
      <c r="U19" s="68"/>
      <c r="V19" s="75">
        <f t="shared" ref="V19" si="49">-1*SUMIF(V2:V14,"&lt;0",V2:V14)</f>
        <v>6</v>
      </c>
      <c r="W19" s="68"/>
      <c r="X19" s="75">
        <f t="shared" ref="X19" si="50">-1*SUMIF(X2:X14,"&lt;0",X2:X14)</f>
        <v>4</v>
      </c>
      <c r="Y19" s="68"/>
      <c r="Z19" s="75">
        <f t="shared" ref="Z19" si="51">-1*SUMIF(Z2:Z14,"&lt;0",Z2:Z14)</f>
        <v>2</v>
      </c>
      <c r="AA19" s="68"/>
      <c r="AB19" s="75">
        <f t="shared" ref="AB19" si="52">-1*SUMIF(AB2:AB14,"&lt;0",AB2:AB14)</f>
        <v>6</v>
      </c>
      <c r="AC19" s="68"/>
      <c r="AD19" s="75">
        <f t="shared" ref="AD19" si="53">-1*SUMIF(AD2:AD14,"&lt;0",AD2:AD14)</f>
        <v>6</v>
      </c>
      <c r="AE19" s="68"/>
      <c r="AF19" s="75">
        <f t="shared" ref="AF19" si="54">-1*SUMIF(AF2:AF14,"&lt;0",AF2:AF14)</f>
        <v>5</v>
      </c>
      <c r="AG19" s="68"/>
      <c r="AH19" s="75">
        <f t="shared" ref="AH19" si="55">-1*SUMIF(AH2:AH14,"&lt;0",AH2:AH14)</f>
        <v>0</v>
      </c>
      <c r="AI19" s="68"/>
      <c r="AJ19" s="75">
        <f t="shared" ref="AJ19" si="56">-1*SUMIF(AJ2:AJ14,"&lt;0",AJ2:AJ14)</f>
        <v>1</v>
      </c>
      <c r="AK19" s="68"/>
      <c r="AL19" s="75">
        <f t="shared" ref="AL19" si="57">-1*SUMIF(AL2:AL14,"&lt;0",AL2:AL14)</f>
        <v>1</v>
      </c>
      <c r="AM19" s="68"/>
      <c r="AN19" s="75">
        <f t="shared" ref="AN19" si="58">-1*SUMIF(AN2:AN14,"&lt;0",AN2:AN14)</f>
        <v>2</v>
      </c>
      <c r="AO19" s="68"/>
      <c r="AP19" s="75">
        <f t="shared" ref="AP19" si="59">-1*SUMIF(AP2:AP14,"&lt;0",AP2:AP14)</f>
        <v>3</v>
      </c>
      <c r="AQ19" s="68"/>
      <c r="AR19" s="28" t="s">
        <v>37</v>
      </c>
      <c r="AS19">
        <f>COUNTIF(AS2:AS14,-1)</f>
        <v>2</v>
      </c>
      <c r="AT19" s="2">
        <f>COUNTIF(AT2:AT14,-1)</f>
        <v>2</v>
      </c>
    </row>
    <row r="20" spans="1:64" x14ac:dyDescent="0.25">
      <c r="A20" t="s">
        <v>30</v>
      </c>
      <c r="B20" s="67">
        <f>SUM(C2:C14)</f>
        <v>43</v>
      </c>
      <c r="C20" s="67"/>
      <c r="D20" s="67">
        <f>SUM(D2:D14)</f>
        <v>22</v>
      </c>
      <c r="E20" s="68"/>
      <c r="F20" s="75">
        <f>SUM(G2:G14)</f>
        <v>2</v>
      </c>
      <c r="G20" s="68"/>
      <c r="H20" s="78">
        <f t="shared" ref="H20" si="60">SUM(I2:I14)</f>
        <v>0</v>
      </c>
      <c r="I20" s="79"/>
      <c r="J20" s="78">
        <f t="shared" ref="J20" si="61">SUM(K2:K14)</f>
        <v>3</v>
      </c>
      <c r="K20" s="79"/>
      <c r="L20" s="78">
        <f t="shared" ref="L20" si="62">SUM(M2:M14)</f>
        <v>4</v>
      </c>
      <c r="M20" s="79"/>
      <c r="N20" s="78">
        <f t="shared" ref="N20" si="63">SUM(O2:O14)</f>
        <v>12</v>
      </c>
      <c r="O20" s="79"/>
      <c r="P20" s="78">
        <f t="shared" ref="P20" si="64">SUM(Q2:Q14)</f>
        <v>5</v>
      </c>
      <c r="Q20" s="79"/>
      <c r="R20" s="78">
        <f t="shared" ref="R20" si="65">SUM(S2:S14)</f>
        <v>0</v>
      </c>
      <c r="S20" s="79"/>
      <c r="T20" s="78">
        <f t="shared" ref="T20" si="66">SUM(U2:U14)</f>
        <v>15</v>
      </c>
      <c r="U20" s="79"/>
      <c r="V20" s="78">
        <f t="shared" ref="V20" si="67">SUM(W2:W14)</f>
        <v>0</v>
      </c>
      <c r="W20" s="79"/>
      <c r="X20" s="78">
        <f t="shared" ref="X20" si="68">SUM(Y2:Y14)</f>
        <v>0</v>
      </c>
      <c r="Y20" s="79"/>
      <c r="Z20" s="78">
        <f t="shared" ref="Z20" si="69">SUM(AA2:AA14)</f>
        <v>2</v>
      </c>
      <c r="AA20" s="79"/>
      <c r="AB20" s="78">
        <f t="shared" ref="AB20" si="70">SUM(AC2:AC14)</f>
        <v>8</v>
      </c>
      <c r="AC20" s="79"/>
      <c r="AD20" s="78">
        <f t="shared" ref="AD20" si="71">SUM(AE2:AE14)</f>
        <v>5</v>
      </c>
      <c r="AE20" s="79"/>
      <c r="AF20" s="78">
        <f t="shared" ref="AF20" si="72">SUM(AG2:AG14)</f>
        <v>3</v>
      </c>
      <c r="AG20" s="79"/>
      <c r="AH20" s="78">
        <f t="shared" ref="AH20" si="73">SUM(AI2:AI14)</f>
        <v>1</v>
      </c>
      <c r="AI20" s="79"/>
      <c r="AJ20" s="78">
        <f t="shared" ref="AJ20" si="74">SUM(AK2:AK14)</f>
        <v>0</v>
      </c>
      <c r="AK20" s="79"/>
      <c r="AL20" s="78">
        <f t="shared" ref="AL20" si="75">SUM(AM2:AM14)</f>
        <v>0</v>
      </c>
      <c r="AM20" s="79"/>
      <c r="AN20" s="78">
        <f t="shared" ref="AN20" si="76">SUM(AO2:AO14)</f>
        <v>1</v>
      </c>
      <c r="AO20" s="79"/>
      <c r="AP20" s="78">
        <f t="shared" ref="AP20" si="77">SUM(AQ2:AQ14)</f>
        <v>2</v>
      </c>
      <c r="AQ20" s="79"/>
      <c r="AR20" s="29" t="s">
        <v>30</v>
      </c>
      <c r="AS20" s="24" cm="1">
        <f t="array" ref="AS20">SUM((D2:D14)*(AR2:AR14))</f>
        <v>15</v>
      </c>
      <c r="AT20" s="25" cm="1">
        <f t="array" ref="AT20">SUM((C2:C14)*(AR2:AR14))</f>
        <v>17</v>
      </c>
    </row>
    <row r="21" spans="1:64" ht="15.75" thickBot="1" x14ac:dyDescent="0.3">
      <c r="A21" t="s">
        <v>38</v>
      </c>
      <c r="B21" s="80">
        <f>B20/(B18+B19)</f>
        <v>5.375</v>
      </c>
      <c r="C21" s="80"/>
      <c r="D21" s="80">
        <f t="shared" ref="D21" si="78">D20/(D18+D19)</f>
        <v>2.75</v>
      </c>
      <c r="E21" s="80"/>
      <c r="F21" s="81">
        <f t="shared" ref="F21" si="79">F20/(F18+F19)</f>
        <v>0.5</v>
      </c>
      <c r="G21" s="82"/>
      <c r="H21" s="81">
        <f t="shared" ref="H21" si="80">H20/(H18+H19)</f>
        <v>0</v>
      </c>
      <c r="I21" s="82"/>
      <c r="J21" s="81">
        <f t="shared" ref="J21" si="81">J20/(J18+J19)</f>
        <v>0.375</v>
      </c>
      <c r="K21" s="82"/>
      <c r="L21" s="81">
        <f t="shared" ref="L21" si="82">L20/(L18+L19)</f>
        <v>0.5714285714285714</v>
      </c>
      <c r="M21" s="82"/>
      <c r="N21" s="81">
        <f t="shared" ref="N21" si="83">N20/(N18+N19)</f>
        <v>1.5</v>
      </c>
      <c r="O21" s="82"/>
      <c r="P21" s="81">
        <f t="shared" ref="P21" si="84">P20/(P18+P19)</f>
        <v>0.625</v>
      </c>
      <c r="Q21" s="82"/>
      <c r="R21" s="81">
        <f t="shared" ref="R21" si="85">R20/(R18+R19)</f>
        <v>0</v>
      </c>
      <c r="S21" s="82"/>
      <c r="T21" s="81">
        <f t="shared" ref="T21" si="86">T20/(T18+T19)</f>
        <v>1.875</v>
      </c>
      <c r="U21" s="82"/>
      <c r="V21" s="81">
        <f t="shared" ref="V21" si="87">V20/(V18+V19)</f>
        <v>0</v>
      </c>
      <c r="W21" s="82"/>
      <c r="X21" s="81">
        <f t="shared" ref="X21" si="88">X20/(X18+X19)</f>
        <v>0</v>
      </c>
      <c r="Y21" s="82"/>
      <c r="Z21" s="81">
        <f t="shared" ref="Z21" si="89">Z20/(Z18+Z19)</f>
        <v>0.25</v>
      </c>
      <c r="AA21" s="82"/>
      <c r="AB21" s="81">
        <f t="shared" ref="AB21" si="90">AB20/(AB18+AB19)</f>
        <v>1</v>
      </c>
      <c r="AC21" s="82"/>
      <c r="AD21" s="81">
        <f t="shared" ref="AD21" si="91">AD20/(AD18+AD19)</f>
        <v>0.625</v>
      </c>
      <c r="AE21" s="82"/>
      <c r="AF21" s="81">
        <f t="shared" ref="AF21" si="92">AF20/(AF18+AF19)</f>
        <v>0.6</v>
      </c>
      <c r="AG21" s="82"/>
      <c r="AH21" s="81">
        <f t="shared" ref="AH21" si="93">AH20/(AH18+AH19)</f>
        <v>1</v>
      </c>
      <c r="AI21" s="82"/>
      <c r="AJ21" s="81">
        <f t="shared" ref="AJ21" si="94">AJ20/(AJ18+AJ19)</f>
        <v>0</v>
      </c>
      <c r="AK21" s="82"/>
      <c r="AL21" s="81">
        <f t="shared" ref="AL21" si="95">AL20/(AL18+AL19)</f>
        <v>0</v>
      </c>
      <c r="AM21" s="82"/>
      <c r="AN21" s="81">
        <f t="shared" ref="AN21" si="96">AN20/(AN18+AN19)</f>
        <v>0.5</v>
      </c>
      <c r="AO21" s="82"/>
      <c r="AP21" s="81">
        <f t="shared" ref="AP21" si="97">AP20/(AP18+AP19)</f>
        <v>0.66666666666666663</v>
      </c>
      <c r="AQ21" s="82"/>
      <c r="AR21" s="42"/>
      <c r="AS21" s="40">
        <f>AS20/(AS18+AS19)</f>
        <v>3.75</v>
      </c>
      <c r="AT21" s="40">
        <f>AT20/(AT18+AT19)</f>
        <v>4.25</v>
      </c>
      <c r="AU21" s="41"/>
      <c r="AV21" s="10"/>
    </row>
    <row r="22" spans="1:64" x14ac:dyDescent="0.25">
      <c r="F22" s="83" t="s">
        <v>2</v>
      </c>
      <c r="G22" s="70"/>
      <c r="H22" s="75" t="s">
        <v>3</v>
      </c>
      <c r="I22" s="68"/>
      <c r="J22" s="75" t="s">
        <v>4</v>
      </c>
      <c r="K22" s="68"/>
      <c r="L22" s="16" t="s">
        <v>5</v>
      </c>
      <c r="M22" s="13"/>
      <c r="N22" s="16" t="s">
        <v>6</v>
      </c>
      <c r="O22" s="13"/>
      <c r="P22" s="75" t="s">
        <v>7</v>
      </c>
      <c r="Q22" s="68"/>
      <c r="R22" s="75" t="s">
        <v>8</v>
      </c>
      <c r="S22" s="84"/>
      <c r="T22" s="85" t="s">
        <v>9</v>
      </c>
      <c r="U22" s="68"/>
      <c r="V22" s="75" t="s">
        <v>10</v>
      </c>
      <c r="W22" s="68"/>
      <c r="X22" s="75" t="s">
        <v>11</v>
      </c>
      <c r="Y22" s="68"/>
      <c r="Z22" s="75" t="s">
        <v>12</v>
      </c>
      <c r="AA22" s="68"/>
      <c r="AB22" s="75" t="s">
        <v>13</v>
      </c>
      <c r="AC22" s="68"/>
      <c r="AD22" s="73" t="s">
        <v>14</v>
      </c>
      <c r="AE22" s="74"/>
      <c r="AF22" s="73" t="s">
        <v>15</v>
      </c>
      <c r="AG22" s="74"/>
      <c r="AH22" s="75" t="s">
        <v>16</v>
      </c>
      <c r="AI22" s="68"/>
      <c r="AJ22" s="73" t="s">
        <v>17</v>
      </c>
      <c r="AK22" s="74"/>
      <c r="AL22" s="73" t="s">
        <v>18</v>
      </c>
      <c r="AM22" s="74"/>
      <c r="AN22" s="73" t="s">
        <v>39</v>
      </c>
      <c r="AO22" s="74"/>
      <c r="AP22" s="73" t="s">
        <v>40</v>
      </c>
      <c r="AQ22" s="74"/>
      <c r="BA22" t="s">
        <v>26</v>
      </c>
      <c r="BB22" t="s">
        <v>41</v>
      </c>
      <c r="BC22" t="s">
        <v>30</v>
      </c>
      <c r="BD22" t="s">
        <v>36</v>
      </c>
      <c r="BE22" t="s">
        <v>25</v>
      </c>
      <c r="BG22" t="s">
        <v>26</v>
      </c>
      <c r="BH22" t="s">
        <v>41</v>
      </c>
      <c r="BI22" t="s">
        <v>30</v>
      </c>
      <c r="BK22" s="36" t="s">
        <v>26</v>
      </c>
      <c r="BL22" s="36" t="s">
        <v>25</v>
      </c>
    </row>
    <row r="23" spans="1:64" x14ac:dyDescent="0.25">
      <c r="BA23" s="12" t="str">
        <f>$T$1</f>
        <v>Crouch</v>
      </c>
      <c r="BB23" s="12">
        <f>_xlfn.RANK.EQ($T$17,$F$17:$AQ$17)</f>
        <v>1</v>
      </c>
      <c r="BC23" s="12">
        <f>$T$20</f>
        <v>15</v>
      </c>
      <c r="BD23" s="30">
        <f t="shared" ref="BD23" si="98">$T$17</f>
        <v>0.875</v>
      </c>
      <c r="BE23" s="31">
        <f>$T$18</f>
        <v>7</v>
      </c>
      <c r="BG23" s="12" t="str">
        <f>$N$1</f>
        <v>Nico</v>
      </c>
      <c r="BH23" s="12">
        <f>_xlfn.RANK.EQ($N$17,$F$17:$AQ$17)</f>
        <v>2</v>
      </c>
      <c r="BI23" s="12">
        <f>$N$20</f>
        <v>12</v>
      </c>
      <c r="BK23" s="32" t="str">
        <f>$T$1</f>
        <v>Crouch</v>
      </c>
      <c r="BL23" s="34">
        <f>$T$18</f>
        <v>7</v>
      </c>
    </row>
    <row r="24" spans="1:64" x14ac:dyDescent="0.25">
      <c r="A24" t="s">
        <v>42</v>
      </c>
      <c r="C24">
        <f>(D18 -AF18)/(D19+D18-AF18-AF19)</f>
        <v>0.66666666666666663</v>
      </c>
      <c r="BA24" s="12" t="str">
        <f>$P$1</f>
        <v>Alex</v>
      </c>
      <c r="BB24" s="12">
        <f>_xlfn.RANK.EQ($P$17,$F$17:$AQ$17)</f>
        <v>2</v>
      </c>
      <c r="BC24" s="12">
        <f>$P$20</f>
        <v>5</v>
      </c>
      <c r="BD24" s="30">
        <f>$P$17</f>
        <v>0.75</v>
      </c>
      <c r="BE24" s="31">
        <f>$P$18</f>
        <v>6</v>
      </c>
      <c r="BG24" s="12" t="str">
        <f>$AD$1</f>
        <v>Rafa</v>
      </c>
      <c r="BH24" s="12">
        <f>_xlfn.RANK.EQ($AD$17,$F$17:$AQ$17)</f>
        <v>10</v>
      </c>
      <c r="BI24" s="12">
        <f>$AD$20</f>
        <v>5</v>
      </c>
      <c r="BK24" s="33" t="str">
        <f>$P$1</f>
        <v>Alex</v>
      </c>
      <c r="BL24" s="35">
        <f>$P$18</f>
        <v>6</v>
      </c>
    </row>
    <row r="25" spans="1:64" x14ac:dyDescent="0.25">
      <c r="AU25" s="10"/>
      <c r="AV25" s="10"/>
      <c r="AW25" s="10"/>
      <c r="BA25" s="12" t="str">
        <f>$V$1</f>
        <v>Julien</v>
      </c>
      <c r="BB25" s="12">
        <f>_xlfn.RANK.EQ($V$17,$F$17:$AQ$17)</f>
        <v>10</v>
      </c>
      <c r="BC25" s="12">
        <f>$V$20</f>
        <v>0</v>
      </c>
      <c r="BD25" s="30">
        <f>$V$17</f>
        <v>0.25</v>
      </c>
      <c r="BE25" s="31">
        <f>$V$18</f>
        <v>2</v>
      </c>
      <c r="BG25" s="12" t="str">
        <f>$T$1</f>
        <v>Crouch</v>
      </c>
      <c r="BH25" s="12">
        <f>_xlfn.RANK.EQ($T$17,$F$17:$AQ$17)</f>
        <v>1</v>
      </c>
      <c r="BI25" s="12">
        <f>$T$20</f>
        <v>15</v>
      </c>
      <c r="BK25" s="33" t="str">
        <f>$J$1</f>
        <v>Molli</v>
      </c>
      <c r="BL25" s="35">
        <f>$J$18</f>
        <v>6</v>
      </c>
    </row>
    <row r="26" spans="1:64" x14ac:dyDescent="0.25">
      <c r="AU26" s="11" t="s">
        <v>35</v>
      </c>
      <c r="BA26" s="12" t="str">
        <f>$J$1</f>
        <v>Molli</v>
      </c>
      <c r="BB26" s="12">
        <f>_xlfn.RANK.EQ($J$17,$F$17:$AQ$17)</f>
        <v>2</v>
      </c>
      <c r="BC26" s="12">
        <f>$J$20</f>
        <v>3</v>
      </c>
      <c r="BD26" s="30">
        <f>$J$17</f>
        <v>0.75</v>
      </c>
      <c r="BE26" s="31">
        <f>$J$18</f>
        <v>6</v>
      </c>
      <c r="BG26" s="12" t="str">
        <f>$P$1</f>
        <v>Alex</v>
      </c>
      <c r="BH26" s="12">
        <f>_xlfn.RANK.EQ($P$17,$F$17:$AQ$17)</f>
        <v>2</v>
      </c>
      <c r="BI26" s="12">
        <f>$P$20</f>
        <v>5</v>
      </c>
      <c r="BK26" s="32" t="str">
        <f>$N$1</f>
        <v>Nico</v>
      </c>
      <c r="BL26" s="34">
        <f>$N$18</f>
        <v>6</v>
      </c>
    </row>
    <row r="27" spans="1:64" x14ac:dyDescent="0.25">
      <c r="AU27" s="11" t="s">
        <v>0</v>
      </c>
      <c r="AV27" s="10"/>
      <c r="AW27" s="10"/>
      <c r="BA27" s="12" t="str">
        <f>$N$1</f>
        <v>Nico</v>
      </c>
      <c r="BB27" s="12">
        <f>_xlfn.RANK.EQ($N$17,$F$17:$AQ$17)</f>
        <v>2</v>
      </c>
      <c r="BC27" s="12">
        <f>$N$20</f>
        <v>12</v>
      </c>
      <c r="BD27" s="30">
        <f>$N$17</f>
        <v>0.75</v>
      </c>
      <c r="BE27" s="31">
        <f>$N$18</f>
        <v>6</v>
      </c>
      <c r="BG27" s="12" t="str">
        <f>$L$1</f>
        <v>Fabi</v>
      </c>
      <c r="BH27" s="12">
        <f>_xlfn.RANK.EQ($L$17,$F$17:$AQ$17)</f>
        <v>6</v>
      </c>
      <c r="BI27" s="12">
        <f>$L$20</f>
        <v>4</v>
      </c>
      <c r="BK27" s="33" t="str">
        <f>$L$1</f>
        <v>Fabi</v>
      </c>
      <c r="BL27" s="35">
        <f>$L$18</f>
        <v>5</v>
      </c>
    </row>
    <row r="28" spans="1:64" x14ac:dyDescent="0.25">
      <c r="AU28" s="11" t="s">
        <v>1</v>
      </c>
      <c r="AV28" s="10"/>
      <c r="AW28" s="10"/>
      <c r="BA28" s="12" t="str">
        <f>$L$1</f>
        <v>Fabi</v>
      </c>
      <c r="BB28" s="12">
        <f>_xlfn.RANK.EQ($L$17,$F$17:$AQ$17)</f>
        <v>6</v>
      </c>
      <c r="BC28" s="12">
        <f>$L$20</f>
        <v>4</v>
      </c>
      <c r="BD28" s="30">
        <f>$L$17</f>
        <v>0.7142857142857143</v>
      </c>
      <c r="BE28" s="31">
        <f>$L$18</f>
        <v>5</v>
      </c>
      <c r="BG28" s="12" t="str">
        <f>$J$1</f>
        <v>Molli</v>
      </c>
      <c r="BH28" s="12">
        <f>_xlfn.RANK.EQ($J$17,$F$17:$AQ$17)</f>
        <v>2</v>
      </c>
      <c r="BI28" s="12">
        <f>$J$20</f>
        <v>3</v>
      </c>
      <c r="BK28" s="32" t="str">
        <f>$X$1</f>
        <v>Josh</v>
      </c>
      <c r="BL28" s="34">
        <f>$X$18</f>
        <v>4</v>
      </c>
    </row>
    <row r="29" spans="1:64" x14ac:dyDescent="0.25">
      <c r="AU29" s="10"/>
      <c r="AV29" s="10"/>
      <c r="AW29" s="10"/>
      <c r="BA29" s="12" t="str">
        <f>H1</f>
        <v xml:space="preserve">Daniel </v>
      </c>
      <c r="BB29" s="12">
        <f>_xlfn.RANK.EQ($H$17,$G$17:$AQ$17)</f>
        <v>7</v>
      </c>
      <c r="BC29" s="12">
        <f>$H$20</f>
        <v>0</v>
      </c>
      <c r="BD29" s="30">
        <f>$H$17</f>
        <v>0.5</v>
      </c>
      <c r="BE29" s="31">
        <f>$H$18</f>
        <v>2</v>
      </c>
      <c r="BG29" s="12" t="str">
        <f>$AB$1</f>
        <v xml:space="preserve">Albert </v>
      </c>
      <c r="BH29" s="12">
        <f>_xlfn.RANK.EQ($AB$17,$F$17:$AQ$17)</f>
        <v>10</v>
      </c>
      <c r="BI29" s="12">
        <f>$AB$20</f>
        <v>8</v>
      </c>
      <c r="BK29" s="32" t="str">
        <f>$V$1</f>
        <v>Julien</v>
      </c>
      <c r="BL29" s="34">
        <f>$V$18</f>
        <v>2</v>
      </c>
    </row>
    <row r="30" spans="1:64" x14ac:dyDescent="0.25">
      <c r="AR30" s="10"/>
      <c r="BA30" s="12" t="str">
        <f>$F$1</f>
        <v>Marc</v>
      </c>
      <c r="BB30" s="12">
        <f>_xlfn.RANK.EQ($F$17,$F$17:$AQ$17)</f>
        <v>7</v>
      </c>
      <c r="BC30" s="12">
        <f>$F$20</f>
        <v>2</v>
      </c>
      <c r="BD30" s="30">
        <f>$F$17</f>
        <v>0.5</v>
      </c>
      <c r="BE30" s="31">
        <f>$F$18</f>
        <v>2</v>
      </c>
      <c r="BG30" s="12" t="str">
        <f>$AF$1</f>
        <v>Robin</v>
      </c>
      <c r="BH30" s="12">
        <f>_xlfn.RANK.EQ($AF$17,$F$17:$AQ$17)</f>
        <v>13</v>
      </c>
      <c r="BI30" s="12">
        <f>$AF$20</f>
        <v>3</v>
      </c>
      <c r="BK30" s="32" t="str">
        <f>$H$1</f>
        <v xml:space="preserve">Daniel </v>
      </c>
      <c r="BL30" s="34">
        <f>$H$18</f>
        <v>2</v>
      </c>
    </row>
    <row r="31" spans="1:64" x14ac:dyDescent="0.25">
      <c r="BA31" s="12" t="str">
        <f>$X$1</f>
        <v>Josh</v>
      </c>
      <c r="BB31" s="12">
        <f>_xlfn.RANK.EQ($X$17,$F$17:$AQ$17)</f>
        <v>7</v>
      </c>
      <c r="BC31" s="12">
        <f>$X$20</f>
        <v>0</v>
      </c>
      <c r="BD31" s="30">
        <f>$X$17</f>
        <v>0.5</v>
      </c>
      <c r="BE31" s="31">
        <f>$X$18</f>
        <v>4</v>
      </c>
      <c r="BG31" s="12" t="str">
        <f>$V$1</f>
        <v>Julien</v>
      </c>
      <c r="BH31" s="12">
        <f>_xlfn.RANK.EQ($V$17,$F$17:$AQ$17)</f>
        <v>10</v>
      </c>
      <c r="BI31" s="12">
        <f>$V$20</f>
        <v>0</v>
      </c>
      <c r="BK31" s="33" t="str">
        <f>$F$1</f>
        <v>Marc</v>
      </c>
      <c r="BL31" s="35">
        <f>$F$18</f>
        <v>2</v>
      </c>
    </row>
    <row r="32" spans="1:64" x14ac:dyDescent="0.25">
      <c r="BA32" s="12" t="str">
        <f>$Z$1</f>
        <v xml:space="preserve">Jamie </v>
      </c>
      <c r="BB32" s="12">
        <f>_xlfn.RANK.EQ($Z$17,$F$17:$AQ$17)</f>
        <v>2</v>
      </c>
      <c r="BC32" s="12">
        <f>$Z$20</f>
        <v>2</v>
      </c>
      <c r="BD32" s="30">
        <f>$Z$17</f>
        <v>0.75</v>
      </c>
      <c r="BE32" s="31">
        <f>$Z$18</f>
        <v>6</v>
      </c>
      <c r="BG32" s="12" t="str">
        <f>$F$1</f>
        <v>Marc</v>
      </c>
      <c r="BH32" s="12">
        <f>_xlfn.RANK.EQ($F$17,$F$17:$AQ$17)</f>
        <v>7</v>
      </c>
      <c r="BI32" s="12">
        <f>$F$20</f>
        <v>2</v>
      </c>
      <c r="BK32" s="33" t="str">
        <f>$Z$1</f>
        <v xml:space="preserve">Jamie </v>
      </c>
      <c r="BL32" s="35">
        <f>$Z$18</f>
        <v>6</v>
      </c>
    </row>
    <row r="33" spans="52:64" x14ac:dyDescent="0.25">
      <c r="BA33" s="12" t="str">
        <f>$AD$1</f>
        <v>Rafa</v>
      </c>
      <c r="BB33" s="12">
        <f>_xlfn.RANK.EQ($AD$17,$F$17:$AQ$17)</f>
        <v>10</v>
      </c>
      <c r="BC33" s="12">
        <f>$AD$20</f>
        <v>5</v>
      </c>
      <c r="BD33" s="30">
        <f>$AD$17</f>
        <v>0.25</v>
      </c>
      <c r="BE33" s="31">
        <f>$AD$18</f>
        <v>2</v>
      </c>
      <c r="BG33" s="12" t="str">
        <f>$AN$1</f>
        <v>Simi</v>
      </c>
      <c r="BH33" s="12" t="e">
        <f>_xlfn.RANK.EQ($AN$17,$F$17:$AQ$17)</f>
        <v>#VALUE!</v>
      </c>
      <c r="BI33" s="12">
        <f>$AN$20</f>
        <v>1</v>
      </c>
      <c r="BK33" s="32" t="str">
        <f>$AD$1</f>
        <v>Rafa</v>
      </c>
      <c r="BL33" s="34">
        <f>$AD$18</f>
        <v>2</v>
      </c>
    </row>
    <row r="34" spans="52:64" x14ac:dyDescent="0.25">
      <c r="BA34" s="12" t="str">
        <f>$AB$1</f>
        <v xml:space="preserve">Albert </v>
      </c>
      <c r="BB34" s="12">
        <f>_xlfn.RANK.EQ($AB$17,$F$17:$AQ$17)</f>
        <v>10</v>
      </c>
      <c r="BC34" s="12">
        <f>$AB$20</f>
        <v>8</v>
      </c>
      <c r="BD34" s="30">
        <f>$AB$17</f>
        <v>0.25</v>
      </c>
      <c r="BE34" s="31">
        <f>$AB$18</f>
        <v>2</v>
      </c>
      <c r="BG34" s="12" t="str">
        <f>$H$1</f>
        <v xml:space="preserve">Daniel </v>
      </c>
      <c r="BH34" s="12">
        <f>_xlfn.RANK.EQ($H$17,$G$17:$AQ$17)</f>
        <v>7</v>
      </c>
      <c r="BI34" s="12">
        <f>$H$20</f>
        <v>0</v>
      </c>
      <c r="BK34" s="33" t="str">
        <f>$AB$1</f>
        <v xml:space="preserve">Albert </v>
      </c>
      <c r="BL34" s="35">
        <f>$AB$18</f>
        <v>2</v>
      </c>
    </row>
    <row r="35" spans="52:64" x14ac:dyDescent="0.25">
      <c r="BA35" s="12" t="str">
        <f>$AF$1</f>
        <v>Robin</v>
      </c>
      <c r="BB35" s="12">
        <f>_xlfn.RANK.EQ($AF$17,$F$17:$AQ$17)</f>
        <v>13</v>
      </c>
      <c r="BC35" s="12">
        <f>$AF$20</f>
        <v>3</v>
      </c>
      <c r="BD35" s="30">
        <f>$AF$17</f>
        <v>0</v>
      </c>
      <c r="BE35" s="31">
        <f>$AF$18</f>
        <v>0</v>
      </c>
      <c r="BG35" s="12" t="str">
        <f>$X$1</f>
        <v>Josh</v>
      </c>
      <c r="BH35" s="12">
        <f>_xlfn.RANK.EQ($X$17,$F$17:$AQ$17)</f>
        <v>7</v>
      </c>
      <c r="BI35" s="12">
        <f>$X$20</f>
        <v>0</v>
      </c>
      <c r="BK35" s="32" t="str">
        <f>$AF$1</f>
        <v>Robin</v>
      </c>
      <c r="BL35" s="34">
        <f>$AF$18</f>
        <v>0</v>
      </c>
    </row>
    <row r="36" spans="52:64" x14ac:dyDescent="0.25">
      <c r="BA36" s="12" t="str">
        <f>$AP$1</f>
        <v>Domi</v>
      </c>
      <c r="BB36" s="12">
        <f>_xlfn.RANK.EQ($AP$17,$F$17:$AQ$17)</f>
        <v>13</v>
      </c>
      <c r="BC36" s="12">
        <f>$H$20</f>
        <v>0</v>
      </c>
      <c r="BD36" s="30">
        <f>$AP$17</f>
        <v>0</v>
      </c>
      <c r="BE36" s="31">
        <f>$AP$18</f>
        <v>0</v>
      </c>
      <c r="BG36" s="12" t="str">
        <f>$Z$1</f>
        <v xml:space="preserve">Jamie </v>
      </c>
      <c r="BH36" s="12">
        <f>_xlfn.RANK.EQ($Z$17,$F$17:$AQ$17)</f>
        <v>2</v>
      </c>
      <c r="BI36" s="12">
        <f>$Z$20</f>
        <v>2</v>
      </c>
      <c r="BK36" s="37" t="str">
        <f>$AP$1</f>
        <v>Domi</v>
      </c>
      <c r="BL36" s="38">
        <f>$AP$18</f>
        <v>0</v>
      </c>
    </row>
    <row r="37" spans="52:64" x14ac:dyDescent="0.25">
      <c r="BA37" s="12"/>
      <c r="BB37" s="12"/>
      <c r="BC37" s="12"/>
      <c r="BD37" s="30"/>
      <c r="BE37" s="31"/>
      <c r="BG37" s="12" t="str">
        <f>$AP$1</f>
        <v>Domi</v>
      </c>
      <c r="BH37" s="12">
        <f>_xlfn.RANK.EQ($AP$17,$F$17:$AQ$17)</f>
        <v>13</v>
      </c>
      <c r="BI37" s="12">
        <f>$H$20</f>
        <v>0</v>
      </c>
    </row>
    <row r="38" spans="52:64" x14ac:dyDescent="0.25">
      <c r="BG38" s="12" t="str">
        <f>$AJ$1</f>
        <v>Flo</v>
      </c>
      <c r="BH38" s="12" t="e">
        <f>_xlfn.RANK.EQ($AJ$17,$F$17:$AQ$17)</f>
        <v>#VALUE!</v>
      </c>
      <c r="BI38" s="12">
        <f>$AJ$20</f>
        <v>0</v>
      </c>
    </row>
    <row r="39" spans="52:64" x14ac:dyDescent="0.25">
      <c r="BC39" s="10"/>
      <c r="BG39" s="12" t="str">
        <f>$AL$1</f>
        <v>Petar</v>
      </c>
      <c r="BH39" s="12" t="e">
        <f>_xlfn.RANK.EQ($AL$17,$F$17:$AQ$17)</f>
        <v>#VALUE!</v>
      </c>
      <c r="BI39" s="12">
        <f>$AL$20</f>
        <v>0</v>
      </c>
    </row>
    <row r="40" spans="52:64" x14ac:dyDescent="0.25">
      <c r="BC40" s="10"/>
    </row>
    <row r="41" spans="52:64" x14ac:dyDescent="0.25">
      <c r="AZ41" s="10"/>
    </row>
    <row r="42" spans="52:64" x14ac:dyDescent="0.25">
      <c r="AZ42" s="10"/>
    </row>
  </sheetData>
  <autoFilter ref="A1:AP20" xr:uid="{0A5886CF-17E4-417F-BEBC-4449DAB4F397}">
    <filterColumn colId="1" showButton="0"/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  <filterColumn colId="27" showButton="0"/>
    <filterColumn colId="29" showButton="0"/>
    <filterColumn colId="31" showButton="0"/>
    <filterColumn colId="33" showButton="0"/>
    <filterColumn colId="35" showButton="0"/>
    <filterColumn colId="37" showButton="0"/>
  </autoFilter>
  <mergeCells count="165">
    <mergeCell ref="AL22:AM22"/>
    <mergeCell ref="AN22:AO22"/>
    <mergeCell ref="AP22:AQ22"/>
    <mergeCell ref="Z22:AA22"/>
    <mergeCell ref="AB22:AC22"/>
    <mergeCell ref="AD22:AE22"/>
    <mergeCell ref="AF22:AG22"/>
    <mergeCell ref="AH22:AI22"/>
    <mergeCell ref="AJ22:AK22"/>
    <mergeCell ref="AD21:AE21"/>
    <mergeCell ref="AF21:AG21"/>
    <mergeCell ref="AH21:AI21"/>
    <mergeCell ref="AJ21:AK21"/>
    <mergeCell ref="AL21:AM21"/>
    <mergeCell ref="P21:Q21"/>
    <mergeCell ref="R21:S21"/>
    <mergeCell ref="T21:U21"/>
    <mergeCell ref="V21:W21"/>
    <mergeCell ref="X21:Y21"/>
    <mergeCell ref="Z21:AA21"/>
    <mergeCell ref="F22:G22"/>
    <mergeCell ref="H22:I22"/>
    <mergeCell ref="J22:K22"/>
    <mergeCell ref="P22:Q22"/>
    <mergeCell ref="R22:S22"/>
    <mergeCell ref="T22:U22"/>
    <mergeCell ref="V22:W22"/>
    <mergeCell ref="X22:Y22"/>
    <mergeCell ref="AB21:AC21"/>
    <mergeCell ref="AP20:AQ20"/>
    <mergeCell ref="B21:C21"/>
    <mergeCell ref="D21:E21"/>
    <mergeCell ref="F21:G21"/>
    <mergeCell ref="H21:I21"/>
    <mergeCell ref="J21:K21"/>
    <mergeCell ref="L21:M21"/>
    <mergeCell ref="N21:O21"/>
    <mergeCell ref="Z20:AA20"/>
    <mergeCell ref="AB20:AC20"/>
    <mergeCell ref="AD20:AE20"/>
    <mergeCell ref="AF20:AG20"/>
    <mergeCell ref="AH20:AI20"/>
    <mergeCell ref="AJ20:AK20"/>
    <mergeCell ref="N20:O20"/>
    <mergeCell ref="P20:Q20"/>
    <mergeCell ref="R20:S20"/>
    <mergeCell ref="T20:U20"/>
    <mergeCell ref="V20:W20"/>
    <mergeCell ref="X20:Y20"/>
    <mergeCell ref="B20:C20"/>
    <mergeCell ref="D20:E20"/>
    <mergeCell ref="AN21:AO21"/>
    <mergeCell ref="AP21:AQ21"/>
    <mergeCell ref="F20:G20"/>
    <mergeCell ref="H20:I20"/>
    <mergeCell ref="J20:K20"/>
    <mergeCell ref="L20:M20"/>
    <mergeCell ref="AF19:AG19"/>
    <mergeCell ref="AH19:AI19"/>
    <mergeCell ref="AJ19:AK19"/>
    <mergeCell ref="AL19:AM19"/>
    <mergeCell ref="AN19:AO19"/>
    <mergeCell ref="AL20:AM20"/>
    <mergeCell ref="AN20:AO20"/>
    <mergeCell ref="AP19:AQ19"/>
    <mergeCell ref="T19:U19"/>
    <mergeCell ref="V19:W19"/>
    <mergeCell ref="X19:Y19"/>
    <mergeCell ref="Z19:AA19"/>
    <mergeCell ref="AB19:AC19"/>
    <mergeCell ref="AD19:AE19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AD18:AE18"/>
    <mergeCell ref="AF18:AG18"/>
    <mergeCell ref="AH18:AI18"/>
    <mergeCell ref="AJ18:AK18"/>
    <mergeCell ref="AL18:AM18"/>
    <mergeCell ref="AN18:AO18"/>
    <mergeCell ref="R18:S18"/>
    <mergeCell ref="AB18:AC18"/>
    <mergeCell ref="AN17:AO17"/>
    <mergeCell ref="AP17:AQ17"/>
    <mergeCell ref="B18:C18"/>
    <mergeCell ref="D18:E18"/>
    <mergeCell ref="F18:G18"/>
    <mergeCell ref="H18:I18"/>
    <mergeCell ref="J18:K18"/>
    <mergeCell ref="L18:M18"/>
    <mergeCell ref="N18:O18"/>
    <mergeCell ref="P18:Q18"/>
    <mergeCell ref="AB17:AC17"/>
    <mergeCell ref="AD17:AE17"/>
    <mergeCell ref="AF17:AG17"/>
    <mergeCell ref="AH17:AI17"/>
    <mergeCell ref="AJ17:AK17"/>
    <mergeCell ref="AL17:AM17"/>
    <mergeCell ref="P17:Q17"/>
    <mergeCell ref="R17:S17"/>
    <mergeCell ref="T17:U17"/>
    <mergeCell ref="R15:S15"/>
    <mergeCell ref="T15:U15"/>
    <mergeCell ref="V15:W15"/>
    <mergeCell ref="X15:Y15"/>
    <mergeCell ref="Z15:AA15"/>
    <mergeCell ref="T18:U18"/>
    <mergeCell ref="V18:W18"/>
    <mergeCell ref="X18:Y18"/>
    <mergeCell ref="Z18:AA18"/>
    <mergeCell ref="R1:S1"/>
    <mergeCell ref="T1:U1"/>
    <mergeCell ref="V1:W1"/>
    <mergeCell ref="X1:Y1"/>
    <mergeCell ref="B1:C1"/>
    <mergeCell ref="V17:W17"/>
    <mergeCell ref="X17:Y17"/>
    <mergeCell ref="Z17:AA17"/>
    <mergeCell ref="AP15:AQ15"/>
    <mergeCell ref="B16:E16"/>
    <mergeCell ref="T16:U16"/>
    <mergeCell ref="B17:C17"/>
    <mergeCell ref="D17:E17"/>
    <mergeCell ref="F17:G17"/>
    <mergeCell ref="H17:I17"/>
    <mergeCell ref="J17:K17"/>
    <mergeCell ref="L17:M17"/>
    <mergeCell ref="N17:O17"/>
    <mergeCell ref="AD15:AE15"/>
    <mergeCell ref="AF15:AG15"/>
    <mergeCell ref="AH15:AI15"/>
    <mergeCell ref="AJ15:AK15"/>
    <mergeCell ref="AL15:AM15"/>
    <mergeCell ref="AN15:AO15"/>
    <mergeCell ref="D1:E1"/>
    <mergeCell ref="F1:G1"/>
    <mergeCell ref="H1:I1"/>
    <mergeCell ref="J1:K1"/>
    <mergeCell ref="L1:M1"/>
    <mergeCell ref="AB15:AC15"/>
    <mergeCell ref="AL1:AM1"/>
    <mergeCell ref="AN1:AO1"/>
    <mergeCell ref="AP1:AQ1"/>
    <mergeCell ref="B15:E15"/>
    <mergeCell ref="F15:G15"/>
    <mergeCell ref="H15:I15"/>
    <mergeCell ref="J15:K15"/>
    <mergeCell ref="L15:M15"/>
    <mergeCell ref="N15:O15"/>
    <mergeCell ref="P15:Q15"/>
    <mergeCell ref="Z1:AA1"/>
    <mergeCell ref="AB1:AC1"/>
    <mergeCell ref="AD1:AE1"/>
    <mergeCell ref="AF1:AG1"/>
    <mergeCell ref="AH1:AI1"/>
    <mergeCell ref="AJ1:AK1"/>
    <mergeCell ref="N1:O1"/>
    <mergeCell ref="P1:Q1"/>
  </mergeCells>
  <conditionalFormatting sqref="B2:B14 E2:F14 H2:H14 J2:J14 L2:L14 N2:N14 P2:P14 R2:R14 T2:T14 V2:V14 X2:X14 Z2:Z14 AB2:AB14 AD2:AD14 AF2:AF14 AH2:AH14 AJ2:AJ14 AL2:AL14 AN2:AN14 AP2:AP14">
    <cfRule type="cellIs" dxfId="176" priority="1" operator="equal">
      <formula>1</formula>
    </cfRule>
  </conditionalFormatting>
  <conditionalFormatting sqref="B2:B16 E2:F9 H2:H16 J2:J15 L2:L15 N2:N15 P2:P15 R2:R16 T2:T15 V2:V16 X2:X16 Z2:Z16 AB2:AB16 AD2:AD16 AF2:AF16 AH2:AH16 AJ2:AJ16 AL2:AL16 AN2:AN16 AP2:AP16">
    <cfRule type="cellIs" dxfId="175" priority="2" operator="equal">
      <formula>-1</formula>
    </cfRule>
  </conditionalFormatting>
  <conditionalFormatting sqref="B17:E20 E10:E14 F10:F15 F16:G17 H17:I17 J16:Q17 R17:S17 T16:U17 V17:AQ17">
    <cfRule type="cellIs" dxfId="174" priority="7" operator="equal">
      <formula>-1</formula>
    </cfRule>
  </conditionalFormatting>
  <conditionalFormatting sqref="B19:E19">
    <cfRule type="cellIs" dxfId="173" priority="8" operator="equal">
      <formula>-1</formula>
    </cfRule>
  </conditionalFormatting>
  <conditionalFormatting sqref="F17:AQ17">
    <cfRule type="top10" dxfId="172" priority="9" bottom="1" rank="3"/>
  </conditionalFormatting>
  <conditionalFormatting sqref="F20:AQ20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{4D660BFD-B7B6-4C59-9F29-FBB6F8DE7B79}</x14:id>
        </ext>
      </extLst>
    </cfRule>
  </conditionalFormatting>
  <conditionalFormatting sqref="BB23:BB36">
    <cfRule type="top10" dxfId="171" priority="5" rank="3"/>
  </conditionalFormatting>
  <conditionalFormatting sqref="BH23:BH39">
    <cfRule type="top10" dxfId="170" priority="3" rank="3"/>
  </conditionalFormatting>
  <pageMargins left="0.7" right="0.7" top="0.78740157499999996" bottom="0.78740157499999996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660BFD-B7B6-4C59-9F29-FBB6F8DE7B7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F20:AQ20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8CD0-CE87-4619-85C7-2C91FC4EB35C}">
  <dimension ref="A1:CB42"/>
  <sheetViews>
    <sheetView zoomScaleNormal="100" workbookViewId="0">
      <selection activeCell="AF1" sqref="AF1:AG1"/>
    </sheetView>
  </sheetViews>
  <sheetFormatPr defaultColWidth="10.7109375" defaultRowHeight="15" x14ac:dyDescent="0.25"/>
  <cols>
    <col min="1" max="1" width="13.5703125" customWidth="1"/>
    <col min="2" max="43" width="4.5703125" customWidth="1"/>
    <col min="44" max="44" width="11" customWidth="1"/>
    <col min="45" max="45" width="6.85546875" customWidth="1"/>
    <col min="46" max="46" width="6.5703125" customWidth="1"/>
    <col min="47" max="47" width="15" customWidth="1"/>
    <col min="55" max="55" width="10.7109375" customWidth="1"/>
  </cols>
  <sheetData>
    <row r="1" spans="1:65" ht="15.75" thickBot="1" x14ac:dyDescent="0.3">
      <c r="B1" s="67" t="s">
        <v>0</v>
      </c>
      <c r="C1" s="67"/>
      <c r="D1" s="67" t="s">
        <v>1</v>
      </c>
      <c r="E1" s="68"/>
      <c r="F1" s="69" t="s">
        <v>2</v>
      </c>
      <c r="G1" s="70"/>
      <c r="H1" s="69" t="s">
        <v>3</v>
      </c>
      <c r="I1" s="70"/>
      <c r="J1" s="69" t="s">
        <v>4</v>
      </c>
      <c r="K1" s="70"/>
      <c r="L1" s="69" t="s">
        <v>5</v>
      </c>
      <c r="M1" s="70"/>
      <c r="N1" s="69" t="s">
        <v>6</v>
      </c>
      <c r="O1" s="70"/>
      <c r="P1" s="69" t="s">
        <v>7</v>
      </c>
      <c r="Q1" s="70"/>
      <c r="R1" s="69" t="s">
        <v>8</v>
      </c>
      <c r="S1" s="70"/>
      <c r="T1" s="69" t="s">
        <v>9</v>
      </c>
      <c r="U1" s="70"/>
      <c r="V1" s="69" t="s">
        <v>10</v>
      </c>
      <c r="W1" s="70"/>
      <c r="X1" s="69" t="s">
        <v>11</v>
      </c>
      <c r="Y1" s="70"/>
      <c r="Z1" s="69" t="s">
        <v>12</v>
      </c>
      <c r="AA1" s="70"/>
      <c r="AB1" s="69" t="s">
        <v>13</v>
      </c>
      <c r="AC1" s="70"/>
      <c r="AD1" s="73" t="s">
        <v>14</v>
      </c>
      <c r="AE1" s="74"/>
      <c r="AF1" s="73" t="s">
        <v>15</v>
      </c>
      <c r="AG1" s="74"/>
      <c r="AH1" s="73" t="s">
        <v>16</v>
      </c>
      <c r="AI1" s="74"/>
      <c r="AJ1" s="73" t="s">
        <v>17</v>
      </c>
      <c r="AK1" s="74"/>
      <c r="AL1" s="73" t="s">
        <v>51</v>
      </c>
      <c r="AM1" s="74"/>
      <c r="AN1" s="73" t="s">
        <v>19</v>
      </c>
      <c r="AO1" s="74"/>
      <c r="AP1" s="73" t="s">
        <v>20</v>
      </c>
      <c r="AQ1" s="74"/>
      <c r="AR1" s="27" t="s">
        <v>21</v>
      </c>
      <c r="AS1" s="22" t="s">
        <v>22</v>
      </c>
      <c r="AT1" s="23" t="s">
        <v>23</v>
      </c>
      <c r="AU1" t="s">
        <v>24</v>
      </c>
      <c r="BC1" t="s">
        <v>25</v>
      </c>
      <c r="BD1" t="s">
        <v>0</v>
      </c>
      <c r="BE1" t="s">
        <v>1</v>
      </c>
      <c r="BH1" t="s">
        <v>26</v>
      </c>
      <c r="BI1" t="s">
        <v>27</v>
      </c>
      <c r="BJ1" t="s">
        <v>28</v>
      </c>
      <c r="BK1" t="s">
        <v>29</v>
      </c>
    </row>
    <row r="2" spans="1:65" x14ac:dyDescent="0.25">
      <c r="A2" s="1">
        <v>44896</v>
      </c>
      <c r="B2">
        <f>IF(C2&gt;D2,1,IF(ISBLANK(C2),"0","-1"))</f>
        <v>1</v>
      </c>
      <c r="C2" s="3">
        <v>6</v>
      </c>
      <c r="D2" s="4">
        <v>3</v>
      </c>
      <c r="E2" t="str">
        <f>IF(C2&lt;D2,1,IF(ISBLANK(C2),"0","-1"))</f>
        <v>-1</v>
      </c>
      <c r="F2" s="9"/>
      <c r="G2" s="2"/>
      <c r="H2" s="9"/>
      <c r="I2" s="2"/>
      <c r="J2" s="9">
        <v>1</v>
      </c>
      <c r="K2" s="2"/>
      <c r="L2" s="9">
        <v>1</v>
      </c>
      <c r="M2" s="2">
        <v>1</v>
      </c>
      <c r="N2" s="9">
        <v>1</v>
      </c>
      <c r="O2" s="2">
        <v>4</v>
      </c>
      <c r="P2" s="9">
        <v>1</v>
      </c>
      <c r="Q2" s="2"/>
      <c r="R2" s="9"/>
      <c r="S2" s="2"/>
      <c r="T2" s="9">
        <v>1</v>
      </c>
      <c r="U2" s="2"/>
      <c r="V2" s="9">
        <v>1</v>
      </c>
      <c r="W2" s="2"/>
      <c r="X2" s="9">
        <v>1</v>
      </c>
      <c r="Y2" s="2"/>
      <c r="Z2" s="9">
        <v>-1</v>
      </c>
      <c r="AA2" s="2"/>
      <c r="AB2" s="9">
        <v>-1</v>
      </c>
      <c r="AC2" s="2"/>
      <c r="AE2" s="2"/>
      <c r="AG2" s="2"/>
      <c r="AH2">
        <v>-1</v>
      </c>
      <c r="AI2" s="2">
        <v>1</v>
      </c>
      <c r="AJ2" s="9">
        <v>-1</v>
      </c>
      <c r="AK2" s="2"/>
      <c r="AL2" s="9"/>
      <c r="AM2" s="2"/>
      <c r="AO2" s="2"/>
      <c r="AP2" s="9"/>
      <c r="AR2" s="28">
        <v>1</v>
      </c>
      <c r="AS2">
        <f>E2*AR2</f>
        <v>-1</v>
      </c>
      <c r="AT2" s="2">
        <f>B2*AR2</f>
        <v>1</v>
      </c>
      <c r="AU2">
        <f>WEEKDAY(A2,2)</f>
        <v>4</v>
      </c>
      <c r="BC2" t="s">
        <v>27</v>
      </c>
      <c r="BD2">
        <f>SUMIFS(B2:B14,B2:B14,1,AU2:AU14,1)</f>
        <v>3</v>
      </c>
      <c r="BE2">
        <f>SUMIFS(E2:E14,E2:E14,1,AU2:AU14,1)</f>
        <v>0</v>
      </c>
      <c r="BH2" s="12" t="str">
        <f>$N$1</f>
        <v>Nico</v>
      </c>
      <c r="BI2" s="12">
        <f>SUMIFS($N$2:$N$14,$B$2:$B$14,1,$AU$2:$AU$14,1)</f>
        <v>3</v>
      </c>
      <c r="BJ2" s="12">
        <f>SUMIFS($N$2:$N$14,$B$2:$B$14,1,$AU$2:$AU$14,3)</f>
        <v>1</v>
      </c>
      <c r="BK2" s="12">
        <f>SUMIFS($N$2:$N$14,$B$2:$B$14,1,$AU$2:$AU$14,4)</f>
        <v>3</v>
      </c>
      <c r="BL2" s="30"/>
      <c r="BM2" s="31"/>
    </row>
    <row r="3" spans="1:65" x14ac:dyDescent="0.25">
      <c r="A3" s="1">
        <v>44900</v>
      </c>
      <c r="B3">
        <f t="shared" ref="B3:B14" si="0">IF(C3&gt;D3,1,IF(ISBLANK(C3),"0","-1"))</f>
        <v>1</v>
      </c>
      <c r="C3" s="5">
        <v>6</v>
      </c>
      <c r="D3" s="6">
        <v>3</v>
      </c>
      <c r="E3" t="str">
        <f t="shared" ref="E3:E14" si="1">IF(C3&lt;D3,1,IF(ISBLANK(C3),"0","-1"))</f>
        <v>-1</v>
      </c>
      <c r="F3" s="9"/>
      <c r="G3" s="2"/>
      <c r="H3" s="9"/>
      <c r="I3" s="2"/>
      <c r="J3" s="9">
        <v>1</v>
      </c>
      <c r="K3" s="2">
        <v>1</v>
      </c>
      <c r="L3" s="9">
        <v>1</v>
      </c>
      <c r="M3" s="2"/>
      <c r="N3" s="9">
        <v>1</v>
      </c>
      <c r="O3" s="2">
        <v>3</v>
      </c>
      <c r="P3" s="9">
        <v>1</v>
      </c>
      <c r="Q3" s="2">
        <v>1</v>
      </c>
      <c r="R3" s="9"/>
      <c r="S3" s="2"/>
      <c r="T3" s="9">
        <v>1</v>
      </c>
      <c r="U3" s="2">
        <v>1</v>
      </c>
      <c r="V3" s="9"/>
      <c r="W3" s="2"/>
      <c r="X3" s="9">
        <v>1</v>
      </c>
      <c r="Y3" s="2"/>
      <c r="Z3" s="9">
        <v>-1</v>
      </c>
      <c r="AA3" s="2"/>
      <c r="AB3" s="9">
        <v>-1</v>
      </c>
      <c r="AC3" s="2"/>
      <c r="AD3">
        <v>-1</v>
      </c>
      <c r="AE3" s="2">
        <v>3</v>
      </c>
      <c r="AF3">
        <v>-1</v>
      </c>
      <c r="AG3" s="2"/>
      <c r="AH3">
        <v>-1</v>
      </c>
      <c r="AI3" s="2"/>
      <c r="AJ3" s="9"/>
      <c r="AK3" s="2"/>
      <c r="AL3" s="9"/>
      <c r="AM3" s="2"/>
      <c r="AO3" s="2"/>
      <c r="AP3" s="9"/>
      <c r="AR3" s="28">
        <v>1</v>
      </c>
      <c r="AS3">
        <f t="shared" ref="AS3:AS9" si="2">E3*AR3</f>
        <v>-1</v>
      </c>
      <c r="AT3" s="2">
        <f t="shared" ref="AT3:AT9" si="3">B3*AR3</f>
        <v>1</v>
      </c>
      <c r="AU3">
        <f>WEEKDAY(A3,2)</f>
        <v>1</v>
      </c>
      <c r="BC3" t="s">
        <v>28</v>
      </c>
      <c r="BD3">
        <f>SUMIFS(B2:B14,B2:B14,1,AU2:AU14,3)</f>
        <v>1</v>
      </c>
      <c r="BE3">
        <f>SUMIFS(E2:E14,E2:E14,1,AU2:AU14,3)</f>
        <v>1</v>
      </c>
      <c r="BH3" s="12" t="str">
        <f>$T$1</f>
        <v>Crouch</v>
      </c>
      <c r="BI3" s="12">
        <f>SUMIFS($T$2:$T$14,$T$2:$T$14,1,$AU$2:$AU$14,1)</f>
        <v>3</v>
      </c>
      <c r="BJ3" s="12">
        <f>SUMIFS($T$2:$T$14,$T$2:$T$14,1,$AU$2:$AU$14,3)</f>
        <v>1</v>
      </c>
      <c r="BK3" s="12">
        <f>SUMIFS($T$2:$T$14,$T$2:$T$14,1,$AU$2:$AU$14,4)</f>
        <v>3</v>
      </c>
      <c r="BL3" s="30"/>
      <c r="BM3" s="31"/>
    </row>
    <row r="4" spans="1:65" x14ac:dyDescent="0.25">
      <c r="A4" s="1">
        <v>44902</v>
      </c>
      <c r="B4">
        <f t="shared" si="0"/>
        <v>1</v>
      </c>
      <c r="C4" s="5">
        <v>6</v>
      </c>
      <c r="D4" s="6">
        <v>5</v>
      </c>
      <c r="E4" t="str">
        <f t="shared" si="1"/>
        <v>-1</v>
      </c>
      <c r="F4" s="9"/>
      <c r="G4" s="2"/>
      <c r="H4" s="9"/>
      <c r="I4" s="2"/>
      <c r="J4" s="9">
        <v>1</v>
      </c>
      <c r="K4" s="2"/>
      <c r="L4" s="9"/>
      <c r="M4" s="2"/>
      <c r="N4" s="9">
        <v>1</v>
      </c>
      <c r="O4" s="2">
        <v>3</v>
      </c>
      <c r="P4" s="9">
        <v>1</v>
      </c>
      <c r="Q4" s="2">
        <v>3</v>
      </c>
      <c r="R4" s="9"/>
      <c r="S4" s="2"/>
      <c r="T4" s="9">
        <v>1</v>
      </c>
      <c r="U4" s="2"/>
      <c r="V4" s="9"/>
      <c r="W4" s="2"/>
      <c r="X4" s="9">
        <v>1</v>
      </c>
      <c r="Y4" s="2"/>
      <c r="Z4" s="9">
        <v>1</v>
      </c>
      <c r="AA4" s="2"/>
      <c r="AB4" s="9">
        <v>-1</v>
      </c>
      <c r="AC4" s="2">
        <v>1</v>
      </c>
      <c r="AD4">
        <v>-1</v>
      </c>
      <c r="AE4" s="2"/>
      <c r="AF4">
        <v>-1</v>
      </c>
      <c r="AG4" s="2"/>
      <c r="AI4" s="2"/>
      <c r="AJ4" s="9"/>
      <c r="AK4" s="2"/>
      <c r="AL4" s="9"/>
      <c r="AM4" s="2"/>
      <c r="AN4">
        <v>-1</v>
      </c>
      <c r="AO4" s="2"/>
      <c r="AP4" s="9">
        <v>-1</v>
      </c>
      <c r="AR4" s="28">
        <v>0</v>
      </c>
      <c r="AS4">
        <f t="shared" si="2"/>
        <v>0</v>
      </c>
      <c r="AT4" s="2">
        <f t="shared" si="3"/>
        <v>0</v>
      </c>
      <c r="AU4">
        <f t="shared" ref="AU4:AU9" si="4">WEEKDAY(A4,2)</f>
        <v>3</v>
      </c>
      <c r="BC4" t="s">
        <v>29</v>
      </c>
      <c r="BD4">
        <f>SUMIFS(B2:B14,B2:B14,1,AU2:AU14,4)</f>
        <v>3</v>
      </c>
      <c r="BE4">
        <f>SUMIFS(E2:E14,E2:E14,1,AU2:AU14,4)</f>
        <v>0</v>
      </c>
      <c r="BH4" s="12" t="str">
        <f>$P$1</f>
        <v>Alex</v>
      </c>
      <c r="BI4" s="12">
        <f>SUMIFS($P$2:$P$14,$P$2:$P$14,1,$AU$2:$AU$14,1)</f>
        <v>2</v>
      </c>
      <c r="BJ4" s="12">
        <f>SUMIFS($P$2:$P$14,$P$2:$P$14,1,$AU$2:$AU$14,3)</f>
        <v>1</v>
      </c>
      <c r="BK4" s="12">
        <f>SUMIFS($P$2:$P$14,$P$2:$P$14,1,$AU$2:$AU$14,4)</f>
        <v>3</v>
      </c>
      <c r="BL4" s="30"/>
      <c r="BM4" s="31"/>
    </row>
    <row r="5" spans="1:65" x14ac:dyDescent="0.25">
      <c r="A5" s="1">
        <v>44903</v>
      </c>
      <c r="B5">
        <f t="shared" si="0"/>
        <v>1</v>
      </c>
      <c r="C5" s="5">
        <v>5</v>
      </c>
      <c r="D5" s="6">
        <v>3</v>
      </c>
      <c r="E5" t="str">
        <f t="shared" si="1"/>
        <v>-1</v>
      </c>
      <c r="F5" s="9"/>
      <c r="G5" s="2"/>
      <c r="H5" s="9">
        <v>1</v>
      </c>
      <c r="I5" s="2"/>
      <c r="J5" s="9">
        <v>1</v>
      </c>
      <c r="K5" s="2"/>
      <c r="L5" s="9">
        <v>1</v>
      </c>
      <c r="M5" s="2">
        <v>1</v>
      </c>
      <c r="N5" s="9">
        <v>1</v>
      </c>
      <c r="O5" s="2">
        <v>2</v>
      </c>
      <c r="P5" s="9">
        <v>1</v>
      </c>
      <c r="Q5" s="2">
        <v>2</v>
      </c>
      <c r="R5" s="9"/>
      <c r="S5" s="2"/>
      <c r="T5" s="9">
        <v>1</v>
      </c>
      <c r="U5" s="2">
        <v>1</v>
      </c>
      <c r="V5" s="9">
        <v>1</v>
      </c>
      <c r="W5" s="2"/>
      <c r="X5" s="9">
        <v>-1</v>
      </c>
      <c r="Y5" s="2"/>
      <c r="Z5" s="9">
        <v>-1</v>
      </c>
      <c r="AA5" s="2"/>
      <c r="AB5" s="9">
        <v>-1</v>
      </c>
      <c r="AC5" s="2">
        <v>1</v>
      </c>
      <c r="AD5">
        <v>-1</v>
      </c>
      <c r="AE5" s="2">
        <v>1</v>
      </c>
      <c r="AF5">
        <v>-1</v>
      </c>
      <c r="AG5" s="2"/>
      <c r="AI5" s="2"/>
      <c r="AJ5" s="9"/>
      <c r="AK5" s="2"/>
      <c r="AL5" s="9"/>
      <c r="AM5" s="2"/>
      <c r="AN5">
        <v>-1</v>
      </c>
      <c r="AO5" s="2"/>
      <c r="AP5" s="9">
        <v>-1</v>
      </c>
      <c r="AQ5">
        <v>1</v>
      </c>
      <c r="AR5" s="28">
        <v>1</v>
      </c>
      <c r="AS5">
        <f t="shared" si="2"/>
        <v>-1</v>
      </c>
      <c r="AT5" s="2">
        <f t="shared" si="3"/>
        <v>1</v>
      </c>
      <c r="AU5">
        <f t="shared" si="4"/>
        <v>4</v>
      </c>
      <c r="BH5" s="12" t="str">
        <f>$J$1</f>
        <v>Molli</v>
      </c>
      <c r="BI5" s="12">
        <f>SUMIFS($J$2:$J$14,$J$2:$J$14,1,$AU$2:$AU$14,1)</f>
        <v>3</v>
      </c>
      <c r="BJ5" s="12">
        <f>SUMIFS($J$2:$J$14,$J$2:$J$14,1,$AU$2:$AU$14,3)</f>
        <v>1</v>
      </c>
      <c r="BK5" s="12">
        <f>SUMIFS($J$2:$J$14,$J$2:$J$14,1,$AU$2:$AU$14,4)</f>
        <v>3</v>
      </c>
      <c r="BL5" s="30"/>
      <c r="BM5" s="31"/>
    </row>
    <row r="6" spans="1:65" x14ac:dyDescent="0.25">
      <c r="A6" s="1">
        <v>44907</v>
      </c>
      <c r="B6">
        <f t="shared" si="0"/>
        <v>1</v>
      </c>
      <c r="C6" s="5">
        <v>8</v>
      </c>
      <c r="D6" s="6">
        <v>3</v>
      </c>
      <c r="E6" t="str">
        <f t="shared" si="1"/>
        <v>-1</v>
      </c>
      <c r="F6" s="9"/>
      <c r="G6" s="2"/>
      <c r="H6" s="9"/>
      <c r="I6" s="2"/>
      <c r="J6" s="9">
        <v>1</v>
      </c>
      <c r="K6" s="2"/>
      <c r="L6" s="9">
        <v>1</v>
      </c>
      <c r="M6" s="2">
        <v>1</v>
      </c>
      <c r="N6" s="9">
        <v>1</v>
      </c>
      <c r="O6" s="2">
        <v>3</v>
      </c>
      <c r="P6" s="9"/>
      <c r="Q6" s="2"/>
      <c r="R6" s="9"/>
      <c r="S6" s="2"/>
      <c r="T6" s="9">
        <v>1</v>
      </c>
      <c r="U6" s="2">
        <v>2</v>
      </c>
      <c r="V6" s="9">
        <v>1</v>
      </c>
      <c r="W6" s="2">
        <v>1</v>
      </c>
      <c r="X6" s="9">
        <v>1</v>
      </c>
      <c r="Y6" s="2"/>
      <c r="Z6" s="9"/>
      <c r="AA6" s="2"/>
      <c r="AB6" s="9">
        <v>-1</v>
      </c>
      <c r="AC6" s="2">
        <v>1</v>
      </c>
      <c r="AD6">
        <v>-1</v>
      </c>
      <c r="AE6" s="2"/>
      <c r="AF6">
        <v>-1</v>
      </c>
      <c r="AG6" s="2"/>
      <c r="AI6" s="2"/>
      <c r="AJ6" s="9">
        <v>-1</v>
      </c>
      <c r="AK6" s="2">
        <v>1</v>
      </c>
      <c r="AL6" s="9"/>
      <c r="AM6" s="2">
        <v>1</v>
      </c>
      <c r="AO6" s="2"/>
      <c r="AP6" s="9"/>
      <c r="AR6" s="28">
        <v>0</v>
      </c>
      <c r="AS6">
        <f t="shared" si="2"/>
        <v>0</v>
      </c>
      <c r="AT6" s="2">
        <f t="shared" si="3"/>
        <v>0</v>
      </c>
      <c r="AU6">
        <f t="shared" si="4"/>
        <v>1</v>
      </c>
      <c r="BC6" t="s">
        <v>30</v>
      </c>
      <c r="BD6" t="s">
        <v>0</v>
      </c>
      <c r="BE6" t="s">
        <v>1</v>
      </c>
      <c r="BF6" t="s">
        <v>50</v>
      </c>
      <c r="BH6" s="12" t="str">
        <f>$X$1</f>
        <v>Josh</v>
      </c>
      <c r="BI6" s="12">
        <f>SUMIFS($X$2:$X$14,$X$2:$X$14,1,$AU$2:$AU$14,1)</f>
        <v>2</v>
      </c>
      <c r="BJ6" s="12">
        <f>SUMIFS($X$2:$X$14,$X$2:$X$14,1,$AU$2:$AU$14,3)</f>
        <v>2</v>
      </c>
      <c r="BK6" s="12">
        <f>SUMIFS($X$2:$X$14,$X$2:$X$14,1,$AU$2:$AU$14,4)</f>
        <v>1</v>
      </c>
      <c r="BL6" s="30"/>
      <c r="BM6" s="31"/>
    </row>
    <row r="7" spans="1:65" x14ac:dyDescent="0.25">
      <c r="A7" s="1">
        <v>44909</v>
      </c>
      <c r="B7" t="str">
        <f t="shared" si="0"/>
        <v>-1</v>
      </c>
      <c r="C7" s="5">
        <v>2</v>
      </c>
      <c r="D7" s="6">
        <v>3</v>
      </c>
      <c r="E7">
        <f t="shared" si="1"/>
        <v>1</v>
      </c>
      <c r="F7" s="9"/>
      <c r="G7" s="2"/>
      <c r="H7" s="9"/>
      <c r="I7" s="2"/>
      <c r="J7" s="9">
        <v>-1</v>
      </c>
      <c r="K7" s="2">
        <v>1</v>
      </c>
      <c r="L7" s="9">
        <v>-1</v>
      </c>
      <c r="M7" s="2"/>
      <c r="N7" s="9">
        <v>-1</v>
      </c>
      <c r="O7" s="2">
        <v>1</v>
      </c>
      <c r="P7" s="9"/>
      <c r="Q7" s="2"/>
      <c r="R7" s="9"/>
      <c r="S7" s="2"/>
      <c r="T7" s="9">
        <v>-1</v>
      </c>
      <c r="U7" s="2"/>
      <c r="V7" s="9">
        <v>-1</v>
      </c>
      <c r="W7" s="2"/>
      <c r="X7" s="9">
        <v>1</v>
      </c>
      <c r="Y7" s="2"/>
      <c r="Z7" s="9">
        <v>1</v>
      </c>
      <c r="AA7" s="2"/>
      <c r="AB7" s="9">
        <v>1</v>
      </c>
      <c r="AC7" s="2">
        <v>2</v>
      </c>
      <c r="AD7">
        <v>1</v>
      </c>
      <c r="AE7" s="2"/>
      <c r="AF7">
        <v>1</v>
      </c>
      <c r="AG7" s="2"/>
      <c r="AI7" s="2"/>
      <c r="AJ7" s="9"/>
      <c r="AK7" s="2"/>
      <c r="AL7" s="9"/>
      <c r="AM7" s="2"/>
      <c r="AO7" s="2"/>
      <c r="AP7" s="9">
        <v>1</v>
      </c>
      <c r="AQ7">
        <v>1</v>
      </c>
      <c r="AR7" s="28">
        <v>1</v>
      </c>
      <c r="AS7">
        <f t="shared" si="2"/>
        <v>1</v>
      </c>
      <c r="AT7" s="2">
        <f t="shared" si="3"/>
        <v>-1</v>
      </c>
      <c r="AU7">
        <f t="shared" si="4"/>
        <v>3</v>
      </c>
      <c r="BC7" t="s">
        <v>27</v>
      </c>
      <c r="BD7">
        <f>SUMIF($AU$2:$AU$14,1,$C$2:$C$14)</f>
        <v>26</v>
      </c>
      <c r="BE7">
        <f>SUMIF($AU$2:$AU$14,1,$D$2:$D$14)</f>
        <v>9</v>
      </c>
      <c r="BF7">
        <f>SUM(Tabelle18631[[#This Row],[Alt]:[Jung]])</f>
        <v>25</v>
      </c>
      <c r="BH7" s="12" t="str">
        <f>$Z$1</f>
        <v xml:space="preserve">Jamie </v>
      </c>
      <c r="BI7" s="12">
        <f>SUMIFS($Z$2:$Z$14,$Z$2:$Z$14,1,$AU$2:$AU$14,1)</f>
        <v>0</v>
      </c>
      <c r="BJ7" s="12">
        <f>SUMIFS($Z$2:$Z$14,$Z$2:$Z$14,1,$AU$2:$AU$14,3)</f>
        <v>2</v>
      </c>
      <c r="BK7" s="12">
        <f>SUMIFS($Z$2:$Z$14,$Z$2:$Z$14,1,$AU$2:$AU$14,4)</f>
        <v>0</v>
      </c>
      <c r="BL7" s="30"/>
      <c r="BM7" s="31"/>
    </row>
    <row r="8" spans="1:65" x14ac:dyDescent="0.25">
      <c r="A8" s="1">
        <v>44910</v>
      </c>
      <c r="B8">
        <f t="shared" si="0"/>
        <v>1</v>
      </c>
      <c r="C8" s="5">
        <v>6</v>
      </c>
      <c r="D8" s="6">
        <v>1</v>
      </c>
      <c r="E8" t="str">
        <f t="shared" si="1"/>
        <v>-1</v>
      </c>
      <c r="F8" s="9"/>
      <c r="G8" s="2"/>
      <c r="H8" s="9"/>
      <c r="I8" s="2"/>
      <c r="J8" s="9">
        <v>1</v>
      </c>
      <c r="K8" s="2">
        <v>1</v>
      </c>
      <c r="L8" s="9">
        <v>1</v>
      </c>
      <c r="M8" s="2">
        <v>2</v>
      </c>
      <c r="N8" s="9">
        <v>1</v>
      </c>
      <c r="O8" s="2">
        <v>2</v>
      </c>
      <c r="P8" s="9">
        <v>1</v>
      </c>
      <c r="Q8" s="2">
        <v>1</v>
      </c>
      <c r="R8" s="9"/>
      <c r="S8" s="2"/>
      <c r="T8" s="9">
        <v>1</v>
      </c>
      <c r="U8" s="2">
        <v>1</v>
      </c>
      <c r="V8" s="9">
        <v>1</v>
      </c>
      <c r="W8" s="2"/>
      <c r="X8" s="9">
        <v>-1</v>
      </c>
      <c r="Y8" s="2"/>
      <c r="Z8" s="9">
        <v>-1</v>
      </c>
      <c r="AA8" s="2"/>
      <c r="AB8" s="9">
        <v>-1</v>
      </c>
      <c r="AC8" s="2"/>
      <c r="AD8">
        <v>-1</v>
      </c>
      <c r="AE8" s="2"/>
      <c r="AF8">
        <v>-1</v>
      </c>
      <c r="AG8" s="2"/>
      <c r="AI8" s="2"/>
      <c r="AJ8" s="9"/>
      <c r="AK8" s="2"/>
      <c r="AL8" s="9">
        <v>-1</v>
      </c>
      <c r="AM8" s="2"/>
      <c r="AN8">
        <v>-1</v>
      </c>
      <c r="AO8" s="2"/>
      <c r="AP8" s="9">
        <v>-1</v>
      </c>
      <c r="AQ8">
        <v>1</v>
      </c>
      <c r="AR8" s="28">
        <v>1</v>
      </c>
      <c r="AS8">
        <f t="shared" si="2"/>
        <v>-1</v>
      </c>
      <c r="AT8" s="2">
        <f t="shared" si="3"/>
        <v>1</v>
      </c>
      <c r="AU8">
        <f t="shared" si="4"/>
        <v>4</v>
      </c>
      <c r="BC8" t="s">
        <v>28</v>
      </c>
      <c r="BD8">
        <f>SUMIF($AU$2:$AU$14,3,$C$2:$C$14)</f>
        <v>8</v>
      </c>
      <c r="BE8">
        <f>SUMIF($AU$2:$AU$14,3,$D$2:$D$14)</f>
        <v>8</v>
      </c>
      <c r="BF8">
        <f>SUBTOTAL(109,BF7)</f>
        <v>25</v>
      </c>
      <c r="BH8" s="12" t="str">
        <f>$L$1</f>
        <v>Fabi</v>
      </c>
      <c r="BI8" s="12">
        <f>SUMIFS($L$2:$L$14,$L$2:$L$14,1,$AU$2:$AU$14,1)</f>
        <v>3</v>
      </c>
      <c r="BJ8" s="12">
        <f>SUMIFS($L$2:$L$14,$L$2:$L$14,1,$AU$2:$AU$14,3)</f>
        <v>0</v>
      </c>
      <c r="BK8" s="12">
        <f>SUMIFS($L$2:$L$14,$L$2:$L$14,1,$AU$2:$AU$14,4)</f>
        <v>3</v>
      </c>
      <c r="BL8" s="30"/>
      <c r="BM8" s="31"/>
    </row>
    <row r="9" spans="1:65" x14ac:dyDescent="0.25">
      <c r="A9" s="1">
        <v>44914</v>
      </c>
      <c r="B9">
        <f t="shared" si="0"/>
        <v>1</v>
      </c>
      <c r="C9" s="5">
        <v>12</v>
      </c>
      <c r="D9" s="6">
        <v>3</v>
      </c>
      <c r="E9" t="str">
        <f t="shared" si="1"/>
        <v>-1</v>
      </c>
      <c r="F9" s="9"/>
      <c r="G9" s="2"/>
      <c r="H9" s="9"/>
      <c r="I9" s="2"/>
      <c r="J9" s="44">
        <v>1</v>
      </c>
      <c r="K9" s="2"/>
      <c r="L9" s="9">
        <v>1</v>
      </c>
      <c r="M9" s="2">
        <v>1</v>
      </c>
      <c r="N9" s="9">
        <v>1</v>
      </c>
      <c r="O9" s="2">
        <v>3</v>
      </c>
      <c r="P9" s="9">
        <v>1</v>
      </c>
      <c r="Q9" s="2">
        <v>1</v>
      </c>
      <c r="R9" s="9">
        <v>1</v>
      </c>
      <c r="S9" s="2">
        <v>1</v>
      </c>
      <c r="T9" s="9">
        <v>1</v>
      </c>
      <c r="U9" s="2">
        <v>1</v>
      </c>
      <c r="V9" s="9">
        <v>-1</v>
      </c>
      <c r="W9" s="2"/>
      <c r="X9" s="9">
        <v>-1</v>
      </c>
      <c r="Y9" s="2"/>
      <c r="Z9" s="9">
        <v>-1</v>
      </c>
      <c r="AA9" s="2">
        <v>1</v>
      </c>
      <c r="AB9" s="9"/>
      <c r="AC9" s="2"/>
      <c r="AD9">
        <v>-1</v>
      </c>
      <c r="AE9" s="2">
        <v>2</v>
      </c>
      <c r="AG9" s="2"/>
      <c r="AI9" s="2"/>
      <c r="AJ9" s="9">
        <v>-1</v>
      </c>
      <c r="AK9" s="2"/>
      <c r="AL9" s="9">
        <v>-1</v>
      </c>
      <c r="AM9" s="2"/>
      <c r="AO9" s="2"/>
      <c r="AP9" s="9"/>
      <c r="AR9" s="28">
        <v>0</v>
      </c>
      <c r="AS9">
        <f t="shared" si="2"/>
        <v>0</v>
      </c>
      <c r="AT9" s="2">
        <f t="shared" si="3"/>
        <v>0</v>
      </c>
      <c r="AU9">
        <f t="shared" si="4"/>
        <v>1</v>
      </c>
      <c r="BC9" t="s">
        <v>29</v>
      </c>
      <c r="BD9">
        <f>SUMIF($AU$2:$AU$14,4,$C$2:$C$14)</f>
        <v>17</v>
      </c>
      <c r="BE9">
        <f>SUMIF($AU$2:$AU$14,4,$D$2:$D$14)</f>
        <v>7</v>
      </c>
      <c r="BF9">
        <f>SUM(Tabelle18631[[#This Row],[Alt]:[Jung]])</f>
        <v>31</v>
      </c>
      <c r="BH9" s="12" t="str">
        <f>$V$1</f>
        <v>Julien</v>
      </c>
      <c r="BI9" s="12">
        <f>SUMIFS($V$2:$V$14,$V$2:$V$14,1,$AU$2:$AU$14,1)</f>
        <v>1</v>
      </c>
      <c r="BJ9" s="12">
        <f>SUMIFS($V$2:$V$14,$V$2:$V$14,1,$AU$2:$AU$14,3)</f>
        <v>0</v>
      </c>
      <c r="BK9" s="12">
        <f>SUMIFS($V$2:$V$14,$V$2:$V$14,1,$AU$2:$AU$14,4)</f>
        <v>3</v>
      </c>
      <c r="BL9" s="30"/>
      <c r="BM9" s="31"/>
    </row>
    <row r="10" spans="1:65" x14ac:dyDescent="0.25">
      <c r="A10" s="1">
        <v>44914</v>
      </c>
      <c r="B10">
        <f t="shared" si="0"/>
        <v>1</v>
      </c>
      <c r="C10" s="5">
        <v>6</v>
      </c>
      <c r="D10" s="6">
        <v>5</v>
      </c>
      <c r="E10" t="str">
        <f t="shared" si="1"/>
        <v>-1</v>
      </c>
      <c r="F10" s="9"/>
      <c r="G10" s="2"/>
      <c r="H10" s="9"/>
      <c r="I10" s="2"/>
      <c r="J10" s="9">
        <v>1</v>
      </c>
      <c r="K10" s="2">
        <v>1</v>
      </c>
      <c r="L10" s="9">
        <v>1</v>
      </c>
      <c r="M10" s="2"/>
      <c r="N10" s="9">
        <v>1</v>
      </c>
      <c r="O10" s="2">
        <v>2</v>
      </c>
      <c r="P10" s="9">
        <v>1</v>
      </c>
      <c r="Q10" s="2">
        <v>2</v>
      </c>
      <c r="R10" s="9">
        <v>1</v>
      </c>
      <c r="S10" s="2"/>
      <c r="T10" s="9">
        <v>1</v>
      </c>
      <c r="U10" s="2">
        <v>1</v>
      </c>
      <c r="V10" s="9">
        <v>-1</v>
      </c>
      <c r="W10" s="2"/>
      <c r="X10" s="9">
        <v>-1</v>
      </c>
      <c r="Y10" s="2">
        <v>1</v>
      </c>
      <c r="Z10" s="9">
        <v>-1</v>
      </c>
      <c r="AA10" s="2">
        <v>1</v>
      </c>
      <c r="AB10" s="9"/>
      <c r="AC10" s="2"/>
      <c r="AD10">
        <v>-1</v>
      </c>
      <c r="AE10" s="2"/>
      <c r="AG10" s="2"/>
      <c r="AI10" s="2"/>
      <c r="AJ10" s="9">
        <v>-1</v>
      </c>
      <c r="AK10" s="2">
        <v>1</v>
      </c>
      <c r="AL10" s="9">
        <v>-1</v>
      </c>
      <c r="AM10" s="2"/>
      <c r="AO10" s="2"/>
      <c r="AP10" s="9"/>
      <c r="AR10" s="28"/>
      <c r="AT10" s="2"/>
      <c r="BH10" s="12" t="str">
        <f>$H$1</f>
        <v xml:space="preserve">Daniel </v>
      </c>
      <c r="BI10" s="12">
        <f>SUMIFS($H$2:$H$14,$H$2:$H$14,1,$AU$2:$AU$14,1)</f>
        <v>0</v>
      </c>
      <c r="BJ10" s="12">
        <f>SUMIFS($H$2:$H$14,$H$2:$H$14,1,$AU$2:$AU$14,3)</f>
        <v>0</v>
      </c>
      <c r="BK10" s="12">
        <f>SUMIFS($H$2:$H$14,$H$2:$H$14,1,$AU$2:$AU$14,4)</f>
        <v>1</v>
      </c>
      <c r="BL10" s="30"/>
      <c r="BM10" s="31"/>
    </row>
    <row r="11" spans="1:65" x14ac:dyDescent="0.25">
      <c r="A11" s="1"/>
      <c r="B11" t="str">
        <f t="shared" si="0"/>
        <v>0</v>
      </c>
      <c r="C11" s="5"/>
      <c r="D11" s="6"/>
      <c r="E11" t="str">
        <f t="shared" si="1"/>
        <v>0</v>
      </c>
      <c r="F11" s="9"/>
      <c r="G11" s="2"/>
      <c r="H11" s="9"/>
      <c r="I11" s="2"/>
      <c r="J11" s="9"/>
      <c r="K11" s="2"/>
      <c r="L11" s="9"/>
      <c r="M11" s="2"/>
      <c r="N11" s="9"/>
      <c r="O11" s="2"/>
      <c r="P11" s="9"/>
      <c r="Q11" s="2"/>
      <c r="R11" s="9"/>
      <c r="S11" s="2"/>
      <c r="T11" s="9"/>
      <c r="U11" s="2"/>
      <c r="V11" s="9"/>
      <c r="W11" s="2"/>
      <c r="X11" s="9"/>
      <c r="Y11" s="2"/>
      <c r="Z11" s="9"/>
      <c r="AA11" s="2"/>
      <c r="AB11" s="9"/>
      <c r="AC11" s="2"/>
      <c r="AE11" s="2"/>
      <c r="AG11" s="2"/>
      <c r="AI11" s="2"/>
      <c r="AJ11" s="9"/>
      <c r="AK11" s="2"/>
      <c r="AL11" s="9"/>
      <c r="AM11" s="2"/>
      <c r="AO11" s="2"/>
      <c r="AP11" s="9"/>
      <c r="AR11" s="28"/>
      <c r="AT11" s="2"/>
      <c r="BC11" t="s">
        <v>38</v>
      </c>
      <c r="BD11" t="s">
        <v>0</v>
      </c>
      <c r="BE11" t="s">
        <v>1</v>
      </c>
      <c r="BF11" t="s">
        <v>50</v>
      </c>
      <c r="BH11" s="12" t="str">
        <f>$AD$1</f>
        <v>Rafa</v>
      </c>
      <c r="BI11" s="12">
        <f>SUMIFS($AD$2:$AD$14,$AD$2:$AD$14,1,$AU$2:$AU$14,1)</f>
        <v>0</v>
      </c>
      <c r="BJ11" s="12">
        <f>SUMIFS($AD$2:$AD$14,$AD$2:$AD$14,1,$AU$2:$AU$14,3)</f>
        <v>1</v>
      </c>
      <c r="BK11" s="12">
        <f>SUMIFS($AD$2:$AD$14,$AD$2:$AD$14,1,$AU$2:$AU$14,14)</f>
        <v>0</v>
      </c>
      <c r="BL11" s="30"/>
      <c r="BM11" s="31"/>
    </row>
    <row r="12" spans="1:65" x14ac:dyDescent="0.25">
      <c r="A12" s="1"/>
      <c r="B12" t="str">
        <f t="shared" si="0"/>
        <v>0</v>
      </c>
      <c r="C12" s="5"/>
      <c r="D12" s="6"/>
      <c r="E12" t="str">
        <f t="shared" si="1"/>
        <v>0</v>
      </c>
      <c r="F12" s="9"/>
      <c r="G12" s="2"/>
      <c r="H12" s="9"/>
      <c r="I12" s="2"/>
      <c r="J12" s="9"/>
      <c r="K12" s="2"/>
      <c r="L12" s="9"/>
      <c r="M12" s="2"/>
      <c r="N12" s="9"/>
      <c r="O12" s="2"/>
      <c r="P12" s="9"/>
      <c r="Q12" s="2"/>
      <c r="R12" s="9"/>
      <c r="S12" s="2"/>
      <c r="T12" s="9"/>
      <c r="U12" s="2"/>
      <c r="V12" s="9"/>
      <c r="W12" s="2"/>
      <c r="X12" s="9"/>
      <c r="Y12" s="2"/>
      <c r="Z12" s="9"/>
      <c r="AA12" s="2"/>
      <c r="AB12" s="9"/>
      <c r="AC12" s="2"/>
      <c r="AE12" s="2"/>
      <c r="AG12" s="2"/>
      <c r="AI12" s="2"/>
      <c r="AJ12" s="9"/>
      <c r="AK12" s="2"/>
      <c r="AL12" s="9"/>
      <c r="AM12" s="2"/>
      <c r="AO12" s="2"/>
      <c r="AP12" s="9"/>
      <c r="AR12" s="28"/>
      <c r="AT12" s="2"/>
      <c r="BC12" t="str">
        <f>BC7</f>
        <v>Montag</v>
      </c>
      <c r="BD12">
        <f>BD7/COUNTIF($AU$2:$AU$14,1)</f>
        <v>8.6666666666666661</v>
      </c>
      <c r="BE12">
        <f t="shared" ref="BE12" si="5">BE7/COUNTIF($AU$2:$AU$14,1)</f>
        <v>3</v>
      </c>
      <c r="BF12">
        <f>SUM(Tabelle1[[#This Row],[Alt]:[Jung]])</f>
        <v>11.666666666666666</v>
      </c>
      <c r="BH12" s="12" t="str">
        <f>$AB$1</f>
        <v xml:space="preserve">Albert </v>
      </c>
      <c r="BI12" s="12">
        <f>SUMIFS($AB$2:$AB$14,$AB$2:$AB$14,1,$AU$2:$AU$14,1)</f>
        <v>0</v>
      </c>
      <c r="BJ12" s="12">
        <f>SUMIFS($AB$2:$AB$14,$AB$2:$AB$14,1,$AU$2:$AU$14,3)</f>
        <v>1</v>
      </c>
      <c r="BK12" s="12">
        <f>SUMIFS($AB$2:$AB$14,$AB$2:$AB$14,1,$AU$2:$AU$14,4)</f>
        <v>0</v>
      </c>
      <c r="BL12" s="30"/>
      <c r="BM12" s="31"/>
    </row>
    <row r="13" spans="1:65" x14ac:dyDescent="0.25">
      <c r="B13" t="str">
        <f t="shared" si="0"/>
        <v>0</v>
      </c>
      <c r="C13" s="5"/>
      <c r="D13" s="6"/>
      <c r="E13" t="str">
        <f t="shared" si="1"/>
        <v>0</v>
      </c>
      <c r="F13" s="9"/>
      <c r="G13" s="2"/>
      <c r="H13" s="9"/>
      <c r="I13" s="2"/>
      <c r="J13" s="9"/>
      <c r="K13" s="2"/>
      <c r="L13" s="9"/>
      <c r="M13" s="2"/>
      <c r="N13" s="9"/>
      <c r="O13" s="2"/>
      <c r="P13" s="9"/>
      <c r="Q13" s="2"/>
      <c r="R13" s="9"/>
      <c r="S13" s="2"/>
      <c r="T13" s="9"/>
      <c r="U13" s="2"/>
      <c r="V13" s="9"/>
      <c r="W13" s="2"/>
      <c r="X13" s="9"/>
      <c r="Y13" s="2"/>
      <c r="Z13" s="9"/>
      <c r="AA13" s="2"/>
      <c r="AB13" s="9"/>
      <c r="AC13" s="2"/>
      <c r="AE13" s="2"/>
      <c r="AG13" s="2"/>
      <c r="AI13" s="2"/>
      <c r="AJ13" s="9"/>
      <c r="AK13" s="2"/>
      <c r="AL13" s="9"/>
      <c r="AM13" s="2"/>
      <c r="AO13" s="2"/>
      <c r="AP13" s="9"/>
      <c r="AR13" s="28"/>
      <c r="AT13" s="2"/>
      <c r="BC13" t="str">
        <f>BC8</f>
        <v>Mittwoch</v>
      </c>
      <c r="BD13">
        <f>BD8/COUNTIF($AU$2:$AU$14,3)</f>
        <v>4</v>
      </c>
      <c r="BE13">
        <f>BE8/COUNTIF($AU$2:$AU$14,3)</f>
        <v>4</v>
      </c>
      <c r="BF13">
        <f>SUM(Tabelle1[[#This Row],[Alt]:[Jung]])</f>
        <v>8</v>
      </c>
      <c r="BH13" s="12" t="str">
        <f>$AF$1</f>
        <v>Robin</v>
      </c>
      <c r="BI13" s="12">
        <f>SUMIFS($AF$2:$AF$14,$AF$2:$AF$14,1,$AU$2:$AU$14,1)</f>
        <v>0</v>
      </c>
      <c r="BJ13" s="12">
        <f>SUMIFS($AF$2:$AF$14,$AF$2:$AF$14,1,$AU$2:$AU$14,3)</f>
        <v>1</v>
      </c>
      <c r="BK13" s="12">
        <f>SUMIFS($AF$2:$AF$14,$AF$2:$AF$14,1,$AU$2:$AU$14,4)</f>
        <v>0</v>
      </c>
      <c r="BL13" s="30"/>
      <c r="BM13" s="31"/>
    </row>
    <row r="14" spans="1:65" ht="15.75" thickBot="1" x14ac:dyDescent="0.3">
      <c r="B14" t="str">
        <f t="shared" si="0"/>
        <v>0</v>
      </c>
      <c r="C14" s="7"/>
      <c r="D14" s="8"/>
      <c r="E14" t="str">
        <f t="shared" si="1"/>
        <v>0</v>
      </c>
      <c r="F14" s="9"/>
      <c r="G14" s="2"/>
      <c r="H14" s="9"/>
      <c r="I14" s="2"/>
      <c r="J14" s="9"/>
      <c r="K14" s="2"/>
      <c r="L14" s="9"/>
      <c r="M14" s="2"/>
      <c r="N14" s="9"/>
      <c r="O14" s="2"/>
      <c r="P14" s="9"/>
      <c r="Q14" s="2"/>
      <c r="R14" s="9"/>
      <c r="S14" s="2"/>
      <c r="T14" s="9"/>
      <c r="U14" s="2"/>
      <c r="V14" s="9"/>
      <c r="W14" s="2"/>
      <c r="X14" s="9"/>
      <c r="Y14" s="2"/>
      <c r="Z14" s="9"/>
      <c r="AA14" s="2"/>
      <c r="AB14" s="9"/>
      <c r="AC14" s="2"/>
      <c r="AE14" s="2"/>
      <c r="AG14" s="2"/>
      <c r="AI14" s="2"/>
      <c r="AJ14" s="9"/>
      <c r="AK14" s="2"/>
      <c r="AL14" s="9"/>
      <c r="AM14" s="2"/>
      <c r="AO14" s="2"/>
      <c r="AP14" s="9"/>
      <c r="AR14" s="28"/>
      <c r="AT14" s="2"/>
      <c r="BC14" t="str">
        <f>BC9</f>
        <v>Donnerstag</v>
      </c>
      <c r="BD14">
        <f>BD9/COUNTIF($AU$2:$AU$14,4)</f>
        <v>5.666666666666667</v>
      </c>
      <c r="BE14">
        <f>BE9/COUNTIF($AU$2:$AU$14,4)</f>
        <v>2.3333333333333335</v>
      </c>
      <c r="BF14">
        <f>SUM(Tabelle1[[#This Row],[Alt]:[Jung]])</f>
        <v>8</v>
      </c>
      <c r="BH14" s="12" t="str">
        <f>$F$1</f>
        <v>Marc</v>
      </c>
      <c r="BI14" s="12">
        <f>SUMIFS($F$2:$F$14,$F$2:$F$14,1,$AU$2:$AU$14,1)</f>
        <v>0</v>
      </c>
      <c r="BJ14" s="12">
        <f>SUMIFS($F$2:$F$14,$F$2:$F$14,1,$AU$2:$AU$14,3)</f>
        <v>0</v>
      </c>
      <c r="BK14" s="12">
        <f>SUMIFS($F$2:$F$14,$F$2:$F$14,1,$AU$2:$AU$14,4)</f>
        <v>0</v>
      </c>
      <c r="BL14" s="30"/>
      <c r="BM14" s="31"/>
    </row>
    <row r="15" spans="1:65" x14ac:dyDescent="0.25">
      <c r="A15" t="s">
        <v>34</v>
      </c>
      <c r="B15" s="67">
        <f>COUNTIF(B2:B14,1)+COUNTIF(B2:B14,-1)</f>
        <v>9</v>
      </c>
      <c r="C15" s="67"/>
      <c r="D15" s="67"/>
      <c r="E15" s="68"/>
      <c r="F15" s="71">
        <f>(F18+F19)/$B$15</f>
        <v>0</v>
      </c>
      <c r="G15" s="72"/>
      <c r="H15" s="71">
        <f t="shared" ref="H15" si="6">(H18+H19)/$B$15</f>
        <v>0.1111111111111111</v>
      </c>
      <c r="I15" s="72"/>
      <c r="J15" s="71">
        <f t="shared" ref="J15" si="7">(J18+J19)/$B$15</f>
        <v>1</v>
      </c>
      <c r="K15" s="72"/>
      <c r="L15" s="71">
        <f t="shared" ref="L15" si="8">(L18+L19)/$B$15</f>
        <v>0.88888888888888884</v>
      </c>
      <c r="M15" s="72"/>
      <c r="N15" s="71">
        <f t="shared" ref="N15" si="9">(N18+N19)/$B$15</f>
        <v>1</v>
      </c>
      <c r="O15" s="72"/>
      <c r="P15" s="71">
        <f t="shared" ref="P15" si="10">(P18+P19)/$B$15</f>
        <v>0.77777777777777779</v>
      </c>
      <c r="Q15" s="72"/>
      <c r="R15" s="71">
        <f t="shared" ref="R15" si="11">(R18+R19)/$B$15</f>
        <v>0.22222222222222221</v>
      </c>
      <c r="S15" s="72"/>
      <c r="T15" s="71">
        <f t="shared" ref="T15" si="12">(T18+T19)/$B$15</f>
        <v>1</v>
      </c>
      <c r="U15" s="72"/>
      <c r="V15" s="71">
        <f t="shared" ref="V15" si="13">(V18+V19)/$B$15</f>
        <v>0.77777777777777779</v>
      </c>
      <c r="W15" s="72"/>
      <c r="X15" s="71">
        <f t="shared" ref="X15" si="14">(X18+X19)/$B$15</f>
        <v>1</v>
      </c>
      <c r="Y15" s="72"/>
      <c r="Z15" s="71">
        <f t="shared" ref="Z15" si="15">(Z18+Z19)/$B$15</f>
        <v>0.88888888888888884</v>
      </c>
      <c r="AA15" s="72"/>
      <c r="AB15" s="71">
        <f t="shared" ref="AB15" si="16">(AB18+AB19)/$B$15</f>
        <v>0.77777777777777779</v>
      </c>
      <c r="AC15" s="72"/>
      <c r="AD15" s="71">
        <f t="shared" ref="AD15" si="17">(AD18+AD19)/$B$15</f>
        <v>0.88888888888888884</v>
      </c>
      <c r="AE15" s="72"/>
      <c r="AF15" s="71">
        <f t="shared" ref="AF15" si="18">(AF18+AF19)/$B$15</f>
        <v>0.66666666666666663</v>
      </c>
      <c r="AG15" s="72"/>
      <c r="AH15" s="71">
        <f t="shared" ref="AH15" si="19">(AH18+AH19)/$B$15</f>
        <v>0.22222222222222221</v>
      </c>
      <c r="AI15" s="72"/>
      <c r="AJ15" s="71">
        <f t="shared" ref="AJ15" si="20">(AJ18+AJ19)/$B$15</f>
        <v>0.44444444444444442</v>
      </c>
      <c r="AK15" s="72"/>
      <c r="AL15" s="71">
        <f t="shared" ref="AL15" si="21">(AL18+AL19)/$B$15</f>
        <v>0.33333333333333331</v>
      </c>
      <c r="AM15" s="72"/>
      <c r="AN15" s="71">
        <f t="shared" ref="AN15" si="22">(AN18+AN19)/$B$15</f>
        <v>0.33333333333333331</v>
      </c>
      <c r="AO15" s="72"/>
      <c r="AP15" s="71">
        <f t="shared" ref="AP15" si="23">(AP18+AP19)/$B$15</f>
        <v>0.44444444444444442</v>
      </c>
      <c r="AQ15" s="72"/>
      <c r="AR15" s="28"/>
      <c r="AT15" s="2"/>
      <c r="BH15" s="12" t="str">
        <f>$AN$1</f>
        <v>Simi</v>
      </c>
      <c r="BI15" s="12">
        <f>SUMIFS($AN$2:$AN$14,$AN$2:$AN$14,1,$AU$2:$AU$14,1)</f>
        <v>0</v>
      </c>
      <c r="BJ15" s="12">
        <f>SUMIFS($AN$2:$AN$14,$AN$2:$AN$14,1,$AU$2:$AU$14,3)</f>
        <v>0</v>
      </c>
      <c r="BK15" s="12">
        <f>SUMIFS($AN$2:$AN$14,$AN$2:$AN$14,1,$AU$2:$AU$14,4)</f>
        <v>0</v>
      </c>
      <c r="BL15" s="30"/>
      <c r="BM15" s="31"/>
    </row>
    <row r="16" spans="1:65" x14ac:dyDescent="0.25">
      <c r="A16" t="s">
        <v>35</v>
      </c>
      <c r="B16" s="67">
        <f>COUNTIFS(B2:B14, -1, E2:E14, -1)</f>
        <v>0</v>
      </c>
      <c r="C16" s="67"/>
      <c r="D16" s="67"/>
      <c r="E16" s="68"/>
      <c r="F16" s="9"/>
      <c r="G16" s="2"/>
      <c r="H16" s="9"/>
      <c r="I16" s="2"/>
      <c r="J16" s="9"/>
      <c r="K16" s="2"/>
      <c r="L16" s="9"/>
      <c r="M16" s="2"/>
      <c r="N16" s="9"/>
      <c r="O16" s="2"/>
      <c r="P16" s="9"/>
      <c r="Q16" s="2"/>
      <c r="R16" s="9"/>
      <c r="S16" s="2"/>
      <c r="T16" s="75"/>
      <c r="U16" s="68"/>
      <c r="V16" s="9"/>
      <c r="W16" s="2"/>
      <c r="X16" s="9"/>
      <c r="Y16" s="2"/>
      <c r="Z16" s="9"/>
      <c r="AA16" s="2"/>
      <c r="AB16" s="9"/>
      <c r="AC16" s="2"/>
      <c r="AE16" s="2"/>
      <c r="AG16" s="2"/>
      <c r="AI16" s="2"/>
      <c r="AJ16" s="9"/>
      <c r="AK16" s="2"/>
      <c r="AL16" s="9"/>
      <c r="AM16" s="2"/>
      <c r="AO16" s="2"/>
      <c r="AP16" s="9"/>
      <c r="AR16" s="28"/>
      <c r="AT16" s="2"/>
      <c r="BH16" s="12" t="str">
        <f>$AP$1</f>
        <v>Domi</v>
      </c>
      <c r="BI16" s="12">
        <f>SUMIFS($AP$2:$AP$14,$AP$2:$AP$14,1,$AU$2:$AU$14,1)</f>
        <v>0</v>
      </c>
      <c r="BJ16" s="12">
        <f>SUMIFS($AP$2:$AP$14,$AP$2:$AP$14,1,$AU$2:$AU$14,3)</f>
        <v>1</v>
      </c>
      <c r="BK16" s="12">
        <f>SUMIFS($AP$2:$AP$14,$AP$2:$AP$14,1,$AU$2:$AU$14,4)</f>
        <v>0</v>
      </c>
    </row>
    <row r="17" spans="1:80" x14ac:dyDescent="0.25">
      <c r="A17" t="s">
        <v>36</v>
      </c>
      <c r="B17" s="76">
        <f>B18/(B18+B19)</f>
        <v>0.88888888888888884</v>
      </c>
      <c r="C17" s="76"/>
      <c r="D17" s="77">
        <f>D18/(D18+D19)</f>
        <v>0.1111111111111111</v>
      </c>
      <c r="E17" s="72"/>
      <c r="F17" s="71" t="str">
        <f>IF(COUNTIF(F2:F14,1)+COUNTIF(F2:F14,-1)&gt;2,F18/(F18+F19),"")</f>
        <v/>
      </c>
      <c r="G17" s="72"/>
      <c r="H17" s="71" t="str">
        <f>IF(COUNTIF(H2:H14,1)+COUNTIF(H2:H14,-1)&gt;2,H18/(H18+H19),"")</f>
        <v/>
      </c>
      <c r="I17" s="72"/>
      <c r="J17" s="71">
        <f>IF(COUNTIF(J2:J14,1)+COUNTIF(J2:J14,-1)&gt;2,J18/(J18+J19),"")</f>
        <v>0.88888888888888884</v>
      </c>
      <c r="K17" s="72"/>
      <c r="L17" s="71">
        <f>IF(COUNTIF(L2:L14,1)+COUNTIF(L2:L14,-1)&gt;2,L18/(L18+L19),"")</f>
        <v>0.875</v>
      </c>
      <c r="M17" s="72"/>
      <c r="N17" s="71">
        <f>IF(COUNTIF(N2:N14,1)+COUNTIF(N2:N14,-1)&gt;2,N18/(N18+N19),"")</f>
        <v>0.88888888888888884</v>
      </c>
      <c r="O17" s="72"/>
      <c r="P17" s="71">
        <f>IF(COUNTIF(P2:P14,1)+COUNTIF(P2:P14,-1)&gt;2,P18/(P18+P19),"")</f>
        <v>1</v>
      </c>
      <c r="Q17" s="72"/>
      <c r="R17" s="71" t="str">
        <f>IF(COUNTIF(R2:R14,1)+COUNTIF(R2:R14,-1)&gt;2,R18/(R18+R19),"")</f>
        <v/>
      </c>
      <c r="S17" s="72"/>
      <c r="T17" s="71">
        <f>IF(COUNTIF(T2:T14,1)+COUNTIF(T2:T14,-1)&gt;2,T18/(T18+T19),"")</f>
        <v>0.88888888888888884</v>
      </c>
      <c r="U17" s="72"/>
      <c r="V17" s="71">
        <f>IF(COUNTIF(V2:V14,1)+COUNTIF(V2:V14,-1)&gt;2,V18/(V18+V19),"")</f>
        <v>0.5714285714285714</v>
      </c>
      <c r="W17" s="72"/>
      <c r="X17" s="71">
        <f>IF(COUNTIF(X2:X14,1)+COUNTIF(X2:X14,-1)&gt;2,X18/(X18+X19),"")</f>
        <v>0.55555555555555558</v>
      </c>
      <c r="Y17" s="72"/>
      <c r="Z17" s="71">
        <f>IF(COUNTIF(Z2:Z14,1)+COUNTIF(Z2:Z14,-1)&gt;2,Z18/(Z18+Z19),"")</f>
        <v>0.25</v>
      </c>
      <c r="AA17" s="72"/>
      <c r="AB17" s="71">
        <f>IF(COUNTIF(AB2:AB14,1)+COUNTIF(AB2:AB14,-1)&gt;2,AB18/(AB18+AB19),"")</f>
        <v>0.14285714285714285</v>
      </c>
      <c r="AC17" s="72"/>
      <c r="AD17" s="71">
        <f>IF(COUNTIF(AD2:AD14,1)+COUNTIF(AD2:AD14,-1)&gt;2,AD18/(AD18+AD19),"")</f>
        <v>0.125</v>
      </c>
      <c r="AE17" s="72"/>
      <c r="AF17" s="71">
        <f>IF(COUNTIF(AF2:AF14,1)+COUNTIF(AF2:AF14,-1)&gt;2,AF18/(AF18+AF19),"")</f>
        <v>0.16666666666666666</v>
      </c>
      <c r="AG17" s="72"/>
      <c r="AH17" s="71" t="str">
        <f>IF(COUNTIF(AH2:AH14,1)+COUNTIF(AH2:AH14,-1)&gt;2,AH18/(AH18+AH19),"")</f>
        <v/>
      </c>
      <c r="AI17" s="72"/>
      <c r="AJ17" s="71">
        <f>IF(COUNTIF(AJ2:AJ14,1)+COUNTIF(AJ2:AJ14,-1)&gt;2,AJ18/(AJ18+AJ19),"")</f>
        <v>0</v>
      </c>
      <c r="AK17" s="72"/>
      <c r="AL17" s="71">
        <f>IF(COUNTIF(AL2:AL14,1)+COUNTIF(AL2:AL14,-1)&gt;2,AL18/(AL18+AL19),"")</f>
        <v>0</v>
      </c>
      <c r="AM17" s="72"/>
      <c r="AN17" s="71">
        <f>IF(COUNTIF(AN2:AN14,1)+COUNTIF(AN2:AN14,-1)&gt;2,AN18/(AN18+AN19),"")</f>
        <v>0</v>
      </c>
      <c r="AO17" s="72"/>
      <c r="AP17" s="71">
        <f>IF(COUNTIF(AP2:AP14,1)+COUNTIF(AP2:AP14,-1)&gt;2,AP18/(AP18+AP19),"")</f>
        <v>0.25</v>
      </c>
      <c r="AQ17" s="72"/>
      <c r="AR17" s="28" t="s">
        <v>36</v>
      </c>
      <c r="AS17" s="26">
        <f>AS18/(AS18+AS19)</f>
        <v>0.2</v>
      </c>
      <c r="AT17" s="26">
        <f>AT18/(AT18+AT19)</f>
        <v>0.8</v>
      </c>
      <c r="BH17" s="12" t="str">
        <f>$AJ$1</f>
        <v>Flo</v>
      </c>
      <c r="BI17" s="12">
        <f>SUMIFS($AJ$2:$AJ$14,$AJ$2:$AJ$14,1,$AU$2:$AU$14,1)</f>
        <v>0</v>
      </c>
      <c r="BJ17" s="12">
        <f>SUMIFS($AJ$2:$AJ$14,$AJ$2:$AJ$14,1,$AU$2:$AU$14,3)</f>
        <v>0</v>
      </c>
      <c r="BK17" s="12">
        <f>SUMIFS($AJ$2:$AJ$14,$AJ$2:$AJ$14,1,$AU$2:$AU$14,4)</f>
        <v>0</v>
      </c>
    </row>
    <row r="18" spans="1:80" x14ac:dyDescent="0.25">
      <c r="A18" t="s">
        <v>25</v>
      </c>
      <c r="B18" s="67">
        <f>COUNTIF(B2:B14,1)</f>
        <v>8</v>
      </c>
      <c r="C18" s="67"/>
      <c r="D18" s="67">
        <f>COUNTIF(E2:E14,1)</f>
        <v>1</v>
      </c>
      <c r="E18" s="68"/>
      <c r="F18" s="75">
        <f>SUMIF(F2:F14,"&gt;0",F2:F14)</f>
        <v>0</v>
      </c>
      <c r="G18" s="68"/>
      <c r="H18" s="75">
        <f>SUMIF(H2:H14,"&gt;0",H2:H14)</f>
        <v>1</v>
      </c>
      <c r="I18" s="68"/>
      <c r="J18" s="75">
        <f t="shared" ref="J18" si="24">SUMIF(J2:J14,"&gt;0",J2:J14)</f>
        <v>8</v>
      </c>
      <c r="K18" s="68"/>
      <c r="L18" s="75">
        <f t="shared" ref="L18" si="25">SUMIF(L2:L14,"&gt;0",L2:L14)</f>
        <v>7</v>
      </c>
      <c r="M18" s="68"/>
      <c r="N18" s="75">
        <f t="shared" ref="N18" si="26">SUMIF(N2:N14,"&gt;0",N2:N14)</f>
        <v>8</v>
      </c>
      <c r="O18" s="68"/>
      <c r="P18" s="75">
        <f t="shared" ref="P18" si="27">SUMIF(P2:P14,"&gt;0",P2:P14)</f>
        <v>7</v>
      </c>
      <c r="Q18" s="68"/>
      <c r="R18" s="75">
        <f t="shared" ref="R18" si="28">SUMIF(R2:R14,"&gt;0",R2:R14)</f>
        <v>2</v>
      </c>
      <c r="S18" s="68"/>
      <c r="T18" s="75">
        <f t="shared" ref="T18" si="29">SUMIF(T2:T14,"&gt;0",T2:T14)</f>
        <v>8</v>
      </c>
      <c r="U18" s="68"/>
      <c r="V18" s="75">
        <f t="shared" ref="V18" si="30">SUMIF(V2:V14,"&gt;0",V2:V14)</f>
        <v>4</v>
      </c>
      <c r="W18" s="68"/>
      <c r="X18" s="75">
        <f t="shared" ref="X18" si="31">SUMIF(X2:X14,"&gt;0",X2:X14)</f>
        <v>5</v>
      </c>
      <c r="Y18" s="68"/>
      <c r="Z18" s="75">
        <f t="shared" ref="Z18" si="32">SUMIF(Z2:Z14,"&gt;0",Z2:Z14)</f>
        <v>2</v>
      </c>
      <c r="AA18" s="68"/>
      <c r="AB18" s="75">
        <f t="shared" ref="AB18" si="33">SUMIF(AB2:AB14,"&gt;0",AB2:AB14)</f>
        <v>1</v>
      </c>
      <c r="AC18" s="68"/>
      <c r="AD18" s="75">
        <f t="shared" ref="AD18" si="34">SUMIF(AD2:AD14,"&gt;0",AD2:AD14)</f>
        <v>1</v>
      </c>
      <c r="AE18" s="68"/>
      <c r="AF18" s="75">
        <f t="shared" ref="AF18" si="35">SUMIF(AF2:AF14,"&gt;0",AF2:AF14)</f>
        <v>1</v>
      </c>
      <c r="AG18" s="68"/>
      <c r="AH18" s="75">
        <f t="shared" ref="AH18" si="36">SUMIF(AH2:AH14,"&gt;0",AH2:AH14)</f>
        <v>0</v>
      </c>
      <c r="AI18" s="68"/>
      <c r="AJ18" s="75">
        <f t="shared" ref="AJ18" si="37">SUMIF(AJ2:AJ14,"&gt;0",AJ2:AJ14)</f>
        <v>0</v>
      </c>
      <c r="AK18" s="68"/>
      <c r="AL18" s="75">
        <f t="shared" ref="AL18" si="38">SUMIF(AL2:AL14,"&gt;0",AL2:AL14)</f>
        <v>0</v>
      </c>
      <c r="AM18" s="68"/>
      <c r="AN18" s="75">
        <f t="shared" ref="AN18" si="39">SUMIF(AN2:AN14,"&gt;0",AN2:AN14)</f>
        <v>0</v>
      </c>
      <c r="AO18" s="68"/>
      <c r="AP18" s="75">
        <f t="shared" ref="AP18" si="40">SUMIF(AP2:AP14,"&gt;0",AP2:AP14)</f>
        <v>1</v>
      </c>
      <c r="AQ18" s="68"/>
      <c r="AR18" s="28" t="s">
        <v>25</v>
      </c>
      <c r="AS18">
        <f>COUNTIF(AS2:AS9,1)</f>
        <v>1</v>
      </c>
      <c r="AT18" s="2">
        <f>COUNTIF(AT2:AT9,1)</f>
        <v>4</v>
      </c>
      <c r="BH18" s="12" t="str">
        <f>$AL$1</f>
        <v>Laurits</v>
      </c>
      <c r="BI18" s="12">
        <f>SUMIFS($AL$2:$AL$14,$AL$2:$AL$14,1,$AU$2:$AU$14,1)</f>
        <v>0</v>
      </c>
      <c r="BJ18" s="12">
        <f>SUMIFS($AL$2:$AL$14,$AL$2:$AL$14,1,$AU$2:$AU$14,3)</f>
        <v>0</v>
      </c>
      <c r="BK18" s="12">
        <f>SUMIFS($AL$2:$AL$14,$AL$2:$AL$14,1,$AU$2:$AU$14,4)</f>
        <v>0</v>
      </c>
    </row>
    <row r="19" spans="1:80" x14ac:dyDescent="0.25">
      <c r="A19" t="s">
        <v>37</v>
      </c>
      <c r="B19" s="67">
        <f>COUNTIF(B2:B14,-1)</f>
        <v>1</v>
      </c>
      <c r="C19" s="67"/>
      <c r="D19" s="67">
        <f>COUNTIF(E2:E14,-1)</f>
        <v>8</v>
      </c>
      <c r="E19" s="68"/>
      <c r="F19" s="75">
        <f>-1*SUMIF(F2:F14,"&lt;0",F2:F14)</f>
        <v>0</v>
      </c>
      <c r="G19" s="68"/>
      <c r="H19" s="75">
        <f t="shared" ref="H19" si="41">-1*SUMIF(H2:H14,"&lt;0",H2:H14)</f>
        <v>0</v>
      </c>
      <c r="I19" s="68"/>
      <c r="J19" s="75">
        <f t="shared" ref="J19" si="42">-1*SUMIF(J2:J14,"&lt;0",J2:J14)</f>
        <v>1</v>
      </c>
      <c r="K19" s="68"/>
      <c r="L19" s="75">
        <f t="shared" ref="L19" si="43">-1*SUMIF(L2:L14,"&lt;0",L2:L14)</f>
        <v>1</v>
      </c>
      <c r="M19" s="68"/>
      <c r="N19" s="75">
        <f t="shared" ref="N19" si="44">-1*SUMIF(N2:N14,"&lt;0",N2:N14)</f>
        <v>1</v>
      </c>
      <c r="O19" s="68"/>
      <c r="P19" s="75">
        <f t="shared" ref="P19" si="45">-1*SUMIF(P2:P14,"&lt;0",P2:P14)</f>
        <v>0</v>
      </c>
      <c r="Q19" s="68"/>
      <c r="R19" s="75">
        <f t="shared" ref="R19" si="46">-1*SUMIF(R2:R14,"&lt;0",R2:R14)</f>
        <v>0</v>
      </c>
      <c r="S19" s="68"/>
      <c r="T19" s="75">
        <f t="shared" ref="T19" si="47">-1*SUMIF(T2:T14,"&lt;0",T2:T14)</f>
        <v>1</v>
      </c>
      <c r="U19" s="68"/>
      <c r="V19" s="75">
        <f t="shared" ref="V19" si="48">-1*SUMIF(V2:V14,"&lt;0",V2:V14)</f>
        <v>3</v>
      </c>
      <c r="W19" s="68"/>
      <c r="X19" s="75">
        <f t="shared" ref="X19" si="49">-1*SUMIF(X2:X14,"&lt;0",X2:X14)</f>
        <v>4</v>
      </c>
      <c r="Y19" s="68"/>
      <c r="Z19" s="75">
        <f t="shared" ref="Z19" si="50">-1*SUMIF(Z2:Z14,"&lt;0",Z2:Z14)</f>
        <v>6</v>
      </c>
      <c r="AA19" s="68"/>
      <c r="AB19" s="75">
        <f t="shared" ref="AB19" si="51">-1*SUMIF(AB2:AB14,"&lt;0",AB2:AB14)</f>
        <v>6</v>
      </c>
      <c r="AC19" s="68"/>
      <c r="AD19" s="75">
        <f t="shared" ref="AD19" si="52">-1*SUMIF(AD2:AD14,"&lt;0",AD2:AD14)</f>
        <v>7</v>
      </c>
      <c r="AE19" s="68"/>
      <c r="AF19" s="75">
        <f t="shared" ref="AF19" si="53">-1*SUMIF(AF2:AF14,"&lt;0",AF2:AF14)</f>
        <v>5</v>
      </c>
      <c r="AG19" s="68"/>
      <c r="AH19" s="75">
        <f t="shared" ref="AH19" si="54">-1*SUMIF(AH2:AH14,"&lt;0",AH2:AH14)</f>
        <v>2</v>
      </c>
      <c r="AI19" s="68"/>
      <c r="AJ19" s="75">
        <f t="shared" ref="AJ19" si="55">-1*SUMIF(AJ2:AJ14,"&lt;0",AJ2:AJ14)</f>
        <v>4</v>
      </c>
      <c r="AK19" s="68"/>
      <c r="AL19" s="75">
        <f t="shared" ref="AL19" si="56">-1*SUMIF(AL2:AL14,"&lt;0",AL2:AL14)</f>
        <v>3</v>
      </c>
      <c r="AM19" s="68"/>
      <c r="AN19" s="75">
        <f t="shared" ref="AN19" si="57">-1*SUMIF(AN2:AN14,"&lt;0",AN2:AN14)</f>
        <v>3</v>
      </c>
      <c r="AO19" s="68"/>
      <c r="AP19" s="75">
        <f t="shared" ref="AP19" si="58">-1*SUMIF(AP2:AP14,"&lt;0",AP2:AP14)</f>
        <v>3</v>
      </c>
      <c r="AQ19" s="68"/>
      <c r="AR19" s="28" t="s">
        <v>37</v>
      </c>
      <c r="AS19">
        <f>COUNTIF(AS2:AS14,-1)</f>
        <v>4</v>
      </c>
      <c r="AT19" s="2">
        <f>COUNTIF(AT2:AT14,-1)</f>
        <v>1</v>
      </c>
    </row>
    <row r="20" spans="1:80" x14ac:dyDescent="0.25">
      <c r="A20" t="s">
        <v>30</v>
      </c>
      <c r="B20" s="67">
        <f>SUM(C2:C14)</f>
        <v>57</v>
      </c>
      <c r="C20" s="67"/>
      <c r="D20" s="67">
        <f>SUM(D2:D14)</f>
        <v>29</v>
      </c>
      <c r="E20" s="68"/>
      <c r="F20" s="75">
        <f>SUM(G2:G14)</f>
        <v>0</v>
      </c>
      <c r="G20" s="68"/>
      <c r="H20" s="78">
        <f t="shared" ref="H20" si="59">SUM(I2:I14)</f>
        <v>0</v>
      </c>
      <c r="I20" s="79"/>
      <c r="J20" s="78">
        <f t="shared" ref="J20" si="60">SUM(K2:K14)</f>
        <v>4</v>
      </c>
      <c r="K20" s="79"/>
      <c r="L20" s="78">
        <f t="shared" ref="L20" si="61">SUM(M2:M14)</f>
        <v>6</v>
      </c>
      <c r="M20" s="79"/>
      <c r="N20" s="78">
        <f t="shared" ref="N20" si="62">SUM(O2:O14)</f>
        <v>23</v>
      </c>
      <c r="O20" s="79"/>
      <c r="P20" s="78">
        <f t="shared" ref="P20" si="63">SUM(Q2:Q14)</f>
        <v>10</v>
      </c>
      <c r="Q20" s="79"/>
      <c r="R20" s="78">
        <f t="shared" ref="R20" si="64">SUM(S2:S14)</f>
        <v>1</v>
      </c>
      <c r="S20" s="79"/>
      <c r="T20" s="78">
        <f t="shared" ref="T20" si="65">SUM(U2:U14)</f>
        <v>7</v>
      </c>
      <c r="U20" s="79"/>
      <c r="V20" s="78">
        <f t="shared" ref="V20" si="66">SUM(W2:W14)</f>
        <v>1</v>
      </c>
      <c r="W20" s="79"/>
      <c r="X20" s="78">
        <f t="shared" ref="X20" si="67">SUM(Y2:Y14)</f>
        <v>1</v>
      </c>
      <c r="Y20" s="79"/>
      <c r="Z20" s="78">
        <f t="shared" ref="Z20" si="68">SUM(AA2:AA14)</f>
        <v>2</v>
      </c>
      <c r="AA20" s="79"/>
      <c r="AB20" s="78">
        <f t="shared" ref="AB20" si="69">SUM(AC2:AC14)</f>
        <v>5</v>
      </c>
      <c r="AC20" s="79"/>
      <c r="AD20" s="78">
        <f t="shared" ref="AD20" si="70">SUM(AE2:AE14)</f>
        <v>6</v>
      </c>
      <c r="AE20" s="79"/>
      <c r="AF20" s="78">
        <f t="shared" ref="AF20" si="71">SUM(AG2:AG14)</f>
        <v>0</v>
      </c>
      <c r="AG20" s="79"/>
      <c r="AH20" s="78">
        <f t="shared" ref="AH20" si="72">SUM(AI2:AI14)</f>
        <v>1</v>
      </c>
      <c r="AI20" s="79"/>
      <c r="AJ20" s="78">
        <f t="shared" ref="AJ20" si="73">SUM(AK2:AK14)</f>
        <v>2</v>
      </c>
      <c r="AK20" s="79"/>
      <c r="AL20" s="78">
        <f t="shared" ref="AL20" si="74">SUM(AM2:AM14)</f>
        <v>1</v>
      </c>
      <c r="AM20" s="79"/>
      <c r="AN20" s="78">
        <f t="shared" ref="AN20" si="75">SUM(AO2:AO14)</f>
        <v>0</v>
      </c>
      <c r="AO20" s="79"/>
      <c r="AP20" s="78">
        <f t="shared" ref="AP20" si="76">SUM(AQ2:AQ14)</f>
        <v>3</v>
      </c>
      <c r="AQ20" s="79"/>
      <c r="AR20" s="29" t="s">
        <v>30</v>
      </c>
      <c r="AS20" s="24" cm="1">
        <f t="array" ref="AS20">SUM((D2:D14)*(AR2:AR14))</f>
        <v>13</v>
      </c>
      <c r="AT20" s="25" cm="1">
        <f t="array" ref="AT20">SUM((C2:C14)*(AR2:AR14))</f>
        <v>25</v>
      </c>
    </row>
    <row r="21" spans="1:80" ht="15.75" thickBot="1" x14ac:dyDescent="0.3">
      <c r="A21" t="s">
        <v>38</v>
      </c>
      <c r="B21" s="80">
        <f>B20/(B18+B19)</f>
        <v>6.333333333333333</v>
      </c>
      <c r="C21" s="80"/>
      <c r="D21" s="80">
        <f t="shared" ref="D21" si="77">D20/(D18+D19)</f>
        <v>3.2222222222222223</v>
      </c>
      <c r="E21" s="80"/>
      <c r="F21" s="81" t="e">
        <f t="shared" ref="F21" si="78">F20/(F18+F19)</f>
        <v>#DIV/0!</v>
      </c>
      <c r="G21" s="82"/>
      <c r="H21" s="81">
        <f t="shared" ref="H21" si="79">H20/(H18+H19)</f>
        <v>0</v>
      </c>
      <c r="I21" s="82"/>
      <c r="J21" s="81">
        <f t="shared" ref="J21" si="80">J20/(J18+J19)</f>
        <v>0.44444444444444442</v>
      </c>
      <c r="K21" s="82"/>
      <c r="L21" s="81">
        <f t="shared" ref="L21" si="81">L20/(L18+L19)</f>
        <v>0.75</v>
      </c>
      <c r="M21" s="82"/>
      <c r="N21" s="81">
        <f t="shared" ref="N21" si="82">N20/(N18+N19)</f>
        <v>2.5555555555555554</v>
      </c>
      <c r="O21" s="82"/>
      <c r="P21" s="81">
        <f t="shared" ref="P21" si="83">P20/(P18+P19)</f>
        <v>1.4285714285714286</v>
      </c>
      <c r="Q21" s="82"/>
      <c r="R21" s="81">
        <f t="shared" ref="R21" si="84">R20/(R18+R19)</f>
        <v>0.5</v>
      </c>
      <c r="S21" s="82"/>
      <c r="T21" s="81">
        <f t="shared" ref="T21" si="85">T20/(T18+T19)</f>
        <v>0.77777777777777779</v>
      </c>
      <c r="U21" s="82"/>
      <c r="V21" s="81">
        <f t="shared" ref="V21" si="86">V20/(V18+V19)</f>
        <v>0.14285714285714285</v>
      </c>
      <c r="W21" s="82"/>
      <c r="X21" s="81">
        <f t="shared" ref="X21" si="87">X20/(X18+X19)</f>
        <v>0.1111111111111111</v>
      </c>
      <c r="Y21" s="82"/>
      <c r="Z21" s="81">
        <f t="shared" ref="Z21" si="88">Z20/(Z18+Z19)</f>
        <v>0.25</v>
      </c>
      <c r="AA21" s="82"/>
      <c r="AB21" s="81">
        <f t="shared" ref="AB21" si="89">AB20/(AB18+AB19)</f>
        <v>0.7142857142857143</v>
      </c>
      <c r="AC21" s="82"/>
      <c r="AD21" s="81">
        <f t="shared" ref="AD21" si="90">AD20/(AD18+AD19)</f>
        <v>0.75</v>
      </c>
      <c r="AE21" s="82"/>
      <c r="AF21" s="81">
        <f t="shared" ref="AF21" si="91">AF20/(AF18+AF19)</f>
        <v>0</v>
      </c>
      <c r="AG21" s="82"/>
      <c r="AH21" s="81">
        <f t="shared" ref="AH21" si="92">AH20/(AH18+AH19)</f>
        <v>0.5</v>
      </c>
      <c r="AI21" s="82"/>
      <c r="AJ21" s="81">
        <f t="shared" ref="AJ21" si="93">AJ20/(AJ18+AJ19)</f>
        <v>0.5</v>
      </c>
      <c r="AK21" s="82"/>
      <c r="AL21" s="81">
        <f t="shared" ref="AL21" si="94">AL20/(AL18+AL19)</f>
        <v>0.33333333333333331</v>
      </c>
      <c r="AM21" s="82"/>
      <c r="AN21" s="81">
        <f t="shared" ref="AN21" si="95">AN20/(AN18+AN19)</f>
        <v>0</v>
      </c>
      <c r="AO21" s="82"/>
      <c r="AP21" s="81">
        <f t="shared" ref="AP21" si="96">AP20/(AP18+AP19)</f>
        <v>0.75</v>
      </c>
      <c r="AQ21" s="82"/>
      <c r="AR21" s="42"/>
      <c r="AS21" s="40">
        <f>AS20/(AS18+AS19)</f>
        <v>2.6</v>
      </c>
      <c r="AT21" s="40">
        <f>AT20/(AT18+AT19)</f>
        <v>5</v>
      </c>
      <c r="AU21" s="41"/>
      <c r="AV21" s="10"/>
    </row>
    <row r="22" spans="1:80" x14ac:dyDescent="0.25">
      <c r="F22" s="83" t="s">
        <v>2</v>
      </c>
      <c r="G22" s="70"/>
      <c r="H22" s="75" t="s">
        <v>3</v>
      </c>
      <c r="I22" s="68"/>
      <c r="J22" s="75" t="s">
        <v>4</v>
      </c>
      <c r="K22" s="68"/>
      <c r="L22" s="16" t="s">
        <v>5</v>
      </c>
      <c r="M22" s="13"/>
      <c r="N22" s="16" t="s">
        <v>6</v>
      </c>
      <c r="O22" s="13"/>
      <c r="P22" s="75" t="s">
        <v>7</v>
      </c>
      <c r="Q22" s="68"/>
      <c r="R22" s="75" t="s">
        <v>8</v>
      </c>
      <c r="S22" s="84"/>
      <c r="T22" s="85" t="s">
        <v>9</v>
      </c>
      <c r="U22" s="68"/>
      <c r="V22" s="75" t="s">
        <v>10</v>
      </c>
      <c r="W22" s="68"/>
      <c r="X22" s="75" t="s">
        <v>11</v>
      </c>
      <c r="Y22" s="68"/>
      <c r="Z22" s="75" t="s">
        <v>12</v>
      </c>
      <c r="AA22" s="68"/>
      <c r="AB22" s="75" t="s">
        <v>13</v>
      </c>
      <c r="AC22" s="68"/>
      <c r="AD22" s="73" t="s">
        <v>14</v>
      </c>
      <c r="AE22" s="74"/>
      <c r="AF22" s="73" t="s">
        <v>15</v>
      </c>
      <c r="AG22" s="74"/>
      <c r="AH22" s="75" t="s">
        <v>16</v>
      </c>
      <c r="AI22" s="68"/>
      <c r="AJ22" s="73" t="s">
        <v>17</v>
      </c>
      <c r="AK22" s="74"/>
      <c r="AL22" s="73" t="s">
        <v>18</v>
      </c>
      <c r="AM22" s="74"/>
      <c r="AN22" s="73" t="s">
        <v>39</v>
      </c>
      <c r="AO22" s="74"/>
      <c r="AP22" s="73" t="s">
        <v>40</v>
      </c>
      <c r="AQ22" s="74"/>
      <c r="BA22" t="s">
        <v>26</v>
      </c>
      <c r="BB22" t="s">
        <v>41</v>
      </c>
      <c r="BC22" t="s">
        <v>30</v>
      </c>
      <c r="BD22" t="s">
        <v>36</v>
      </c>
      <c r="BE22" t="s">
        <v>25</v>
      </c>
      <c r="BG22" t="s">
        <v>26</v>
      </c>
      <c r="BH22" t="s">
        <v>41</v>
      </c>
      <c r="BI22" t="s">
        <v>30</v>
      </c>
      <c r="BK22" s="36" t="s">
        <v>26</v>
      </c>
      <c r="BL22" s="36" t="s">
        <v>25</v>
      </c>
    </row>
    <row r="23" spans="1:80" x14ac:dyDescent="0.25">
      <c r="BA23" s="12" t="str">
        <f>$P$1</f>
        <v>Alex</v>
      </c>
      <c r="BB23" s="12">
        <f>_xlfn.RANK.EQ($P$17,$F$17:$AQ$17)</f>
        <v>1</v>
      </c>
      <c r="BC23" s="12">
        <f>$P$20</f>
        <v>10</v>
      </c>
      <c r="BD23" s="30">
        <f>$P$17</f>
        <v>1</v>
      </c>
      <c r="BE23" s="31">
        <f>$P$18</f>
        <v>7</v>
      </c>
      <c r="BG23" s="12" t="str">
        <f>$N$1</f>
        <v>Nico</v>
      </c>
      <c r="BH23" s="12">
        <f>_xlfn.RANK.EQ($N$17,$F$17:$AQ$17)</f>
        <v>2</v>
      </c>
      <c r="BI23" s="12">
        <f>$N$20</f>
        <v>23</v>
      </c>
      <c r="BK23" s="32" t="str">
        <f>$T$1</f>
        <v>Crouch</v>
      </c>
      <c r="BL23" s="34">
        <f>$T$18</f>
        <v>8</v>
      </c>
    </row>
    <row r="24" spans="1:80" x14ac:dyDescent="0.25">
      <c r="A24" t="s">
        <v>42</v>
      </c>
      <c r="C24">
        <f>(D18 -AF18)/(D19+D18-AF18-AF19)</f>
        <v>0</v>
      </c>
      <c r="AL24" t="s">
        <v>43</v>
      </c>
      <c r="BA24" s="12" t="str">
        <f>$T$1</f>
        <v>Crouch</v>
      </c>
      <c r="BB24" s="12">
        <f>_xlfn.RANK.EQ($T$17,$F$17:$AQ$17)</f>
        <v>2</v>
      </c>
      <c r="BC24" s="12">
        <f>$T$20</f>
        <v>7</v>
      </c>
      <c r="BD24" s="30">
        <f>$T$17</f>
        <v>0.88888888888888884</v>
      </c>
      <c r="BE24" s="31">
        <f>$T$18</f>
        <v>8</v>
      </c>
      <c r="BG24" s="12" t="str">
        <f>$P$1</f>
        <v>Alex</v>
      </c>
      <c r="BH24" s="12">
        <f>_xlfn.RANK.EQ($P$17,$F$17:$AQ$17)</f>
        <v>1</v>
      </c>
      <c r="BI24" s="12">
        <f>$P$20</f>
        <v>10</v>
      </c>
      <c r="BK24" s="33" t="str">
        <f>$J$1</f>
        <v>Molli</v>
      </c>
      <c r="BL24" s="35">
        <f>$J$18</f>
        <v>8</v>
      </c>
    </row>
    <row r="25" spans="1:80" x14ac:dyDescent="0.25">
      <c r="AL25" t="s">
        <v>52</v>
      </c>
      <c r="AP25" t="s">
        <v>53</v>
      </c>
      <c r="AQ25" t="s">
        <v>54</v>
      </c>
      <c r="AU25" s="10"/>
      <c r="AV25" s="10"/>
      <c r="AW25" s="10"/>
      <c r="BA25" s="12" t="str">
        <f>$J$1</f>
        <v>Molli</v>
      </c>
      <c r="BB25" s="12">
        <f>_xlfn.RANK.EQ($J$17,$F$17:$AQ$17)</f>
        <v>2</v>
      </c>
      <c r="BC25" s="12">
        <f>$J$20</f>
        <v>4</v>
      </c>
      <c r="BD25" s="30">
        <f>$J$17</f>
        <v>0.88888888888888884</v>
      </c>
      <c r="BE25" s="31">
        <f>$J$18</f>
        <v>8</v>
      </c>
      <c r="BG25" s="12" t="str">
        <f>$T$1</f>
        <v>Crouch</v>
      </c>
      <c r="BH25" s="12">
        <f>_xlfn.RANK.EQ($T$17,$F$17:$AQ$17)</f>
        <v>2</v>
      </c>
      <c r="BI25" s="12">
        <f>$T$20</f>
        <v>7</v>
      </c>
      <c r="BK25" s="32" t="str">
        <f>$N$1</f>
        <v>Nico</v>
      </c>
      <c r="BL25" s="34">
        <f>$N$18</f>
        <v>8</v>
      </c>
    </row>
    <row r="26" spans="1:80" x14ac:dyDescent="0.25">
      <c r="AL26" t="s">
        <v>46</v>
      </c>
      <c r="AU26" s="11" t="s">
        <v>35</v>
      </c>
      <c r="BA26" s="12" t="str">
        <f>$N$1</f>
        <v>Nico</v>
      </c>
      <c r="BB26" s="12">
        <f>_xlfn.RANK.EQ($N$17,$F$17:$AQ$17)</f>
        <v>2</v>
      </c>
      <c r="BC26" s="12">
        <f>$N$20</f>
        <v>23</v>
      </c>
      <c r="BD26" s="30">
        <f>$N$17</f>
        <v>0.88888888888888884</v>
      </c>
      <c r="BE26" s="31">
        <f>$N$18</f>
        <v>8</v>
      </c>
      <c r="BG26" s="12" t="str">
        <f>$AD$1</f>
        <v>Rafa</v>
      </c>
      <c r="BH26" s="12">
        <f>_xlfn.RANK.EQ($AD$17,$F$17:$AQ$17)</f>
        <v>12</v>
      </c>
      <c r="BI26" s="12">
        <f>$AD$20</f>
        <v>6</v>
      </c>
      <c r="BK26" s="33" t="str">
        <f>$P$1</f>
        <v>Alex</v>
      </c>
      <c r="BL26" s="35">
        <f>$P$18</f>
        <v>7</v>
      </c>
    </row>
    <row r="27" spans="1:80" x14ac:dyDescent="0.25">
      <c r="AU27" s="11" t="s">
        <v>0</v>
      </c>
      <c r="AV27" s="10"/>
      <c r="AW27" s="10"/>
      <c r="BA27" s="12" t="str">
        <f>$L$1</f>
        <v>Fabi</v>
      </c>
      <c r="BB27" s="12">
        <f>_xlfn.RANK.EQ($L$17,$F$17:$AQ$17)</f>
        <v>5</v>
      </c>
      <c r="BC27" s="12">
        <f>$L$20</f>
        <v>6</v>
      </c>
      <c r="BD27" s="30">
        <f>$L$17</f>
        <v>0.875</v>
      </c>
      <c r="BE27" s="31">
        <f>$L$18</f>
        <v>7</v>
      </c>
      <c r="BG27" s="12" t="str">
        <f>$L$1</f>
        <v>Fabi</v>
      </c>
      <c r="BH27" s="12">
        <f>_xlfn.RANK.EQ($L$17,$F$17:$AQ$17)</f>
        <v>5</v>
      </c>
      <c r="BI27" s="12">
        <f>$L$20</f>
        <v>6</v>
      </c>
      <c r="BK27" s="33" t="str">
        <f>$L$1</f>
        <v>Fabi</v>
      </c>
      <c r="BL27" s="35">
        <f>$L$18</f>
        <v>7</v>
      </c>
    </row>
    <row r="28" spans="1:80" x14ac:dyDescent="0.25">
      <c r="AU28" s="11" t="s">
        <v>1</v>
      </c>
      <c r="AV28" s="10"/>
      <c r="AW28" s="10"/>
      <c r="BA28" s="12" t="str">
        <f>$V$1</f>
        <v>Julien</v>
      </c>
      <c r="BB28" s="12">
        <f>_xlfn.RANK.EQ($V$17,$F$17:$AQ$17)</f>
        <v>6</v>
      </c>
      <c r="BC28" s="12">
        <f>$V$20</f>
        <v>1</v>
      </c>
      <c r="BD28" s="30">
        <f>$V$17</f>
        <v>0.5714285714285714</v>
      </c>
      <c r="BE28" s="31">
        <f>$V$18</f>
        <v>4</v>
      </c>
      <c r="BG28" s="12" t="str">
        <f>$AB$1</f>
        <v xml:space="preserve">Albert </v>
      </c>
      <c r="BH28" s="12">
        <f>_xlfn.RANK.EQ($AB$17,$F$17:$AQ$17)</f>
        <v>11</v>
      </c>
      <c r="BI28" s="12">
        <f>$AB$20</f>
        <v>5</v>
      </c>
      <c r="BK28" s="32" t="str">
        <f>$X$1</f>
        <v>Josh</v>
      </c>
      <c r="BL28" s="34">
        <f>$X$18</f>
        <v>5</v>
      </c>
    </row>
    <row r="29" spans="1:80" x14ac:dyDescent="0.25">
      <c r="AU29" s="10"/>
      <c r="AV29" s="10"/>
      <c r="AW29" s="10"/>
      <c r="BA29" s="12" t="str">
        <f>$X$1</f>
        <v>Josh</v>
      </c>
      <c r="BB29" s="12">
        <f>_xlfn.RANK.EQ($X$17,$F$17:$AQ$17)</f>
        <v>7</v>
      </c>
      <c r="BC29" s="12">
        <f>$X$20</f>
        <v>1</v>
      </c>
      <c r="BD29" s="30">
        <f>$X$17</f>
        <v>0.55555555555555558</v>
      </c>
      <c r="BE29" s="31">
        <f>$X$18</f>
        <v>5</v>
      </c>
      <c r="BG29" s="12" t="str">
        <f>$J$1</f>
        <v>Molli</v>
      </c>
      <c r="BH29" s="12">
        <f>_xlfn.RANK.EQ($J$17,$F$17:$AQ$17)</f>
        <v>2</v>
      </c>
      <c r="BI29" s="12">
        <f>$J$20</f>
        <v>4</v>
      </c>
      <c r="BK29" s="32" t="str">
        <f>$V$1</f>
        <v>Julien</v>
      </c>
      <c r="BL29" s="34">
        <f>$V$18</f>
        <v>4</v>
      </c>
    </row>
    <row r="30" spans="1:80" x14ac:dyDescent="0.25">
      <c r="AR30" s="10"/>
      <c r="BA30" s="12" t="str">
        <f>$Z$1</f>
        <v xml:space="preserve">Jamie </v>
      </c>
      <c r="BB30" s="12">
        <f>_xlfn.RANK.EQ($Z$17,$F$17:$AQ$17)</f>
        <v>8</v>
      </c>
      <c r="BC30" s="12">
        <f>$Z$20</f>
        <v>2</v>
      </c>
      <c r="BD30" s="30">
        <f>$Z$17</f>
        <v>0.25</v>
      </c>
      <c r="BE30" s="31">
        <f>$Z$18</f>
        <v>2</v>
      </c>
      <c r="BG30" s="12" t="str">
        <f>$Z$1</f>
        <v xml:space="preserve">Jamie </v>
      </c>
      <c r="BH30" s="12">
        <f>_xlfn.RANK.EQ($Z$17,$F$17:$AQ$17)</f>
        <v>8</v>
      </c>
      <c r="BI30" s="12">
        <f>$Z$20</f>
        <v>2</v>
      </c>
      <c r="BK30" s="33" t="str">
        <f>$Z$1</f>
        <v xml:space="preserve">Jamie </v>
      </c>
      <c r="BL30" s="35">
        <f>$Z$18</f>
        <v>2</v>
      </c>
    </row>
    <row r="31" spans="1:80" x14ac:dyDescent="0.25">
      <c r="BA31" s="12" t="str">
        <f>$H$1</f>
        <v xml:space="preserve">Daniel </v>
      </c>
      <c r="BB31" s="12">
        <f>_xlfn.RANK.EQ($AP$17,$F$17:$AQ$17)</f>
        <v>8</v>
      </c>
      <c r="BC31" s="12">
        <f>$H$20</f>
        <v>0</v>
      </c>
      <c r="BD31" s="30">
        <f>$AP$17</f>
        <v>0.25</v>
      </c>
      <c r="BE31" s="31">
        <f>$AP$18</f>
        <v>1</v>
      </c>
      <c r="BG31" s="12" t="str">
        <f>$AJ$1</f>
        <v>Flo</v>
      </c>
      <c r="BH31" s="12">
        <f>_xlfn.RANK.EQ($AJ$17,$F$17:$AQ$17)</f>
        <v>13</v>
      </c>
      <c r="BI31" s="12">
        <f>$AJ$20</f>
        <v>2</v>
      </c>
      <c r="BK31" s="32" t="str">
        <f>$H$1</f>
        <v xml:space="preserve">Daniel </v>
      </c>
      <c r="BL31" s="34">
        <f>$H$18</f>
        <v>1</v>
      </c>
    </row>
    <row r="32" spans="1:80" x14ac:dyDescent="0.25">
      <c r="BA32" s="12" t="str">
        <f>$AP$1</f>
        <v>Domi</v>
      </c>
      <c r="BB32" s="12">
        <f>_xlfn.RANK.EQ($AP$17,$F$17:$AQ$17)</f>
        <v>8</v>
      </c>
      <c r="BC32" s="12">
        <f>$AP$20</f>
        <v>3</v>
      </c>
      <c r="BD32" s="30">
        <f>$AP$17</f>
        <v>0.25</v>
      </c>
      <c r="BE32" s="31">
        <f>$AP$18</f>
        <v>1</v>
      </c>
      <c r="BG32" s="12" t="str">
        <f>$V$1</f>
        <v>Julien</v>
      </c>
      <c r="BH32" s="12">
        <f>_xlfn.RANK.EQ($V$17,$F$17:$AQ$17)</f>
        <v>6</v>
      </c>
      <c r="BI32" s="12">
        <f>$V$20</f>
        <v>1</v>
      </c>
      <c r="BK32" s="32" t="str">
        <f>$AD$1</f>
        <v>Rafa</v>
      </c>
      <c r="BL32" s="34">
        <f>$AD$18</f>
        <v>1</v>
      </c>
      <c r="CB32" t="s">
        <v>55</v>
      </c>
    </row>
    <row r="33" spans="52:64" x14ac:dyDescent="0.25">
      <c r="BA33" s="12" t="str">
        <f>$AF$1</f>
        <v>Robin</v>
      </c>
      <c r="BB33" s="12">
        <f>_xlfn.RANK.EQ($AF$17,$F$17:$AQ$17)</f>
        <v>10</v>
      </c>
      <c r="BC33" s="12">
        <f>$AF$20</f>
        <v>0</v>
      </c>
      <c r="BD33" s="30">
        <f>$AF$17</f>
        <v>0.16666666666666666</v>
      </c>
      <c r="BE33" s="31">
        <f>$AF$18</f>
        <v>1</v>
      </c>
      <c r="BG33" s="12" t="str">
        <f>$X$1</f>
        <v>Josh</v>
      </c>
      <c r="BH33" s="12">
        <f>_xlfn.RANK.EQ($X$17,$F$17:$AQ$17)</f>
        <v>7</v>
      </c>
      <c r="BI33" s="12">
        <f>$X$20</f>
        <v>1</v>
      </c>
      <c r="BK33" s="33" t="str">
        <f>$AB$1</f>
        <v xml:space="preserve">Albert </v>
      </c>
      <c r="BL33" s="35">
        <f>$AB$18</f>
        <v>1</v>
      </c>
    </row>
    <row r="34" spans="52:64" x14ac:dyDescent="0.25">
      <c r="BA34" s="12" t="str">
        <f>$AB$1</f>
        <v xml:space="preserve">Albert </v>
      </c>
      <c r="BB34" s="12">
        <f>_xlfn.RANK.EQ($AB$17,$F$17:$AQ$17)</f>
        <v>11</v>
      </c>
      <c r="BC34" s="12">
        <f>$AB$20</f>
        <v>5</v>
      </c>
      <c r="BD34" s="30">
        <f>$AB$17</f>
        <v>0.14285714285714285</v>
      </c>
      <c r="BE34" s="31">
        <f>$AB$18</f>
        <v>1</v>
      </c>
      <c r="BG34" s="12" t="str">
        <f>$AL$1</f>
        <v>Laurits</v>
      </c>
      <c r="BH34" s="12">
        <f>_xlfn.RANK.EQ($AL$17,$F$17:$AQ$17)</f>
        <v>13</v>
      </c>
      <c r="BI34" s="12">
        <f>$AL$20</f>
        <v>1</v>
      </c>
      <c r="BK34" s="32" t="str">
        <f>$AF$1</f>
        <v>Robin</v>
      </c>
      <c r="BL34" s="34">
        <f>$AF$18</f>
        <v>1</v>
      </c>
    </row>
    <row r="35" spans="52:64" x14ac:dyDescent="0.25">
      <c r="BA35" s="12" t="str">
        <f>$AD$1</f>
        <v>Rafa</v>
      </c>
      <c r="BB35" s="12">
        <f>_xlfn.RANK.EQ($AD$17,$F$17:$AQ$17)</f>
        <v>12</v>
      </c>
      <c r="BC35" s="12">
        <f>$AD$20</f>
        <v>6</v>
      </c>
      <c r="BD35" s="30">
        <f>$AD$17</f>
        <v>0.125</v>
      </c>
      <c r="BE35" s="31">
        <f>$AD$18</f>
        <v>1</v>
      </c>
      <c r="BG35" s="12" t="str">
        <f>$AF$1</f>
        <v>Robin</v>
      </c>
      <c r="BH35" s="12">
        <f>_xlfn.RANK.EQ($AF$17,$F$17:$AQ$17)</f>
        <v>10</v>
      </c>
      <c r="BI35" s="12">
        <f>$AF$20</f>
        <v>0</v>
      </c>
      <c r="BK35" s="33" t="str">
        <f>$AP$1</f>
        <v>Domi</v>
      </c>
      <c r="BL35" s="35">
        <f>$AP$18</f>
        <v>1</v>
      </c>
    </row>
    <row r="36" spans="52:64" x14ac:dyDescent="0.25">
      <c r="BA36" s="12" t="str">
        <f>$AJ$1</f>
        <v>Flo</v>
      </c>
      <c r="BB36" s="12">
        <f>_xlfn.RANK.EQ($AJ$17,$F$17:$AQ$17)</f>
        <v>13</v>
      </c>
      <c r="BC36" s="12">
        <f>$AJ$20</f>
        <v>2</v>
      </c>
      <c r="BD36" s="30">
        <f>$AJ$17</f>
        <v>0</v>
      </c>
      <c r="BE36" s="31">
        <f>$AJ$18</f>
        <v>0</v>
      </c>
      <c r="BG36" s="12" t="str">
        <f>$F$1</f>
        <v>Marc</v>
      </c>
      <c r="BH36" s="12" t="e">
        <f>_xlfn.RANK.EQ($F$17,$F$17:$AQ$17)</f>
        <v>#VALUE!</v>
      </c>
      <c r="BI36" s="12">
        <f>$F$20</f>
        <v>0</v>
      </c>
      <c r="BK36" s="37" t="str">
        <f>$F$1</f>
        <v>Marc</v>
      </c>
      <c r="BL36" s="38">
        <f>$F$18</f>
        <v>0</v>
      </c>
    </row>
    <row r="37" spans="52:64" x14ac:dyDescent="0.25">
      <c r="BA37" s="12" t="str">
        <f>$AL$1</f>
        <v>Laurits</v>
      </c>
      <c r="BB37" s="12">
        <f>_xlfn.RANK.EQ($AL$17,$F$17:$AQ$17)</f>
        <v>13</v>
      </c>
      <c r="BC37" s="12">
        <f>$AL$20</f>
        <v>1</v>
      </c>
      <c r="BD37" s="30">
        <f>$AL$17</f>
        <v>0</v>
      </c>
      <c r="BE37" s="31">
        <f>$AL$18</f>
        <v>0</v>
      </c>
      <c r="BG37" s="12" t="str">
        <f>$AN$1</f>
        <v>Simi</v>
      </c>
      <c r="BH37" s="12">
        <f>_xlfn.RANK.EQ($AN$17,$F$17:$AQ$17)</f>
        <v>13</v>
      </c>
      <c r="BI37" s="12">
        <f>$AN$20</f>
        <v>0</v>
      </c>
    </row>
    <row r="38" spans="52:64" x14ac:dyDescent="0.25">
      <c r="BA38" s="12" t="str">
        <f>$AN$1</f>
        <v>Simi</v>
      </c>
      <c r="BB38" s="12">
        <f>_xlfn.RANK.EQ($AN$17,$F$17:$AQ$17)</f>
        <v>13</v>
      </c>
      <c r="BC38" s="12">
        <f>$AN$20</f>
        <v>0</v>
      </c>
      <c r="BD38" s="30">
        <f>$AN$17</f>
        <v>0</v>
      </c>
      <c r="BE38" s="31">
        <f>$AN$18</f>
        <v>0</v>
      </c>
      <c r="BG38" s="12" t="str">
        <f>$H$1</f>
        <v xml:space="preserve">Daniel </v>
      </c>
      <c r="BH38" s="12" t="e">
        <f>_xlfn.RANK.EQ($H$17,$G$17:$AQ$17)</f>
        <v>#VALUE!</v>
      </c>
      <c r="BI38" s="12">
        <f>$H$20</f>
        <v>0</v>
      </c>
    </row>
    <row r="39" spans="52:64" x14ac:dyDescent="0.25">
      <c r="BA39" s="12" t="str">
        <f>$H$1</f>
        <v xml:space="preserve">Daniel </v>
      </c>
      <c r="BB39" s="12" t="e">
        <f>_xlfn.RANK.EQ($H$17,$G$17:$AQ$17)</f>
        <v>#VALUE!</v>
      </c>
      <c r="BC39" s="12">
        <f>$H$20</f>
        <v>0</v>
      </c>
      <c r="BD39" s="30" t="str">
        <f>$H$17</f>
        <v/>
      </c>
      <c r="BE39" s="31">
        <f>$H$18</f>
        <v>1</v>
      </c>
      <c r="BG39" s="12" t="str">
        <f>$AP$1</f>
        <v>Domi</v>
      </c>
      <c r="BH39" s="12">
        <f>_xlfn.RANK.EQ($AP$17,$F$17:$AQ$17)</f>
        <v>8</v>
      </c>
      <c r="BI39" s="12">
        <f>$H$20</f>
        <v>0</v>
      </c>
    </row>
    <row r="40" spans="52:64" x14ac:dyDescent="0.25">
      <c r="BA40" s="12" t="str">
        <f>$F$1</f>
        <v>Marc</v>
      </c>
      <c r="BB40" s="12" t="e">
        <f>_xlfn.RANK.EQ($F$17,$F$17:$AQ$17)</f>
        <v>#VALUE!</v>
      </c>
      <c r="BC40" s="12">
        <f>$F$20</f>
        <v>0</v>
      </c>
      <c r="BD40" s="30" t="str">
        <f>$F$17</f>
        <v/>
      </c>
      <c r="BE40" s="31">
        <f>$F$18</f>
        <v>0</v>
      </c>
    </row>
    <row r="41" spans="52:64" x14ac:dyDescent="0.25">
      <c r="AZ41" s="10"/>
      <c r="BA41" s="31"/>
      <c r="BB41" s="31"/>
      <c r="BC41" s="31"/>
      <c r="BD41" s="31"/>
      <c r="BE41" s="31"/>
    </row>
    <row r="42" spans="52:64" x14ac:dyDescent="0.25">
      <c r="AZ42" s="10"/>
    </row>
  </sheetData>
  <autoFilter ref="A1:AP20" xr:uid="{0A5886CF-17E4-417F-BEBC-4449DAB4F397}">
    <filterColumn colId="1" showButton="0"/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  <filterColumn colId="27" showButton="0"/>
    <filterColumn colId="29" showButton="0"/>
    <filterColumn colId="31" showButton="0"/>
    <filterColumn colId="33" showButton="0"/>
    <filterColumn colId="35" showButton="0"/>
    <filterColumn colId="37" showButton="0"/>
  </autoFilter>
  <mergeCells count="165"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AN22:AO22"/>
    <mergeCell ref="AP22:AQ22"/>
    <mergeCell ref="AB22:AC22"/>
    <mergeCell ref="AD22:AE22"/>
    <mergeCell ref="AF22:AG22"/>
    <mergeCell ref="AH22:AI22"/>
    <mergeCell ref="AJ22:AK22"/>
    <mergeCell ref="AL22:AM22"/>
    <mergeCell ref="AP20:AQ20"/>
    <mergeCell ref="AD20:AE20"/>
    <mergeCell ref="AF20:AG20"/>
    <mergeCell ref="AH20:AI20"/>
    <mergeCell ref="AJ20:AK20"/>
    <mergeCell ref="AL20:AM20"/>
    <mergeCell ref="AN20:AO20"/>
    <mergeCell ref="AL21:AM21"/>
    <mergeCell ref="AN21:AO21"/>
    <mergeCell ref="AP21:AQ21"/>
    <mergeCell ref="F22:G22"/>
    <mergeCell ref="H22:I22"/>
    <mergeCell ref="J22:K22"/>
    <mergeCell ref="P22:Q22"/>
    <mergeCell ref="R22:S22"/>
    <mergeCell ref="T22:U22"/>
    <mergeCell ref="V22:W22"/>
    <mergeCell ref="X22:Y22"/>
    <mergeCell ref="Z22:AA22"/>
    <mergeCell ref="R20:S20"/>
    <mergeCell ref="T20:U20"/>
    <mergeCell ref="V20:W20"/>
    <mergeCell ref="X20:Y20"/>
    <mergeCell ref="Z20:AA20"/>
    <mergeCell ref="AB20:AC20"/>
    <mergeCell ref="AN19:AO19"/>
    <mergeCell ref="AP19:AQ19"/>
    <mergeCell ref="B20:C20"/>
    <mergeCell ref="D20:E20"/>
    <mergeCell ref="F20:G20"/>
    <mergeCell ref="H20:I20"/>
    <mergeCell ref="J20:K20"/>
    <mergeCell ref="L20:M20"/>
    <mergeCell ref="N20:O20"/>
    <mergeCell ref="P20:Q20"/>
    <mergeCell ref="AB19:AC19"/>
    <mergeCell ref="AD19:AE19"/>
    <mergeCell ref="AF19:AG19"/>
    <mergeCell ref="AH19:AI19"/>
    <mergeCell ref="AJ19:AK19"/>
    <mergeCell ref="AL19:AM19"/>
    <mergeCell ref="P19:Q19"/>
    <mergeCell ref="R19:S19"/>
    <mergeCell ref="T19:U19"/>
    <mergeCell ref="V19:W19"/>
    <mergeCell ref="X19:Y19"/>
    <mergeCell ref="Z19:AA19"/>
    <mergeCell ref="AL18:AM18"/>
    <mergeCell ref="AN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Z18:AA18"/>
    <mergeCell ref="AB18:AC18"/>
    <mergeCell ref="AD18:AE18"/>
    <mergeCell ref="AF18:AG18"/>
    <mergeCell ref="AH18:AI18"/>
    <mergeCell ref="AJ18:AK18"/>
    <mergeCell ref="N18:O18"/>
    <mergeCell ref="P18:Q18"/>
    <mergeCell ref="R18:S18"/>
    <mergeCell ref="T18:U18"/>
    <mergeCell ref="V18:W18"/>
    <mergeCell ref="X18:Y18"/>
    <mergeCell ref="AJ17:AK17"/>
    <mergeCell ref="AL17:AM17"/>
    <mergeCell ref="AN17:AO17"/>
    <mergeCell ref="AP17:AQ17"/>
    <mergeCell ref="B18:C18"/>
    <mergeCell ref="D18:E18"/>
    <mergeCell ref="F18:G18"/>
    <mergeCell ref="H18:I18"/>
    <mergeCell ref="J18:K18"/>
    <mergeCell ref="L18:M18"/>
    <mergeCell ref="X17:Y17"/>
    <mergeCell ref="Z17:AA17"/>
    <mergeCell ref="AB17:AC17"/>
    <mergeCell ref="AD17:AE17"/>
    <mergeCell ref="AF17:AG17"/>
    <mergeCell ref="AH17:AI17"/>
    <mergeCell ref="L17:M17"/>
    <mergeCell ref="N17:O17"/>
    <mergeCell ref="P17:Q17"/>
    <mergeCell ref="R17:S17"/>
    <mergeCell ref="T17:U17"/>
    <mergeCell ref="V17:W17"/>
    <mergeCell ref="B17:C17"/>
    <mergeCell ref="D17:E17"/>
    <mergeCell ref="F17:G17"/>
    <mergeCell ref="H17:I17"/>
    <mergeCell ref="J17:K17"/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X1:Y1"/>
    <mergeCell ref="B1:C1"/>
    <mergeCell ref="D1:E1"/>
    <mergeCell ref="F15:G15"/>
    <mergeCell ref="H15:I15"/>
    <mergeCell ref="J15:K15"/>
    <mergeCell ref="L15:M15"/>
    <mergeCell ref="N15:O15"/>
    <mergeCell ref="P15:Q15"/>
    <mergeCell ref="R15:S15"/>
    <mergeCell ref="F1:G1"/>
    <mergeCell ref="H1:I1"/>
    <mergeCell ref="J1:K1"/>
    <mergeCell ref="L1:M1"/>
    <mergeCell ref="AL1:AM1"/>
    <mergeCell ref="AN1:AO1"/>
    <mergeCell ref="AP1:AQ1"/>
    <mergeCell ref="B16:E16"/>
    <mergeCell ref="T16:U16"/>
    <mergeCell ref="AH1:AI1"/>
    <mergeCell ref="AJ1:AK1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B15:E15"/>
  </mergeCells>
  <conditionalFormatting sqref="B2:B14 E2:F14 H2:H14 J2:J14 L2:L14 N2:N14 P2:P14 R2:R14 T2:T14 V2:V14 X2:X14 Z2:Z14 AB2:AB14 AD2:AD14 AF2:AF14 AH2:AH14 AJ2:AJ14 AL2:AL14 AN2:AN14 AP2:AP14">
    <cfRule type="cellIs" dxfId="138" priority="6" operator="equal">
      <formula>1</formula>
    </cfRule>
  </conditionalFormatting>
  <conditionalFormatting sqref="B2:B16 B17:E20 E2:E14 F2:F15 F16:G17 H2:H16 H17:I17 J2:J15 J16:Q17 L2:L15 N2:N15 P2:P15 R2:R16 R17:S17 T2:T15 T16:U17 V2:V16 V17:AQ17 X2:X16 Z2:Z16 AB2:AB16 AD2:AD16 AF2:AF16 AH2:AH16 AJ2:AJ16 AL2:AL16 AN2:AN16 AP2:AP16">
    <cfRule type="cellIs" dxfId="137" priority="7" operator="equal">
      <formula>-1</formula>
    </cfRule>
  </conditionalFormatting>
  <conditionalFormatting sqref="B19:E19">
    <cfRule type="cellIs" dxfId="136" priority="8" operator="equal">
      <formula>-1</formula>
    </cfRule>
  </conditionalFormatting>
  <conditionalFormatting sqref="F17:AQ17">
    <cfRule type="top10" dxfId="135" priority="9" bottom="1" rank="3"/>
  </conditionalFormatting>
  <conditionalFormatting sqref="F20:AQ20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{C3FA58E6-24A7-4AF1-B9A7-06968ADF9410}</x14:id>
        </ext>
      </extLst>
    </cfRule>
  </conditionalFormatting>
  <conditionalFormatting sqref="BB23:BB40">
    <cfRule type="top10" dxfId="134" priority="5" rank="3"/>
  </conditionalFormatting>
  <conditionalFormatting sqref="BH23:BH39">
    <cfRule type="top10" dxfId="133" priority="3" rank="3"/>
  </conditionalFormatting>
  <pageMargins left="0.7" right="0.7" top="0.78740157499999996" bottom="0.78740157499999996" header="0.3" footer="0.3"/>
  <pageSetup paperSize="9"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FA58E6-24A7-4AF1-B9A7-06968ADF941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F20:AQ20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3A55-F6BA-49BE-B782-6FD8C0520258}">
  <dimension ref="A1:CB42"/>
  <sheetViews>
    <sheetView zoomScale="85" zoomScaleNormal="85" workbookViewId="0"/>
  </sheetViews>
  <sheetFormatPr defaultColWidth="10.7109375" defaultRowHeight="15" x14ac:dyDescent="0.25"/>
  <cols>
    <col min="1" max="1" width="13.5703125" customWidth="1"/>
    <col min="2" max="2" width="4.5703125" customWidth="1"/>
    <col min="3" max="3" width="8.85546875" customWidth="1"/>
    <col min="4" max="4" width="4.5703125" customWidth="1"/>
    <col min="5" max="5" width="5" customWidth="1"/>
    <col min="6" max="43" width="4.5703125" customWidth="1"/>
    <col min="44" max="44" width="11" customWidth="1"/>
    <col min="45" max="45" width="6.85546875" customWidth="1"/>
    <col min="46" max="46" width="6.5703125" customWidth="1"/>
    <col min="47" max="47" width="15" customWidth="1"/>
    <col min="55" max="55" width="10.7109375" customWidth="1"/>
    <col min="58" max="58" width="14" customWidth="1"/>
  </cols>
  <sheetData>
    <row r="1" spans="1:65" ht="15.75" thickBot="1" x14ac:dyDescent="0.3">
      <c r="B1" s="67" t="s">
        <v>0</v>
      </c>
      <c r="C1" s="67"/>
      <c r="D1" s="67" t="s">
        <v>1</v>
      </c>
      <c r="E1" s="68"/>
      <c r="F1" s="69" t="s">
        <v>2</v>
      </c>
      <c r="G1" s="70"/>
      <c r="H1" s="69" t="s">
        <v>3</v>
      </c>
      <c r="I1" s="70"/>
      <c r="J1" s="69" t="s">
        <v>4</v>
      </c>
      <c r="K1" s="70"/>
      <c r="L1" s="69" t="s">
        <v>5</v>
      </c>
      <c r="M1" s="70"/>
      <c r="N1" s="69" t="s">
        <v>6</v>
      </c>
      <c r="O1" s="70"/>
      <c r="P1" s="69" t="s">
        <v>7</v>
      </c>
      <c r="Q1" s="70"/>
      <c r="R1" s="69" t="s">
        <v>8</v>
      </c>
      <c r="S1" s="70"/>
      <c r="T1" s="69" t="s">
        <v>9</v>
      </c>
      <c r="U1" s="70"/>
      <c r="V1" s="69" t="s">
        <v>10</v>
      </c>
      <c r="W1" s="70"/>
      <c r="X1" s="69" t="s">
        <v>11</v>
      </c>
      <c r="Y1" s="70"/>
      <c r="Z1" s="69" t="s">
        <v>12</v>
      </c>
      <c r="AA1" s="70"/>
      <c r="AB1" s="69" t="s">
        <v>13</v>
      </c>
      <c r="AC1" s="70"/>
      <c r="AD1" s="73" t="s">
        <v>14</v>
      </c>
      <c r="AE1" s="74"/>
      <c r="AF1" s="73" t="s">
        <v>15</v>
      </c>
      <c r="AG1" s="74"/>
      <c r="AH1" s="73" t="s">
        <v>16</v>
      </c>
      <c r="AI1" s="74"/>
      <c r="AJ1" s="73" t="s">
        <v>17</v>
      </c>
      <c r="AK1" s="74"/>
      <c r="AL1" s="73" t="s">
        <v>51</v>
      </c>
      <c r="AM1" s="74"/>
      <c r="AN1" s="73" t="s">
        <v>18</v>
      </c>
      <c r="AO1" s="74"/>
      <c r="AP1" s="73" t="s">
        <v>20</v>
      </c>
      <c r="AQ1" s="74"/>
      <c r="AR1" s="27" t="s">
        <v>21</v>
      </c>
      <c r="AS1" s="22" t="s">
        <v>22</v>
      </c>
      <c r="AT1" s="23" t="s">
        <v>23</v>
      </c>
      <c r="AU1" t="s">
        <v>24</v>
      </c>
      <c r="BC1" t="s">
        <v>25</v>
      </c>
      <c r="BD1" t="s">
        <v>0</v>
      </c>
      <c r="BE1" t="s">
        <v>1</v>
      </c>
      <c r="BH1" t="s">
        <v>26</v>
      </c>
      <c r="BI1" t="s">
        <v>27</v>
      </c>
      <c r="BJ1" t="s">
        <v>28</v>
      </c>
      <c r="BK1" t="s">
        <v>29</v>
      </c>
    </row>
    <row r="2" spans="1:65" x14ac:dyDescent="0.25">
      <c r="A2" s="1">
        <v>44935</v>
      </c>
      <c r="B2">
        <f>IF(C2&gt;D2,1,IF(ISBLANK(C2),"0","-1"))</f>
        <v>1</v>
      </c>
      <c r="C2" s="3">
        <v>5</v>
      </c>
      <c r="D2" s="4">
        <v>3</v>
      </c>
      <c r="E2" t="str">
        <f>IF(C2&lt;D2,1,IF(ISBLANK(C2),"0","-1"))</f>
        <v>-1</v>
      </c>
      <c r="F2" s="9"/>
      <c r="G2" s="2"/>
      <c r="H2" s="9">
        <v>1</v>
      </c>
      <c r="I2" s="2"/>
      <c r="J2" s="9">
        <v>1</v>
      </c>
      <c r="K2" s="2">
        <v>2</v>
      </c>
      <c r="L2" s="9">
        <v>1</v>
      </c>
      <c r="M2" s="2">
        <v>1</v>
      </c>
      <c r="N2" s="9">
        <v>1</v>
      </c>
      <c r="O2" s="2">
        <v>1</v>
      </c>
      <c r="P2" s="9">
        <v>1</v>
      </c>
      <c r="Q2" s="2"/>
      <c r="R2" s="9">
        <v>1</v>
      </c>
      <c r="S2" s="2"/>
      <c r="T2" s="9">
        <v>1</v>
      </c>
      <c r="U2" s="2"/>
      <c r="V2" s="9">
        <v>1</v>
      </c>
      <c r="W2" s="2"/>
      <c r="X2" s="9">
        <v>-1</v>
      </c>
      <c r="Y2" s="2"/>
      <c r="Z2" s="9">
        <v>-1</v>
      </c>
      <c r="AA2" s="2"/>
      <c r="AB2" s="9">
        <v>-1</v>
      </c>
      <c r="AC2" s="2">
        <v>1</v>
      </c>
      <c r="AD2">
        <v>-1</v>
      </c>
      <c r="AE2" s="2"/>
      <c r="AF2">
        <v>-1</v>
      </c>
      <c r="AG2" s="2"/>
      <c r="AH2">
        <v>-1</v>
      </c>
      <c r="AI2" s="2">
        <v>1</v>
      </c>
      <c r="AJ2" s="9">
        <v>-1</v>
      </c>
      <c r="AK2" s="2"/>
      <c r="AL2" s="9">
        <v>1</v>
      </c>
      <c r="AM2" s="2"/>
      <c r="AN2">
        <v>-1</v>
      </c>
      <c r="AO2" s="2">
        <v>1</v>
      </c>
      <c r="AP2" s="9"/>
      <c r="AR2" s="28">
        <v>0</v>
      </c>
      <c r="AS2">
        <f>E2*AR2</f>
        <v>0</v>
      </c>
      <c r="AT2" s="2">
        <f>B2*AR2</f>
        <v>0</v>
      </c>
      <c r="AU2">
        <f>WEEKDAY(A2,2)</f>
        <v>1</v>
      </c>
      <c r="BC2" t="s">
        <v>27</v>
      </c>
      <c r="BD2">
        <f>SUMIFS(B2:B14,B2:B14,1,AU2:AU14,1)</f>
        <v>3</v>
      </c>
      <c r="BE2">
        <f>SUMIFS(E2:E14,E2:E14,1,AU2:AU14,1)</f>
        <v>1</v>
      </c>
      <c r="BH2" s="12" t="str">
        <f>$N$1</f>
        <v>Nico</v>
      </c>
      <c r="BI2" s="12">
        <f>SUMIFS($N$2:$N$14,$B$2:$B$14,1,$AU$2:$AU$14,1)</f>
        <v>2</v>
      </c>
      <c r="BJ2" s="12">
        <f>SUMIFS($N$2:$N$14,$B$2:$B$14,1,$AU$2:$AU$14,3)</f>
        <v>1</v>
      </c>
      <c r="BK2" s="12">
        <f>SUMIFS($N$2:$N$14,$B$2:$B$14,1,$AU$2:$AU$14,4)</f>
        <v>2</v>
      </c>
      <c r="BL2" s="30"/>
      <c r="BM2" s="31"/>
    </row>
    <row r="3" spans="1:65" x14ac:dyDescent="0.25">
      <c r="A3" s="1">
        <v>44938</v>
      </c>
      <c r="B3">
        <f t="shared" ref="B3:B14" si="0">IF(C3&gt;D3,1,IF(ISBLANK(C3),"0","-1"))</f>
        <v>1</v>
      </c>
      <c r="C3" s="5">
        <v>11</v>
      </c>
      <c r="D3" s="6">
        <v>2</v>
      </c>
      <c r="E3" t="str">
        <f t="shared" ref="E3:E14" si="1">IF(C3&lt;D3,1,IF(ISBLANK(C3),"0","-1"))</f>
        <v>-1</v>
      </c>
      <c r="F3" s="9"/>
      <c r="G3" s="2"/>
      <c r="H3" s="9">
        <v>1</v>
      </c>
      <c r="I3" s="2"/>
      <c r="J3" s="9">
        <v>1</v>
      </c>
      <c r="K3" s="2">
        <v>1</v>
      </c>
      <c r="L3" s="9">
        <v>1</v>
      </c>
      <c r="M3" s="2"/>
      <c r="N3" s="9">
        <v>1</v>
      </c>
      <c r="O3" s="2">
        <v>4</v>
      </c>
      <c r="P3" s="9">
        <v>1</v>
      </c>
      <c r="Q3" s="2">
        <v>5</v>
      </c>
      <c r="R3" s="9">
        <v>1</v>
      </c>
      <c r="S3" s="2">
        <v>1</v>
      </c>
      <c r="T3" s="9"/>
      <c r="U3" s="2"/>
      <c r="V3" s="9">
        <v>-1</v>
      </c>
      <c r="W3" s="2"/>
      <c r="X3" s="9">
        <v>-1</v>
      </c>
      <c r="Y3" s="2"/>
      <c r="Z3" s="9">
        <v>-1</v>
      </c>
      <c r="AA3" s="2"/>
      <c r="AB3" s="9">
        <v>-1</v>
      </c>
      <c r="AC3" s="2">
        <v>1</v>
      </c>
      <c r="AD3">
        <v>-1</v>
      </c>
      <c r="AE3" s="2"/>
      <c r="AF3">
        <v>-1</v>
      </c>
      <c r="AG3" s="2"/>
      <c r="AI3" s="2"/>
      <c r="AJ3" s="9"/>
      <c r="AK3" s="2"/>
      <c r="AL3" s="9">
        <v>1</v>
      </c>
      <c r="AM3" s="2"/>
      <c r="AO3" s="2"/>
      <c r="AP3" s="9">
        <v>-1</v>
      </c>
      <c r="AQ3">
        <v>1</v>
      </c>
      <c r="AR3" s="28">
        <v>1</v>
      </c>
      <c r="AS3">
        <f t="shared" ref="AS3:AS9" si="2">E3*AR3</f>
        <v>-1</v>
      </c>
      <c r="AT3" s="2">
        <f t="shared" ref="AT3:AT9" si="3">B3*AR3</f>
        <v>1</v>
      </c>
      <c r="AU3">
        <f>WEEKDAY(A3,2)</f>
        <v>4</v>
      </c>
      <c r="BC3" t="s">
        <v>28</v>
      </c>
      <c r="BD3">
        <f>SUMIFS(B2:B14,B2:B14,1,AU2:AU14,3)</f>
        <v>1</v>
      </c>
      <c r="BE3">
        <f>SUMIFS(E2:E14,E2:E14,1,AU2:AU14,3)</f>
        <v>0</v>
      </c>
      <c r="BH3" s="12" t="str">
        <f>$T$1</f>
        <v>Crouch</v>
      </c>
      <c r="BI3" s="12">
        <f>SUMIFS($T$2:$T$14,$T$2:$T$14,1,$AU$2:$AU$14,1)</f>
        <v>3</v>
      </c>
      <c r="BJ3" s="12">
        <f>SUMIFS($T$2:$T$14,$T$2:$T$14,1,$AU$2:$AU$14,3)</f>
        <v>1</v>
      </c>
      <c r="BK3" s="12">
        <f>SUMIFS($T$2:$T$14,$T$2:$T$14,1,$AU$2:$AU$14,4)</f>
        <v>2</v>
      </c>
      <c r="BL3" s="30"/>
      <c r="BM3" s="31"/>
    </row>
    <row r="4" spans="1:65" x14ac:dyDescent="0.25">
      <c r="A4" s="1">
        <v>44938</v>
      </c>
      <c r="B4" t="str">
        <f t="shared" si="0"/>
        <v>-1</v>
      </c>
      <c r="C4" s="5">
        <v>0</v>
      </c>
      <c r="D4" s="6">
        <v>1</v>
      </c>
      <c r="E4">
        <f t="shared" si="1"/>
        <v>1</v>
      </c>
      <c r="F4" s="9"/>
      <c r="G4" s="2"/>
      <c r="H4" s="9">
        <v>-1</v>
      </c>
      <c r="I4" s="2"/>
      <c r="J4" s="9">
        <v>-1</v>
      </c>
      <c r="K4" s="2"/>
      <c r="L4" s="9">
        <v>-1</v>
      </c>
      <c r="M4" s="2"/>
      <c r="N4" s="9">
        <v>-1</v>
      </c>
      <c r="O4" s="2"/>
      <c r="P4" s="9">
        <v>1</v>
      </c>
      <c r="Q4" s="2"/>
      <c r="R4" s="9">
        <v>-1</v>
      </c>
      <c r="S4" s="2"/>
      <c r="T4" s="9"/>
      <c r="U4" s="2"/>
      <c r="V4" s="9">
        <v>-1</v>
      </c>
      <c r="W4" s="2"/>
      <c r="X4" s="9">
        <v>1</v>
      </c>
      <c r="Y4" s="2"/>
      <c r="Z4" s="9">
        <v>1</v>
      </c>
      <c r="AA4" s="2"/>
      <c r="AB4" s="9">
        <v>1</v>
      </c>
      <c r="AC4" s="2"/>
      <c r="AD4">
        <v>1</v>
      </c>
      <c r="AE4" s="2">
        <v>1</v>
      </c>
      <c r="AF4">
        <v>1</v>
      </c>
      <c r="AG4" s="2"/>
      <c r="AI4" s="2"/>
      <c r="AJ4" s="9"/>
      <c r="AK4" s="2"/>
      <c r="AL4" s="9">
        <v>-1</v>
      </c>
      <c r="AM4" s="2"/>
      <c r="AO4" s="2"/>
      <c r="AP4" s="9">
        <v>1</v>
      </c>
      <c r="AR4" s="28">
        <v>0</v>
      </c>
      <c r="AS4">
        <f t="shared" si="2"/>
        <v>0</v>
      </c>
      <c r="AT4" s="2">
        <f t="shared" si="3"/>
        <v>0</v>
      </c>
      <c r="AU4">
        <f t="shared" ref="AU4:AU10" si="4">WEEKDAY(A4,2)</f>
        <v>4</v>
      </c>
      <c r="BC4" t="s">
        <v>29</v>
      </c>
      <c r="BD4">
        <f>SUMIFS(B2:B14,B2:B14,1,AU2:AU14,4)</f>
        <v>3</v>
      </c>
      <c r="BE4">
        <f>SUMIFS(E2:E14,E2:E14,1,AU2:AU14,4)</f>
        <v>1</v>
      </c>
      <c r="BH4" s="12" t="str">
        <f>$P$1</f>
        <v>Alex</v>
      </c>
      <c r="BI4" s="12">
        <f>SUMIFS($P$2:$P$14,$P$2:$P$14,1,$AU$2:$AU$14,1)</f>
        <v>3</v>
      </c>
      <c r="BJ4" s="12">
        <f>SUMIFS($P$2:$P$14,$P$2:$P$14,1,$AU$2:$AU$14,3)</f>
        <v>1</v>
      </c>
      <c r="BK4" s="12">
        <f>SUMIFS($P$2:$P$14,$P$2:$P$14,1,$AU$2:$AU$14,4)</f>
        <v>4</v>
      </c>
      <c r="BL4" s="30"/>
      <c r="BM4" s="31"/>
    </row>
    <row r="5" spans="1:65" x14ac:dyDescent="0.25">
      <c r="A5" s="1">
        <v>44942</v>
      </c>
      <c r="B5">
        <f t="shared" si="0"/>
        <v>1</v>
      </c>
      <c r="C5" s="5">
        <v>8</v>
      </c>
      <c r="D5" s="6">
        <v>2</v>
      </c>
      <c r="E5" t="str">
        <f t="shared" si="1"/>
        <v>-1</v>
      </c>
      <c r="F5" s="9"/>
      <c r="G5" s="2"/>
      <c r="H5" s="9">
        <v>1</v>
      </c>
      <c r="I5" s="2"/>
      <c r="J5" s="9"/>
      <c r="K5" s="2"/>
      <c r="L5" s="9">
        <v>1</v>
      </c>
      <c r="M5" s="2">
        <v>1</v>
      </c>
      <c r="N5" s="9">
        <v>1</v>
      </c>
      <c r="O5" s="2">
        <v>4</v>
      </c>
      <c r="P5" s="9">
        <v>1</v>
      </c>
      <c r="Q5" s="2">
        <v>2</v>
      </c>
      <c r="R5" s="9"/>
      <c r="S5" s="2"/>
      <c r="T5" s="9">
        <v>1</v>
      </c>
      <c r="U5" s="2">
        <v>1</v>
      </c>
      <c r="V5" s="9">
        <v>1</v>
      </c>
      <c r="W5" s="2"/>
      <c r="X5" s="9">
        <v>1</v>
      </c>
      <c r="Y5" s="2"/>
      <c r="Z5" s="9">
        <v>-1</v>
      </c>
      <c r="AA5" s="2"/>
      <c r="AB5" s="9">
        <v>-1</v>
      </c>
      <c r="AC5" s="2"/>
      <c r="AD5">
        <v>-1</v>
      </c>
      <c r="AE5" s="2"/>
      <c r="AF5">
        <v>-1</v>
      </c>
      <c r="AG5" s="2"/>
      <c r="AH5">
        <v>-1</v>
      </c>
      <c r="AI5" s="2">
        <v>2</v>
      </c>
      <c r="AJ5" s="9">
        <v>-1</v>
      </c>
      <c r="AK5" s="2"/>
      <c r="AL5" s="9"/>
      <c r="AM5" s="2"/>
      <c r="AN5">
        <v>-1</v>
      </c>
      <c r="AO5" s="2"/>
      <c r="AP5" s="9"/>
      <c r="AR5" s="28">
        <v>1</v>
      </c>
      <c r="AS5">
        <f t="shared" si="2"/>
        <v>-1</v>
      </c>
      <c r="AT5" s="2">
        <f t="shared" si="3"/>
        <v>1</v>
      </c>
      <c r="AU5">
        <f t="shared" si="4"/>
        <v>1</v>
      </c>
      <c r="BH5" s="12" t="str">
        <f>$J$1</f>
        <v>Molli</v>
      </c>
      <c r="BI5" s="12">
        <f>SUMIFS($J$2:$J$14,$J$2:$J$14,1,$AU$2:$AU$14,1)</f>
        <v>2</v>
      </c>
      <c r="BJ5" s="12">
        <f>SUMIFS($J$2:$J$14,$J$2:$J$14,1,$AU$2:$AU$14,3)</f>
        <v>1</v>
      </c>
      <c r="BK5" s="12">
        <f>SUMIFS($J$2:$J$14,$J$2:$J$14,1,$AU$2:$AU$14,4)</f>
        <v>3</v>
      </c>
      <c r="BL5" s="30"/>
      <c r="BM5" s="31"/>
    </row>
    <row r="6" spans="1:65" x14ac:dyDescent="0.25">
      <c r="A6" s="1">
        <v>44944</v>
      </c>
      <c r="B6">
        <f t="shared" si="0"/>
        <v>1</v>
      </c>
      <c r="C6" s="5">
        <v>11</v>
      </c>
      <c r="D6" s="6">
        <v>4</v>
      </c>
      <c r="E6" t="str">
        <f t="shared" si="1"/>
        <v>-1</v>
      </c>
      <c r="F6" s="9"/>
      <c r="G6" s="2"/>
      <c r="H6" s="9"/>
      <c r="I6" s="2"/>
      <c r="J6" s="9">
        <v>1</v>
      </c>
      <c r="K6" s="2"/>
      <c r="L6" s="9"/>
      <c r="M6" s="2"/>
      <c r="N6" s="9">
        <v>1</v>
      </c>
      <c r="O6" s="2">
        <v>6</v>
      </c>
      <c r="P6" s="9">
        <v>1</v>
      </c>
      <c r="Q6" s="2">
        <v>3</v>
      </c>
      <c r="R6" s="9"/>
      <c r="S6" s="2"/>
      <c r="T6" s="9">
        <v>1</v>
      </c>
      <c r="U6" s="2">
        <v>2</v>
      </c>
      <c r="V6" s="9">
        <v>1</v>
      </c>
      <c r="W6" s="2"/>
      <c r="X6" s="9">
        <v>-1</v>
      </c>
      <c r="Y6" s="2"/>
      <c r="Z6" s="9">
        <v>-1</v>
      </c>
      <c r="AA6" s="2"/>
      <c r="AB6" s="9">
        <v>-1</v>
      </c>
      <c r="AC6" s="2">
        <v>2</v>
      </c>
      <c r="AD6">
        <v>-1</v>
      </c>
      <c r="AE6" s="2">
        <v>1</v>
      </c>
      <c r="AF6">
        <v>-1</v>
      </c>
      <c r="AG6" s="2">
        <v>1</v>
      </c>
      <c r="AI6" s="2"/>
      <c r="AJ6" s="9"/>
      <c r="AK6" s="2"/>
      <c r="AL6" s="9"/>
      <c r="AM6" s="2"/>
      <c r="AO6" s="2"/>
      <c r="AP6" s="9"/>
      <c r="AR6" s="28">
        <v>0</v>
      </c>
      <c r="AS6">
        <f t="shared" si="2"/>
        <v>0</v>
      </c>
      <c r="AT6" s="2">
        <f t="shared" si="3"/>
        <v>0</v>
      </c>
      <c r="AU6">
        <f t="shared" si="4"/>
        <v>3</v>
      </c>
      <c r="BC6" t="s">
        <v>30</v>
      </c>
      <c r="BD6" t="s">
        <v>0</v>
      </c>
      <c r="BE6" t="s">
        <v>1</v>
      </c>
      <c r="BF6" t="s">
        <v>50</v>
      </c>
      <c r="BH6" s="12" t="str">
        <f>$X$1</f>
        <v>Josh</v>
      </c>
      <c r="BI6" s="12">
        <f>SUMIFS($X$2:$X$14,$X$2:$X$14,1,$AU$2:$AU$14,1)</f>
        <v>1</v>
      </c>
      <c r="BJ6" s="12">
        <f>SUMIFS($X$2:$X$14,$X$2:$X$14,1,$AU$2:$AU$14,3)</f>
        <v>0</v>
      </c>
      <c r="BK6" s="12">
        <f>SUMIFS($X$2:$X$14,$X$2:$X$14,1,$AU$2:$AU$14,4)</f>
        <v>2</v>
      </c>
      <c r="BL6" s="30"/>
      <c r="BM6" s="31"/>
    </row>
    <row r="7" spans="1:65" x14ac:dyDescent="0.25">
      <c r="A7" s="1">
        <v>44945</v>
      </c>
      <c r="B7">
        <f t="shared" si="0"/>
        <v>1</v>
      </c>
      <c r="C7" s="5">
        <v>8</v>
      </c>
      <c r="D7" s="6">
        <v>0</v>
      </c>
      <c r="E7" t="str">
        <f t="shared" si="1"/>
        <v>-1</v>
      </c>
      <c r="F7" s="9"/>
      <c r="G7" s="2"/>
      <c r="H7" s="9"/>
      <c r="I7" s="2"/>
      <c r="J7" s="9">
        <v>1</v>
      </c>
      <c r="K7" s="2"/>
      <c r="L7" s="9"/>
      <c r="M7" s="2"/>
      <c r="N7" s="9">
        <v>1</v>
      </c>
      <c r="O7" s="2">
        <v>2</v>
      </c>
      <c r="P7" s="9">
        <v>1</v>
      </c>
      <c r="Q7" s="2">
        <v>2</v>
      </c>
      <c r="R7" s="9">
        <v>1</v>
      </c>
      <c r="S7" s="2">
        <v>1</v>
      </c>
      <c r="T7" s="9">
        <v>1</v>
      </c>
      <c r="U7" s="2">
        <v>2</v>
      </c>
      <c r="V7" s="9">
        <v>1</v>
      </c>
      <c r="W7" s="2">
        <v>1</v>
      </c>
      <c r="X7" s="9">
        <v>-1</v>
      </c>
      <c r="Y7" s="2"/>
      <c r="Z7" s="9">
        <v>-1</v>
      </c>
      <c r="AA7" s="2"/>
      <c r="AB7" s="9">
        <v>-1</v>
      </c>
      <c r="AC7" s="2"/>
      <c r="AD7">
        <v>-1</v>
      </c>
      <c r="AE7" s="2"/>
      <c r="AF7">
        <v>-1</v>
      </c>
      <c r="AG7" s="2"/>
      <c r="AI7" s="2"/>
      <c r="AJ7" s="9"/>
      <c r="AK7" s="2"/>
      <c r="AL7" s="9"/>
      <c r="AM7" s="2"/>
      <c r="AO7" s="2"/>
      <c r="AP7" s="9">
        <v>-1</v>
      </c>
      <c r="AR7" s="28">
        <v>1</v>
      </c>
      <c r="AS7">
        <f t="shared" si="2"/>
        <v>-1</v>
      </c>
      <c r="AT7" s="2">
        <f t="shared" si="3"/>
        <v>1</v>
      </c>
      <c r="AU7">
        <f t="shared" si="4"/>
        <v>4</v>
      </c>
      <c r="BC7" t="s">
        <v>27</v>
      </c>
      <c r="BD7">
        <f>SUMIF($AU$2:$AU$14,1,$C$2:$C$14)</f>
        <v>21</v>
      </c>
      <c r="BE7">
        <f>SUMIF($AU$2:$AU$14,1,$D$2:$D$14)</f>
        <v>11</v>
      </c>
      <c r="BF7">
        <f>SUM(Tabelle18631[[#This Row],[Alt]:[Jung]])</f>
        <v>25</v>
      </c>
      <c r="BH7" s="12" t="str">
        <f>$Z$1</f>
        <v xml:space="preserve">Jamie </v>
      </c>
      <c r="BI7" s="12">
        <f>SUMIFS($Z$2:$Z$14,$Z$2:$Z$14,1,$AU$2:$AU$14,1)</f>
        <v>1</v>
      </c>
      <c r="BJ7" s="12">
        <f>SUMIFS($Z$2:$Z$14,$Z$2:$Z$14,1,$AU$2:$AU$14,3)</f>
        <v>0</v>
      </c>
      <c r="BK7" s="12">
        <f>SUMIFS($Z$2:$Z$14,$Z$2:$Z$14,1,$AU$2:$AU$14,4)</f>
        <v>2</v>
      </c>
      <c r="BL7" s="30"/>
      <c r="BM7" s="31"/>
    </row>
    <row r="8" spans="1:65" x14ac:dyDescent="0.25">
      <c r="A8" s="1">
        <v>44949</v>
      </c>
      <c r="B8">
        <f t="shared" si="0"/>
        <v>1</v>
      </c>
      <c r="C8" s="5">
        <v>5</v>
      </c>
      <c r="D8" s="6">
        <v>2</v>
      </c>
      <c r="E8" t="str">
        <f t="shared" si="1"/>
        <v>-1</v>
      </c>
      <c r="F8" s="9"/>
      <c r="G8" s="2"/>
      <c r="H8" s="9">
        <v>1</v>
      </c>
      <c r="I8" s="2"/>
      <c r="J8" s="9">
        <v>1</v>
      </c>
      <c r="K8" s="2">
        <v>1</v>
      </c>
      <c r="L8" s="9"/>
      <c r="M8" s="2"/>
      <c r="N8" s="9"/>
      <c r="O8" s="2"/>
      <c r="P8" s="9">
        <v>1</v>
      </c>
      <c r="Q8" s="2">
        <v>2</v>
      </c>
      <c r="R8" s="9"/>
      <c r="S8" s="2"/>
      <c r="T8" s="9">
        <v>1</v>
      </c>
      <c r="U8" s="2">
        <v>2</v>
      </c>
      <c r="V8" s="9">
        <v>1</v>
      </c>
      <c r="W8" s="2"/>
      <c r="X8" s="9">
        <v>-1</v>
      </c>
      <c r="Y8" s="2"/>
      <c r="Z8" s="9">
        <v>-1</v>
      </c>
      <c r="AA8" s="2"/>
      <c r="AB8" s="9">
        <v>-1</v>
      </c>
      <c r="AC8" s="2"/>
      <c r="AD8">
        <v>-1</v>
      </c>
      <c r="AE8" s="2">
        <v>2</v>
      </c>
      <c r="AF8">
        <v>-1</v>
      </c>
      <c r="AG8" s="2"/>
      <c r="AI8" s="2"/>
      <c r="AJ8" s="9">
        <v>-1</v>
      </c>
      <c r="AK8" s="2"/>
      <c r="AL8" s="9">
        <v>1</v>
      </c>
      <c r="AM8" s="2"/>
      <c r="AO8" s="2"/>
      <c r="AP8" s="9"/>
      <c r="AR8" s="28">
        <v>1</v>
      </c>
      <c r="AS8">
        <f t="shared" si="2"/>
        <v>-1</v>
      </c>
      <c r="AT8" s="2">
        <f t="shared" si="3"/>
        <v>1</v>
      </c>
      <c r="AU8">
        <f t="shared" si="4"/>
        <v>1</v>
      </c>
      <c r="BC8" t="s">
        <v>28</v>
      </c>
      <c r="BD8">
        <f>SUMIF($AU$2:$AU$14,3,$C$2:$C$14)</f>
        <v>11</v>
      </c>
      <c r="BE8">
        <f>SUMIF($AU$2:$AU$14,3,$D$2:$D$14)</f>
        <v>4</v>
      </c>
      <c r="BF8">
        <f>SUBTOTAL(109,BF7)</f>
        <v>25</v>
      </c>
      <c r="BH8" s="12" t="str">
        <f>$L$1</f>
        <v>Fabi</v>
      </c>
      <c r="BI8" s="12">
        <f>SUMIFS($L$2:$L$14,$L$2:$L$14,1,$AU$2:$AU$14,1)</f>
        <v>2</v>
      </c>
      <c r="BJ8" s="12">
        <f>SUMIFS($L$2:$L$14,$L$2:$L$14,1,$AU$2:$AU$14,3)</f>
        <v>0</v>
      </c>
      <c r="BK8" s="12">
        <f>SUMIFS($L$2:$L$14,$L$2:$L$14,1,$AU$2:$AU$14,4)</f>
        <v>1</v>
      </c>
      <c r="BL8" s="30"/>
      <c r="BM8" s="31"/>
    </row>
    <row r="9" spans="1:65" x14ac:dyDescent="0.25">
      <c r="A9" s="1">
        <v>44952</v>
      </c>
      <c r="B9">
        <f t="shared" si="0"/>
        <v>1</v>
      </c>
      <c r="C9" s="5">
        <v>6</v>
      </c>
      <c r="D9" s="6">
        <v>1</v>
      </c>
      <c r="E9" t="str">
        <f t="shared" si="1"/>
        <v>-1</v>
      </c>
      <c r="F9" s="9"/>
      <c r="G9" s="2"/>
      <c r="H9" s="9">
        <v>1</v>
      </c>
      <c r="I9" s="2">
        <v>1</v>
      </c>
      <c r="J9" s="44">
        <v>1</v>
      </c>
      <c r="K9" s="2">
        <v>2</v>
      </c>
      <c r="L9" s="9"/>
      <c r="M9" s="2"/>
      <c r="N9" s="9"/>
      <c r="O9" s="2"/>
      <c r="P9" s="9">
        <v>1</v>
      </c>
      <c r="Q9" s="2">
        <v>2</v>
      </c>
      <c r="R9" s="9"/>
      <c r="S9" s="2"/>
      <c r="T9" s="9">
        <v>1</v>
      </c>
      <c r="U9" s="2">
        <v>1</v>
      </c>
      <c r="V9" s="9">
        <v>1</v>
      </c>
      <c r="W9" s="2"/>
      <c r="X9" s="9">
        <v>1</v>
      </c>
      <c r="Y9" s="2"/>
      <c r="Z9" s="9">
        <v>1</v>
      </c>
      <c r="AA9" s="2"/>
      <c r="AB9" s="9">
        <v>-1</v>
      </c>
      <c r="AC9" s="2"/>
      <c r="AD9">
        <v>-1</v>
      </c>
      <c r="AE9" s="2"/>
      <c r="AF9">
        <v>-1</v>
      </c>
      <c r="AG9" s="2"/>
      <c r="AH9">
        <v>-1</v>
      </c>
      <c r="AI9" s="2"/>
      <c r="AJ9" s="9"/>
      <c r="AK9" s="2"/>
      <c r="AL9" s="9">
        <v>1</v>
      </c>
      <c r="AM9" s="2"/>
      <c r="AN9">
        <v>-1</v>
      </c>
      <c r="AO9" s="2"/>
      <c r="AP9" s="9"/>
      <c r="AR9" s="28">
        <v>0</v>
      </c>
      <c r="AS9">
        <f t="shared" si="2"/>
        <v>0</v>
      </c>
      <c r="AT9" s="2">
        <f t="shared" si="3"/>
        <v>0</v>
      </c>
      <c r="AU9">
        <f t="shared" si="4"/>
        <v>4</v>
      </c>
      <c r="BC9" t="s">
        <v>29</v>
      </c>
      <c r="BD9">
        <f>SUMIF($AU$2:$AU$14,4,$C$2:$C$14)</f>
        <v>25</v>
      </c>
      <c r="BE9">
        <f>SUMIF($AU$2:$AU$14,4,$D$2:$D$14)</f>
        <v>4</v>
      </c>
      <c r="BF9">
        <f>SUM(Tabelle18631[[#This Row],[Alt]:[Jung]])</f>
        <v>31</v>
      </c>
      <c r="BH9" s="12" t="str">
        <f>$V$1</f>
        <v>Julien</v>
      </c>
      <c r="BI9" s="12">
        <f>SUMIFS($V$2:$V$14,$V$2:$V$14,1,$AU$2:$AU$14,1)</f>
        <v>3</v>
      </c>
      <c r="BJ9" s="12">
        <f>SUMIFS($V$2:$V$14,$V$2:$V$14,1,$AU$2:$AU$14,3)</f>
        <v>1</v>
      </c>
      <c r="BK9" s="12">
        <f>SUMIFS($V$2:$V$14,$V$2:$V$14,1,$AU$2:$AU$14,4)</f>
        <v>2</v>
      </c>
      <c r="BL9" s="30"/>
      <c r="BM9" s="31"/>
    </row>
    <row r="10" spans="1:65" x14ac:dyDescent="0.25">
      <c r="A10" s="1">
        <v>44956</v>
      </c>
      <c r="B10" t="str">
        <f t="shared" si="0"/>
        <v>-1</v>
      </c>
      <c r="C10" s="5">
        <v>3</v>
      </c>
      <c r="D10" s="6">
        <v>4</v>
      </c>
      <c r="E10">
        <f t="shared" si="1"/>
        <v>1</v>
      </c>
      <c r="F10" s="9"/>
      <c r="G10" s="2"/>
      <c r="H10" s="9">
        <v>-1</v>
      </c>
      <c r="I10" s="2"/>
      <c r="J10" s="9">
        <v>-1</v>
      </c>
      <c r="K10" s="2"/>
      <c r="L10" s="9"/>
      <c r="M10" s="2"/>
      <c r="N10" s="9"/>
      <c r="O10" s="2"/>
      <c r="P10" s="9">
        <v>-1</v>
      </c>
      <c r="Q10" s="2">
        <v>2</v>
      </c>
      <c r="R10" s="9"/>
      <c r="S10" s="2"/>
      <c r="T10" s="9">
        <v>-1</v>
      </c>
      <c r="U10" s="2"/>
      <c r="V10" s="9">
        <v>-1</v>
      </c>
      <c r="W10" s="2"/>
      <c r="X10" s="9">
        <v>-1</v>
      </c>
      <c r="Y10" s="2"/>
      <c r="Z10" s="9">
        <v>1</v>
      </c>
      <c r="AA10" s="2"/>
      <c r="AB10" s="9">
        <v>1</v>
      </c>
      <c r="AC10" s="2">
        <v>1</v>
      </c>
      <c r="AD10">
        <v>1</v>
      </c>
      <c r="AE10" s="2"/>
      <c r="AF10">
        <v>1</v>
      </c>
      <c r="AG10" s="2"/>
      <c r="AH10">
        <v>1</v>
      </c>
      <c r="AI10" s="2">
        <v>2</v>
      </c>
      <c r="AJ10" s="9">
        <v>1</v>
      </c>
      <c r="AK10" s="2"/>
      <c r="AL10" s="9">
        <v>-1</v>
      </c>
      <c r="AM10" s="2"/>
      <c r="AN10">
        <v>1</v>
      </c>
      <c r="AO10" s="2"/>
      <c r="AP10" s="9"/>
      <c r="AR10" s="28"/>
      <c r="AT10" s="2"/>
      <c r="AU10">
        <f t="shared" si="4"/>
        <v>1</v>
      </c>
      <c r="BH10" s="12" t="str">
        <f>$H$1</f>
        <v xml:space="preserve">Daniel </v>
      </c>
      <c r="BI10" s="12">
        <f>SUMIFS($H$2:$H$14,$H$2:$H$14,1,$AU$2:$AU$14,1)</f>
        <v>3</v>
      </c>
      <c r="BJ10" s="12">
        <f>SUMIFS($H$2:$H$14,$H$2:$H$14,1,$AU$2:$AU$14,3)</f>
        <v>0</v>
      </c>
      <c r="BK10" s="12">
        <f>SUMIFS($H$2:$H$14,$H$2:$H$14,1,$AU$2:$AU$14,4)</f>
        <v>2</v>
      </c>
      <c r="BL10" s="30"/>
      <c r="BM10" s="31"/>
    </row>
    <row r="11" spans="1:65" x14ac:dyDescent="0.25">
      <c r="A11" s="1"/>
      <c r="B11" t="str">
        <f t="shared" si="0"/>
        <v>0</v>
      </c>
      <c r="C11" s="5"/>
      <c r="D11" s="6"/>
      <c r="E11" t="str">
        <f t="shared" si="1"/>
        <v>0</v>
      </c>
      <c r="F11" s="9"/>
      <c r="G11" s="2"/>
      <c r="H11" s="9"/>
      <c r="I11" s="2"/>
      <c r="J11" s="9"/>
      <c r="K11" s="2"/>
      <c r="L11" s="9"/>
      <c r="M11" s="2"/>
      <c r="N11" s="9"/>
      <c r="O11" s="2"/>
      <c r="P11" s="9"/>
      <c r="Q11" s="2"/>
      <c r="R11" s="9"/>
      <c r="S11" s="2"/>
      <c r="T11" s="9"/>
      <c r="U11" s="2"/>
      <c r="V11" s="9"/>
      <c r="W11" s="2"/>
      <c r="X11" s="9"/>
      <c r="Y11" s="2"/>
      <c r="Z11" s="9"/>
      <c r="AA11" s="2"/>
      <c r="AB11" s="9"/>
      <c r="AC11" s="2"/>
      <c r="AE11" s="2"/>
      <c r="AG11" s="2"/>
      <c r="AI11" s="2"/>
      <c r="AJ11" s="9"/>
      <c r="AK11" s="2"/>
      <c r="AL11" s="9"/>
      <c r="AM11" s="2"/>
      <c r="AO11" s="2"/>
      <c r="AP11" s="9"/>
      <c r="AR11" s="28"/>
      <c r="AT11" s="2"/>
      <c r="BC11" t="s">
        <v>38</v>
      </c>
      <c r="BD11" t="s">
        <v>0</v>
      </c>
      <c r="BE11" t="s">
        <v>1</v>
      </c>
      <c r="BF11" t="s">
        <v>50</v>
      </c>
      <c r="BH11" s="12" t="str">
        <f>$AD$1</f>
        <v>Rafa</v>
      </c>
      <c r="BI11" s="12">
        <f>SUMIFS($AD$2:$AD$14,$AD$2:$AD$14,1,$AU$2:$AU$14,1)</f>
        <v>1</v>
      </c>
      <c r="BJ11" s="12">
        <f>SUMIFS($AD$2:$AD$14,$AD$2:$AD$14,1,$AU$2:$AU$14,3)</f>
        <v>0</v>
      </c>
      <c r="BK11" s="12">
        <f>SUMIFS($AD$2:$AD$14,$AD$2:$AD$14,1,$AU$2:$AU$14,4)</f>
        <v>1</v>
      </c>
      <c r="BL11" s="30"/>
      <c r="BM11" s="31"/>
    </row>
    <row r="12" spans="1:65" x14ac:dyDescent="0.25">
      <c r="A12" s="1"/>
      <c r="B12" t="str">
        <f t="shared" si="0"/>
        <v>0</v>
      </c>
      <c r="C12" s="5"/>
      <c r="D12" s="6"/>
      <c r="E12" t="str">
        <f t="shared" si="1"/>
        <v>0</v>
      </c>
      <c r="F12" s="9"/>
      <c r="G12" s="2"/>
      <c r="H12" s="9"/>
      <c r="I12" s="2"/>
      <c r="J12" s="9"/>
      <c r="K12" s="2"/>
      <c r="L12" s="9"/>
      <c r="M12" s="2"/>
      <c r="N12" s="9"/>
      <c r="O12" s="2"/>
      <c r="P12" s="9"/>
      <c r="Q12" s="2"/>
      <c r="R12" s="9"/>
      <c r="S12" s="2"/>
      <c r="T12" s="9"/>
      <c r="U12" s="2"/>
      <c r="V12" s="9"/>
      <c r="W12" s="2"/>
      <c r="X12" s="9"/>
      <c r="Y12" s="2"/>
      <c r="Z12" s="9"/>
      <c r="AA12" s="2"/>
      <c r="AB12" s="9"/>
      <c r="AC12" s="2"/>
      <c r="AE12" s="2"/>
      <c r="AG12" s="2"/>
      <c r="AI12" s="2"/>
      <c r="AJ12" s="9"/>
      <c r="AK12" s="2"/>
      <c r="AL12" s="9"/>
      <c r="AM12" s="2"/>
      <c r="AO12" s="2"/>
      <c r="AP12" s="9"/>
      <c r="AR12" s="28"/>
      <c r="AT12" s="2"/>
      <c r="BC12" t="str">
        <f>BC7</f>
        <v>Montag</v>
      </c>
      <c r="BD12">
        <f>BD7/COUNTIF($AU$2:$AU$14,1)</f>
        <v>5.25</v>
      </c>
      <c r="BE12">
        <f t="shared" ref="BE12" si="5">BE7/COUNTIF($AU$2:$AU$14,1)</f>
        <v>2.75</v>
      </c>
      <c r="BF12">
        <f>SUM(Tabelle122[[#This Row],[Alt]:[Jung]])</f>
        <v>8</v>
      </c>
      <c r="BH12" s="12" t="str">
        <f>$AB$1</f>
        <v xml:space="preserve">Albert </v>
      </c>
      <c r="BI12" s="12">
        <f>SUMIFS($AB$2:$AB$14,$AB$2:$AB$14,1,$AU$2:$AU$14,1)</f>
        <v>1</v>
      </c>
      <c r="BJ12" s="12">
        <f>SUMIFS($AB$2:$AB$14,$AB$2:$AB$14,1,$AU$2:$AU$14,3)</f>
        <v>0</v>
      </c>
      <c r="BK12" s="12">
        <f>SUMIFS($AB$2:$AB$14,$AB$2:$AB$14,1,$AU$2:$AU$14,4)</f>
        <v>1</v>
      </c>
      <c r="BL12" s="30"/>
      <c r="BM12" s="31"/>
    </row>
    <row r="13" spans="1:65" x14ac:dyDescent="0.25">
      <c r="B13" t="str">
        <f t="shared" si="0"/>
        <v>0</v>
      </c>
      <c r="C13" s="5"/>
      <c r="D13" s="6"/>
      <c r="E13" t="str">
        <f t="shared" si="1"/>
        <v>0</v>
      </c>
      <c r="F13" s="9"/>
      <c r="G13" s="2"/>
      <c r="H13" s="9"/>
      <c r="I13" s="2"/>
      <c r="J13" s="9"/>
      <c r="K13" s="2"/>
      <c r="L13" s="9"/>
      <c r="M13" s="2"/>
      <c r="N13" s="9"/>
      <c r="O13" s="2"/>
      <c r="P13" s="9"/>
      <c r="Q13" s="2"/>
      <c r="R13" s="9"/>
      <c r="S13" s="2"/>
      <c r="T13" s="9"/>
      <c r="U13" s="2"/>
      <c r="V13" s="9"/>
      <c r="W13" s="2"/>
      <c r="X13" s="9"/>
      <c r="Y13" s="2"/>
      <c r="Z13" s="9"/>
      <c r="AA13" s="2"/>
      <c r="AB13" s="9"/>
      <c r="AC13" s="2"/>
      <c r="AE13" s="2"/>
      <c r="AG13" s="2"/>
      <c r="AI13" s="2"/>
      <c r="AJ13" s="9"/>
      <c r="AK13" s="2"/>
      <c r="AL13" s="9"/>
      <c r="AM13" s="2"/>
      <c r="AO13" s="2"/>
      <c r="AP13" s="9"/>
      <c r="AR13" s="28"/>
      <c r="AT13" s="2"/>
      <c r="BC13" t="str">
        <f>BC8</f>
        <v>Mittwoch</v>
      </c>
      <c r="BD13">
        <f>BD8/COUNTIF($AU$2:$AU$14,3)</f>
        <v>11</v>
      </c>
      <c r="BE13">
        <f>BE8/COUNTIF($AU$2:$AU$14,3)</f>
        <v>4</v>
      </c>
      <c r="BF13">
        <f>SUM(Tabelle122[[#This Row],[Alt]:[Jung]])</f>
        <v>15</v>
      </c>
      <c r="BH13" s="12" t="str">
        <f>$AF$1</f>
        <v>Robin</v>
      </c>
      <c r="BI13" s="12">
        <f>SUMIFS($AF$2:$AF$14,$AF$2:$AF$14,1,$AU$2:$AU$14,1)</f>
        <v>1</v>
      </c>
      <c r="BJ13" s="12">
        <f>SUMIFS($AF$2:$AF$14,$AF$2:$AF$14,1,$AU$2:$AU$14,3)</f>
        <v>0</v>
      </c>
      <c r="BK13" s="12">
        <f>SUMIFS($AF$2:$AF$14,$AF$2:$AF$14,1,$AU$2:$AU$14,4)</f>
        <v>1</v>
      </c>
      <c r="BL13" s="30"/>
      <c r="BM13" s="31"/>
    </row>
    <row r="14" spans="1:65" ht="15.75" thickBot="1" x14ac:dyDescent="0.3">
      <c r="B14" t="str">
        <f t="shared" si="0"/>
        <v>0</v>
      </c>
      <c r="C14" s="7"/>
      <c r="D14" s="8"/>
      <c r="E14" t="str">
        <f t="shared" si="1"/>
        <v>0</v>
      </c>
      <c r="F14" s="9"/>
      <c r="G14" s="2"/>
      <c r="H14" s="9"/>
      <c r="I14" s="2"/>
      <c r="J14" s="9"/>
      <c r="K14" s="2"/>
      <c r="L14" s="9"/>
      <c r="M14" s="2"/>
      <c r="N14" s="9"/>
      <c r="O14" s="2"/>
      <c r="P14" s="9"/>
      <c r="Q14" s="2"/>
      <c r="R14" s="9"/>
      <c r="S14" s="2"/>
      <c r="T14" s="9"/>
      <c r="U14" s="2"/>
      <c r="V14" s="9"/>
      <c r="W14" s="2"/>
      <c r="X14" s="9"/>
      <c r="Y14" s="2"/>
      <c r="Z14" s="9"/>
      <c r="AA14" s="2"/>
      <c r="AB14" s="9"/>
      <c r="AC14" s="2"/>
      <c r="AE14" s="2"/>
      <c r="AG14" s="2"/>
      <c r="AI14" s="2"/>
      <c r="AJ14" s="9"/>
      <c r="AK14" s="2"/>
      <c r="AL14" s="9"/>
      <c r="AM14" s="2"/>
      <c r="AO14" s="2"/>
      <c r="AP14" s="9"/>
      <c r="AR14" s="28"/>
      <c r="AT14" s="2"/>
      <c r="BC14" t="str">
        <f>BC9</f>
        <v>Donnerstag</v>
      </c>
      <c r="BD14">
        <f>BD9/COUNTIF($AU$2:$AU$14,4)</f>
        <v>6.25</v>
      </c>
      <c r="BE14">
        <f>BE9/COUNTIF($AU$2:$AU$14,4)</f>
        <v>1</v>
      </c>
      <c r="BF14">
        <f>SUM(Tabelle122[[#This Row],[Alt]:[Jung]])</f>
        <v>7.25</v>
      </c>
      <c r="BH14" s="12" t="str">
        <f>$F$1</f>
        <v>Marc</v>
      </c>
      <c r="BI14" s="12">
        <f>SUMIFS($F$2:$F$14,$F$2:$F$14,1,$AU$2:$AU$14,1)</f>
        <v>0</v>
      </c>
      <c r="BJ14" s="12">
        <f>SUMIFS($F$2:$F$14,$F$2:$F$14,1,$AU$2:$AU$14,3)</f>
        <v>0</v>
      </c>
      <c r="BK14" s="12">
        <f>SUMIFS($F$2:$F$14,$F$2:$F$14,1,$AU$2:$AU$14,4)</f>
        <v>0</v>
      </c>
      <c r="BL14" s="30"/>
      <c r="BM14" s="31"/>
    </row>
    <row r="15" spans="1:65" x14ac:dyDescent="0.25">
      <c r="A15" t="s">
        <v>34</v>
      </c>
      <c r="B15" s="67">
        <f>COUNTIF(B2:B14,1)+COUNTIF(B2:B14,-1)</f>
        <v>9</v>
      </c>
      <c r="C15" s="67"/>
      <c r="D15" s="67"/>
      <c r="E15" s="68"/>
      <c r="F15" s="71">
        <f>(F18+F19)/$B$15</f>
        <v>0</v>
      </c>
      <c r="G15" s="72"/>
      <c r="H15" s="71">
        <f t="shared" ref="H15" si="6">(H18+H19)/$B$15</f>
        <v>0.77777777777777779</v>
      </c>
      <c r="I15" s="72"/>
      <c r="J15" s="71">
        <f t="shared" ref="J15" si="7">(J18+J19)/$B$15</f>
        <v>0.88888888888888884</v>
      </c>
      <c r="K15" s="72"/>
      <c r="L15" s="71">
        <f t="shared" ref="L15" si="8">(L18+L19)/$B$15</f>
        <v>0.44444444444444442</v>
      </c>
      <c r="M15" s="72"/>
      <c r="N15" s="71">
        <f t="shared" ref="N15" si="9">(N18+N19)/$B$15</f>
        <v>0.66666666666666663</v>
      </c>
      <c r="O15" s="72"/>
      <c r="P15" s="71">
        <f t="shared" ref="P15" si="10">(P18+P19)/$B$15</f>
        <v>1</v>
      </c>
      <c r="Q15" s="72"/>
      <c r="R15" s="71">
        <f t="shared" ref="R15" si="11">(R18+R19)/$B$15</f>
        <v>0.44444444444444442</v>
      </c>
      <c r="S15" s="72"/>
      <c r="T15" s="71">
        <f t="shared" ref="T15" si="12">(T18+T19)/$B$15</f>
        <v>0.77777777777777779</v>
      </c>
      <c r="U15" s="72"/>
      <c r="V15" s="71">
        <f t="shared" ref="V15" si="13">(V18+V19)/$B$15</f>
        <v>1</v>
      </c>
      <c r="W15" s="72"/>
      <c r="X15" s="71">
        <f t="shared" ref="X15" si="14">(X18+X19)/$B$15</f>
        <v>1</v>
      </c>
      <c r="Y15" s="72"/>
      <c r="Z15" s="71">
        <f t="shared" ref="Z15" si="15">(Z18+Z19)/$B$15</f>
        <v>1</v>
      </c>
      <c r="AA15" s="72"/>
      <c r="AB15" s="71">
        <f t="shared" ref="AB15" si="16">(AB18+AB19)/$B$15</f>
        <v>1</v>
      </c>
      <c r="AC15" s="72"/>
      <c r="AD15" s="71">
        <f t="shared" ref="AD15" si="17">(AD18+AD19)/$B$15</f>
        <v>1</v>
      </c>
      <c r="AE15" s="72"/>
      <c r="AF15" s="71">
        <f t="shared" ref="AF15" si="18">(AF18+AF19)/$B$15</f>
        <v>1</v>
      </c>
      <c r="AG15" s="72"/>
      <c r="AH15" s="71">
        <f t="shared" ref="AH15" si="19">(AH18+AH19)/$B$15</f>
        <v>0.44444444444444442</v>
      </c>
      <c r="AI15" s="72"/>
      <c r="AJ15" s="71">
        <f t="shared" ref="AJ15" si="20">(AJ18+AJ19)/$B$15</f>
        <v>0.44444444444444442</v>
      </c>
      <c r="AK15" s="72"/>
      <c r="AL15" s="71">
        <f t="shared" ref="AL15" si="21">(AL18+AL19)/$B$15</f>
        <v>0.66666666666666663</v>
      </c>
      <c r="AM15" s="72"/>
      <c r="AN15" s="71">
        <f t="shared" ref="AN15" si="22">(AN18+AN19)/$B$15</f>
        <v>0.44444444444444442</v>
      </c>
      <c r="AO15" s="72"/>
      <c r="AP15" s="71">
        <f t="shared" ref="AP15" si="23">(AP18+AP19)/$B$15</f>
        <v>0.33333333333333331</v>
      </c>
      <c r="AQ15" s="72"/>
      <c r="AR15" s="28"/>
      <c r="AT15" s="2"/>
      <c r="BH15" s="12" t="str">
        <f>$AN$1</f>
        <v>Petar</v>
      </c>
      <c r="BI15" s="12">
        <f>SUMIFS($AN$2:$AN$14,$AN$2:$AN$14,1,$AU$2:$AU$14,1)</f>
        <v>1</v>
      </c>
      <c r="BJ15" s="12">
        <f>SUMIFS($AN$2:$AN$14,$AN$2:$AN$14,1,$AU$2:$AU$14,3)</f>
        <v>0</v>
      </c>
      <c r="BK15" s="12">
        <f>SUMIFS($AN$2:$AN$14,$AN$2:$AN$14,1,$AU$2:$AU$14,4)</f>
        <v>0</v>
      </c>
      <c r="BL15" s="30"/>
      <c r="BM15" s="31"/>
    </row>
    <row r="16" spans="1:65" x14ac:dyDescent="0.25">
      <c r="A16" t="s">
        <v>35</v>
      </c>
      <c r="B16" s="67">
        <f>COUNTIFS(B2:B14, -1, E2:E14, -1)</f>
        <v>0</v>
      </c>
      <c r="C16" s="67"/>
      <c r="D16" s="67"/>
      <c r="E16" s="68"/>
      <c r="F16" s="9"/>
      <c r="G16" s="2"/>
      <c r="H16" s="9"/>
      <c r="I16" s="2"/>
      <c r="J16" s="9"/>
      <c r="K16" s="2"/>
      <c r="L16" s="9"/>
      <c r="M16" s="2"/>
      <c r="N16" s="9"/>
      <c r="O16" s="2"/>
      <c r="P16" s="9"/>
      <c r="Q16" s="2"/>
      <c r="R16" s="9"/>
      <c r="S16" s="2"/>
      <c r="T16" s="75"/>
      <c r="U16" s="68"/>
      <c r="V16" s="9"/>
      <c r="W16" s="2"/>
      <c r="X16" s="9"/>
      <c r="Y16" s="2"/>
      <c r="Z16" s="9"/>
      <c r="AA16" s="2"/>
      <c r="AB16" s="9"/>
      <c r="AC16" s="2"/>
      <c r="AE16" s="2"/>
      <c r="AG16" s="2"/>
      <c r="AI16" s="2"/>
      <c r="AJ16" s="9"/>
      <c r="AK16" s="2"/>
      <c r="AL16" s="9"/>
      <c r="AM16" s="2"/>
      <c r="AO16" s="2"/>
      <c r="AP16" s="9"/>
      <c r="AR16" s="28"/>
      <c r="AT16" s="2"/>
      <c r="BH16" s="12" t="str">
        <f>$AP$1</f>
        <v>Domi</v>
      </c>
      <c r="BI16" s="12">
        <f>SUMIFS($AP$2:$AP$14,$AP$2:$AP$14,1,$AU$2:$AU$14,1)</f>
        <v>0</v>
      </c>
      <c r="BJ16" s="12">
        <f>SUMIFS($AP$2:$AP$14,$AP$2:$AP$14,1,$AU$2:$AU$14,3)</f>
        <v>0</v>
      </c>
      <c r="BK16" s="12">
        <f>SUMIFS($AP$2:$AP$14,$AP$2:$AP$14,1,$AU$2:$AU$14,4)</f>
        <v>1</v>
      </c>
    </row>
    <row r="17" spans="1:80" x14ac:dyDescent="0.25">
      <c r="A17" t="s">
        <v>36</v>
      </c>
      <c r="B17" s="76">
        <f>B18/(B18+B19)</f>
        <v>0.77777777777777779</v>
      </c>
      <c r="C17" s="76"/>
      <c r="D17" s="77">
        <f>D18/(D18+D19)</f>
        <v>0.22222222222222221</v>
      </c>
      <c r="E17" s="72"/>
      <c r="F17" s="71" t="str">
        <f>IF(COUNTIF(F2:F14,1)+COUNTIF(F2:F14,-1)&gt;2,F18/(F18+F19),"")</f>
        <v/>
      </c>
      <c r="G17" s="72"/>
      <c r="H17" s="71">
        <f>IF(COUNTIF(H2:H14,1)+COUNTIF(H2:H14,-1)&gt;2,H18/(H18+H19),"")</f>
        <v>0.7142857142857143</v>
      </c>
      <c r="I17" s="72"/>
      <c r="J17" s="71">
        <f>IF(COUNTIF(J2:J14,1)+COUNTIF(J2:J14,-1)&gt;2,J18/(J18+J19),"")</f>
        <v>0.75</v>
      </c>
      <c r="K17" s="72"/>
      <c r="L17" s="71">
        <f>IF(COUNTIF(L2:L14,1)+COUNTIF(L2:L14,-1)&gt;2,L18/(L18+L19),"")</f>
        <v>0.75</v>
      </c>
      <c r="M17" s="72"/>
      <c r="N17" s="71">
        <f>IF(COUNTIF(N2:N14,1)+COUNTIF(N2:N14,-1)&gt;2,N18/(N18+N19),"")</f>
        <v>0.83333333333333337</v>
      </c>
      <c r="O17" s="72"/>
      <c r="P17" s="71">
        <f>IF(COUNTIF(P2:P14,1)+COUNTIF(P2:P14,-1)&gt;2,P18/(P18+P19),"")</f>
        <v>0.88888888888888884</v>
      </c>
      <c r="Q17" s="72"/>
      <c r="R17" s="71">
        <f>IF(COUNTIF(R2:R14,1)+COUNTIF(R2:R14,-1)&gt;2,R18/(R18+R19),"")</f>
        <v>0.75</v>
      </c>
      <c r="S17" s="72"/>
      <c r="T17" s="71">
        <f>IF(COUNTIF(T2:T14,1)+COUNTIF(T2:T14,-1)&gt;2,T18/(T18+T19),"")</f>
        <v>0.8571428571428571</v>
      </c>
      <c r="U17" s="72"/>
      <c r="V17" s="71">
        <f>IF(COUNTIF(V2:V14,1)+COUNTIF(V2:V14,-1)&gt;2,V18/(V18+V19),"")</f>
        <v>0.66666666666666663</v>
      </c>
      <c r="W17" s="72"/>
      <c r="X17" s="71">
        <f>IF(COUNTIF(X2:X14,1)+COUNTIF(X2:X14,-1)&gt;2,X18/(X18+X19),"")</f>
        <v>0.33333333333333331</v>
      </c>
      <c r="Y17" s="72"/>
      <c r="Z17" s="71">
        <f>IF(COUNTIF(Z2:Z14,1)+COUNTIF(Z2:Z14,-1)&gt;2,Z18/(Z18+Z19),"")</f>
        <v>0.33333333333333331</v>
      </c>
      <c r="AA17" s="72"/>
      <c r="AB17" s="71">
        <f>IF(COUNTIF(AB2:AB14,1)+COUNTIF(AB2:AB14,-1)&gt;2,AB18/(AB18+AB19),"")</f>
        <v>0.22222222222222221</v>
      </c>
      <c r="AC17" s="72"/>
      <c r="AD17" s="71">
        <f>IF(COUNTIF(AD2:AD14,1)+COUNTIF(AD2:AD14,-1)&gt;2,AD18/(AD18+AD19),"")</f>
        <v>0.22222222222222221</v>
      </c>
      <c r="AE17" s="72"/>
      <c r="AF17" s="71">
        <f>IF(COUNTIF(AF2:AF14,1)+COUNTIF(AF2:AF14,-1)&gt;2,AF18/(AF18+AF19),"")</f>
        <v>0.22222222222222221</v>
      </c>
      <c r="AG17" s="72"/>
      <c r="AH17" s="71">
        <f>IF(COUNTIF(AH2:AH14,1)+COUNTIF(AH2:AH14,-1)&gt;2,AH18/(AH18+AH19),"")</f>
        <v>0.25</v>
      </c>
      <c r="AI17" s="72"/>
      <c r="AJ17" s="71">
        <f>IF(COUNTIF(AJ2:AJ14,1)+COUNTIF(AJ2:AJ14,-1)&gt;2,AJ18/(AJ18+AJ19),"")</f>
        <v>0.25</v>
      </c>
      <c r="AK17" s="72"/>
      <c r="AL17" s="71">
        <f>IF(COUNTIF(AL2:AL14,1)+COUNTIF(AL2:AL14,-1)&gt;2,AL18/(AL18+AL19),"")</f>
        <v>0.66666666666666663</v>
      </c>
      <c r="AM17" s="72"/>
      <c r="AN17" s="71">
        <f>IF(COUNTIF(AN2:AN14,1)+COUNTIF(AN2:AN14,-1)&gt;2,AN18/(AN18+AN19),"")</f>
        <v>0.25</v>
      </c>
      <c r="AO17" s="72"/>
      <c r="AP17" s="71">
        <f>IF(COUNTIF(AP2:AP14,1)+COUNTIF(AP2:AP14,-1)&gt;2,AP18/(AP18+AP19),"")</f>
        <v>0.33333333333333331</v>
      </c>
      <c r="AQ17" s="72"/>
      <c r="AR17" s="28" t="s">
        <v>36</v>
      </c>
      <c r="AS17" s="26">
        <f>AS18/(AS18+AS19)</f>
        <v>0</v>
      </c>
      <c r="AT17" s="26">
        <f>AT18/(AT18+AT19)</f>
        <v>1</v>
      </c>
      <c r="BH17" s="12" t="str">
        <f>$AJ$1</f>
        <v>Flo</v>
      </c>
      <c r="BI17" s="12">
        <f>SUMIFS($AJ$2:$AJ$14,$AJ$2:$AJ$14,1,$AU$2:$AU$14,1)</f>
        <v>1</v>
      </c>
      <c r="BJ17" s="12">
        <f>SUMIFS($AJ$2:$AJ$14,$AJ$2:$AJ$14,1,$AU$2:$AU$14,3)</f>
        <v>0</v>
      </c>
      <c r="BK17" s="12">
        <f>SUMIFS($AJ$2:$AJ$14,$AJ$2:$AJ$14,1,$AU$2:$AU$14,4)</f>
        <v>0</v>
      </c>
    </row>
    <row r="18" spans="1:80" x14ac:dyDescent="0.25">
      <c r="A18" t="s">
        <v>25</v>
      </c>
      <c r="B18" s="67">
        <f>COUNTIF(B2:B14,1)</f>
        <v>7</v>
      </c>
      <c r="C18" s="67"/>
      <c r="D18" s="67">
        <f>COUNTIF(E2:E14,1)</f>
        <v>2</v>
      </c>
      <c r="E18" s="68"/>
      <c r="F18" s="75">
        <f>SUMIF(F2:F14,"&gt;0",F2:F14)</f>
        <v>0</v>
      </c>
      <c r="G18" s="68"/>
      <c r="H18" s="75">
        <f>SUMIF(H2:H14,"&gt;0",H2:H14)</f>
        <v>5</v>
      </c>
      <c r="I18" s="68"/>
      <c r="J18" s="75">
        <f t="shared" ref="J18" si="24">SUMIF(J2:J14,"&gt;0",J2:J14)</f>
        <v>6</v>
      </c>
      <c r="K18" s="68"/>
      <c r="L18" s="75">
        <f t="shared" ref="L18" si="25">SUMIF(L2:L14,"&gt;0",L2:L14)</f>
        <v>3</v>
      </c>
      <c r="M18" s="68"/>
      <c r="N18" s="75">
        <f t="shared" ref="N18" si="26">SUMIF(N2:N14,"&gt;0",N2:N14)</f>
        <v>5</v>
      </c>
      <c r="O18" s="68"/>
      <c r="P18" s="75">
        <f t="shared" ref="P18" si="27">SUMIF(P2:P14,"&gt;0",P2:P14)</f>
        <v>8</v>
      </c>
      <c r="Q18" s="68"/>
      <c r="R18" s="75">
        <f t="shared" ref="R18" si="28">SUMIF(R2:R14,"&gt;0",R2:R14)</f>
        <v>3</v>
      </c>
      <c r="S18" s="68"/>
      <c r="T18" s="75">
        <f t="shared" ref="T18" si="29">SUMIF(T2:T14,"&gt;0",T2:T14)</f>
        <v>6</v>
      </c>
      <c r="U18" s="68"/>
      <c r="V18" s="75">
        <f t="shared" ref="V18" si="30">SUMIF(V2:V14,"&gt;0",V2:V14)</f>
        <v>6</v>
      </c>
      <c r="W18" s="68"/>
      <c r="X18" s="75">
        <f t="shared" ref="X18" si="31">SUMIF(X2:X14,"&gt;0",X2:X14)</f>
        <v>3</v>
      </c>
      <c r="Y18" s="68"/>
      <c r="Z18" s="75">
        <f t="shared" ref="Z18" si="32">SUMIF(Z2:Z14,"&gt;0",Z2:Z14)</f>
        <v>3</v>
      </c>
      <c r="AA18" s="68"/>
      <c r="AB18" s="75">
        <f t="shared" ref="AB18" si="33">SUMIF(AB2:AB14,"&gt;0",AB2:AB14)</f>
        <v>2</v>
      </c>
      <c r="AC18" s="68"/>
      <c r="AD18" s="75">
        <f t="shared" ref="AD18" si="34">SUMIF(AD2:AD14,"&gt;0",AD2:AD14)</f>
        <v>2</v>
      </c>
      <c r="AE18" s="68"/>
      <c r="AF18" s="75">
        <f t="shared" ref="AF18" si="35">SUMIF(AF2:AF14,"&gt;0",AF2:AF14)</f>
        <v>2</v>
      </c>
      <c r="AG18" s="68"/>
      <c r="AH18" s="75">
        <f t="shared" ref="AH18" si="36">SUMIF(AH2:AH14,"&gt;0",AH2:AH14)</f>
        <v>1</v>
      </c>
      <c r="AI18" s="68"/>
      <c r="AJ18" s="75">
        <f t="shared" ref="AJ18" si="37">SUMIF(AJ2:AJ14,"&gt;0",AJ2:AJ14)</f>
        <v>1</v>
      </c>
      <c r="AK18" s="68"/>
      <c r="AL18" s="75">
        <f t="shared" ref="AL18" si="38">SUMIF(AL2:AL14,"&gt;0",AL2:AL14)</f>
        <v>4</v>
      </c>
      <c r="AM18" s="68"/>
      <c r="AN18" s="75">
        <f t="shared" ref="AN18" si="39">SUMIF(AN2:AN14,"&gt;0",AN2:AN14)</f>
        <v>1</v>
      </c>
      <c r="AO18" s="68"/>
      <c r="AP18" s="75">
        <f t="shared" ref="AP18" si="40">SUMIF(AP2:AP14,"&gt;0",AP2:AP14)</f>
        <v>1</v>
      </c>
      <c r="AQ18" s="68"/>
      <c r="AR18" s="28" t="s">
        <v>25</v>
      </c>
      <c r="AS18">
        <f>COUNTIF(AS2:AS9,1)</f>
        <v>0</v>
      </c>
      <c r="AT18" s="2">
        <f>COUNTIF(AT2:AT9,1)</f>
        <v>4</v>
      </c>
      <c r="BH18" s="12" t="str">
        <f>$AL$1</f>
        <v>Laurits</v>
      </c>
      <c r="BI18" s="12">
        <f>SUMIFS($AL$2:$AL$14,$AL$2:$AL$14,1,$AU$2:$AU$14,1)</f>
        <v>2</v>
      </c>
      <c r="BJ18" s="12">
        <f>SUMIFS($AL$2:$AL$14,$AL$2:$AL$14,1,$AU$2:$AU$14,3)</f>
        <v>0</v>
      </c>
      <c r="BK18" s="12">
        <f>SUMIFS($AL$2:$AL$14,$AL$2:$AL$14,1,$AU$2:$AU$14,4)</f>
        <v>2</v>
      </c>
    </row>
    <row r="19" spans="1:80" x14ac:dyDescent="0.25">
      <c r="A19" t="s">
        <v>37</v>
      </c>
      <c r="B19" s="67">
        <f>COUNTIF(B2:B14,-1)</f>
        <v>2</v>
      </c>
      <c r="C19" s="67"/>
      <c r="D19" s="67">
        <f>COUNTIF(E2:E14,-1)</f>
        <v>7</v>
      </c>
      <c r="E19" s="68"/>
      <c r="F19" s="75">
        <f>-1*SUMIF(F2:F14,"&lt;0",F2:F14)</f>
        <v>0</v>
      </c>
      <c r="G19" s="68"/>
      <c r="H19" s="75">
        <f t="shared" ref="H19" si="41">-1*SUMIF(H2:H14,"&lt;0",H2:H14)</f>
        <v>2</v>
      </c>
      <c r="I19" s="68"/>
      <c r="J19" s="75">
        <f t="shared" ref="J19" si="42">-1*SUMIF(J2:J14,"&lt;0",J2:J14)</f>
        <v>2</v>
      </c>
      <c r="K19" s="68"/>
      <c r="L19" s="75">
        <f t="shared" ref="L19" si="43">-1*SUMIF(L2:L14,"&lt;0",L2:L14)</f>
        <v>1</v>
      </c>
      <c r="M19" s="68"/>
      <c r="N19" s="75">
        <f t="shared" ref="N19" si="44">-1*SUMIF(N2:N14,"&lt;0",N2:N14)</f>
        <v>1</v>
      </c>
      <c r="O19" s="68"/>
      <c r="P19" s="75">
        <f t="shared" ref="P19" si="45">-1*SUMIF(P2:P14,"&lt;0",P2:P14)</f>
        <v>1</v>
      </c>
      <c r="Q19" s="68"/>
      <c r="R19" s="75">
        <f t="shared" ref="R19" si="46">-1*SUMIF(R2:R14,"&lt;0",R2:R14)</f>
        <v>1</v>
      </c>
      <c r="S19" s="68"/>
      <c r="T19" s="75">
        <f t="shared" ref="T19" si="47">-1*SUMIF(T2:T14,"&lt;0",T2:T14)</f>
        <v>1</v>
      </c>
      <c r="U19" s="68"/>
      <c r="V19" s="75">
        <f t="shared" ref="V19" si="48">-1*SUMIF(V2:V14,"&lt;0",V2:V14)</f>
        <v>3</v>
      </c>
      <c r="W19" s="68"/>
      <c r="X19" s="75">
        <f t="shared" ref="X19" si="49">-1*SUMIF(X2:X14,"&lt;0",X2:X14)</f>
        <v>6</v>
      </c>
      <c r="Y19" s="68"/>
      <c r="Z19" s="75">
        <f t="shared" ref="Z19" si="50">-1*SUMIF(Z2:Z14,"&lt;0",Z2:Z14)</f>
        <v>6</v>
      </c>
      <c r="AA19" s="68"/>
      <c r="AB19" s="75">
        <f t="shared" ref="AB19" si="51">-1*SUMIF(AB2:AB14,"&lt;0",AB2:AB14)</f>
        <v>7</v>
      </c>
      <c r="AC19" s="68"/>
      <c r="AD19" s="75">
        <f t="shared" ref="AD19" si="52">-1*SUMIF(AD2:AD14,"&lt;0",AD2:AD14)</f>
        <v>7</v>
      </c>
      <c r="AE19" s="68"/>
      <c r="AF19" s="75">
        <f t="shared" ref="AF19" si="53">-1*SUMIF(AF2:AF14,"&lt;0",AF2:AF14)</f>
        <v>7</v>
      </c>
      <c r="AG19" s="68"/>
      <c r="AH19" s="75">
        <f t="shared" ref="AH19" si="54">-1*SUMIF(AH2:AH14,"&lt;0",AH2:AH14)</f>
        <v>3</v>
      </c>
      <c r="AI19" s="68"/>
      <c r="AJ19" s="75">
        <f t="shared" ref="AJ19" si="55">-1*SUMIF(AJ2:AJ14,"&lt;0",AJ2:AJ14)</f>
        <v>3</v>
      </c>
      <c r="AK19" s="68"/>
      <c r="AL19" s="75">
        <f t="shared" ref="AL19" si="56">-1*SUMIF(AL2:AL14,"&lt;0",AL2:AL14)</f>
        <v>2</v>
      </c>
      <c r="AM19" s="68"/>
      <c r="AN19" s="75">
        <f t="shared" ref="AN19" si="57">-1*SUMIF(AN2:AN14,"&lt;0",AN2:AN14)</f>
        <v>3</v>
      </c>
      <c r="AO19" s="68"/>
      <c r="AP19" s="75">
        <f t="shared" ref="AP19" si="58">-1*SUMIF(AP2:AP14,"&lt;0",AP2:AP14)</f>
        <v>2</v>
      </c>
      <c r="AQ19" s="68"/>
      <c r="AR19" s="28" t="s">
        <v>37</v>
      </c>
      <c r="AS19">
        <f>COUNTIF(AS2:AS14,-1)</f>
        <v>4</v>
      </c>
      <c r="AT19" s="2">
        <f>COUNTIF(AT2:AT14,-1)</f>
        <v>0</v>
      </c>
    </row>
    <row r="20" spans="1:80" x14ac:dyDescent="0.25">
      <c r="A20" t="s">
        <v>30</v>
      </c>
      <c r="B20" s="67">
        <f>SUM(C2:C14)</f>
        <v>57</v>
      </c>
      <c r="C20" s="67"/>
      <c r="D20" s="67">
        <f>SUM(D2:D14)</f>
        <v>19</v>
      </c>
      <c r="E20" s="68"/>
      <c r="F20" s="75">
        <f>SUM(G2:G14)</f>
        <v>0</v>
      </c>
      <c r="G20" s="68"/>
      <c r="H20" s="78">
        <f t="shared" ref="H20" si="59">SUM(I2:I14)</f>
        <v>1</v>
      </c>
      <c r="I20" s="79"/>
      <c r="J20" s="78">
        <f t="shared" ref="J20" si="60">SUM(K2:K14)</f>
        <v>6</v>
      </c>
      <c r="K20" s="79"/>
      <c r="L20" s="78">
        <f t="shared" ref="L20" si="61">SUM(M2:M14)</f>
        <v>2</v>
      </c>
      <c r="M20" s="79"/>
      <c r="N20" s="78">
        <f t="shared" ref="N20" si="62">SUM(O2:O14)</f>
        <v>17</v>
      </c>
      <c r="O20" s="79"/>
      <c r="P20" s="78">
        <f t="shared" ref="P20" si="63">SUM(Q2:Q14)</f>
        <v>18</v>
      </c>
      <c r="Q20" s="79"/>
      <c r="R20" s="78">
        <f t="shared" ref="R20" si="64">SUM(S2:S14)</f>
        <v>2</v>
      </c>
      <c r="S20" s="79"/>
      <c r="T20" s="78">
        <f t="shared" ref="T20" si="65">SUM(U2:U14)</f>
        <v>8</v>
      </c>
      <c r="U20" s="79"/>
      <c r="V20" s="78">
        <f t="shared" ref="V20" si="66">SUM(W2:W14)</f>
        <v>1</v>
      </c>
      <c r="W20" s="79"/>
      <c r="X20" s="78">
        <f t="shared" ref="X20" si="67">SUM(Y2:Y14)</f>
        <v>0</v>
      </c>
      <c r="Y20" s="79"/>
      <c r="Z20" s="78">
        <f t="shared" ref="Z20" si="68">SUM(AA2:AA14)</f>
        <v>0</v>
      </c>
      <c r="AA20" s="79"/>
      <c r="AB20" s="78">
        <f t="shared" ref="AB20" si="69">SUM(AC2:AC14)</f>
        <v>5</v>
      </c>
      <c r="AC20" s="79"/>
      <c r="AD20" s="78">
        <f t="shared" ref="AD20" si="70">SUM(AE2:AE14)</f>
        <v>4</v>
      </c>
      <c r="AE20" s="79"/>
      <c r="AF20" s="78">
        <f t="shared" ref="AF20" si="71">SUM(AG2:AG14)</f>
        <v>1</v>
      </c>
      <c r="AG20" s="79"/>
      <c r="AH20" s="78">
        <f t="shared" ref="AH20" si="72">SUM(AI2:AI14)</f>
        <v>5</v>
      </c>
      <c r="AI20" s="79"/>
      <c r="AJ20" s="78">
        <f t="shared" ref="AJ20" si="73">SUM(AK2:AK14)</f>
        <v>0</v>
      </c>
      <c r="AK20" s="79"/>
      <c r="AL20" s="78">
        <f t="shared" ref="AL20" si="74">SUM(AM2:AM14)</f>
        <v>0</v>
      </c>
      <c r="AM20" s="79"/>
      <c r="AN20" s="78">
        <f t="shared" ref="AN20" si="75">SUM(AO2:AO14)</f>
        <v>1</v>
      </c>
      <c r="AO20" s="79"/>
      <c r="AP20" s="78">
        <f t="shared" ref="AP20" si="76">SUM(AQ2:AQ14)</f>
        <v>1</v>
      </c>
      <c r="AQ20" s="79"/>
      <c r="AR20" s="29" t="s">
        <v>30</v>
      </c>
      <c r="AS20" s="24" cm="1">
        <f t="array" ref="AS20">SUM((D2:D14)*(AR2:AR14))</f>
        <v>6</v>
      </c>
      <c r="AT20" s="25" cm="1">
        <f t="array" ref="AT20">SUM((C2:C14)*(AR2:AR14))</f>
        <v>32</v>
      </c>
    </row>
    <row r="21" spans="1:80" x14ac:dyDescent="0.25">
      <c r="A21" t="s">
        <v>38</v>
      </c>
      <c r="B21" s="80">
        <f>B20/(B18+B19)</f>
        <v>6.333333333333333</v>
      </c>
      <c r="C21" s="80"/>
      <c r="D21" s="80">
        <f t="shared" ref="D21" si="77">D20/(D18+D19)</f>
        <v>2.1111111111111112</v>
      </c>
      <c r="E21" s="80"/>
      <c r="F21" s="90" t="e">
        <f t="shared" ref="F21" si="78">F20/(F18+F19)</f>
        <v>#DIV/0!</v>
      </c>
      <c r="G21" s="91"/>
      <c r="H21" s="90">
        <f t="shared" ref="H21" si="79">H20/(H18+H19)</f>
        <v>0.14285714285714285</v>
      </c>
      <c r="I21" s="91"/>
      <c r="J21" s="90">
        <f t="shared" ref="J21" si="80">J20/(J18+J19)</f>
        <v>0.75</v>
      </c>
      <c r="K21" s="91"/>
      <c r="L21" s="90">
        <f t="shared" ref="L21" si="81">L20/(L18+L19)</f>
        <v>0.5</v>
      </c>
      <c r="M21" s="91"/>
      <c r="N21" s="90">
        <f t="shared" ref="N21" si="82">N20/(N18+N19)</f>
        <v>2.8333333333333335</v>
      </c>
      <c r="O21" s="91"/>
      <c r="P21" s="90">
        <f t="shared" ref="P21" si="83">P20/(P18+P19)</f>
        <v>2</v>
      </c>
      <c r="Q21" s="91"/>
      <c r="R21" s="90">
        <f t="shared" ref="R21" si="84">R20/(R18+R19)</f>
        <v>0.5</v>
      </c>
      <c r="S21" s="91"/>
      <c r="T21" s="90">
        <f t="shared" ref="T21" si="85">T20/(T18+T19)</f>
        <v>1.1428571428571428</v>
      </c>
      <c r="U21" s="91"/>
      <c r="V21" s="90">
        <f t="shared" ref="V21" si="86">V20/(V18+V19)</f>
        <v>0.1111111111111111</v>
      </c>
      <c r="W21" s="91"/>
      <c r="X21" s="90">
        <f t="shared" ref="X21" si="87">X20/(X18+X19)</f>
        <v>0</v>
      </c>
      <c r="Y21" s="91"/>
      <c r="Z21" s="90">
        <f t="shared" ref="Z21" si="88">Z20/(Z18+Z19)</f>
        <v>0</v>
      </c>
      <c r="AA21" s="91"/>
      <c r="AB21" s="90">
        <f t="shared" ref="AB21" si="89">AB20/(AB18+AB19)</f>
        <v>0.55555555555555558</v>
      </c>
      <c r="AC21" s="91"/>
      <c r="AD21" s="90">
        <f t="shared" ref="AD21" si="90">AD20/(AD18+AD19)</f>
        <v>0.44444444444444442</v>
      </c>
      <c r="AE21" s="91"/>
      <c r="AF21" s="90">
        <f t="shared" ref="AF21" si="91">AF20/(AF18+AF19)</f>
        <v>0.1111111111111111</v>
      </c>
      <c r="AG21" s="91"/>
      <c r="AH21" s="90">
        <f t="shared" ref="AH21" si="92">AH20/(AH18+AH19)</f>
        <v>1.25</v>
      </c>
      <c r="AI21" s="91"/>
      <c r="AJ21" s="90">
        <f t="shared" ref="AJ21" si="93">AJ20/(AJ18+AJ19)</f>
        <v>0</v>
      </c>
      <c r="AK21" s="91"/>
      <c r="AL21" s="90">
        <f t="shared" ref="AL21" si="94">AL20/(AL18+AL19)</f>
        <v>0</v>
      </c>
      <c r="AM21" s="91"/>
      <c r="AN21" s="90">
        <f t="shared" ref="AN21" si="95">AN20/(AN18+AN19)</f>
        <v>0.25</v>
      </c>
      <c r="AO21" s="91"/>
      <c r="AP21" s="90">
        <f t="shared" ref="AP21" si="96">AP20/(AP18+AP19)</f>
        <v>0.33333333333333331</v>
      </c>
      <c r="AQ21" s="91"/>
      <c r="AR21" s="42"/>
      <c r="AS21" s="40">
        <f>AS20/(AS18+AS19)</f>
        <v>1.5</v>
      </c>
      <c r="AT21" s="40">
        <f>AT20/(AT18+AT19)</f>
        <v>8</v>
      </c>
      <c r="AU21" s="41"/>
      <c r="AV21" s="10"/>
      <c r="BA21" t="s">
        <v>36</v>
      </c>
      <c r="BH21" t="s">
        <v>30</v>
      </c>
    </row>
    <row r="22" spans="1:80" x14ac:dyDescent="0.25">
      <c r="F22" s="83"/>
      <c r="G22" s="83"/>
      <c r="H22" s="83"/>
      <c r="I22" s="83"/>
      <c r="J22" s="83"/>
      <c r="K22" s="83"/>
      <c r="L22" s="45"/>
      <c r="M22" s="45"/>
      <c r="N22" s="45"/>
      <c r="O22" s="45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BA22" t="s">
        <v>26</v>
      </c>
      <c r="BB22" t="s">
        <v>41</v>
      </c>
      <c r="BC22" t="s">
        <v>30</v>
      </c>
      <c r="BD22" t="s">
        <v>36</v>
      </c>
      <c r="BE22" t="s">
        <v>25</v>
      </c>
      <c r="BF22" t="s">
        <v>37</v>
      </c>
      <c r="BH22" t="s">
        <v>26</v>
      </c>
      <c r="BI22" t="s">
        <v>41</v>
      </c>
      <c r="BJ22" t="s">
        <v>30</v>
      </c>
      <c r="BL22" s="36" t="s">
        <v>26</v>
      </c>
      <c r="BM22" s="36" t="s">
        <v>25</v>
      </c>
    </row>
    <row r="23" spans="1:80" x14ac:dyDescent="0.25">
      <c r="BA23" s="12" t="str">
        <f>$P$1</f>
        <v>Alex</v>
      </c>
      <c r="BB23" s="12">
        <f>_xlfn.RANK.EQ($P$17,$F$17:$AQ$17)</f>
        <v>1</v>
      </c>
      <c r="BC23" s="12">
        <f>$P$20</f>
        <v>18</v>
      </c>
      <c r="BD23" s="30">
        <f>$P$17</f>
        <v>0.88888888888888884</v>
      </c>
      <c r="BE23" s="31">
        <f>$P$18</f>
        <v>8</v>
      </c>
      <c r="BF23" s="12">
        <f>$P$19</f>
        <v>1</v>
      </c>
      <c r="BH23" s="12" t="str">
        <f>$P$1</f>
        <v>Alex</v>
      </c>
      <c r="BI23" s="12">
        <f>_xlfn.RANK.EQ($P$17,$F$17:$AQ$17)</f>
        <v>1</v>
      </c>
      <c r="BJ23" s="12">
        <f>$P$20</f>
        <v>18</v>
      </c>
      <c r="BL23" s="12" t="str">
        <f>$P$1</f>
        <v>Alex</v>
      </c>
      <c r="BM23" s="31">
        <f>$P$18</f>
        <v>8</v>
      </c>
    </row>
    <row r="24" spans="1:80" x14ac:dyDescent="0.25">
      <c r="A24" t="s">
        <v>42</v>
      </c>
      <c r="D24" s="67" t="e">
        <f>(D18 -AF18)/(D19+D18-AF18-AF19)</f>
        <v>#DIV/0!</v>
      </c>
      <c r="E24" s="67"/>
      <c r="BA24" s="12" t="str">
        <f>$T$1</f>
        <v>Crouch</v>
      </c>
      <c r="BB24" s="12">
        <f>_xlfn.RANK.EQ($T$17,$F$17:$AQ$17)</f>
        <v>2</v>
      </c>
      <c r="BC24" s="12">
        <f>$T$20</f>
        <v>8</v>
      </c>
      <c r="BD24" s="30">
        <f>$T$17</f>
        <v>0.8571428571428571</v>
      </c>
      <c r="BE24" s="31">
        <f>$T$18</f>
        <v>6</v>
      </c>
      <c r="BF24" s="31">
        <f>$T$19</f>
        <v>1</v>
      </c>
      <c r="BH24" s="12" t="str">
        <f>$N$1</f>
        <v>Nico</v>
      </c>
      <c r="BI24" s="12">
        <f>_xlfn.RANK.EQ($N$17,$F$17:$AQ$17)</f>
        <v>3</v>
      </c>
      <c r="BJ24" s="12">
        <f>$N$20</f>
        <v>17</v>
      </c>
      <c r="BL24" s="12" t="str">
        <f>$T$1</f>
        <v>Crouch</v>
      </c>
      <c r="BM24" s="31">
        <f>$T$18</f>
        <v>6</v>
      </c>
    </row>
    <row r="25" spans="1:80" x14ac:dyDescent="0.25">
      <c r="A25" t="s">
        <v>56</v>
      </c>
      <c r="D25" s="67">
        <f>(B18 -N18)/(B19+B18-N18-N19)</f>
        <v>0.66666666666666663</v>
      </c>
      <c r="E25" s="67"/>
      <c r="AU25" s="10"/>
      <c r="AV25" s="10"/>
      <c r="AW25" s="10"/>
      <c r="BA25" s="12" t="str">
        <f>$N$1</f>
        <v>Nico</v>
      </c>
      <c r="BB25" s="12">
        <f>_xlfn.RANK.EQ($N$17,$F$17:$AQ$17)</f>
        <v>3</v>
      </c>
      <c r="BC25" s="12">
        <f>$N$20</f>
        <v>17</v>
      </c>
      <c r="BD25" s="30">
        <f>$N$17</f>
        <v>0.83333333333333337</v>
      </c>
      <c r="BE25" s="31">
        <f>$N$18</f>
        <v>5</v>
      </c>
      <c r="BF25" s="31">
        <f>$N$19</f>
        <v>1</v>
      </c>
      <c r="BH25" s="12" t="str">
        <f>$T$1</f>
        <v>Crouch</v>
      </c>
      <c r="BI25" s="12">
        <f>_xlfn.RANK.EQ($T$17,$F$17:$AQ$17)</f>
        <v>2</v>
      </c>
      <c r="BJ25" s="12">
        <f>$T$20</f>
        <v>8</v>
      </c>
      <c r="BL25" s="12" t="str">
        <f>$V$1</f>
        <v>Julien</v>
      </c>
      <c r="BM25" s="31">
        <f>$V$18</f>
        <v>6</v>
      </c>
    </row>
    <row r="26" spans="1:80" x14ac:dyDescent="0.25">
      <c r="AU26" s="11" t="s">
        <v>35</v>
      </c>
      <c r="BA26" s="12" t="str">
        <f>$L$1</f>
        <v>Fabi</v>
      </c>
      <c r="BB26" s="12">
        <f>_xlfn.RANK.EQ($L$17,$F$17:$AQ$17)</f>
        <v>4</v>
      </c>
      <c r="BC26" s="12">
        <f>$L$20</f>
        <v>2</v>
      </c>
      <c r="BD26" s="30">
        <f>$L$17</f>
        <v>0.75</v>
      </c>
      <c r="BE26" s="31">
        <f>$L$18</f>
        <v>3</v>
      </c>
      <c r="BF26" s="31">
        <f>$L$19</f>
        <v>1</v>
      </c>
      <c r="BH26" s="12" t="str">
        <f>$J$1</f>
        <v>Molli</v>
      </c>
      <c r="BI26" s="12">
        <f>_xlfn.RANK.EQ($J$17,$F$17:$AQ$17)</f>
        <v>4</v>
      </c>
      <c r="BJ26" s="12">
        <f>$J$20</f>
        <v>6</v>
      </c>
      <c r="BL26" s="12" t="str">
        <f>$J$1</f>
        <v>Molli</v>
      </c>
      <c r="BM26" s="31">
        <f>$J$18</f>
        <v>6</v>
      </c>
    </row>
    <row r="27" spans="1:80" x14ac:dyDescent="0.25">
      <c r="AU27" s="11" t="s">
        <v>0</v>
      </c>
      <c r="AV27" s="10"/>
      <c r="AW27" s="10"/>
      <c r="BA27" s="12" t="str">
        <f>$J$1</f>
        <v>Molli</v>
      </c>
      <c r="BB27" s="12">
        <f>_xlfn.RANK.EQ($J$17,$F$17:$AQ$17)</f>
        <v>4</v>
      </c>
      <c r="BC27" s="12">
        <f>$J$20</f>
        <v>6</v>
      </c>
      <c r="BD27" s="30">
        <f>$J$17</f>
        <v>0.75</v>
      </c>
      <c r="BE27" s="31">
        <f>$J$18</f>
        <v>6</v>
      </c>
      <c r="BF27" s="31">
        <f>$J$19</f>
        <v>2</v>
      </c>
      <c r="BH27" s="12" t="str">
        <f>$AB$1</f>
        <v xml:space="preserve">Albert </v>
      </c>
      <c r="BI27" s="12">
        <f>_xlfn.RANK.EQ($AB$17,$F$17:$AQ$17)</f>
        <v>16</v>
      </c>
      <c r="BJ27" s="12">
        <f>$AB$20</f>
        <v>5</v>
      </c>
      <c r="BL27" s="12" t="str">
        <f>$H$1</f>
        <v xml:space="preserve">Daniel </v>
      </c>
      <c r="BM27" s="31">
        <f>$H$18</f>
        <v>5</v>
      </c>
    </row>
    <row r="28" spans="1:80" x14ac:dyDescent="0.25">
      <c r="AU28" s="11" t="s">
        <v>1</v>
      </c>
      <c r="AV28" s="10"/>
      <c r="AW28" s="10"/>
      <c r="BA28" s="12" t="str">
        <f>$H$1</f>
        <v xml:space="preserve">Daniel </v>
      </c>
      <c r="BB28" s="12">
        <f>_xlfn.RANK.EQ($H$17,$G$17:$AQ$17)</f>
        <v>7</v>
      </c>
      <c r="BC28" s="12">
        <f>$H$20</f>
        <v>1</v>
      </c>
      <c r="BD28" s="30">
        <f>$H$17</f>
        <v>0.7142857142857143</v>
      </c>
      <c r="BE28" s="31">
        <f>$H$18</f>
        <v>5</v>
      </c>
      <c r="BF28" s="31">
        <f>$H$19</f>
        <v>2</v>
      </c>
      <c r="BH28" s="12" t="s">
        <v>16</v>
      </c>
      <c r="BI28" s="12">
        <v>13</v>
      </c>
      <c r="BJ28" s="12">
        <v>5</v>
      </c>
      <c r="BL28" s="12" t="str">
        <f>$N$1</f>
        <v>Nico</v>
      </c>
      <c r="BM28" s="31">
        <f>$N$18</f>
        <v>5</v>
      </c>
    </row>
    <row r="29" spans="1:80" x14ac:dyDescent="0.25">
      <c r="AU29" s="10"/>
      <c r="AV29" s="10"/>
      <c r="AW29" s="10"/>
      <c r="BA29" s="12" t="str">
        <f>$V$1</f>
        <v>Julien</v>
      </c>
      <c r="BB29" s="12">
        <f>_xlfn.RANK.EQ($V$17,$F$17:$AQ$17)</f>
        <v>8</v>
      </c>
      <c r="BC29" s="12">
        <f>$V$20</f>
        <v>1</v>
      </c>
      <c r="BD29" s="30">
        <f>$V$17</f>
        <v>0.66666666666666663</v>
      </c>
      <c r="BE29" s="31">
        <f>$V$18</f>
        <v>6</v>
      </c>
      <c r="BF29" s="31">
        <f>$V$19</f>
        <v>3</v>
      </c>
      <c r="BH29" s="12" t="str">
        <f>$AD$1</f>
        <v>Rafa</v>
      </c>
      <c r="BI29" s="12">
        <f>_xlfn.RANK.EQ($AD$17,$F$17:$AQ$17)</f>
        <v>16</v>
      </c>
      <c r="BJ29" s="12">
        <f>$AD$20</f>
        <v>4</v>
      </c>
      <c r="BL29" s="12" t="str">
        <f>$AL$1</f>
        <v>Laurits</v>
      </c>
      <c r="BM29" s="31">
        <f>$AL$18</f>
        <v>4</v>
      </c>
    </row>
    <row r="30" spans="1:80" x14ac:dyDescent="0.25">
      <c r="AR30" s="10"/>
      <c r="BA30" s="12" t="str">
        <f>$AL$1</f>
        <v>Laurits</v>
      </c>
      <c r="BB30" s="12">
        <f>_xlfn.RANK.EQ($AL$17,$F$17:$AQ$17)</f>
        <v>8</v>
      </c>
      <c r="BC30" s="12">
        <f>$AL$20</f>
        <v>0</v>
      </c>
      <c r="BD30" s="30">
        <f>$AL$17</f>
        <v>0.66666666666666663</v>
      </c>
      <c r="BE30" s="31">
        <f>$AL$18</f>
        <v>4</v>
      </c>
      <c r="BF30" s="31">
        <f>$AL$19</f>
        <v>2</v>
      </c>
      <c r="BH30" s="12" t="str">
        <f>$L$1</f>
        <v>Fabi</v>
      </c>
      <c r="BI30" s="12">
        <f>_xlfn.RANK.EQ($L$17,$F$17:$AQ$17)</f>
        <v>4</v>
      </c>
      <c r="BJ30" s="12">
        <f>$L$20</f>
        <v>2</v>
      </c>
      <c r="BL30" s="12" t="str">
        <f>$L$1</f>
        <v>Fabi</v>
      </c>
      <c r="BM30" s="31">
        <f>$L$18</f>
        <v>3</v>
      </c>
    </row>
    <row r="31" spans="1:80" x14ac:dyDescent="0.25">
      <c r="BA31" s="12" t="str">
        <f>$AP$1</f>
        <v>Domi</v>
      </c>
      <c r="BB31" s="12">
        <f>_xlfn.RANK.EQ($AP$17,$F$17:$AQ$17)</f>
        <v>10</v>
      </c>
      <c r="BC31" s="12">
        <f>$H$20</f>
        <v>1</v>
      </c>
      <c r="BD31" s="30">
        <f>$AP$17</f>
        <v>0.33333333333333331</v>
      </c>
      <c r="BE31" s="31">
        <f>$AP$18</f>
        <v>1</v>
      </c>
      <c r="BF31" s="31">
        <f>$AP$19</f>
        <v>2</v>
      </c>
      <c r="BH31" s="12" t="str">
        <f>$V$1</f>
        <v>Julien</v>
      </c>
      <c r="BI31" s="12">
        <f>_xlfn.RANK.EQ($V$17,$F$17:$AQ$17)</f>
        <v>8</v>
      </c>
      <c r="BJ31" s="12">
        <f>$V$20</f>
        <v>1</v>
      </c>
      <c r="BL31" s="12" t="str">
        <f>$Z$1</f>
        <v xml:space="preserve">Jamie </v>
      </c>
      <c r="BM31" s="31">
        <f>$Z$18</f>
        <v>3</v>
      </c>
    </row>
    <row r="32" spans="1:80" x14ac:dyDescent="0.25">
      <c r="BA32" s="12" t="str">
        <f>$Z$1</f>
        <v xml:space="preserve">Jamie </v>
      </c>
      <c r="BB32" s="12">
        <f>_xlfn.RANK.EQ($Z$17,$F$17:$AQ$17)</f>
        <v>10</v>
      </c>
      <c r="BC32" s="12">
        <f>$Z$20</f>
        <v>0</v>
      </c>
      <c r="BD32" s="30">
        <f>$Z$17</f>
        <v>0.33333333333333331</v>
      </c>
      <c r="BE32" s="31">
        <f>$Z$18</f>
        <v>3</v>
      </c>
      <c r="BF32" s="31">
        <f>$Z$19</f>
        <v>6</v>
      </c>
      <c r="BH32" s="12" t="str">
        <f>$AN$1</f>
        <v>Petar</v>
      </c>
      <c r="BI32" s="12">
        <f>_xlfn.RANK.EQ($AN$17,$F$17:$AQ$17)</f>
        <v>13</v>
      </c>
      <c r="BJ32" s="12">
        <f>$AN$20</f>
        <v>1</v>
      </c>
      <c r="BL32" s="12" t="str">
        <f>$X$1</f>
        <v>Josh</v>
      </c>
      <c r="BM32" s="31">
        <f>$X$18</f>
        <v>3</v>
      </c>
      <c r="CB32" t="s">
        <v>57</v>
      </c>
    </row>
    <row r="33" spans="52:65" x14ac:dyDescent="0.25">
      <c r="BA33" s="12" t="str">
        <f>$X$1</f>
        <v>Josh</v>
      </c>
      <c r="BB33" s="12">
        <f>_xlfn.RANK.EQ($X$17,$F$17:$AQ$17)</f>
        <v>10</v>
      </c>
      <c r="BC33" s="12">
        <f>$X$20</f>
        <v>0</v>
      </c>
      <c r="BD33" s="30">
        <f>$X$17</f>
        <v>0.33333333333333331</v>
      </c>
      <c r="BE33" s="31">
        <f>$X$18</f>
        <v>3</v>
      </c>
      <c r="BF33" s="31">
        <f>$X$19</f>
        <v>6</v>
      </c>
      <c r="BH33" s="12" t="str">
        <f>$AF$1</f>
        <v>Robin</v>
      </c>
      <c r="BI33" s="12">
        <f>_xlfn.RANK.EQ($AF$17,$F$17:$AQ$17)</f>
        <v>16</v>
      </c>
      <c r="BJ33" s="12">
        <f>$AF$20</f>
        <v>1</v>
      </c>
      <c r="BL33" s="12" t="str">
        <f>$AB$1</f>
        <v xml:space="preserve">Albert </v>
      </c>
      <c r="BM33" s="31">
        <f>$AB$18</f>
        <v>2</v>
      </c>
    </row>
    <row r="34" spans="52:65" x14ac:dyDescent="0.25">
      <c r="BA34" s="12" t="str">
        <f>$AJ$1</f>
        <v>Flo</v>
      </c>
      <c r="BB34" s="12">
        <f>_xlfn.RANK.EQ($AJ$17,$F$17:$AQ$17)</f>
        <v>13</v>
      </c>
      <c r="BC34" s="12">
        <f>$AJ$20</f>
        <v>0</v>
      </c>
      <c r="BD34" s="30">
        <f>$AJ$17</f>
        <v>0.25</v>
      </c>
      <c r="BE34" s="31">
        <f>$AJ$18</f>
        <v>1</v>
      </c>
      <c r="BF34" s="31">
        <f>$AJ$19</f>
        <v>3</v>
      </c>
      <c r="BH34" s="12" t="str">
        <f>$H$1</f>
        <v xml:space="preserve">Daniel </v>
      </c>
      <c r="BI34" s="12">
        <f>_xlfn.RANK.EQ($H$17,$G$17:$AQ$17)</f>
        <v>7</v>
      </c>
      <c r="BJ34" s="12">
        <f>$H$20</f>
        <v>1</v>
      </c>
      <c r="BL34" s="12" t="str">
        <f>$AD$1</f>
        <v>Rafa</v>
      </c>
      <c r="BM34" s="31">
        <f>$AD$18</f>
        <v>2</v>
      </c>
    </row>
    <row r="35" spans="52:65" x14ac:dyDescent="0.25">
      <c r="BA35" s="12" t="str">
        <f>$AN$1</f>
        <v>Petar</v>
      </c>
      <c r="BB35" s="12">
        <f>_xlfn.RANK.EQ($AN$17,$F$17:$AQ$17)</f>
        <v>13</v>
      </c>
      <c r="BC35" s="12">
        <f>$AN$20</f>
        <v>1</v>
      </c>
      <c r="BD35" s="30">
        <f>$AN$17</f>
        <v>0.25</v>
      </c>
      <c r="BE35" s="31">
        <f>$AN$18</f>
        <v>1</v>
      </c>
      <c r="BF35" s="31">
        <f>$AN$19</f>
        <v>3</v>
      </c>
      <c r="BH35" s="12" t="str">
        <f>$AP$1</f>
        <v>Domi</v>
      </c>
      <c r="BI35" s="12">
        <f>_xlfn.RANK.EQ($AP$17,$F$17:$AQ$17)</f>
        <v>10</v>
      </c>
      <c r="BJ35" s="12">
        <f>$H$20</f>
        <v>1</v>
      </c>
      <c r="BL35" s="12" t="str">
        <f>$AF$1</f>
        <v>Robin</v>
      </c>
      <c r="BM35" s="31">
        <f>$AF$18</f>
        <v>2</v>
      </c>
    </row>
    <row r="36" spans="52:65" x14ac:dyDescent="0.25">
      <c r="BA36" s="12" t="str">
        <f>$AH$1</f>
        <v>Niki</v>
      </c>
      <c r="BB36" s="12">
        <f>_xlfn.RANK.EQ($AH$17,$F$17:$AQ$17)</f>
        <v>13</v>
      </c>
      <c r="BC36" s="12">
        <f>$AH$20</f>
        <v>5</v>
      </c>
      <c r="BD36" s="30">
        <f>$AH$17</f>
        <v>0.25</v>
      </c>
      <c r="BE36" s="31">
        <f>$AH$18</f>
        <v>1</v>
      </c>
      <c r="BF36" s="31">
        <f>$AH$19</f>
        <v>3</v>
      </c>
      <c r="BH36" s="12" t="str">
        <f>$AJ$1</f>
        <v>Flo</v>
      </c>
      <c r="BI36" s="12">
        <f>_xlfn.RANK.EQ($AJ$17,$F$17:$AQ$17)</f>
        <v>13</v>
      </c>
      <c r="BJ36" s="12">
        <f>$AJ$20</f>
        <v>0</v>
      </c>
      <c r="BL36" s="12" t="str">
        <f>$AP$1</f>
        <v>Domi</v>
      </c>
      <c r="BM36" s="31">
        <f>$AP$18</f>
        <v>1</v>
      </c>
    </row>
    <row r="37" spans="52:65" x14ac:dyDescent="0.25">
      <c r="BA37" s="12" t="str">
        <f>$AB$1</f>
        <v xml:space="preserve">Albert </v>
      </c>
      <c r="BB37" s="12">
        <f>_xlfn.RANK.EQ($AB$17,$F$17:$AQ$17)</f>
        <v>16</v>
      </c>
      <c r="BC37" s="12">
        <f>$AB$20</f>
        <v>5</v>
      </c>
      <c r="BD37" s="30">
        <f>$AB$17</f>
        <v>0.22222222222222221</v>
      </c>
      <c r="BE37" s="31">
        <f>$AB$18</f>
        <v>2</v>
      </c>
      <c r="BF37" s="31">
        <f>$AB$19</f>
        <v>7</v>
      </c>
      <c r="BH37" s="12" t="str">
        <f>$Z$1</f>
        <v xml:space="preserve">Jamie </v>
      </c>
      <c r="BI37" s="12">
        <f>_xlfn.RANK.EQ($Z$17,$F$17:$AQ$17)</f>
        <v>10</v>
      </c>
      <c r="BJ37" s="12">
        <f>$Z$20</f>
        <v>0</v>
      </c>
      <c r="BL37" s="12" t="str">
        <f>$AJ$1</f>
        <v>Flo</v>
      </c>
      <c r="BM37" s="31">
        <f>$AJ$18</f>
        <v>1</v>
      </c>
    </row>
    <row r="38" spans="52:65" x14ac:dyDescent="0.25">
      <c r="BA38" s="12" t="str">
        <f>$AD$1</f>
        <v>Rafa</v>
      </c>
      <c r="BB38" s="12">
        <f>_xlfn.RANK.EQ($AD$17,$F$17:$AQ$17)</f>
        <v>16</v>
      </c>
      <c r="BC38" s="12">
        <f>$AD$20</f>
        <v>4</v>
      </c>
      <c r="BD38" s="30">
        <f>$AD$17</f>
        <v>0.22222222222222221</v>
      </c>
      <c r="BE38" s="31">
        <f>$AD$18</f>
        <v>2</v>
      </c>
      <c r="BF38" s="31">
        <f>$AD$19</f>
        <v>7</v>
      </c>
      <c r="BH38" s="12" t="str">
        <f>$X$1</f>
        <v>Josh</v>
      </c>
      <c r="BI38" s="12">
        <f>_xlfn.RANK.EQ($X$17,$F$17:$AQ$17)</f>
        <v>10</v>
      </c>
      <c r="BJ38" s="12">
        <f>$X$20</f>
        <v>0</v>
      </c>
      <c r="BL38" s="12" t="str">
        <f>$AN$1</f>
        <v>Petar</v>
      </c>
      <c r="BM38" s="31">
        <f>$AN$18</f>
        <v>1</v>
      </c>
    </row>
    <row r="39" spans="52:65" x14ac:dyDescent="0.25">
      <c r="BA39" s="12" t="str">
        <f>$AF$1</f>
        <v>Robin</v>
      </c>
      <c r="BB39" s="12">
        <f>_xlfn.RANK.EQ($AF$17,$F$17:$AQ$17)</f>
        <v>16</v>
      </c>
      <c r="BC39" s="12">
        <f>$AF$20</f>
        <v>1</v>
      </c>
      <c r="BD39" s="30">
        <f>$AF$17</f>
        <v>0.22222222222222221</v>
      </c>
      <c r="BE39" s="31">
        <f>$AF$18</f>
        <v>2</v>
      </c>
      <c r="BF39" s="31">
        <f>$AF$19</f>
        <v>7</v>
      </c>
      <c r="BH39" s="12" t="str">
        <f>$AL$1</f>
        <v>Laurits</v>
      </c>
      <c r="BI39" s="12">
        <f>_xlfn.RANK.EQ($AL$17,$F$17:$AQ$17)</f>
        <v>8</v>
      </c>
      <c r="BJ39" s="12">
        <f>$AL$20</f>
        <v>0</v>
      </c>
      <c r="BL39" s="12" t="str">
        <f>$AH$1</f>
        <v>Niki</v>
      </c>
      <c r="BM39" s="31">
        <f>$AH$18</f>
        <v>1</v>
      </c>
    </row>
    <row r="40" spans="52:65" x14ac:dyDescent="0.25">
      <c r="BA40" s="12" t="str">
        <f>$F$1</f>
        <v>Marc</v>
      </c>
      <c r="BB40" s="12" t="e">
        <f>_xlfn.RANK.EQ($F$17,$F$17:$AQ$17)</f>
        <v>#VALUE!</v>
      </c>
      <c r="BC40" s="12">
        <f>$F$20</f>
        <v>0</v>
      </c>
      <c r="BD40" s="30" t="str">
        <f>$F$17</f>
        <v/>
      </c>
      <c r="BE40" s="31">
        <f>$F$18</f>
        <v>0</v>
      </c>
      <c r="BF40" s="12"/>
      <c r="BH40" s="12" t="str">
        <f>$F$1</f>
        <v>Marc</v>
      </c>
      <c r="BI40" s="12" t="e">
        <f>_xlfn.RANK.EQ($F$17,$F$17:$AQ$17)</f>
        <v>#VALUE!</v>
      </c>
      <c r="BJ40" s="12">
        <f>$F$20</f>
        <v>0</v>
      </c>
      <c r="BL40" s="12" t="str">
        <f>$F$1</f>
        <v>Marc</v>
      </c>
      <c r="BM40" s="31">
        <f>$F$18</f>
        <v>0</v>
      </c>
    </row>
    <row r="41" spans="52:65" x14ac:dyDescent="0.25">
      <c r="AZ41" s="10"/>
    </row>
    <row r="42" spans="52:65" x14ac:dyDescent="0.25">
      <c r="AZ42" s="10"/>
    </row>
  </sheetData>
  <autoFilter ref="A1:AP20" xr:uid="{0A5886CF-17E4-417F-BEBC-4449DAB4F397}">
    <filterColumn colId="1" showButton="0"/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  <filterColumn colId="27" showButton="0"/>
    <filterColumn colId="29" showButton="0"/>
    <filterColumn colId="31" showButton="0"/>
    <filterColumn colId="33" showButton="0"/>
    <filterColumn colId="35" showButton="0"/>
    <filterColumn colId="37" showButton="0"/>
  </autoFilter>
  <mergeCells count="167">
    <mergeCell ref="D24:E24"/>
    <mergeCell ref="D25:E25"/>
    <mergeCell ref="AL22:AM22"/>
    <mergeCell ref="AN22:AO22"/>
    <mergeCell ref="AP22:AQ22"/>
    <mergeCell ref="Z22:AA22"/>
    <mergeCell ref="AB22:AC22"/>
    <mergeCell ref="AD22:AE22"/>
    <mergeCell ref="AF22:AG22"/>
    <mergeCell ref="AH22:AI22"/>
    <mergeCell ref="AJ22:AK22"/>
    <mergeCell ref="F22:G22"/>
    <mergeCell ref="H22:I22"/>
    <mergeCell ref="J22:K22"/>
    <mergeCell ref="P22:Q22"/>
    <mergeCell ref="R22:S22"/>
    <mergeCell ref="T22:U22"/>
    <mergeCell ref="V22:W22"/>
    <mergeCell ref="X22:Y22"/>
    <mergeCell ref="AD21:AE21"/>
    <mergeCell ref="AF21:AG21"/>
    <mergeCell ref="AH21:AI21"/>
    <mergeCell ref="AJ21:AK21"/>
    <mergeCell ref="AL21:AM21"/>
    <mergeCell ref="P21:Q21"/>
    <mergeCell ref="R21:S21"/>
    <mergeCell ref="T21:U21"/>
    <mergeCell ref="V21:W21"/>
    <mergeCell ref="X21:Y21"/>
    <mergeCell ref="Z21:AA21"/>
    <mergeCell ref="AB21:AC21"/>
    <mergeCell ref="AP20:AQ20"/>
    <mergeCell ref="B21:C21"/>
    <mergeCell ref="D21:E21"/>
    <mergeCell ref="F21:G21"/>
    <mergeCell ref="H21:I21"/>
    <mergeCell ref="J21:K21"/>
    <mergeCell ref="L21:M21"/>
    <mergeCell ref="N21:O21"/>
    <mergeCell ref="Z20:AA20"/>
    <mergeCell ref="AB20:AC20"/>
    <mergeCell ref="AD20:AE20"/>
    <mergeCell ref="AF20:AG20"/>
    <mergeCell ref="AH20:AI20"/>
    <mergeCell ref="AJ20:AK20"/>
    <mergeCell ref="N20:O20"/>
    <mergeCell ref="P20:Q20"/>
    <mergeCell ref="R20:S20"/>
    <mergeCell ref="T20:U20"/>
    <mergeCell ref="V20:W20"/>
    <mergeCell ref="X20:Y20"/>
    <mergeCell ref="B20:C20"/>
    <mergeCell ref="D20:E20"/>
    <mergeCell ref="AN21:AO21"/>
    <mergeCell ref="AP21:AQ21"/>
    <mergeCell ref="F20:G20"/>
    <mergeCell ref="H20:I20"/>
    <mergeCell ref="J20:K20"/>
    <mergeCell ref="L20:M20"/>
    <mergeCell ref="AF19:AG19"/>
    <mergeCell ref="AH19:AI19"/>
    <mergeCell ref="AJ19:AK19"/>
    <mergeCell ref="AL19:AM19"/>
    <mergeCell ref="AN19:AO19"/>
    <mergeCell ref="AL20:AM20"/>
    <mergeCell ref="AN20:AO20"/>
    <mergeCell ref="AP19:AQ19"/>
    <mergeCell ref="T19:U19"/>
    <mergeCell ref="V19:W19"/>
    <mergeCell ref="X19:Y19"/>
    <mergeCell ref="Z19:AA19"/>
    <mergeCell ref="AB19:AC19"/>
    <mergeCell ref="AD19:AE19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AD18:AE18"/>
    <mergeCell ref="AF18:AG18"/>
    <mergeCell ref="AH18:AI18"/>
    <mergeCell ref="AJ18:AK18"/>
    <mergeCell ref="AL18:AM18"/>
    <mergeCell ref="AN18:AO18"/>
    <mergeCell ref="R18:S18"/>
    <mergeCell ref="AB18:AC18"/>
    <mergeCell ref="AN17:AO17"/>
    <mergeCell ref="AP17:AQ17"/>
    <mergeCell ref="B18:C18"/>
    <mergeCell ref="D18:E18"/>
    <mergeCell ref="F18:G18"/>
    <mergeCell ref="H18:I18"/>
    <mergeCell ref="J18:K18"/>
    <mergeCell ref="L18:M18"/>
    <mergeCell ref="N18:O18"/>
    <mergeCell ref="P18:Q18"/>
    <mergeCell ref="AB17:AC17"/>
    <mergeCell ref="AD17:AE17"/>
    <mergeCell ref="AF17:AG17"/>
    <mergeCell ref="AH17:AI17"/>
    <mergeCell ref="AJ17:AK17"/>
    <mergeCell ref="AL17:AM17"/>
    <mergeCell ref="P17:Q17"/>
    <mergeCell ref="R17:S17"/>
    <mergeCell ref="T17:U17"/>
    <mergeCell ref="R15:S15"/>
    <mergeCell ref="T15:U15"/>
    <mergeCell ref="V15:W15"/>
    <mergeCell ref="X15:Y15"/>
    <mergeCell ref="Z15:AA15"/>
    <mergeCell ref="T18:U18"/>
    <mergeCell ref="V18:W18"/>
    <mergeCell ref="X18:Y18"/>
    <mergeCell ref="Z18:AA18"/>
    <mergeCell ref="R1:S1"/>
    <mergeCell ref="T1:U1"/>
    <mergeCell ref="V1:W1"/>
    <mergeCell ref="X1:Y1"/>
    <mergeCell ref="B1:C1"/>
    <mergeCell ref="V17:W17"/>
    <mergeCell ref="X17:Y17"/>
    <mergeCell ref="Z17:AA17"/>
    <mergeCell ref="AP15:AQ15"/>
    <mergeCell ref="B16:E16"/>
    <mergeCell ref="T16:U16"/>
    <mergeCell ref="B17:C17"/>
    <mergeCell ref="D17:E17"/>
    <mergeCell ref="F17:G17"/>
    <mergeCell ref="H17:I17"/>
    <mergeCell ref="J17:K17"/>
    <mergeCell ref="L17:M17"/>
    <mergeCell ref="N17:O17"/>
    <mergeCell ref="AD15:AE15"/>
    <mergeCell ref="AF15:AG15"/>
    <mergeCell ref="AH15:AI15"/>
    <mergeCell ref="AJ15:AK15"/>
    <mergeCell ref="AL15:AM15"/>
    <mergeCell ref="AN15:AO15"/>
    <mergeCell ref="D1:E1"/>
    <mergeCell ref="F1:G1"/>
    <mergeCell ref="H1:I1"/>
    <mergeCell ref="J1:K1"/>
    <mergeCell ref="L1:M1"/>
    <mergeCell ref="AB15:AC15"/>
    <mergeCell ref="AL1:AM1"/>
    <mergeCell ref="AN1:AO1"/>
    <mergeCell ref="AP1:AQ1"/>
    <mergeCell ref="B15:E15"/>
    <mergeCell ref="F15:G15"/>
    <mergeCell ref="H15:I15"/>
    <mergeCell ref="J15:K15"/>
    <mergeCell ref="L15:M15"/>
    <mergeCell ref="N15:O15"/>
    <mergeCell ref="P15:Q15"/>
    <mergeCell ref="Z1:AA1"/>
    <mergeCell ref="AB1:AC1"/>
    <mergeCell ref="AD1:AE1"/>
    <mergeCell ref="AF1:AG1"/>
    <mergeCell ref="AH1:AI1"/>
    <mergeCell ref="AJ1:AK1"/>
    <mergeCell ref="N1:O1"/>
    <mergeCell ref="P1:Q1"/>
  </mergeCells>
  <conditionalFormatting sqref="B2:B14 E2:F14 H2:H14 J2:J14 L2:L14 N2:N14 P2:P14 R2:R14 T2:T14 V2:V14 X2:X14 Z2:Z14 AB2:AB14 AD2:AD14 AF2:AF14 AH2:AH14 AJ2:AJ14 AL2:AL14 AN2:AN14 AP2:AP14">
    <cfRule type="cellIs" dxfId="106" priority="6" operator="equal">
      <formula>1</formula>
    </cfRule>
  </conditionalFormatting>
  <conditionalFormatting sqref="B2:B16 B17:E20 E2:E14 F2:F15 F16:G17 H2:H16 H17:I17 J2:J15 J16:Q17 L2:L15 N2:N15 P2:P15 R2:R16 R17:S17 T2:T15 T16:U17 V2:V16 V17:AQ17 X2:X16 Z2:Z16 AB2:AB16 AD2:AD16 AF2:AF16 AH2:AH16 AJ2:AJ16 AL2:AL16 AN2:AN16 AP2:AP16">
    <cfRule type="cellIs" dxfId="105" priority="7" operator="equal">
      <formula>-1</formula>
    </cfRule>
  </conditionalFormatting>
  <conditionalFormatting sqref="B19:E19">
    <cfRule type="cellIs" dxfId="104" priority="8" operator="equal">
      <formula>-1</formula>
    </cfRule>
  </conditionalFormatting>
  <conditionalFormatting sqref="F17:AQ17">
    <cfRule type="top10" dxfId="103" priority="9" bottom="1" rank="3"/>
  </conditionalFormatting>
  <conditionalFormatting sqref="F20:AQ20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{8DC5AC6C-1027-455D-9B39-916CD073C044}</x14:id>
        </ext>
      </extLst>
    </cfRule>
  </conditionalFormatting>
  <conditionalFormatting sqref="BB23:BB40">
    <cfRule type="top10" dxfId="102" priority="57" rank="3"/>
  </conditionalFormatting>
  <pageMargins left="0.7" right="0.7" top="0.78740157499999996" bottom="0.78740157499999996" header="0.3" footer="0.3"/>
  <pageSetup paperSize="9"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C5AC6C-1027-455D-9B39-916CD073C04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F20:AQ20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D8B4-B928-41EA-8DA0-0248D41A6EB4}">
  <dimension ref="A1:CB42"/>
  <sheetViews>
    <sheetView tabSelected="1" zoomScale="70" zoomScaleNormal="70" workbookViewId="0">
      <selection activeCell="V23" sqref="V23"/>
    </sheetView>
  </sheetViews>
  <sheetFormatPr defaultColWidth="10.7109375" defaultRowHeight="15" x14ac:dyDescent="0.25"/>
  <cols>
    <col min="1" max="1" width="13.5703125" customWidth="1"/>
    <col min="2" max="2" width="4.5703125" customWidth="1"/>
    <col min="3" max="3" width="7" customWidth="1"/>
    <col min="4" max="4" width="4.5703125" customWidth="1"/>
    <col min="5" max="5" width="5" customWidth="1"/>
    <col min="6" max="15" width="4.5703125" customWidth="1"/>
    <col min="16" max="16" width="5.140625" customWidth="1"/>
    <col min="17" max="32" width="4.5703125" customWidth="1"/>
    <col min="33" max="33" width="5.5703125" customWidth="1"/>
    <col min="34" max="43" width="4.5703125" customWidth="1"/>
    <col min="44" max="44" width="4.28515625" customWidth="1"/>
    <col min="45" max="45" width="5.28515625" customWidth="1"/>
    <col min="46" max="46" width="11.7109375" customWidth="1"/>
    <col min="47" max="47" width="7.140625" customWidth="1"/>
    <col min="48" max="48" width="5.7109375" customWidth="1"/>
    <col min="55" max="55" width="10.7109375" customWidth="1"/>
    <col min="58" max="58" width="14" customWidth="1"/>
  </cols>
  <sheetData>
    <row r="1" spans="1:65" ht="15.75" thickBot="1" x14ac:dyDescent="0.3">
      <c r="B1" s="67" t="s">
        <v>0</v>
      </c>
      <c r="C1" s="67"/>
      <c r="D1" s="67" t="s">
        <v>1</v>
      </c>
      <c r="E1" s="68"/>
      <c r="F1" s="69" t="s">
        <v>58</v>
      </c>
      <c r="G1" s="70"/>
      <c r="H1" s="69" t="s">
        <v>3</v>
      </c>
      <c r="I1" s="70"/>
      <c r="J1" s="69" t="s">
        <v>4</v>
      </c>
      <c r="K1" s="70"/>
      <c r="L1" s="69" t="s">
        <v>5</v>
      </c>
      <c r="M1" s="70"/>
      <c r="N1" s="69" t="s">
        <v>6</v>
      </c>
      <c r="O1" s="70"/>
      <c r="P1" s="69" t="s">
        <v>7</v>
      </c>
      <c r="Q1" s="70"/>
      <c r="R1" s="69" t="s">
        <v>8</v>
      </c>
      <c r="S1" s="70"/>
      <c r="T1" s="69" t="s">
        <v>9</v>
      </c>
      <c r="U1" s="70"/>
      <c r="V1" s="69" t="s">
        <v>10</v>
      </c>
      <c r="W1" s="70"/>
      <c r="X1" s="69" t="s">
        <v>11</v>
      </c>
      <c r="Y1" s="70"/>
      <c r="Z1" s="69" t="s">
        <v>12</v>
      </c>
      <c r="AA1" s="70"/>
      <c r="AB1" s="69" t="s">
        <v>13</v>
      </c>
      <c r="AC1" s="70"/>
      <c r="AD1" s="73" t="s">
        <v>14</v>
      </c>
      <c r="AE1" s="74"/>
      <c r="AF1" s="73" t="s">
        <v>15</v>
      </c>
      <c r="AG1" s="74"/>
      <c r="AH1" s="73" t="s">
        <v>16</v>
      </c>
      <c r="AI1" s="74"/>
      <c r="AJ1" s="73" t="s">
        <v>17</v>
      </c>
      <c r="AK1" s="74"/>
      <c r="AL1" s="73" t="s">
        <v>51</v>
      </c>
      <c r="AM1" s="74"/>
      <c r="AN1" s="73" t="s">
        <v>18</v>
      </c>
      <c r="AO1" s="74"/>
      <c r="AP1" s="73" t="s">
        <v>20</v>
      </c>
      <c r="AQ1" s="74"/>
      <c r="AR1" s="75" t="s">
        <v>39</v>
      </c>
      <c r="AS1" s="68"/>
      <c r="AT1" s="27" t="s">
        <v>21</v>
      </c>
      <c r="AU1" s="22" t="s">
        <v>22</v>
      </c>
      <c r="AV1" s="23" t="s">
        <v>23</v>
      </c>
      <c r="AW1" t="s">
        <v>24</v>
      </c>
      <c r="BC1" t="s">
        <v>25</v>
      </c>
      <c r="BD1" t="s">
        <v>0</v>
      </c>
      <c r="BE1" t="s">
        <v>1</v>
      </c>
      <c r="BH1" t="s">
        <v>26</v>
      </c>
      <c r="BI1" t="s">
        <v>27</v>
      </c>
      <c r="BJ1" t="s">
        <v>28</v>
      </c>
      <c r="BK1" t="s">
        <v>29</v>
      </c>
    </row>
    <row r="2" spans="1:65" x14ac:dyDescent="0.25">
      <c r="A2" s="1">
        <v>44959</v>
      </c>
      <c r="B2">
        <f>IF(C2&gt;D2,1,IF(ISBLANK(C2),"0","-1"))</f>
        <v>1</v>
      </c>
      <c r="C2" s="3">
        <v>7</v>
      </c>
      <c r="D2" s="4">
        <v>3</v>
      </c>
      <c r="E2" t="str">
        <f>IF(C2&lt;D2,1,IF(ISBLANK(C2),"0","-1"))</f>
        <v>-1</v>
      </c>
      <c r="F2" s="9"/>
      <c r="G2" s="2"/>
      <c r="H2" s="9"/>
      <c r="I2" s="2"/>
      <c r="J2" s="9"/>
      <c r="K2" s="2"/>
      <c r="L2" s="9"/>
      <c r="M2" s="2"/>
      <c r="N2" s="9"/>
      <c r="O2" s="2"/>
      <c r="P2" s="9">
        <v>1</v>
      </c>
      <c r="Q2" s="2">
        <v>3</v>
      </c>
      <c r="R2" s="9"/>
      <c r="S2" s="2"/>
      <c r="T2" s="9">
        <v>1</v>
      </c>
      <c r="U2" s="2">
        <v>2</v>
      </c>
      <c r="V2" s="9"/>
      <c r="W2" s="2"/>
      <c r="X2" s="9">
        <v>1</v>
      </c>
      <c r="Y2" s="2"/>
      <c r="Z2" s="9">
        <v>1</v>
      </c>
      <c r="AA2" s="2"/>
      <c r="AB2" s="9">
        <v>1</v>
      </c>
      <c r="AC2" s="2"/>
      <c r="AD2">
        <v>1</v>
      </c>
      <c r="AE2" s="2">
        <v>1</v>
      </c>
      <c r="AG2" s="2"/>
      <c r="AH2">
        <v>-1</v>
      </c>
      <c r="AI2" s="2">
        <v>2</v>
      </c>
      <c r="AJ2">
        <v>-1</v>
      </c>
      <c r="AK2" s="2"/>
      <c r="AL2" s="9">
        <v>1</v>
      </c>
      <c r="AM2" s="2"/>
      <c r="AN2">
        <v>-1</v>
      </c>
      <c r="AO2" s="2"/>
      <c r="AP2">
        <v>-1</v>
      </c>
      <c r="AR2">
        <v>-1</v>
      </c>
      <c r="AT2" s="28">
        <v>0</v>
      </c>
      <c r="AU2">
        <f t="shared" ref="AU2:AU9" si="0">E2*AT2</f>
        <v>0</v>
      </c>
      <c r="AV2" s="2">
        <f t="shared" ref="AV2:AV9" si="1">B2*AT2</f>
        <v>0</v>
      </c>
      <c r="AW2">
        <f t="shared" ref="AW2:AW10" si="2">WEEKDAY(A2,2)</f>
        <v>4</v>
      </c>
      <c r="BC2" t="s">
        <v>27</v>
      </c>
      <c r="BD2">
        <f>SUMIFS(B2:B14,B2:B14,1,AW2:AW14,1)</f>
        <v>2</v>
      </c>
      <c r="BE2">
        <f>SUMIFS(E2:E14,E2:E14,1,AW2:AW14,1)</f>
        <v>2</v>
      </c>
      <c r="BH2" s="12" t="str">
        <f>$N$1</f>
        <v>Nico</v>
      </c>
      <c r="BI2" s="12">
        <f>SUMIFS($N$2:$N$14,$B$2:$B$14,1,$AW$2:$AW$14,1)</f>
        <v>2</v>
      </c>
      <c r="BJ2" s="12">
        <f>SUMIFS($N$2:$N$14,$B$2:$B$14,1,$AW$2:$AW$14,3)</f>
        <v>2</v>
      </c>
      <c r="BK2" s="12">
        <f>SUMIFS($N$2:$N$14,$B$2:$B$14,1,$AW$2:$AW$14,4)</f>
        <v>1</v>
      </c>
      <c r="BL2" s="30"/>
      <c r="BM2" s="31"/>
    </row>
    <row r="3" spans="1:65" x14ac:dyDescent="0.25">
      <c r="A3" s="1">
        <v>44963</v>
      </c>
      <c r="B3" t="str">
        <f t="shared" ref="B3:B14" si="3">IF(C3&gt;D3,1,IF(ISBLANK(C3),"0","-1"))</f>
        <v>-1</v>
      </c>
      <c r="C3" s="5">
        <v>2</v>
      </c>
      <c r="D3" s="6">
        <v>4</v>
      </c>
      <c r="E3">
        <f t="shared" ref="E3:E14" si="4">IF(C3&lt;D3,1,IF(ISBLANK(C3),"0","-1"))</f>
        <v>1</v>
      </c>
      <c r="F3" s="9"/>
      <c r="G3" s="2"/>
      <c r="H3" s="9"/>
      <c r="I3" s="2"/>
      <c r="J3" s="9"/>
      <c r="K3" s="2"/>
      <c r="L3" s="9"/>
      <c r="M3" s="2"/>
      <c r="N3" s="9">
        <v>-1</v>
      </c>
      <c r="O3" s="2"/>
      <c r="P3" s="9">
        <v>-1</v>
      </c>
      <c r="Q3" s="2">
        <v>2</v>
      </c>
      <c r="R3" s="9">
        <v>-1</v>
      </c>
      <c r="S3" s="2"/>
      <c r="T3" s="9">
        <v>-1</v>
      </c>
      <c r="U3" s="2"/>
      <c r="V3" s="9"/>
      <c r="W3" s="2"/>
      <c r="X3" s="9"/>
      <c r="Y3" s="2"/>
      <c r="Z3" s="9"/>
      <c r="AA3" s="2"/>
      <c r="AB3" s="9">
        <v>1</v>
      </c>
      <c r="AC3" s="2">
        <v>2</v>
      </c>
      <c r="AD3">
        <v>1</v>
      </c>
      <c r="AE3" s="2"/>
      <c r="AF3">
        <v>1</v>
      </c>
      <c r="AG3" s="2"/>
      <c r="AH3">
        <v>1</v>
      </c>
      <c r="AI3" s="2">
        <v>1</v>
      </c>
      <c r="AJ3" s="9">
        <v>1</v>
      </c>
      <c r="AK3" s="2">
        <v>1</v>
      </c>
      <c r="AL3" s="9">
        <v>-1</v>
      </c>
      <c r="AM3" s="2"/>
      <c r="AO3" s="2"/>
      <c r="AP3" s="9"/>
      <c r="AT3" s="28">
        <v>1</v>
      </c>
      <c r="AU3">
        <f t="shared" si="0"/>
        <v>1</v>
      </c>
      <c r="AV3" s="2">
        <f t="shared" si="1"/>
        <v>-1</v>
      </c>
      <c r="AW3">
        <f t="shared" si="2"/>
        <v>1</v>
      </c>
      <c r="BC3" t="s">
        <v>28</v>
      </c>
      <c r="BD3">
        <f>SUMIFS(B2:B14,B2:B14,1,AW2:AW14,3)</f>
        <v>2</v>
      </c>
      <c r="BE3">
        <f>SUMIFS(E2:E14,E2:E14,1,AW2:AW14,3)</f>
        <v>0</v>
      </c>
      <c r="BH3" s="12" t="str">
        <f>$T$1</f>
        <v>Crouch</v>
      </c>
      <c r="BI3" s="12">
        <f>SUMIFS($T$2:$T$14,$T$2:$T$14,1,$AW$2:$AW$14,1)</f>
        <v>3</v>
      </c>
      <c r="BJ3" s="12">
        <f>SUMIFS($T$2:$T$14,$T$2:$T$14,1,$AW$2:$AW$14,3)</f>
        <v>2</v>
      </c>
      <c r="BK3" s="12">
        <f>SUMIFS($T$2:$T$14,$T$2:$T$14,1,$AW$2:$AW$14,4)</f>
        <v>2</v>
      </c>
      <c r="BL3" s="30"/>
      <c r="BM3" s="31"/>
    </row>
    <row r="4" spans="1:65" x14ac:dyDescent="0.25">
      <c r="A4" s="1">
        <v>44938</v>
      </c>
      <c r="B4" t="str">
        <f t="shared" si="3"/>
        <v>-1</v>
      </c>
      <c r="C4" s="5">
        <v>2</v>
      </c>
      <c r="D4" s="6">
        <v>2</v>
      </c>
      <c r="E4" s="47">
        <f>IF(C4&lt;D4,1,IF(ISBLANK(C4),"0",IF(C4&gt;D4,-1,0)))</f>
        <v>0</v>
      </c>
      <c r="F4" s="9"/>
      <c r="G4" s="2"/>
      <c r="H4" s="9"/>
      <c r="I4" s="2"/>
      <c r="J4" s="9"/>
      <c r="K4" s="2"/>
      <c r="L4" s="9">
        <v>-1</v>
      </c>
      <c r="M4" s="2"/>
      <c r="N4" s="9">
        <v>-1</v>
      </c>
      <c r="O4" s="2"/>
      <c r="P4" s="9">
        <v>-1</v>
      </c>
      <c r="Q4" s="48">
        <f>1-1</f>
        <v>0</v>
      </c>
      <c r="R4" s="9"/>
      <c r="S4" s="2"/>
      <c r="T4" s="9">
        <v>-1</v>
      </c>
      <c r="U4" s="2">
        <v>1</v>
      </c>
      <c r="V4" s="9">
        <v>-1</v>
      </c>
      <c r="W4" s="2"/>
      <c r="X4" s="9">
        <v>-1</v>
      </c>
      <c r="Y4" s="2"/>
      <c r="Z4" s="9"/>
      <c r="AA4" s="2"/>
      <c r="AB4" s="9">
        <v>-1</v>
      </c>
      <c r="AC4" s="2"/>
      <c r="AD4">
        <v>-1</v>
      </c>
      <c r="AE4" s="2"/>
      <c r="AF4">
        <v>-1</v>
      </c>
      <c r="AG4" s="2"/>
      <c r="AH4">
        <v>-1</v>
      </c>
      <c r="AI4" s="2">
        <v>1</v>
      </c>
      <c r="AJ4" s="9">
        <v>-1</v>
      </c>
      <c r="AK4" s="2"/>
      <c r="AL4" s="9">
        <v>-1</v>
      </c>
      <c r="AM4" s="2"/>
      <c r="AN4">
        <v>-1</v>
      </c>
      <c r="AO4" s="2"/>
      <c r="AP4" s="9"/>
      <c r="AT4" s="28">
        <v>0</v>
      </c>
      <c r="AU4">
        <f t="shared" si="0"/>
        <v>0</v>
      </c>
      <c r="AV4" s="2">
        <f t="shared" si="1"/>
        <v>0</v>
      </c>
      <c r="AW4">
        <f t="shared" si="2"/>
        <v>4</v>
      </c>
      <c r="BC4" t="s">
        <v>29</v>
      </c>
      <c r="BD4">
        <f>SUMIFS(B2:B14,B2:B14,1,AW2:AW14,4)</f>
        <v>2</v>
      </c>
      <c r="BE4">
        <f>SUMIFS(E2:E14,E2:E14,1,AW2:AW14,4)</f>
        <v>0</v>
      </c>
      <c r="BH4" s="12" t="str">
        <f>$P$1</f>
        <v>Alex</v>
      </c>
      <c r="BI4" s="12">
        <f>SUMIFS($P$2:$P$14,$P$2:$P$14,1,$AW$2:$AW$14,1)</f>
        <v>2</v>
      </c>
      <c r="BJ4" s="12">
        <f>SUMIFS($P$2:$P$14,$P$2:$P$14,1,$AW$2:$AW$14,3)</f>
        <v>1</v>
      </c>
      <c r="BK4" s="12">
        <f>SUMIFS($P$2:$P$14,$P$2:$P$14,1,$AW$2:$AW$14,4)</f>
        <v>1</v>
      </c>
      <c r="BL4" s="30"/>
      <c r="BM4" s="31"/>
    </row>
    <row r="5" spans="1:65" x14ac:dyDescent="0.25">
      <c r="A5" s="1">
        <v>44970</v>
      </c>
      <c r="B5">
        <f t="shared" si="3"/>
        <v>1</v>
      </c>
      <c r="C5" s="5">
        <v>4</v>
      </c>
      <c r="D5" s="6">
        <v>2</v>
      </c>
      <c r="E5" t="str">
        <f t="shared" si="4"/>
        <v>-1</v>
      </c>
      <c r="F5" s="9">
        <v>1</v>
      </c>
      <c r="G5" s="2"/>
      <c r="H5" s="9">
        <v>1</v>
      </c>
      <c r="I5" s="2"/>
      <c r="J5" s="9"/>
      <c r="K5" s="2"/>
      <c r="L5" s="9"/>
      <c r="M5" s="2"/>
      <c r="N5" s="9">
        <v>1</v>
      </c>
      <c r="O5" s="2">
        <v>3</v>
      </c>
      <c r="P5" s="9"/>
      <c r="Q5" s="2"/>
      <c r="R5" s="9"/>
      <c r="S5" s="2"/>
      <c r="T5" s="9">
        <v>1</v>
      </c>
      <c r="U5" s="2">
        <v>1</v>
      </c>
      <c r="V5" s="9">
        <v>1</v>
      </c>
      <c r="W5" s="2"/>
      <c r="X5" s="9">
        <v>1</v>
      </c>
      <c r="Y5" s="2"/>
      <c r="Z5" s="9">
        <v>-1</v>
      </c>
      <c r="AA5" s="2"/>
      <c r="AB5" s="9">
        <v>-1</v>
      </c>
      <c r="AC5" s="2"/>
      <c r="AD5">
        <v>-1</v>
      </c>
      <c r="AE5" s="2"/>
      <c r="AF5">
        <v>-1</v>
      </c>
      <c r="AG5" s="2"/>
      <c r="AH5">
        <v>-1</v>
      </c>
      <c r="AI5" s="2">
        <v>2</v>
      </c>
      <c r="AJ5" s="9">
        <v>-1</v>
      </c>
      <c r="AK5" s="2"/>
      <c r="AL5" s="9"/>
      <c r="AM5" s="2"/>
      <c r="AO5" s="2"/>
      <c r="AR5">
        <v>-1</v>
      </c>
      <c r="AT5" s="28">
        <v>1</v>
      </c>
      <c r="AU5">
        <f t="shared" si="0"/>
        <v>-1</v>
      </c>
      <c r="AV5" s="2">
        <f t="shared" si="1"/>
        <v>1</v>
      </c>
      <c r="AW5">
        <f t="shared" si="2"/>
        <v>1</v>
      </c>
      <c r="BH5" s="12" t="str">
        <f>$J$1</f>
        <v>Molli</v>
      </c>
      <c r="BI5" s="12">
        <f>SUMIFS($J$2:$J$14,$J$2:$J$14,1,$AW$2:$AW$14,1)</f>
        <v>1</v>
      </c>
      <c r="BJ5" s="12">
        <f>SUMIFS($J$2:$J$14,$J$2:$J$14,1,$AW$2:$AW$14,3)</f>
        <v>1</v>
      </c>
      <c r="BK5" s="12">
        <f>SUMIFS($J$2:$J$14,$J$2:$J$14,1,$AW$2:$AW$14,4)</f>
        <v>1</v>
      </c>
      <c r="BL5" s="30"/>
      <c r="BM5" s="31"/>
    </row>
    <row r="6" spans="1:65" x14ac:dyDescent="0.25">
      <c r="A6" s="1">
        <v>44944</v>
      </c>
      <c r="B6">
        <f t="shared" si="3"/>
        <v>1</v>
      </c>
      <c r="C6" s="5">
        <v>4</v>
      </c>
      <c r="D6" s="6">
        <v>3</v>
      </c>
      <c r="E6" t="str">
        <f t="shared" si="4"/>
        <v>-1</v>
      </c>
      <c r="F6" s="9">
        <v>1</v>
      </c>
      <c r="G6" s="2"/>
      <c r="H6" s="9">
        <v>1</v>
      </c>
      <c r="I6" s="2">
        <v>1</v>
      </c>
      <c r="J6" s="9"/>
      <c r="K6" s="2"/>
      <c r="L6" s="9"/>
      <c r="M6" s="2"/>
      <c r="N6" s="9">
        <v>1</v>
      </c>
      <c r="O6" s="2">
        <v>1</v>
      </c>
      <c r="P6" s="9"/>
      <c r="Q6" s="2"/>
      <c r="R6" s="9"/>
      <c r="S6" s="2"/>
      <c r="T6" s="9">
        <v>1</v>
      </c>
      <c r="U6" s="2">
        <v>1</v>
      </c>
      <c r="V6" s="9">
        <v>1</v>
      </c>
      <c r="W6" s="2">
        <v>1</v>
      </c>
      <c r="X6" s="9">
        <v>1</v>
      </c>
      <c r="Y6" s="2"/>
      <c r="Z6" s="9">
        <v>-1</v>
      </c>
      <c r="AA6" s="2"/>
      <c r="AB6" s="9">
        <v>-1</v>
      </c>
      <c r="AC6" s="2"/>
      <c r="AD6">
        <v>-1</v>
      </c>
      <c r="AE6" s="2">
        <v>1</v>
      </c>
      <c r="AF6">
        <v>-1</v>
      </c>
      <c r="AG6" s="2"/>
      <c r="AH6">
        <v>-1</v>
      </c>
      <c r="AI6" s="2">
        <v>1</v>
      </c>
      <c r="AJ6" s="9">
        <v>-1</v>
      </c>
      <c r="AK6" s="2">
        <v>1</v>
      </c>
      <c r="AL6" s="9"/>
      <c r="AM6" s="2"/>
      <c r="AO6" s="2"/>
      <c r="AP6" s="9"/>
      <c r="AR6">
        <v>-1</v>
      </c>
      <c r="AS6">
        <v>1</v>
      </c>
      <c r="AT6" s="28">
        <v>0</v>
      </c>
      <c r="AU6">
        <f t="shared" si="0"/>
        <v>0</v>
      </c>
      <c r="AV6" s="2">
        <f t="shared" si="1"/>
        <v>0</v>
      </c>
      <c r="AW6">
        <f t="shared" si="2"/>
        <v>3</v>
      </c>
      <c r="BC6" t="s">
        <v>30</v>
      </c>
      <c r="BD6" t="s">
        <v>0</v>
      </c>
      <c r="BE6" t="s">
        <v>1</v>
      </c>
      <c r="BF6" t="s">
        <v>50</v>
      </c>
      <c r="BH6" s="12" t="str">
        <f>$X$1</f>
        <v>Josh</v>
      </c>
      <c r="BI6" s="12">
        <f>SUMIFS($X$2:$X$14,$X$2:$X$14,1,$AW$2:$AW$14,1)</f>
        <v>2</v>
      </c>
      <c r="BJ6" s="12">
        <f>SUMIFS($X$2:$X$14,$X$2:$X$14,1,$AW$2:$AW$14,3)</f>
        <v>1</v>
      </c>
      <c r="BK6" s="12">
        <f>SUMIFS($X$2:$X$14,$X$2:$X$14,1,$AW$2:$AW$14,4)</f>
        <v>1</v>
      </c>
      <c r="BL6" s="30"/>
      <c r="BM6" s="31"/>
    </row>
    <row r="7" spans="1:65" x14ac:dyDescent="0.25">
      <c r="A7" s="1">
        <v>44945</v>
      </c>
      <c r="B7">
        <f t="shared" si="3"/>
        <v>1</v>
      </c>
      <c r="C7" s="5">
        <v>16</v>
      </c>
      <c r="D7" s="6">
        <v>1</v>
      </c>
      <c r="E7" t="str">
        <f t="shared" si="4"/>
        <v>-1</v>
      </c>
      <c r="F7" s="9">
        <v>1</v>
      </c>
      <c r="G7" s="2">
        <v>1</v>
      </c>
      <c r="H7" s="9"/>
      <c r="I7" s="2"/>
      <c r="J7" s="9">
        <v>1</v>
      </c>
      <c r="K7" s="2">
        <v>1</v>
      </c>
      <c r="L7" s="9"/>
      <c r="M7" s="2"/>
      <c r="N7" s="9">
        <v>1</v>
      </c>
      <c r="O7" s="2">
        <v>6</v>
      </c>
      <c r="P7" s="9"/>
      <c r="Q7" s="2"/>
      <c r="R7" s="9">
        <v>1</v>
      </c>
      <c r="S7" s="2">
        <v>3</v>
      </c>
      <c r="T7" s="9">
        <v>1</v>
      </c>
      <c r="U7" s="2">
        <v>4</v>
      </c>
      <c r="V7" s="9">
        <v>1</v>
      </c>
      <c r="W7" s="2">
        <v>1</v>
      </c>
      <c r="X7" s="9">
        <v>-1</v>
      </c>
      <c r="Y7" s="2"/>
      <c r="Z7" s="9">
        <v>-1</v>
      </c>
      <c r="AA7" s="2"/>
      <c r="AB7" s="9">
        <v>-1</v>
      </c>
      <c r="AC7" s="2"/>
      <c r="AD7">
        <v>-1</v>
      </c>
      <c r="AE7" s="2">
        <v>1</v>
      </c>
      <c r="AG7" s="2"/>
      <c r="AH7">
        <v>-1</v>
      </c>
      <c r="AI7" s="2"/>
      <c r="AJ7" s="9"/>
      <c r="AK7" s="2"/>
      <c r="AL7" s="9"/>
      <c r="AM7" s="2"/>
      <c r="AO7" s="2"/>
      <c r="AP7" s="9"/>
      <c r="AT7" s="28">
        <v>1</v>
      </c>
      <c r="AU7">
        <f t="shared" si="0"/>
        <v>-1</v>
      </c>
      <c r="AV7" s="2">
        <f t="shared" si="1"/>
        <v>1</v>
      </c>
      <c r="AW7">
        <f t="shared" si="2"/>
        <v>4</v>
      </c>
      <c r="BC7" t="s">
        <v>27</v>
      </c>
      <c r="BD7">
        <f>SUMIF($AW$2:$AW$14,1,$C$2:$C$14)</f>
        <v>13</v>
      </c>
      <c r="BE7">
        <f>SUMIF($AW$2:$AW$14,1,$D$2:$D$14)</f>
        <v>13</v>
      </c>
      <c r="BF7">
        <f>SUM(Tabelle18631[[#This Row],[Alt]:[Jung]])</f>
        <v>25</v>
      </c>
      <c r="BH7" s="12" t="str">
        <f>$Z$1</f>
        <v xml:space="preserve">Jamie </v>
      </c>
      <c r="BI7" s="12">
        <f>SUMIFS($Z$2:$Z$14,$Z$2:$Z$14,1,$AW$2:$AW$14,1)</f>
        <v>0</v>
      </c>
      <c r="BJ7" s="12">
        <f>SUMIFS($Z$2:$Z$14,$Z$2:$Z$14,1,$AW$2:$AW$14,3)</f>
        <v>0</v>
      </c>
      <c r="BK7" s="12">
        <f>SUMIFS($Z$2:$Z$14,$Z$2:$Z$14,1,$AW$2:$AW$14,4)</f>
        <v>1</v>
      </c>
      <c r="BL7" s="30"/>
      <c r="BM7" s="31"/>
    </row>
    <row r="8" spans="1:65" x14ac:dyDescent="0.25">
      <c r="A8" s="1">
        <v>44949</v>
      </c>
      <c r="B8" t="str">
        <f t="shared" si="3"/>
        <v>-1</v>
      </c>
      <c r="C8" s="5">
        <v>2</v>
      </c>
      <c r="D8" s="6">
        <v>4</v>
      </c>
      <c r="E8">
        <f t="shared" si="4"/>
        <v>1</v>
      </c>
      <c r="F8" s="9">
        <v>-1</v>
      </c>
      <c r="G8" s="2"/>
      <c r="H8" s="9">
        <v>1</v>
      </c>
      <c r="I8" s="2"/>
      <c r="J8" s="9">
        <v>1</v>
      </c>
      <c r="K8" s="2"/>
      <c r="L8" s="9"/>
      <c r="M8" s="2"/>
      <c r="N8" s="9">
        <v>1</v>
      </c>
      <c r="O8" s="2">
        <v>2</v>
      </c>
      <c r="P8" s="9">
        <v>1</v>
      </c>
      <c r="Q8" s="2"/>
      <c r="R8" s="9"/>
      <c r="S8" s="2"/>
      <c r="T8" s="9">
        <v>1</v>
      </c>
      <c r="U8" s="2"/>
      <c r="V8" s="9">
        <v>1</v>
      </c>
      <c r="W8" s="2"/>
      <c r="X8" s="9">
        <v>-1</v>
      </c>
      <c r="Y8" s="2"/>
      <c r="Z8" s="9">
        <v>-1</v>
      </c>
      <c r="AA8" s="2"/>
      <c r="AB8" s="9">
        <v>-1</v>
      </c>
      <c r="AC8" s="2"/>
      <c r="AD8">
        <v>-1</v>
      </c>
      <c r="AE8" s="2">
        <v>1</v>
      </c>
      <c r="AG8" s="2"/>
      <c r="AI8" s="2"/>
      <c r="AJ8" s="9"/>
      <c r="AK8" s="2"/>
      <c r="AL8" s="9"/>
      <c r="AM8" s="2"/>
      <c r="AO8" s="2"/>
      <c r="AP8" s="9"/>
      <c r="AT8" s="28">
        <v>1</v>
      </c>
      <c r="AU8">
        <f t="shared" si="0"/>
        <v>1</v>
      </c>
      <c r="AV8" s="2">
        <f t="shared" si="1"/>
        <v>-1</v>
      </c>
      <c r="AW8">
        <f t="shared" si="2"/>
        <v>1</v>
      </c>
      <c r="BC8" t="s">
        <v>28</v>
      </c>
      <c r="BD8">
        <f>SUMIF($AW$2:$AW$14,3,$C$2:$C$14)</f>
        <v>12</v>
      </c>
      <c r="BE8">
        <f>SUMIF($AW$2:$AW$14,3,$D$2:$D$14)</f>
        <v>5</v>
      </c>
      <c r="BF8">
        <f>SUBTOTAL(109,BF7)</f>
        <v>25</v>
      </c>
      <c r="BH8" s="12" t="str">
        <f>$L$1</f>
        <v>Fabi</v>
      </c>
      <c r="BI8" s="12">
        <f>SUMIFS($L$2:$L$14,$L$2:$L$14,1,$AW$2:$AW$14,1)</f>
        <v>0</v>
      </c>
      <c r="BJ8" s="12">
        <f>SUMIFS($L$2:$L$14,$L$2:$L$14,1,$AW$2:$AW$14,3)</f>
        <v>0</v>
      </c>
      <c r="BK8" s="12">
        <f>SUMIFS($L$2:$L$14,$L$2:$L$14,1,$AW$2:$AW$14,4)</f>
        <v>0</v>
      </c>
      <c r="BL8" s="30"/>
      <c r="BM8" s="31"/>
    </row>
    <row r="9" spans="1:65" x14ac:dyDescent="0.25">
      <c r="A9" s="1">
        <v>44977</v>
      </c>
      <c r="B9">
        <f t="shared" si="3"/>
        <v>1</v>
      </c>
      <c r="C9" s="5">
        <v>5</v>
      </c>
      <c r="D9" s="6">
        <v>3</v>
      </c>
      <c r="E9" t="str">
        <f t="shared" si="4"/>
        <v>-1</v>
      </c>
      <c r="F9" s="9"/>
      <c r="G9" s="2"/>
      <c r="H9" s="9"/>
      <c r="I9" s="2"/>
      <c r="J9" s="44"/>
      <c r="K9" s="2"/>
      <c r="L9" s="9"/>
      <c r="M9" s="2"/>
      <c r="N9" s="9">
        <v>1</v>
      </c>
      <c r="O9" s="2">
        <v>2</v>
      </c>
      <c r="P9" s="9">
        <v>1</v>
      </c>
      <c r="Q9" s="2">
        <v>2</v>
      </c>
      <c r="R9" s="9"/>
      <c r="S9" s="2"/>
      <c r="T9" s="9">
        <v>1</v>
      </c>
      <c r="U9" s="2">
        <v>1</v>
      </c>
      <c r="V9" s="9">
        <v>1</v>
      </c>
      <c r="W9" s="2"/>
      <c r="X9" s="9">
        <v>1</v>
      </c>
      <c r="Y9" s="2"/>
      <c r="Z9" s="9">
        <v>-1</v>
      </c>
      <c r="AA9" s="2"/>
      <c r="AB9" s="9">
        <v>-1</v>
      </c>
      <c r="AC9" s="2"/>
      <c r="AD9">
        <v>-1</v>
      </c>
      <c r="AE9" s="2"/>
      <c r="AF9">
        <v>-1</v>
      </c>
      <c r="AG9" s="2">
        <v>2</v>
      </c>
      <c r="AH9">
        <v>-1</v>
      </c>
      <c r="AI9" s="2">
        <v>1</v>
      </c>
      <c r="AJ9" s="9">
        <v>-1</v>
      </c>
      <c r="AK9" s="2"/>
      <c r="AL9" s="9"/>
      <c r="AM9" s="2"/>
      <c r="AO9" s="2"/>
      <c r="AP9" s="9"/>
      <c r="AT9" s="28">
        <v>0</v>
      </c>
      <c r="AU9">
        <f t="shared" si="0"/>
        <v>0</v>
      </c>
      <c r="AV9" s="2">
        <f t="shared" si="1"/>
        <v>0</v>
      </c>
      <c r="AW9">
        <f t="shared" si="2"/>
        <v>1</v>
      </c>
      <c r="BC9" t="s">
        <v>29</v>
      </c>
      <c r="BD9">
        <f>SUMIF($AW$2:$AW$14,4,$C$2:$C$14)</f>
        <v>25</v>
      </c>
      <c r="BE9">
        <f>SUMIF($AW$2:$AW$14,4,$D$2:$D$14)</f>
        <v>6</v>
      </c>
      <c r="BF9">
        <f>SUM(Tabelle18631[[#This Row],[Alt]:[Jung]])</f>
        <v>31</v>
      </c>
      <c r="BH9" s="12" t="str">
        <f>$V$1</f>
        <v>Julien</v>
      </c>
      <c r="BI9" s="12">
        <f>SUMIFS($V$2:$V$14,$V$2:$V$14,1,$AW$2:$AW$14,1)</f>
        <v>3</v>
      </c>
      <c r="BJ9" s="12">
        <f>SUMIFS($V$2:$V$14,$V$2:$V$14,1,$AW$2:$AW$14,3)</f>
        <v>2</v>
      </c>
      <c r="BK9" s="12">
        <f>SUMIFS($V$2:$V$14,$V$2:$V$14,1,$AW$2:$AW$14,4)</f>
        <v>1</v>
      </c>
      <c r="BL9" s="30"/>
      <c r="BM9" s="31"/>
    </row>
    <row r="10" spans="1:65" x14ac:dyDescent="0.25">
      <c r="A10" s="1">
        <v>44979</v>
      </c>
      <c r="B10">
        <f t="shared" si="3"/>
        <v>1</v>
      </c>
      <c r="C10" s="5">
        <v>8</v>
      </c>
      <c r="D10" s="6">
        <v>2</v>
      </c>
      <c r="E10" t="str">
        <f t="shared" si="4"/>
        <v>-1</v>
      </c>
      <c r="F10" s="9"/>
      <c r="G10" s="2"/>
      <c r="H10" s="9"/>
      <c r="I10" s="2"/>
      <c r="J10" s="9">
        <v>1</v>
      </c>
      <c r="K10" s="2"/>
      <c r="L10" s="9"/>
      <c r="M10" s="2"/>
      <c r="N10" s="9">
        <v>1</v>
      </c>
      <c r="O10" s="2">
        <v>2</v>
      </c>
      <c r="P10" s="9">
        <v>1</v>
      </c>
      <c r="Q10" s="2">
        <v>1</v>
      </c>
      <c r="R10" s="9"/>
      <c r="S10" s="2"/>
      <c r="T10" s="9">
        <v>1</v>
      </c>
      <c r="U10" s="2">
        <v>3</v>
      </c>
      <c r="V10" s="9">
        <v>1</v>
      </c>
      <c r="W10" s="2"/>
      <c r="X10" s="9">
        <v>-1</v>
      </c>
      <c r="Y10" s="2"/>
      <c r="Z10" s="9">
        <v>-1</v>
      </c>
      <c r="AA10" s="2">
        <v>1</v>
      </c>
      <c r="AB10" s="9">
        <v>-1</v>
      </c>
      <c r="AC10" s="2"/>
      <c r="AD10">
        <v>-1</v>
      </c>
      <c r="AE10" s="2"/>
      <c r="AF10">
        <v>-1</v>
      </c>
      <c r="AG10" s="2"/>
      <c r="AI10" s="2"/>
      <c r="AJ10" s="9"/>
      <c r="AK10" s="2"/>
      <c r="AL10" s="9"/>
      <c r="AM10" s="2"/>
      <c r="AO10" s="2"/>
      <c r="AP10" s="9"/>
      <c r="AT10" s="28"/>
      <c r="AV10" s="2"/>
      <c r="AW10">
        <f t="shared" si="2"/>
        <v>3</v>
      </c>
      <c r="BH10" s="12" t="str">
        <f>$H$1</f>
        <v xml:space="preserve">Daniel </v>
      </c>
      <c r="BI10" s="12">
        <f>SUMIFS($H$2:$H$14,$H$2:$H$14,1,$AW$2:$AW$14,1)</f>
        <v>2</v>
      </c>
      <c r="BJ10" s="12">
        <f>SUMIFS($H$2:$H$14,$H$2:$H$14,1,$AW$2:$AW$14,3)</f>
        <v>1</v>
      </c>
      <c r="BK10" s="12">
        <f>SUMIFS($H$2:$H$14,$H$2:$H$14,1,$AW$2:$AW$14,4)</f>
        <v>0</v>
      </c>
      <c r="BL10" s="30"/>
      <c r="BM10" s="31"/>
    </row>
    <row r="11" spans="1:65" x14ac:dyDescent="0.25">
      <c r="A11" s="1">
        <v>44983</v>
      </c>
      <c r="B11">
        <f t="shared" si="3"/>
        <v>1</v>
      </c>
      <c r="C11" s="5">
        <v>3</v>
      </c>
      <c r="D11" s="6">
        <v>1</v>
      </c>
      <c r="E11" t="str">
        <f t="shared" si="4"/>
        <v>-1</v>
      </c>
      <c r="F11" s="9"/>
      <c r="G11" s="2"/>
      <c r="H11" s="9"/>
      <c r="I11" s="2"/>
      <c r="J11" s="9">
        <v>1</v>
      </c>
      <c r="K11" s="2">
        <v>1</v>
      </c>
      <c r="L11" s="9"/>
      <c r="M11" s="2"/>
      <c r="N11" s="9">
        <v>1</v>
      </c>
      <c r="O11" s="2">
        <v>1</v>
      </c>
      <c r="P11" s="9">
        <v>1</v>
      </c>
      <c r="Q11" s="2"/>
      <c r="R11" s="9"/>
      <c r="S11" s="2"/>
      <c r="T11" s="9">
        <v>1</v>
      </c>
      <c r="U11" s="2">
        <v>1</v>
      </c>
      <c r="V11" s="9">
        <v>1</v>
      </c>
      <c r="W11" s="2"/>
      <c r="X11" s="9">
        <v>1</v>
      </c>
      <c r="Y11" s="2"/>
      <c r="Z11" s="9">
        <v>1</v>
      </c>
      <c r="AA11" s="2"/>
      <c r="AB11" s="9">
        <v>1</v>
      </c>
      <c r="AC11" s="2"/>
      <c r="AD11">
        <v>-1</v>
      </c>
      <c r="AE11" s="2"/>
      <c r="AF11">
        <v>-1</v>
      </c>
      <c r="AG11" s="2"/>
      <c r="AH11">
        <v>-1</v>
      </c>
      <c r="AI11" s="2">
        <v>1</v>
      </c>
      <c r="AJ11" s="9">
        <v>-1</v>
      </c>
      <c r="AK11" s="2"/>
      <c r="AL11" s="9"/>
      <c r="AM11" s="2"/>
      <c r="AN11">
        <v>-1</v>
      </c>
      <c r="AO11" s="2"/>
      <c r="AP11" s="9">
        <v>-1</v>
      </c>
      <c r="AR11">
        <v>-1</v>
      </c>
      <c r="AT11" s="28"/>
      <c r="AV11" s="2"/>
      <c r="BC11" t="s">
        <v>38</v>
      </c>
      <c r="BD11" t="s">
        <v>0</v>
      </c>
      <c r="BE11" t="s">
        <v>1</v>
      </c>
      <c r="BF11" t="s">
        <v>50</v>
      </c>
      <c r="BH11" s="12" t="str">
        <f>$AD$1</f>
        <v>Rafa</v>
      </c>
      <c r="BI11" s="12">
        <f>SUMIFS($AD$2:$AD$14,$AD$2:$AD$14,1,$AW$2:$AW$14,1)</f>
        <v>1</v>
      </c>
      <c r="BJ11" s="12">
        <f>SUMIFS($AD$2:$AD$14,$AD$2:$AD$14,1,$AW$2:$AW$14,3)</f>
        <v>0</v>
      </c>
      <c r="BK11" s="12">
        <f>SUMIFS($AD$2:$AD$14,$AD$2:$AD$14,1,$AW$2:$AW$14,4)</f>
        <v>1</v>
      </c>
      <c r="BL11" s="30"/>
      <c r="BM11" s="31"/>
    </row>
    <row r="12" spans="1:65" x14ac:dyDescent="0.25">
      <c r="A12" s="1"/>
      <c r="B12">
        <f t="shared" si="3"/>
        <v>1</v>
      </c>
      <c r="C12" s="5">
        <v>4</v>
      </c>
      <c r="D12" s="6">
        <v>2</v>
      </c>
      <c r="E12" t="str">
        <f t="shared" si="4"/>
        <v>-1</v>
      </c>
      <c r="F12" s="9"/>
      <c r="G12" s="2"/>
      <c r="H12" s="9"/>
      <c r="I12" s="2"/>
      <c r="J12" s="9">
        <v>1</v>
      </c>
      <c r="K12" s="2"/>
      <c r="L12" s="9"/>
      <c r="M12" s="2"/>
      <c r="N12" s="9"/>
      <c r="O12" s="2"/>
      <c r="P12" s="9">
        <v>1</v>
      </c>
      <c r="Q12" s="2"/>
      <c r="R12" s="9">
        <v>1</v>
      </c>
      <c r="S12" s="2"/>
      <c r="T12" s="9">
        <v>1</v>
      </c>
      <c r="U12" s="2">
        <v>3</v>
      </c>
      <c r="V12" s="9"/>
      <c r="W12" s="2"/>
      <c r="X12" s="9">
        <v>1</v>
      </c>
      <c r="Y12" s="2">
        <v>1</v>
      </c>
      <c r="Z12" s="9">
        <v>1</v>
      </c>
      <c r="AA12" s="2"/>
      <c r="AB12" s="9">
        <v>-1</v>
      </c>
      <c r="AC12" s="2"/>
      <c r="AD12">
        <v>-1</v>
      </c>
      <c r="AE12" s="2"/>
      <c r="AF12">
        <v>-1</v>
      </c>
      <c r="AG12" s="2"/>
      <c r="AH12">
        <v>-1</v>
      </c>
      <c r="AI12" s="2">
        <v>2</v>
      </c>
      <c r="AJ12" s="9">
        <v>-1</v>
      </c>
      <c r="AK12" s="2"/>
      <c r="AL12" s="9"/>
      <c r="AM12" s="2"/>
      <c r="AO12" s="2"/>
      <c r="AP12" s="9"/>
      <c r="AT12" s="28"/>
      <c r="AV12" s="2"/>
      <c r="BC12" t="str">
        <f>BC7</f>
        <v>Montag</v>
      </c>
      <c r="BD12">
        <f>BD7/COUNTIF($AW$2:$AW$14,1)</f>
        <v>3.25</v>
      </c>
      <c r="BE12">
        <f>BE7/COUNTIF($AW$2:$AW$14,1)</f>
        <v>3.25</v>
      </c>
      <c r="BF12">
        <f>SUM(Tabelle12243[[#This Row],[Alt]:[Jung]])</f>
        <v>6.5</v>
      </c>
      <c r="BH12" s="12" t="str">
        <f>$AB$1</f>
        <v xml:space="preserve">Albert </v>
      </c>
      <c r="BI12" s="12">
        <f>SUMIFS($AB$2:$AB$14,$AB$2:$AB$14,1,$AW$2:$AW$14,1)</f>
        <v>1</v>
      </c>
      <c r="BJ12" s="12">
        <f>SUMIFS($AB$2:$AB$14,$AB$2:$AB$14,1,$AW$2:$AW$14,3)</f>
        <v>0</v>
      </c>
      <c r="BK12" s="12">
        <f>SUMIFS($AB$2:$AB$14,$AB$2:$AB$14,1,$AW$2:$AW$14,4)</f>
        <v>1</v>
      </c>
      <c r="BL12" s="30"/>
      <c r="BM12" s="31"/>
    </row>
    <row r="13" spans="1:65" x14ac:dyDescent="0.25">
      <c r="B13" t="str">
        <f t="shared" si="3"/>
        <v>0</v>
      </c>
      <c r="C13" s="5"/>
      <c r="D13" s="6"/>
      <c r="E13" t="str">
        <f t="shared" si="4"/>
        <v>0</v>
      </c>
      <c r="F13" s="9"/>
      <c r="G13" s="2"/>
      <c r="H13" s="9"/>
      <c r="I13" s="2"/>
      <c r="J13" s="9"/>
      <c r="K13" s="2"/>
      <c r="L13" s="9"/>
      <c r="M13" s="2"/>
      <c r="N13" s="9"/>
      <c r="O13" s="2"/>
      <c r="P13" s="9"/>
      <c r="Q13" s="2"/>
      <c r="R13" s="9"/>
      <c r="S13" s="2"/>
      <c r="T13" s="9"/>
      <c r="U13" s="2"/>
      <c r="V13" s="9"/>
      <c r="W13" s="2"/>
      <c r="X13" s="9"/>
      <c r="Y13" s="2"/>
      <c r="Z13" s="9"/>
      <c r="AA13" s="2"/>
      <c r="AB13" s="9"/>
      <c r="AC13" s="2"/>
      <c r="AE13" s="2"/>
      <c r="AG13" s="2"/>
      <c r="AI13" s="2"/>
      <c r="AJ13" s="9"/>
      <c r="AK13" s="2"/>
      <c r="AL13" s="9"/>
      <c r="AM13" s="2"/>
      <c r="AO13" s="2"/>
      <c r="AP13" s="9"/>
      <c r="AT13" s="28"/>
      <c r="AV13" s="2"/>
      <c r="BC13" t="str">
        <f>BC8</f>
        <v>Mittwoch</v>
      </c>
      <c r="BD13">
        <f>BD8/COUNTIF($AW$2:$AW$14,3)</f>
        <v>6</v>
      </c>
      <c r="BE13">
        <f>BE8/COUNTIF($AW$2:$AW$14,3)</f>
        <v>2.5</v>
      </c>
      <c r="BF13">
        <f>SUM(Tabelle12243[[#This Row],[Alt]:[Jung]])</f>
        <v>8.5</v>
      </c>
      <c r="BH13" s="12" t="str">
        <f>$AF$1</f>
        <v>Robin</v>
      </c>
      <c r="BI13" s="12">
        <f>SUMIFS($AF$2:$AF$14,$AF$2:$AF$14,1,$AW$2:$AW$14,1)</f>
        <v>1</v>
      </c>
      <c r="BJ13" s="12">
        <f>SUMIFS($AF$2:$AF$14,$AF$2:$AF$14,1,$AW$2:$AW$14,3)</f>
        <v>0</v>
      </c>
      <c r="BK13" s="12">
        <f>SUMIFS($AF$2:$AF$14,$AF$2:$AF$14,1,$AW$2:$AW$14,4)</f>
        <v>0</v>
      </c>
      <c r="BL13" s="30"/>
      <c r="BM13" s="31"/>
    </row>
    <row r="14" spans="1:65" ht="15.75" thickBot="1" x14ac:dyDescent="0.3">
      <c r="B14" t="str">
        <f t="shared" si="3"/>
        <v>0</v>
      </c>
      <c r="C14" s="7"/>
      <c r="D14" s="8"/>
      <c r="E14" t="str">
        <f t="shared" si="4"/>
        <v>0</v>
      </c>
      <c r="F14" s="9"/>
      <c r="G14" s="2"/>
      <c r="H14" s="9"/>
      <c r="I14" s="2"/>
      <c r="J14" s="9"/>
      <c r="K14" s="2"/>
      <c r="L14" s="9"/>
      <c r="M14" s="2"/>
      <c r="N14" s="9"/>
      <c r="O14" s="2"/>
      <c r="P14" s="9"/>
      <c r="Q14" s="2"/>
      <c r="R14" s="9"/>
      <c r="S14" s="2"/>
      <c r="T14" s="9"/>
      <c r="U14" s="2"/>
      <c r="V14" s="9"/>
      <c r="W14" s="2"/>
      <c r="X14" s="9"/>
      <c r="Y14" s="2"/>
      <c r="Z14" s="9"/>
      <c r="AA14" s="2"/>
      <c r="AB14" s="9"/>
      <c r="AC14" s="2"/>
      <c r="AE14" s="2"/>
      <c r="AG14" s="2"/>
      <c r="AI14" s="2"/>
      <c r="AJ14" s="9"/>
      <c r="AK14" s="2"/>
      <c r="AL14" s="9"/>
      <c r="AM14" s="2"/>
      <c r="AO14" s="2"/>
      <c r="AP14" s="9"/>
      <c r="AT14" s="28"/>
      <c r="AV14" s="2"/>
      <c r="BC14" t="str">
        <f>BC9</f>
        <v>Donnerstag</v>
      </c>
      <c r="BD14">
        <f>BD9/COUNTIF($AW$2:$AW$14,4)</f>
        <v>8.3333333333333339</v>
      </c>
      <c r="BE14">
        <f>BE9/COUNTIF($AW$2:$AW$14,4)</f>
        <v>2</v>
      </c>
      <c r="BF14">
        <f>SUM(Tabelle12243[[#This Row],[Alt]:[Jung]])</f>
        <v>10.333333333333334</v>
      </c>
      <c r="BH14" s="12" t="str">
        <f>$F$1</f>
        <v>Ben</v>
      </c>
      <c r="BI14" s="12">
        <f>SUMIFS($F$2:$F$14,$F$2:$F$14,1,$AW$2:$AW$14,1)</f>
        <v>1</v>
      </c>
      <c r="BJ14" s="12">
        <f>SUMIFS($F$2:$F$14,$F$2:$F$14,1,$AW$2:$AW$14,3)</f>
        <v>1</v>
      </c>
      <c r="BK14" s="12">
        <f>SUMIFS($F$2:$F$14,$F$2:$F$14,1,$AW$2:$AW$14,4)</f>
        <v>1</v>
      </c>
      <c r="BL14" s="30"/>
      <c r="BM14" s="31"/>
    </row>
    <row r="15" spans="1:65" x14ac:dyDescent="0.25">
      <c r="A15" t="s">
        <v>34</v>
      </c>
      <c r="B15" s="67">
        <f>COUNTIF(B2:B14,1)+COUNTIF(B2:B14,-1)</f>
        <v>11</v>
      </c>
      <c r="C15" s="67"/>
      <c r="D15" s="67"/>
      <c r="E15" s="68"/>
      <c r="F15" s="71">
        <f>(F18+F19)/$B$15</f>
        <v>0.36363636363636365</v>
      </c>
      <c r="G15" s="72"/>
      <c r="H15" s="71">
        <f t="shared" ref="H15" si="5">(H18+H19)/$B$15</f>
        <v>0.27272727272727271</v>
      </c>
      <c r="I15" s="72"/>
      <c r="J15" s="71">
        <f t="shared" ref="J15" si="6">(J18+J19)/$B$15</f>
        <v>0.45454545454545453</v>
      </c>
      <c r="K15" s="72"/>
      <c r="L15" s="71">
        <f t="shared" ref="L15" si="7">(L18+L19)/$B$15</f>
        <v>9.0909090909090912E-2</v>
      </c>
      <c r="M15" s="72"/>
      <c r="N15" s="71">
        <f t="shared" ref="N15" si="8">(N18+N19)/$B$15</f>
        <v>0.81818181818181823</v>
      </c>
      <c r="O15" s="72"/>
      <c r="P15" s="71">
        <f t="shared" ref="P15" si="9">(P18+P19)/$B$15</f>
        <v>0.72727272727272729</v>
      </c>
      <c r="Q15" s="72"/>
      <c r="R15" s="71">
        <f t="shared" ref="R15" si="10">(R18+R19)/$B$15</f>
        <v>0.27272727272727271</v>
      </c>
      <c r="S15" s="72"/>
      <c r="T15" s="71">
        <f t="shared" ref="T15" si="11">(T18+T19)/$B$15</f>
        <v>1</v>
      </c>
      <c r="U15" s="72"/>
      <c r="V15" s="71">
        <f t="shared" ref="V15" si="12">(V18+V19)/$B$15</f>
        <v>0.72727272727272729</v>
      </c>
      <c r="W15" s="72"/>
      <c r="X15" s="71">
        <f t="shared" ref="X15" si="13">(X18+X19)/$B$15</f>
        <v>0.90909090909090906</v>
      </c>
      <c r="Y15" s="72"/>
      <c r="Z15" s="71">
        <f t="shared" ref="Z15" si="14">(Z18+Z19)/$B$15</f>
        <v>0.81818181818181823</v>
      </c>
      <c r="AA15" s="72"/>
      <c r="AB15" s="71">
        <f t="shared" ref="AB15" si="15">(AB18+AB19)/$B$15</f>
        <v>1</v>
      </c>
      <c r="AC15" s="72"/>
      <c r="AD15" s="71">
        <f t="shared" ref="AD15" si="16">(AD18+AD19)/$B$15</f>
        <v>1</v>
      </c>
      <c r="AE15" s="72"/>
      <c r="AF15" s="71">
        <f t="shared" ref="AF15" si="17">(AF18+AF19)/$B$15</f>
        <v>0.72727272727272729</v>
      </c>
      <c r="AG15" s="72"/>
      <c r="AH15" s="71">
        <f t="shared" ref="AH15" si="18">(AH18+AH19)/$B$15</f>
        <v>0.81818181818181823</v>
      </c>
      <c r="AI15" s="72"/>
      <c r="AJ15" s="71">
        <f t="shared" ref="AJ15" si="19">(AJ18+AJ19)/$B$15</f>
        <v>0.72727272727272729</v>
      </c>
      <c r="AK15" s="72"/>
      <c r="AL15" s="71">
        <f t="shared" ref="AL15" si="20">(AL18+AL19)/$B$15</f>
        <v>0.27272727272727271</v>
      </c>
      <c r="AM15" s="72"/>
      <c r="AN15" s="71">
        <f t="shared" ref="AN15" si="21">(AN18+AN19)/$B$15</f>
        <v>0.27272727272727271</v>
      </c>
      <c r="AO15" s="72"/>
      <c r="AP15" s="71">
        <f t="shared" ref="AP15:AR15" si="22">(AP18+AP19)/$B$15</f>
        <v>0.18181818181818182</v>
      </c>
      <c r="AQ15" s="72"/>
      <c r="AR15" s="71">
        <f t="shared" si="22"/>
        <v>0.36363636363636365</v>
      </c>
      <c r="AS15" s="72"/>
      <c r="AT15" s="28"/>
      <c r="AV15" s="2"/>
      <c r="BH15" s="12" t="str">
        <f>$AN$1</f>
        <v>Petar</v>
      </c>
      <c r="BI15" s="12">
        <f>SUMIFS($AN$2:$AN$14,$AN$2:$AN$14,1,$AW$2:$AW$14,1)</f>
        <v>0</v>
      </c>
      <c r="BJ15" s="12">
        <f>SUMIFS($AN$2:$AN$14,$AN$2:$AN$14,1,$AW$2:$AW$14,3)</f>
        <v>0</v>
      </c>
      <c r="BK15" s="12">
        <f>SUMIFS($AN$2:$AN$14,$AN$2:$AN$14,1,$AW$2:$AW$14,4)</f>
        <v>0</v>
      </c>
      <c r="BL15" s="30"/>
      <c r="BM15" s="31"/>
    </row>
    <row r="16" spans="1:65" x14ac:dyDescent="0.25">
      <c r="A16" t="s">
        <v>35</v>
      </c>
      <c r="B16" s="67">
        <f>COUNTIFS(B2:B14, -1, E2:E14, -1)</f>
        <v>0</v>
      </c>
      <c r="C16" s="67"/>
      <c r="D16" s="67"/>
      <c r="E16" s="68"/>
      <c r="F16" s="9"/>
      <c r="G16" s="2"/>
      <c r="H16" s="9"/>
      <c r="I16" s="2"/>
      <c r="J16" s="9"/>
      <c r="K16" s="2"/>
      <c r="L16" s="9"/>
      <c r="M16" s="2"/>
      <c r="N16" s="9"/>
      <c r="O16" s="2"/>
      <c r="P16" s="9"/>
      <c r="Q16" s="2"/>
      <c r="R16" s="9"/>
      <c r="S16" s="2"/>
      <c r="T16" s="75"/>
      <c r="U16" s="68"/>
      <c r="V16" s="9"/>
      <c r="W16" s="2"/>
      <c r="X16" s="9"/>
      <c r="Y16" s="2"/>
      <c r="Z16" s="9"/>
      <c r="AA16" s="2"/>
      <c r="AB16" s="9"/>
      <c r="AC16" s="2"/>
      <c r="AE16" s="2"/>
      <c r="AG16" s="2"/>
      <c r="AI16" s="2"/>
      <c r="AJ16" s="9"/>
      <c r="AK16" s="2"/>
      <c r="AL16" s="9"/>
      <c r="AM16" s="2"/>
      <c r="AO16" s="2"/>
      <c r="AP16" s="9"/>
      <c r="AR16" s="9"/>
      <c r="AT16" s="28"/>
      <c r="AV16" s="2"/>
      <c r="BH16" s="12" t="str">
        <f>$AP$1</f>
        <v>Domi</v>
      </c>
      <c r="BI16" s="12">
        <f>SUMIFS($AP$2:$AP$14,$AP$2:$AP$14,1,$AW$2:$AW$14,1)</f>
        <v>0</v>
      </c>
      <c r="BJ16" s="12">
        <f>SUMIFS($AP$2:$AP$14,$AP$2:$AP$14,1,$AW$2:$AW$14,3)</f>
        <v>0</v>
      </c>
      <c r="BK16" s="12">
        <f>SUMIFS($AP$2:$AP$14,$AP$2:$AP$14,1,$AW$2:$AW$14,4)</f>
        <v>0</v>
      </c>
    </row>
    <row r="17" spans="1:80" x14ac:dyDescent="0.25">
      <c r="A17" t="s">
        <v>36</v>
      </c>
      <c r="B17" s="76">
        <f>B18/(B18+B19)</f>
        <v>0.72727272727272729</v>
      </c>
      <c r="C17" s="76"/>
      <c r="D17" s="77">
        <f>D18/(D18+D19)</f>
        <v>0.2</v>
      </c>
      <c r="E17" s="72"/>
      <c r="F17" s="71">
        <f>IF(COUNTIF(F2:F14,1)+COUNTIF(F2:F14,-1)&gt;2,F18/(F18+F19),"")</f>
        <v>0.75</v>
      </c>
      <c r="G17" s="72"/>
      <c r="H17" s="71">
        <f>IF(COUNTIF(H2:H14,1)+COUNTIF(H2:H14,-1)&gt;2,H18/(H18+H19),"")</f>
        <v>1</v>
      </c>
      <c r="I17" s="72"/>
      <c r="J17" s="71">
        <f>IF(COUNTIF(J2:J14,1)+COUNTIF(J2:J14,-1)&gt;2,J18/(J18+J19),"")</f>
        <v>1</v>
      </c>
      <c r="K17" s="72"/>
      <c r="L17" s="71" t="str">
        <f>IF(COUNTIF(L2:L14,1)+COUNTIF(L2:L14,-1)&gt;2,L18/(L18+L19),"")</f>
        <v/>
      </c>
      <c r="M17" s="72"/>
      <c r="N17" s="71">
        <f>IF(COUNTIF(N2:N14,1)+COUNTIF(N2:N14,-1)&gt;2,N18/(N18+N19),"")</f>
        <v>0.77777777777777779</v>
      </c>
      <c r="O17" s="72"/>
      <c r="P17" s="71">
        <f>IF(COUNTIF(P2:P14,1)+COUNTIF(P2:P14,-1)&gt;2,P18/(P18+P19),"")</f>
        <v>0.75</v>
      </c>
      <c r="Q17" s="72"/>
      <c r="R17" s="71">
        <f>IF(COUNTIF(R2:R14,1)+COUNTIF(R2:R14,-1)&gt;2,R18/(R18+R19),"")</f>
        <v>0.66666666666666663</v>
      </c>
      <c r="S17" s="72"/>
      <c r="T17" s="71">
        <f>IF(COUNTIF(T2:T14,1)+COUNTIF(T2:T14,-1)&gt;2,T18/(T18+T19),"")</f>
        <v>0.81818181818181823</v>
      </c>
      <c r="U17" s="72"/>
      <c r="V17" s="71">
        <f>IF(COUNTIF(V2:V14,1)+COUNTIF(V2:V14,-1)&gt;2,V18/(V18+V19),"")</f>
        <v>0.875</v>
      </c>
      <c r="W17" s="72"/>
      <c r="X17" s="71">
        <f>IF(COUNTIF(X2:X14,1)+COUNTIF(X2:X14,-1)&gt;2,X18/(X18+X19),"")</f>
        <v>0.6</v>
      </c>
      <c r="Y17" s="72"/>
      <c r="Z17" s="71">
        <f>IF(COUNTIF(Z2:Z14,1)+COUNTIF(Z2:Z14,-1)&gt;2,Z18/(Z18+Z19),"")</f>
        <v>0.33333333333333331</v>
      </c>
      <c r="AA17" s="72"/>
      <c r="AB17" s="71">
        <f>IF(COUNTIF(AB2:AB14,1)+COUNTIF(AB2:AB14,-1)&gt;2,AB18/(AB18+AB19),"")</f>
        <v>0.27272727272727271</v>
      </c>
      <c r="AC17" s="72"/>
      <c r="AD17" s="71">
        <f>IF(COUNTIF(AD2:AD14,1)+COUNTIF(AD2:AD14,-1)&gt;2,AD18/(AD18+AD19),"")</f>
        <v>0.18181818181818182</v>
      </c>
      <c r="AE17" s="72"/>
      <c r="AF17" s="71">
        <f>IF(COUNTIF(AF2:AF14,1)+COUNTIF(AF2:AF14,-1)&gt;2,AF18/(AF18+AF19),"")</f>
        <v>0.125</v>
      </c>
      <c r="AG17" s="72"/>
      <c r="AH17" s="71">
        <f>IF(COUNTIF(AH2:AH14,1)+COUNTIF(AH2:AH14,-1)&gt;2,AH18/(AH18+AH19),"")</f>
        <v>0.1111111111111111</v>
      </c>
      <c r="AI17" s="72"/>
      <c r="AJ17" s="71">
        <f>IF(COUNTIF(AJ2:AJ14,1)+COUNTIF(AJ2:AJ14,-1)&gt;2,AJ18/(AJ18+AJ19),"")</f>
        <v>0.125</v>
      </c>
      <c r="AK17" s="72"/>
      <c r="AL17" s="71">
        <f>IF(COUNTIF(AL2:AL14,1)+COUNTIF(AL2:AL14,-1)&gt;2,AL18/(AL18+AL19),"")</f>
        <v>0.33333333333333331</v>
      </c>
      <c r="AM17" s="72"/>
      <c r="AN17" s="71">
        <f>IF(COUNTIF(AN2:AN14,1)+COUNTIF(AN2:AN14,-1)&gt;2,AN18/(AN18+AN19),"")</f>
        <v>0</v>
      </c>
      <c r="AO17" s="72"/>
      <c r="AP17" s="71" t="str">
        <f>IF(COUNTIF(AP2:AP14,1)+COUNTIF(AP2:AP14,-1)&gt;2,AP18/(AP18+AP19),"")</f>
        <v/>
      </c>
      <c r="AQ17" s="72"/>
      <c r="AR17" s="71">
        <f>IF(COUNTIF(AR2:AR14,1)+COUNTIF(AR2:AR14,-1)&gt;2,AR18/(AR18+AR19),"")</f>
        <v>0</v>
      </c>
      <c r="AS17" s="72"/>
      <c r="AT17" s="28" t="s">
        <v>36</v>
      </c>
      <c r="AU17" s="26">
        <f>AU18/(AU18+AU19)</f>
        <v>0.5</v>
      </c>
      <c r="AV17" s="26">
        <f>AV18/(AV18+AV19)</f>
        <v>0.5</v>
      </c>
      <c r="BH17" s="12" t="str">
        <f>$AJ$1</f>
        <v>Flo</v>
      </c>
      <c r="BI17" s="12">
        <f>SUMIFS($AJ$2:$AJ$14,$AJ$2:$AJ$14,1,$AW$2:$AW$14,1)</f>
        <v>1</v>
      </c>
      <c r="BJ17" s="12">
        <f>SUMIFS($AJ$2:$AJ$14,$AJ$2:$AJ$14,1,$AW$2:$AW$14,3)</f>
        <v>0</v>
      </c>
      <c r="BK17" s="12">
        <f>SUMIFS($AJ$2:$AJ$14,$AJ$2:$AJ$14,1,$AW$2:$AW$14,4)</f>
        <v>0</v>
      </c>
    </row>
    <row r="18" spans="1:80" x14ac:dyDescent="0.25">
      <c r="A18" t="s">
        <v>25</v>
      </c>
      <c r="B18" s="67">
        <f>COUNTIF(B2:B14,1)</f>
        <v>8</v>
      </c>
      <c r="C18" s="67"/>
      <c r="D18" s="67">
        <f>COUNTIF(E2:E14,1)</f>
        <v>2</v>
      </c>
      <c r="E18" s="68"/>
      <c r="F18" s="75">
        <f>SUMIF(F2:F14,"&gt;0",F2:F14)</f>
        <v>3</v>
      </c>
      <c r="G18" s="68"/>
      <c r="H18" s="75">
        <f>SUMIF(H2:H14,"&gt;0",H2:H14)</f>
        <v>3</v>
      </c>
      <c r="I18" s="68"/>
      <c r="J18" s="75">
        <f t="shared" ref="J18" si="23">SUMIF(J2:J14,"&gt;0",J2:J14)</f>
        <v>5</v>
      </c>
      <c r="K18" s="68"/>
      <c r="L18" s="75">
        <f t="shared" ref="L18" si="24">SUMIF(L2:L14,"&gt;0",L2:L14)</f>
        <v>0</v>
      </c>
      <c r="M18" s="68"/>
      <c r="N18" s="75">
        <f t="shared" ref="N18" si="25">SUMIF(N2:N14,"&gt;0",N2:N14)</f>
        <v>7</v>
      </c>
      <c r="O18" s="68"/>
      <c r="P18" s="75">
        <f t="shared" ref="P18" si="26">SUMIF(P2:P14,"&gt;0",P2:P14)</f>
        <v>6</v>
      </c>
      <c r="Q18" s="68"/>
      <c r="R18" s="75">
        <f t="shared" ref="R18" si="27">SUMIF(R2:R14,"&gt;0",R2:R14)</f>
        <v>2</v>
      </c>
      <c r="S18" s="68"/>
      <c r="T18" s="75">
        <f t="shared" ref="T18" si="28">SUMIF(T2:T14,"&gt;0",T2:T14)</f>
        <v>9</v>
      </c>
      <c r="U18" s="68"/>
      <c r="V18" s="75">
        <f t="shared" ref="V18" si="29">SUMIF(V2:V14,"&gt;0",V2:V14)</f>
        <v>7</v>
      </c>
      <c r="W18" s="68"/>
      <c r="X18" s="75">
        <f t="shared" ref="X18" si="30">SUMIF(X2:X14,"&gt;0",X2:X14)</f>
        <v>6</v>
      </c>
      <c r="Y18" s="68"/>
      <c r="Z18" s="75">
        <f t="shared" ref="Z18" si="31">SUMIF(Z2:Z14,"&gt;0",Z2:Z14)</f>
        <v>3</v>
      </c>
      <c r="AA18" s="68"/>
      <c r="AB18" s="75">
        <f t="shared" ref="AB18" si="32">SUMIF(AB2:AB14,"&gt;0",AB2:AB14)</f>
        <v>3</v>
      </c>
      <c r="AC18" s="68"/>
      <c r="AD18" s="75">
        <f t="shared" ref="AD18" si="33">SUMIF(AD2:AD14,"&gt;0",AD2:AD14)</f>
        <v>2</v>
      </c>
      <c r="AE18" s="68"/>
      <c r="AF18" s="75">
        <f t="shared" ref="AF18" si="34">SUMIF(AF2:AF14,"&gt;0",AF2:AF14)</f>
        <v>1</v>
      </c>
      <c r="AG18" s="68"/>
      <c r="AH18" s="75">
        <f t="shared" ref="AH18" si="35">SUMIF(AH2:AH14,"&gt;0",AH2:AH14)</f>
        <v>1</v>
      </c>
      <c r="AI18" s="68"/>
      <c r="AJ18" s="75">
        <f t="shared" ref="AJ18" si="36">SUMIF(AJ2:AJ14,"&gt;0",AJ2:AJ14)</f>
        <v>1</v>
      </c>
      <c r="AK18" s="68"/>
      <c r="AL18" s="75">
        <f t="shared" ref="AL18" si="37">SUMIF(AL2:AL14,"&gt;0",AL2:AL14)</f>
        <v>1</v>
      </c>
      <c r="AM18" s="68"/>
      <c r="AN18" s="75">
        <f t="shared" ref="AN18" si="38">SUMIF(AN2:AN14,"&gt;0",AN2:AN14)</f>
        <v>0</v>
      </c>
      <c r="AO18" s="68"/>
      <c r="AP18" s="75">
        <f t="shared" ref="AP18:AR18" si="39">SUMIF(AP2:AP14,"&gt;0",AP2:AP14)</f>
        <v>0</v>
      </c>
      <c r="AQ18" s="68"/>
      <c r="AR18" s="75">
        <f t="shared" si="39"/>
        <v>0</v>
      </c>
      <c r="AS18" s="68"/>
      <c r="AT18" s="28" t="s">
        <v>25</v>
      </c>
      <c r="AU18">
        <f>COUNTIF(AU2:AU9,1)</f>
        <v>2</v>
      </c>
      <c r="AV18" s="2">
        <f>COUNTIF(AV2:AV9,1)</f>
        <v>2</v>
      </c>
      <c r="BH18" s="12" t="str">
        <f>$AL$1</f>
        <v>Laurits</v>
      </c>
      <c r="BI18" s="12">
        <f>SUMIFS($AL$2:$AL$14,$AL$2:$AL$14,1,$AW$2:$AW$14,1)</f>
        <v>0</v>
      </c>
      <c r="BJ18" s="12">
        <f>SUMIFS($AL$2:$AL$14,$AL$2:$AL$14,1,$AW$2:$AW$14,3)</f>
        <v>0</v>
      </c>
      <c r="BK18" s="12">
        <f>SUMIFS($AL$2:$AL$14,$AL$2:$AL$14,1,$AW$2:$AW$14,4)</f>
        <v>1</v>
      </c>
    </row>
    <row r="19" spans="1:80" x14ac:dyDescent="0.25">
      <c r="A19" t="s">
        <v>37</v>
      </c>
      <c r="B19" s="67">
        <f>COUNTIF(B2:B14,-1)</f>
        <v>3</v>
      </c>
      <c r="C19" s="67"/>
      <c r="D19" s="67">
        <f>COUNTIF(E2:E14,-1)</f>
        <v>8</v>
      </c>
      <c r="E19" s="68"/>
      <c r="F19" s="75">
        <f>-1*SUMIF(F2:F14,"&lt;0",F2:F14)</f>
        <v>1</v>
      </c>
      <c r="G19" s="68"/>
      <c r="H19" s="75">
        <f t="shared" ref="H19" si="40">-1*SUMIF(H2:H14,"&lt;0",H2:H14)</f>
        <v>0</v>
      </c>
      <c r="I19" s="68"/>
      <c r="J19" s="75">
        <f t="shared" ref="J19" si="41">-1*SUMIF(J2:J14,"&lt;0",J2:J14)</f>
        <v>0</v>
      </c>
      <c r="K19" s="68"/>
      <c r="L19" s="75">
        <f t="shared" ref="L19" si="42">-1*SUMIF(L2:L14,"&lt;0",L2:L14)</f>
        <v>1</v>
      </c>
      <c r="M19" s="68"/>
      <c r="N19" s="75">
        <f t="shared" ref="N19" si="43">-1*SUMIF(N2:N14,"&lt;0",N2:N14)</f>
        <v>2</v>
      </c>
      <c r="O19" s="68"/>
      <c r="P19" s="75">
        <f t="shared" ref="P19" si="44">-1*SUMIF(P2:P14,"&lt;0",P2:P14)</f>
        <v>2</v>
      </c>
      <c r="Q19" s="68"/>
      <c r="R19" s="75">
        <f t="shared" ref="R19" si="45">-1*SUMIF(R2:R14,"&lt;0",R2:R14)</f>
        <v>1</v>
      </c>
      <c r="S19" s="68"/>
      <c r="T19" s="75">
        <f t="shared" ref="T19" si="46">-1*SUMIF(T2:T14,"&lt;0",T2:T14)</f>
        <v>2</v>
      </c>
      <c r="U19" s="68"/>
      <c r="V19" s="75">
        <f t="shared" ref="V19" si="47">-1*SUMIF(V2:V14,"&lt;0",V2:V14)</f>
        <v>1</v>
      </c>
      <c r="W19" s="68"/>
      <c r="X19" s="75">
        <f t="shared" ref="X19" si="48">-1*SUMIF(X2:X14,"&lt;0",X2:X14)</f>
        <v>4</v>
      </c>
      <c r="Y19" s="68"/>
      <c r="Z19" s="75">
        <f t="shared" ref="Z19" si="49">-1*SUMIF(Z2:Z14,"&lt;0",Z2:Z14)</f>
        <v>6</v>
      </c>
      <c r="AA19" s="68"/>
      <c r="AB19" s="75">
        <f t="shared" ref="AB19" si="50">-1*SUMIF(AB2:AB14,"&lt;0",AB2:AB14)</f>
        <v>8</v>
      </c>
      <c r="AC19" s="68"/>
      <c r="AD19" s="75">
        <f t="shared" ref="AD19" si="51">-1*SUMIF(AD2:AD14,"&lt;0",AD2:AD14)</f>
        <v>9</v>
      </c>
      <c r="AE19" s="68"/>
      <c r="AF19" s="75">
        <f t="shared" ref="AF19" si="52">-1*SUMIF(AF2:AF14,"&lt;0",AF2:AF14)</f>
        <v>7</v>
      </c>
      <c r="AG19" s="68"/>
      <c r="AH19" s="75">
        <f t="shared" ref="AH19" si="53">-1*SUMIF(AH2:AH14,"&lt;0",AH2:AH14)</f>
        <v>8</v>
      </c>
      <c r="AI19" s="68"/>
      <c r="AJ19" s="75">
        <f t="shared" ref="AJ19" si="54">-1*SUMIF(AJ2:AJ14,"&lt;0",AJ2:AJ14)</f>
        <v>7</v>
      </c>
      <c r="AK19" s="68"/>
      <c r="AL19" s="75">
        <f t="shared" ref="AL19" si="55">-1*SUMIF(AL2:AL14,"&lt;0",AL2:AL14)</f>
        <v>2</v>
      </c>
      <c r="AM19" s="68"/>
      <c r="AN19" s="75">
        <f t="shared" ref="AN19" si="56">-1*SUMIF(AN2:AN14,"&lt;0",AN2:AN14)</f>
        <v>3</v>
      </c>
      <c r="AO19" s="68"/>
      <c r="AP19" s="75">
        <f t="shared" ref="AP19:AR19" si="57">-1*SUMIF(AP2:AP14,"&lt;0",AP2:AP14)</f>
        <v>2</v>
      </c>
      <c r="AQ19" s="68"/>
      <c r="AR19" s="75">
        <f t="shared" si="57"/>
        <v>4</v>
      </c>
      <c r="AS19" s="68"/>
      <c r="AT19" s="28" t="s">
        <v>37</v>
      </c>
      <c r="AU19">
        <f>COUNTIF(AU2:AU14,-1)</f>
        <v>2</v>
      </c>
      <c r="AV19" s="2">
        <f>COUNTIF(AV2:AV14,-1)</f>
        <v>2</v>
      </c>
    </row>
    <row r="20" spans="1:80" x14ac:dyDescent="0.25">
      <c r="A20" t="s">
        <v>30</v>
      </c>
      <c r="B20" s="67">
        <f>SUM(C2:C14)</f>
        <v>57</v>
      </c>
      <c r="C20" s="67"/>
      <c r="D20" s="67">
        <f>SUM(D2:D14)</f>
        <v>27</v>
      </c>
      <c r="E20" s="68"/>
      <c r="F20" s="75">
        <f>SUM(G2:G14)</f>
        <v>1</v>
      </c>
      <c r="G20" s="68"/>
      <c r="H20" s="78">
        <f t="shared" ref="H20" si="58">SUM(I2:I14)</f>
        <v>1</v>
      </c>
      <c r="I20" s="79"/>
      <c r="J20" s="78">
        <f t="shared" ref="J20" si="59">SUM(K2:K14)</f>
        <v>2</v>
      </c>
      <c r="K20" s="79"/>
      <c r="L20" s="78">
        <f t="shared" ref="L20" si="60">SUM(M2:M14)</f>
        <v>0</v>
      </c>
      <c r="M20" s="79"/>
      <c r="N20" s="78">
        <f t="shared" ref="N20" si="61">SUM(O2:O14)</f>
        <v>17</v>
      </c>
      <c r="O20" s="79"/>
      <c r="P20" s="78">
        <f t="shared" ref="P20" si="62">SUM(Q2:Q14)</f>
        <v>8</v>
      </c>
      <c r="Q20" s="79"/>
      <c r="R20" s="78">
        <f t="shared" ref="R20" si="63">SUM(S2:S14)</f>
        <v>3</v>
      </c>
      <c r="S20" s="79"/>
      <c r="T20" s="78">
        <f t="shared" ref="T20" si="64">SUM(U2:U14)</f>
        <v>17</v>
      </c>
      <c r="U20" s="79"/>
      <c r="V20" s="78">
        <f t="shared" ref="V20" si="65">SUM(W2:W14)</f>
        <v>2</v>
      </c>
      <c r="W20" s="79"/>
      <c r="X20" s="78">
        <f t="shared" ref="X20" si="66">SUM(Y2:Y14)</f>
        <v>1</v>
      </c>
      <c r="Y20" s="79"/>
      <c r="Z20" s="78">
        <f t="shared" ref="Z20" si="67">SUM(AA2:AA14)</f>
        <v>1</v>
      </c>
      <c r="AA20" s="79"/>
      <c r="AB20" s="78">
        <f t="shared" ref="AB20" si="68">SUM(AC2:AC14)</f>
        <v>2</v>
      </c>
      <c r="AC20" s="79"/>
      <c r="AD20" s="78">
        <f t="shared" ref="AD20" si="69">SUM(AE2:AE14)</f>
        <v>4</v>
      </c>
      <c r="AE20" s="79"/>
      <c r="AF20" s="78">
        <f t="shared" ref="AF20" si="70">SUM(AG2:AG14)</f>
        <v>2</v>
      </c>
      <c r="AG20" s="79"/>
      <c r="AH20" s="78">
        <f t="shared" ref="AH20" si="71">SUM(AI2:AI14)</f>
        <v>11</v>
      </c>
      <c r="AI20" s="79"/>
      <c r="AJ20" s="78">
        <f t="shared" ref="AJ20" si="72">SUM(AK2:AK14)</f>
        <v>2</v>
      </c>
      <c r="AK20" s="79"/>
      <c r="AL20" s="78">
        <f t="shared" ref="AL20" si="73">SUM(AM2:AM14)</f>
        <v>0</v>
      </c>
      <c r="AM20" s="79"/>
      <c r="AN20" s="78">
        <f t="shared" ref="AN20" si="74">SUM(AO2:AO14)</f>
        <v>0</v>
      </c>
      <c r="AO20" s="79"/>
      <c r="AP20" s="78">
        <f t="shared" ref="AP20" si="75">SUM(AQ2:AQ14)</f>
        <v>0</v>
      </c>
      <c r="AQ20" s="79"/>
      <c r="AR20" s="78">
        <f>SUM(AS2:AS14)</f>
        <v>1</v>
      </c>
      <c r="AS20" s="79"/>
      <c r="AT20" s="29" t="s">
        <v>30</v>
      </c>
      <c r="AU20" s="24" cm="1">
        <f t="array" ref="AU20">SUM((D2:D14)*(AT2:AT14))</f>
        <v>11</v>
      </c>
      <c r="AV20" s="25" cm="1">
        <f t="array" ref="AV20">SUM((C2:C14)*(AT2:AT14))</f>
        <v>24</v>
      </c>
    </row>
    <row r="21" spans="1:80" x14ac:dyDescent="0.25">
      <c r="A21" t="s">
        <v>38</v>
      </c>
      <c r="B21" s="80">
        <f>B20/(B18+B19)</f>
        <v>5.1818181818181817</v>
      </c>
      <c r="C21" s="80"/>
      <c r="D21" s="80">
        <f t="shared" ref="D21" si="76">D20/(D18+D19)</f>
        <v>2.7</v>
      </c>
      <c r="E21" s="80"/>
      <c r="F21" s="90">
        <f t="shared" ref="F21" si="77">F20/(F18+F19)</f>
        <v>0.25</v>
      </c>
      <c r="G21" s="91"/>
      <c r="H21" s="90">
        <f t="shared" ref="H21" si="78">H20/(H18+H19)</f>
        <v>0.33333333333333331</v>
      </c>
      <c r="I21" s="91"/>
      <c r="J21" s="90">
        <f t="shared" ref="J21" si="79">J20/(J18+J19)</f>
        <v>0.4</v>
      </c>
      <c r="K21" s="91"/>
      <c r="L21" s="90">
        <f t="shared" ref="L21" si="80">L20/(L18+L19)</f>
        <v>0</v>
      </c>
      <c r="M21" s="91"/>
      <c r="N21" s="90">
        <f t="shared" ref="N21" si="81">N20/(N18+N19)</f>
        <v>1.8888888888888888</v>
      </c>
      <c r="O21" s="91"/>
      <c r="P21" s="90">
        <f t="shared" ref="P21" si="82">P20/(P18+P19)</f>
        <v>1</v>
      </c>
      <c r="Q21" s="91"/>
      <c r="R21" s="90">
        <f t="shared" ref="R21" si="83">R20/(R18+R19)</f>
        <v>1</v>
      </c>
      <c r="S21" s="91"/>
      <c r="T21" s="90">
        <f t="shared" ref="T21" si="84">T20/(T18+T19)</f>
        <v>1.5454545454545454</v>
      </c>
      <c r="U21" s="91"/>
      <c r="V21" s="90">
        <f t="shared" ref="V21" si="85">V20/(V18+V19)</f>
        <v>0.25</v>
      </c>
      <c r="W21" s="91"/>
      <c r="X21" s="90">
        <f t="shared" ref="X21" si="86">X20/(X18+X19)</f>
        <v>0.1</v>
      </c>
      <c r="Y21" s="91"/>
      <c r="Z21" s="90">
        <f t="shared" ref="Z21" si="87">Z20/(Z18+Z19)</f>
        <v>0.1111111111111111</v>
      </c>
      <c r="AA21" s="91"/>
      <c r="AB21" s="90">
        <f t="shared" ref="AB21" si="88">AB20/(AB18+AB19)</f>
        <v>0.18181818181818182</v>
      </c>
      <c r="AC21" s="91"/>
      <c r="AD21" s="90">
        <f t="shared" ref="AD21" si="89">AD20/(AD18+AD19)</f>
        <v>0.36363636363636365</v>
      </c>
      <c r="AE21" s="91"/>
      <c r="AF21" s="90">
        <f t="shared" ref="AF21" si="90">AF20/(AF18+AF19)</f>
        <v>0.25</v>
      </c>
      <c r="AG21" s="91"/>
      <c r="AH21" s="90">
        <f t="shared" ref="AH21" si="91">AH20/(AH18+AH19)</f>
        <v>1.2222222222222223</v>
      </c>
      <c r="AI21" s="91"/>
      <c r="AJ21" s="90">
        <f t="shared" ref="AJ21" si="92">AJ20/(AJ18+AJ19)</f>
        <v>0.25</v>
      </c>
      <c r="AK21" s="91"/>
      <c r="AL21" s="90">
        <f t="shared" ref="AL21" si="93">AL20/(AL18+AL19)</f>
        <v>0</v>
      </c>
      <c r="AM21" s="91"/>
      <c r="AN21" s="90">
        <f t="shared" ref="AN21" si="94">AN20/(AN18+AN19)</f>
        <v>0</v>
      </c>
      <c r="AO21" s="91"/>
      <c r="AP21" s="90">
        <f t="shared" ref="AP21:AR21" si="95">AP20/(AP18+AP19)</f>
        <v>0</v>
      </c>
      <c r="AQ21" s="91"/>
      <c r="AR21" s="92">
        <f t="shared" si="95"/>
        <v>0.25</v>
      </c>
      <c r="AS21" s="93"/>
      <c r="AT21" s="42"/>
      <c r="AU21" s="40">
        <f>AU20/(AU18+AU19)</f>
        <v>2.75</v>
      </c>
      <c r="AV21" s="40">
        <f>AV20/(AV18+AV19)</f>
        <v>6</v>
      </c>
      <c r="AW21" s="41"/>
      <c r="BA21" t="s">
        <v>36</v>
      </c>
      <c r="BH21" t="s">
        <v>30</v>
      </c>
    </row>
    <row r="22" spans="1:80" x14ac:dyDescent="0.25">
      <c r="F22" s="83"/>
      <c r="G22" s="83"/>
      <c r="H22" s="83"/>
      <c r="I22" s="83"/>
      <c r="J22" s="83"/>
      <c r="K22" s="83"/>
      <c r="L22" s="45"/>
      <c r="M22" s="45"/>
      <c r="N22" s="45"/>
      <c r="O22" s="45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BA22" t="s">
        <v>26</v>
      </c>
      <c r="BB22" t="s">
        <v>41</v>
      </c>
      <c r="BC22" t="s">
        <v>30</v>
      </c>
      <c r="BD22" t="s">
        <v>36</v>
      </c>
      <c r="BE22" t="s">
        <v>25</v>
      </c>
      <c r="BF22" t="s">
        <v>37</v>
      </c>
      <c r="BH22" t="s">
        <v>26</v>
      </c>
      <c r="BI22" t="s">
        <v>41</v>
      </c>
      <c r="BJ22" t="s">
        <v>30</v>
      </c>
      <c r="BL22" s="36" t="s">
        <v>26</v>
      </c>
      <c r="BM22" s="36" t="s">
        <v>25</v>
      </c>
    </row>
    <row r="23" spans="1:80" x14ac:dyDescent="0.25">
      <c r="BA23" s="12" t="str">
        <f>$J$1</f>
        <v>Molli</v>
      </c>
      <c r="BB23" s="12">
        <f>_xlfn.RANK.EQ($J$17,$F$17:$AQ$17)</f>
        <v>1</v>
      </c>
      <c r="BC23" s="12">
        <f>$J$20</f>
        <v>2</v>
      </c>
      <c r="BD23" s="30">
        <f>$J$17</f>
        <v>1</v>
      </c>
      <c r="BE23" s="31">
        <f>$J$18</f>
        <v>5</v>
      </c>
      <c r="BF23" s="31">
        <f>$J$19</f>
        <v>0</v>
      </c>
      <c r="BH23" s="12" t="str">
        <f>$N$1</f>
        <v>Nico</v>
      </c>
      <c r="BI23" s="12">
        <f>_xlfn.RANK.EQ($N$17,$F$17:$AQ$17)</f>
        <v>5</v>
      </c>
      <c r="BJ23" s="12">
        <f>$N$20</f>
        <v>17</v>
      </c>
      <c r="BL23" s="12" t="str">
        <f>$T$1</f>
        <v>Crouch</v>
      </c>
      <c r="BM23" s="31">
        <f>$T$18</f>
        <v>9</v>
      </c>
    </row>
    <row r="24" spans="1:80" x14ac:dyDescent="0.25">
      <c r="A24" t="s">
        <v>42</v>
      </c>
      <c r="D24" s="67">
        <f>(D18 -AF18)/(D19+D18-AF18-AF19)</f>
        <v>0.5</v>
      </c>
      <c r="E24" s="67"/>
      <c r="AF24" t="s">
        <v>49</v>
      </c>
      <c r="AG24" s="46" t="s">
        <v>59</v>
      </c>
      <c r="BA24" s="12" t="str">
        <f>$H$1</f>
        <v xml:space="preserve">Daniel </v>
      </c>
      <c r="BB24" s="12">
        <f>_xlfn.RANK.EQ($H$17,$G$17:$AQ$17)</f>
        <v>1</v>
      </c>
      <c r="BC24" s="12">
        <f>$H$20</f>
        <v>1</v>
      </c>
      <c r="BD24" s="30">
        <f>$H$17</f>
        <v>1</v>
      </c>
      <c r="BE24" s="31">
        <f>$H$18</f>
        <v>3</v>
      </c>
      <c r="BF24" s="31">
        <f>$H$19</f>
        <v>0</v>
      </c>
      <c r="BH24" s="12" t="str">
        <f>$T$1</f>
        <v>Crouch</v>
      </c>
      <c r="BI24" s="12">
        <f>_xlfn.RANK.EQ($T$17,$F$17:$AQ$17)</f>
        <v>4</v>
      </c>
      <c r="BJ24" s="12">
        <f>$T$20</f>
        <v>17</v>
      </c>
      <c r="BL24" s="12" t="str">
        <f>$V$1</f>
        <v>Julien</v>
      </c>
      <c r="BM24" s="31">
        <f>$V$18</f>
        <v>7</v>
      </c>
    </row>
    <row r="25" spans="1:80" x14ac:dyDescent="0.25">
      <c r="A25" t="s">
        <v>56</v>
      </c>
      <c r="D25" s="67">
        <f>(B18 -N18)/(B19+B18-N18-N19)</f>
        <v>0.5</v>
      </c>
      <c r="E25" s="67"/>
      <c r="AU25" s="10"/>
      <c r="AV25" s="10"/>
      <c r="AW25" s="10"/>
      <c r="BA25" s="12" t="str">
        <f>$V$1</f>
        <v>Julien</v>
      </c>
      <c r="BB25" s="12">
        <f>_xlfn.RANK.EQ($V$17,$F$17:$AQ$17)</f>
        <v>3</v>
      </c>
      <c r="BC25" s="12">
        <f>$V$20</f>
        <v>2</v>
      </c>
      <c r="BD25" s="30">
        <f>$V$17</f>
        <v>0.875</v>
      </c>
      <c r="BE25" s="31">
        <f>$V$18</f>
        <v>7</v>
      </c>
      <c r="BF25" s="31">
        <f>$V$19</f>
        <v>1</v>
      </c>
      <c r="BH25" s="12" t="s">
        <v>16</v>
      </c>
      <c r="BI25" s="12">
        <v>13</v>
      </c>
      <c r="BJ25" s="12">
        <f>$AH$19</f>
        <v>8</v>
      </c>
      <c r="BL25" s="12" t="str">
        <f>$N$1</f>
        <v>Nico</v>
      </c>
      <c r="BM25" s="31">
        <f>$N$18</f>
        <v>7</v>
      </c>
    </row>
    <row r="26" spans="1:80" x14ac:dyDescent="0.25">
      <c r="AU26" s="11" t="s">
        <v>35</v>
      </c>
      <c r="BA26" s="12" t="str">
        <f>$T$1</f>
        <v>Crouch</v>
      </c>
      <c r="BB26" s="12">
        <f>_xlfn.RANK.EQ($T$17,$F$17:$AQ$17)</f>
        <v>4</v>
      </c>
      <c r="BC26" s="12">
        <f>$T$20</f>
        <v>17</v>
      </c>
      <c r="BD26" s="30">
        <f>$T$17</f>
        <v>0.81818181818181823</v>
      </c>
      <c r="BE26" s="31">
        <f>$T$18</f>
        <v>9</v>
      </c>
      <c r="BF26" s="31">
        <f>$T$19</f>
        <v>2</v>
      </c>
      <c r="BH26" s="12" t="str">
        <f>$P$1</f>
        <v>Alex</v>
      </c>
      <c r="BI26" s="12">
        <f>_xlfn.RANK.EQ($P$17,$F$17:$AQ$17)</f>
        <v>6</v>
      </c>
      <c r="BJ26" s="12">
        <f>$P$20</f>
        <v>8</v>
      </c>
      <c r="BL26" s="12" t="str">
        <f>$P$1</f>
        <v>Alex</v>
      </c>
      <c r="BM26" s="31">
        <f>$P$18</f>
        <v>6</v>
      </c>
    </row>
    <row r="27" spans="1:80" x14ac:dyDescent="0.25">
      <c r="AU27" s="11" t="s">
        <v>0</v>
      </c>
      <c r="AV27" s="10"/>
      <c r="AW27" s="10"/>
      <c r="BA27" s="12" t="str">
        <f>$N$1</f>
        <v>Nico</v>
      </c>
      <c r="BB27" s="12">
        <f>_xlfn.RANK.EQ($N$17,$F$17:$AQ$17)</f>
        <v>5</v>
      </c>
      <c r="BC27" s="12">
        <f>$N$20</f>
        <v>17</v>
      </c>
      <c r="BD27" s="30">
        <f>$N$17</f>
        <v>0.77777777777777779</v>
      </c>
      <c r="BE27" s="31">
        <f>$N$18</f>
        <v>7</v>
      </c>
      <c r="BF27" s="31">
        <f>$N$19</f>
        <v>2</v>
      </c>
      <c r="BH27" s="12" t="str">
        <f>$AD$1</f>
        <v>Rafa</v>
      </c>
      <c r="BI27" s="12">
        <f>_xlfn.RANK.EQ($AD$17,$F$17:$AQ$17)</f>
        <v>13</v>
      </c>
      <c r="BJ27" s="12">
        <f>$AD$20</f>
        <v>4</v>
      </c>
      <c r="BL27" s="12" t="str">
        <f>$X$1</f>
        <v>Josh</v>
      </c>
      <c r="BM27" s="31">
        <f>$X$18</f>
        <v>6</v>
      </c>
    </row>
    <row r="28" spans="1:80" x14ac:dyDescent="0.25">
      <c r="AU28" s="11" t="s">
        <v>1</v>
      </c>
      <c r="AV28" s="10"/>
      <c r="AW28" s="10"/>
      <c r="BA28" s="12" t="str">
        <f>$P$1</f>
        <v>Alex</v>
      </c>
      <c r="BB28" s="12">
        <f>_xlfn.RANK.EQ($P$17,$F$17:$AQ$17)</f>
        <v>6</v>
      </c>
      <c r="BC28" s="12">
        <f>$P$20</f>
        <v>8</v>
      </c>
      <c r="BD28" s="30">
        <f>$P$17</f>
        <v>0.75</v>
      </c>
      <c r="BE28" s="31">
        <f>$P$18</f>
        <v>6</v>
      </c>
      <c r="BF28" s="12">
        <f>$P$19</f>
        <v>2</v>
      </c>
      <c r="BH28" s="12" t="str">
        <f>$J$1</f>
        <v>Molli</v>
      </c>
      <c r="BI28" s="12">
        <f>_xlfn.RANK.EQ($J$17,$F$17:$AQ$17)</f>
        <v>1</v>
      </c>
      <c r="BJ28" s="12">
        <f>$J$20</f>
        <v>2</v>
      </c>
      <c r="BL28" s="12" t="str">
        <f>$J$1</f>
        <v>Molli</v>
      </c>
      <c r="BM28" s="31">
        <f>$J$18</f>
        <v>5</v>
      </c>
    </row>
    <row r="29" spans="1:80" x14ac:dyDescent="0.25">
      <c r="AU29" s="10"/>
      <c r="AV29" s="10"/>
      <c r="AW29" s="10"/>
      <c r="BA29" s="12" t="str">
        <f>$F$1</f>
        <v>Ben</v>
      </c>
      <c r="BB29" s="12">
        <f>_xlfn.RANK.EQ($F$17,$F$17:$AQ$17)</f>
        <v>6</v>
      </c>
      <c r="BC29" s="12">
        <f>$F$20</f>
        <v>1</v>
      </c>
      <c r="BD29" s="30">
        <f>$F$17</f>
        <v>0.75</v>
      </c>
      <c r="BE29" s="31">
        <f>$F$18</f>
        <v>3</v>
      </c>
      <c r="BF29" s="31">
        <f>$F$19</f>
        <v>1</v>
      </c>
      <c r="BH29" s="12" t="str">
        <f>$AB$1</f>
        <v xml:space="preserve">Albert </v>
      </c>
      <c r="BI29" s="12">
        <f>_xlfn.RANK.EQ($AB$17,$F$17:$AQ$17)</f>
        <v>12</v>
      </c>
      <c r="BJ29" s="12">
        <f>$AB$20</f>
        <v>2</v>
      </c>
      <c r="BL29" s="12" t="str">
        <f>$H$1</f>
        <v xml:space="preserve">Daniel </v>
      </c>
      <c r="BM29" s="31">
        <f>$H$18</f>
        <v>3</v>
      </c>
    </row>
    <row r="30" spans="1:80" x14ac:dyDescent="0.25">
      <c r="AR30" s="10"/>
      <c r="BA30" s="12" t="str">
        <f>$X$1</f>
        <v>Josh</v>
      </c>
      <c r="BB30" s="12">
        <f>_xlfn.RANK.EQ($X$17,$F$17:$AQ$17)</f>
        <v>9</v>
      </c>
      <c r="BC30" s="12">
        <f>$X$20</f>
        <v>1</v>
      </c>
      <c r="BD30" s="30">
        <f>$X$17</f>
        <v>0.6</v>
      </c>
      <c r="BE30" s="31">
        <f>$X$18</f>
        <v>6</v>
      </c>
      <c r="BF30" s="31">
        <f>$X$19</f>
        <v>4</v>
      </c>
      <c r="BH30" s="12" t="str">
        <f>$V$1</f>
        <v>Julien</v>
      </c>
      <c r="BI30" s="12">
        <f>_xlfn.RANK.EQ($V$17,$F$17:$AQ$17)</f>
        <v>3</v>
      </c>
      <c r="BJ30" s="12">
        <f>$V$20</f>
        <v>2</v>
      </c>
      <c r="BL30" s="12" t="str">
        <f>$Z$1</f>
        <v xml:space="preserve">Jamie </v>
      </c>
      <c r="BM30" s="31">
        <f>$Z$18</f>
        <v>3</v>
      </c>
    </row>
    <row r="31" spans="1:80" x14ac:dyDescent="0.25">
      <c r="BA31" s="12" t="str">
        <f>$AL$1</f>
        <v>Laurits</v>
      </c>
      <c r="BB31" s="12">
        <f>_xlfn.RANK.EQ($AL$17,$F$17:$AQ$17)</f>
        <v>10</v>
      </c>
      <c r="BC31" s="12">
        <f>$AL$20</f>
        <v>0</v>
      </c>
      <c r="BD31" s="30">
        <f>$AL$17</f>
        <v>0.33333333333333331</v>
      </c>
      <c r="BE31" s="31">
        <f>$AL$18</f>
        <v>1</v>
      </c>
      <c r="BF31" s="31">
        <f>$AL$19</f>
        <v>2</v>
      </c>
      <c r="BH31" s="12" t="str">
        <f>$AF$1</f>
        <v>Robin</v>
      </c>
      <c r="BI31" s="12">
        <f>_xlfn.RANK.EQ($AF$17,$F$17:$AQ$17)</f>
        <v>14</v>
      </c>
      <c r="BJ31" s="12">
        <f>$AF$20</f>
        <v>2</v>
      </c>
      <c r="BL31" s="12" t="str">
        <f>$AB$1</f>
        <v xml:space="preserve">Albert </v>
      </c>
      <c r="BM31" s="31">
        <f>$AB$18</f>
        <v>3</v>
      </c>
    </row>
    <row r="32" spans="1:80" x14ac:dyDescent="0.25">
      <c r="BA32" s="12" t="str">
        <f>$Z$1</f>
        <v xml:space="preserve">Jamie </v>
      </c>
      <c r="BB32" s="12">
        <f>_xlfn.RANK.EQ($Z$17,$F$17:$AQ$17)</f>
        <v>10</v>
      </c>
      <c r="BC32" s="12">
        <f>$Z$20</f>
        <v>1</v>
      </c>
      <c r="BD32" s="30">
        <f>$Z$17</f>
        <v>0.33333333333333331</v>
      </c>
      <c r="BE32" s="31">
        <f>$Z$18</f>
        <v>3</v>
      </c>
      <c r="BF32" s="31">
        <f>$Z$19</f>
        <v>6</v>
      </c>
      <c r="BH32" s="12" t="str">
        <f>$AJ$1</f>
        <v>Flo</v>
      </c>
      <c r="BI32" s="12">
        <f>_xlfn.RANK.EQ($AJ$17,$F$17:$AQ$17)</f>
        <v>14</v>
      </c>
      <c r="BJ32" s="12">
        <f>$AJ$20</f>
        <v>2</v>
      </c>
      <c r="BL32" s="12" t="str">
        <f>$F$1</f>
        <v>Ben</v>
      </c>
      <c r="BM32" s="31">
        <f>$F$18</f>
        <v>3</v>
      </c>
      <c r="CB32" t="s">
        <v>57</v>
      </c>
    </row>
    <row r="33" spans="52:65" x14ac:dyDescent="0.25">
      <c r="BA33" s="12" t="str">
        <f>$AB$1</f>
        <v xml:space="preserve">Albert </v>
      </c>
      <c r="BB33" s="12">
        <f>_xlfn.RANK.EQ($AB$17,$F$17:$AQ$17)</f>
        <v>12</v>
      </c>
      <c r="BC33" s="12">
        <f>$AB$20</f>
        <v>2</v>
      </c>
      <c r="BD33" s="30">
        <f>$AB$17</f>
        <v>0.27272727272727271</v>
      </c>
      <c r="BE33" s="31">
        <f>$AB$18</f>
        <v>3</v>
      </c>
      <c r="BF33" s="31">
        <f>$AB$19</f>
        <v>8</v>
      </c>
      <c r="BH33" s="12" t="str">
        <f>$H$1</f>
        <v xml:space="preserve">Daniel </v>
      </c>
      <c r="BI33" s="12">
        <f>_xlfn.RANK.EQ($H$17,$G$17:$AQ$17)</f>
        <v>1</v>
      </c>
      <c r="BJ33" s="12">
        <f>$H$20</f>
        <v>1</v>
      </c>
      <c r="BL33" s="12" t="str">
        <f>$AD$1</f>
        <v>Rafa</v>
      </c>
      <c r="BM33" s="31">
        <f>$AD$18</f>
        <v>2</v>
      </c>
    </row>
    <row r="34" spans="52:65" x14ac:dyDescent="0.25">
      <c r="BA34" s="12" t="str">
        <f>$AD$1</f>
        <v>Rafa</v>
      </c>
      <c r="BB34" s="12">
        <f>_xlfn.RANK.EQ($AD$17,$F$17:$AQ$17)</f>
        <v>13</v>
      </c>
      <c r="BC34" s="12">
        <f>$AD$20</f>
        <v>4</v>
      </c>
      <c r="BD34" s="30">
        <f>$AD$17</f>
        <v>0.18181818181818182</v>
      </c>
      <c r="BE34" s="31">
        <f>$AD$18</f>
        <v>2</v>
      </c>
      <c r="BF34" s="31">
        <f>$AD$19</f>
        <v>9</v>
      </c>
      <c r="BH34" s="12" t="str">
        <f>$AP$1</f>
        <v>Domi</v>
      </c>
      <c r="BI34" s="12" t="e">
        <f>_xlfn.RANK.EQ($AP$17,$F$17:$AQ$17)</f>
        <v>#VALUE!</v>
      </c>
      <c r="BJ34" s="12">
        <f>$H$20</f>
        <v>1</v>
      </c>
      <c r="BL34" s="12" t="str">
        <f>$AL$1</f>
        <v>Laurits</v>
      </c>
      <c r="BM34" s="31">
        <f>$AL$18</f>
        <v>1</v>
      </c>
    </row>
    <row r="35" spans="52:65" x14ac:dyDescent="0.25">
      <c r="BA35" s="12" t="str">
        <f>$AJ$1</f>
        <v>Flo</v>
      </c>
      <c r="BB35" s="12">
        <f>_xlfn.RANK.EQ($AJ$17,$F$17:$AQ$17)</f>
        <v>14</v>
      </c>
      <c r="BC35" s="12">
        <f>$AJ$20</f>
        <v>2</v>
      </c>
      <c r="BD35" s="30">
        <f>$AJ$17</f>
        <v>0.125</v>
      </c>
      <c r="BE35" s="31">
        <f>$AJ$18</f>
        <v>1</v>
      </c>
      <c r="BF35" s="31">
        <f>$AJ$19</f>
        <v>7</v>
      </c>
      <c r="BH35" s="12" t="str">
        <f>$Z$1</f>
        <v xml:space="preserve">Jamie </v>
      </c>
      <c r="BI35" s="12">
        <f>_xlfn.RANK.EQ($Z$17,$F$17:$AQ$17)</f>
        <v>10</v>
      </c>
      <c r="BJ35" s="12">
        <f>$Z$20</f>
        <v>1</v>
      </c>
      <c r="BL35" s="12" t="str">
        <f>$AF$1</f>
        <v>Robin</v>
      </c>
      <c r="BM35" s="31">
        <f>$AF$18</f>
        <v>1</v>
      </c>
    </row>
    <row r="36" spans="52:65" x14ac:dyDescent="0.25">
      <c r="BA36" s="12" t="str">
        <f>$AF$1</f>
        <v>Robin</v>
      </c>
      <c r="BB36" s="12">
        <f>_xlfn.RANK.EQ($AF$17,$F$17:$AQ$17)</f>
        <v>14</v>
      </c>
      <c r="BC36" s="12">
        <f>$AF$20</f>
        <v>2</v>
      </c>
      <c r="BD36" s="30">
        <f>$AF$17</f>
        <v>0.125</v>
      </c>
      <c r="BE36" s="31">
        <f>$AF$18</f>
        <v>1</v>
      </c>
      <c r="BF36" s="31">
        <f>$AF$19</f>
        <v>7</v>
      </c>
      <c r="BH36" s="12" t="str">
        <f>$X$1</f>
        <v>Josh</v>
      </c>
      <c r="BI36" s="12">
        <f>_xlfn.RANK.EQ($X$17,$F$17:$AQ$17)</f>
        <v>9</v>
      </c>
      <c r="BJ36" s="12">
        <f>$X$20</f>
        <v>1</v>
      </c>
      <c r="BL36" s="12" t="str">
        <f>$AJ$1</f>
        <v>Flo</v>
      </c>
      <c r="BM36" s="31">
        <f>$AJ$18</f>
        <v>1</v>
      </c>
    </row>
    <row r="37" spans="52:65" x14ac:dyDescent="0.25">
      <c r="BA37" s="12" t="str">
        <f>$AH$1</f>
        <v>Niki</v>
      </c>
      <c r="BB37" s="12">
        <f>_xlfn.RANK.EQ($AH$17,$F$17:$AQ$17)</f>
        <v>16</v>
      </c>
      <c r="BC37" s="12">
        <f>$AH$20</f>
        <v>11</v>
      </c>
      <c r="BD37" s="30">
        <f>$AH$17</f>
        <v>0.1111111111111111</v>
      </c>
      <c r="BE37" s="31">
        <f>$AH$18</f>
        <v>1</v>
      </c>
      <c r="BF37" s="31">
        <f>$AH$19</f>
        <v>8</v>
      </c>
      <c r="BH37" s="12" t="str">
        <f>$F$1</f>
        <v>Ben</v>
      </c>
      <c r="BI37" s="12">
        <f>_xlfn.RANK.EQ($F$17,$F$17:$AQ$17)</f>
        <v>6</v>
      </c>
      <c r="BJ37" s="12">
        <f>$F$20</f>
        <v>1</v>
      </c>
      <c r="BL37" s="12" t="str">
        <f>$AH$1</f>
        <v>Niki</v>
      </c>
      <c r="BM37" s="31">
        <f>$AH$18</f>
        <v>1</v>
      </c>
    </row>
    <row r="38" spans="52:65" x14ac:dyDescent="0.25">
      <c r="BA38" s="12" t="str">
        <f>$AN$1</f>
        <v>Petar</v>
      </c>
      <c r="BB38" s="12">
        <f>_xlfn.RANK.EQ($AN$17,$F$17:$AQ$17)</f>
        <v>17</v>
      </c>
      <c r="BC38" s="12">
        <f>$AN$20</f>
        <v>0</v>
      </c>
      <c r="BD38" s="30">
        <f>$AN$17</f>
        <v>0</v>
      </c>
      <c r="BE38" s="31">
        <f>$AN$18</f>
        <v>0</v>
      </c>
      <c r="BF38" s="31">
        <f>$AN$19</f>
        <v>3</v>
      </c>
      <c r="BH38" s="12" t="str">
        <f>$AR$1</f>
        <v>Sören</v>
      </c>
      <c r="BI38" s="12">
        <f>_xlfn.RANK.EQ($AR$17,$F$17:$AQ$17)</f>
        <v>17</v>
      </c>
      <c r="BJ38" s="12">
        <f>$AR$20</f>
        <v>1</v>
      </c>
      <c r="BL38" s="12" t="str">
        <f>$L$1</f>
        <v>Fabi</v>
      </c>
      <c r="BM38" s="31">
        <f>$L$18</f>
        <v>0</v>
      </c>
    </row>
    <row r="39" spans="52:65" x14ac:dyDescent="0.25">
      <c r="BA39" s="12" t="str">
        <f>$AR$1</f>
        <v>Sören</v>
      </c>
      <c r="BB39" s="12">
        <f>_xlfn.RANK.EQ($AR$17,$F$17:$AQ$17)</f>
        <v>17</v>
      </c>
      <c r="BC39" s="12">
        <f>$AR$20</f>
        <v>1</v>
      </c>
      <c r="BD39" s="30">
        <f>$AR$17</f>
        <v>0</v>
      </c>
      <c r="BE39" s="31">
        <f>$AR$18</f>
        <v>0</v>
      </c>
      <c r="BF39" s="31">
        <f>$AR$19</f>
        <v>4</v>
      </c>
      <c r="BH39" s="12" t="str">
        <f>$L$1</f>
        <v>Fabi</v>
      </c>
      <c r="BI39" s="12" t="e">
        <f>_xlfn.RANK.EQ($L$17,$F$17:$AQ$17)</f>
        <v>#VALUE!</v>
      </c>
      <c r="BJ39" s="12">
        <f>$L$20</f>
        <v>0</v>
      </c>
      <c r="BL39" s="12" t="str">
        <f>$AP$1</f>
        <v>Domi</v>
      </c>
      <c r="BM39" s="31">
        <f>$AP$18</f>
        <v>0</v>
      </c>
    </row>
    <row r="40" spans="52:65" x14ac:dyDescent="0.25">
      <c r="BA40" s="12" t="str">
        <f>$L$1</f>
        <v>Fabi</v>
      </c>
      <c r="BB40" s="12" t="e">
        <f>_xlfn.RANK.EQ($L$17,$F$17:$AQ$17)</f>
        <v>#VALUE!</v>
      </c>
      <c r="BC40" s="12">
        <f>$L$20</f>
        <v>0</v>
      </c>
      <c r="BD40" s="30" t="str">
        <f>$L$17</f>
        <v/>
      </c>
      <c r="BE40" s="31">
        <f>$L$18</f>
        <v>0</v>
      </c>
      <c r="BF40" s="31">
        <f>$L$19</f>
        <v>1</v>
      </c>
      <c r="BH40" s="12" t="str">
        <f>$AN$1</f>
        <v>Petar</v>
      </c>
      <c r="BI40" s="12">
        <f>_xlfn.RANK.EQ($AN$17,$F$17:$AQ$17)</f>
        <v>17</v>
      </c>
      <c r="BJ40" s="12">
        <f>$AN$20</f>
        <v>0</v>
      </c>
      <c r="BL40" s="12" t="str">
        <f>$AN$1</f>
        <v>Petar</v>
      </c>
      <c r="BM40" s="31">
        <f>$AN$18</f>
        <v>0</v>
      </c>
    </row>
    <row r="41" spans="52:65" x14ac:dyDescent="0.25">
      <c r="AZ41" s="10"/>
      <c r="BA41" s="12" t="str">
        <f>$AP$1</f>
        <v>Domi</v>
      </c>
      <c r="BB41" s="12" t="e">
        <f>_xlfn.RANK.EQ($AP$17,$F$17:$AQ$17)</f>
        <v>#VALUE!</v>
      </c>
      <c r="BC41" s="12">
        <f>$H$20</f>
        <v>1</v>
      </c>
      <c r="BD41" s="30" t="str">
        <f>$AP$17</f>
        <v/>
      </c>
      <c r="BE41" s="31">
        <f>$AP$18</f>
        <v>0</v>
      </c>
      <c r="BF41" s="31">
        <f>$AP$19</f>
        <v>2</v>
      </c>
      <c r="BH41" s="12" t="str">
        <f>$AL$1</f>
        <v>Laurits</v>
      </c>
      <c r="BI41" s="12">
        <f>_xlfn.RANK.EQ($AL$17,$F$17:$AQ$17)</f>
        <v>10</v>
      </c>
      <c r="BJ41" s="12">
        <f>$AL$20</f>
        <v>0</v>
      </c>
    </row>
    <row r="42" spans="52:65" x14ac:dyDescent="0.25">
      <c r="AZ42" s="10"/>
    </row>
  </sheetData>
  <autoFilter ref="A1:AP20" xr:uid="{0A5886CF-17E4-417F-BEBC-4449DAB4F397}">
    <filterColumn colId="1" showButton="0"/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  <filterColumn colId="27" showButton="0"/>
    <filterColumn colId="29" showButton="0"/>
    <filterColumn colId="31" showButton="0"/>
    <filterColumn colId="33" showButton="0"/>
    <filterColumn colId="35" showButton="0"/>
    <filterColumn colId="37" showButton="0"/>
  </autoFilter>
  <mergeCells count="174">
    <mergeCell ref="AR1:AS1"/>
    <mergeCell ref="AR15:AS15"/>
    <mergeCell ref="AR17:AS17"/>
    <mergeCell ref="AR18:AS18"/>
    <mergeCell ref="AR19:AS19"/>
    <mergeCell ref="AR20:AS20"/>
    <mergeCell ref="AR21:AS21"/>
    <mergeCell ref="AL22:AM22"/>
    <mergeCell ref="AN22:AO22"/>
    <mergeCell ref="AP22:AQ22"/>
    <mergeCell ref="AP20:AQ20"/>
    <mergeCell ref="AN21:AO21"/>
    <mergeCell ref="AP21:AQ21"/>
    <mergeCell ref="AP18:AQ18"/>
    <mergeCell ref="AP17:AQ17"/>
    <mergeCell ref="D24:E24"/>
    <mergeCell ref="D25:E25"/>
    <mergeCell ref="Z22:AA22"/>
    <mergeCell ref="AB22:AC22"/>
    <mergeCell ref="AD22:AE22"/>
    <mergeCell ref="AF22:AG22"/>
    <mergeCell ref="AH22:AI22"/>
    <mergeCell ref="AJ22:AK22"/>
    <mergeCell ref="F22:G22"/>
    <mergeCell ref="H22:I22"/>
    <mergeCell ref="J22:K22"/>
    <mergeCell ref="P22:Q22"/>
    <mergeCell ref="R22:S22"/>
    <mergeCell ref="T22:U22"/>
    <mergeCell ref="V22:W22"/>
    <mergeCell ref="X22:Y22"/>
    <mergeCell ref="AD21:AE21"/>
    <mergeCell ref="AF21:AG21"/>
    <mergeCell ref="AH21:AI21"/>
    <mergeCell ref="AJ21:AK21"/>
    <mergeCell ref="AL21:AM21"/>
    <mergeCell ref="P21:Q21"/>
    <mergeCell ref="R21:S21"/>
    <mergeCell ref="T21:U21"/>
    <mergeCell ref="V21:W21"/>
    <mergeCell ref="X21:Y21"/>
    <mergeCell ref="Z21:AA21"/>
    <mergeCell ref="AB21:AC21"/>
    <mergeCell ref="N20:O20"/>
    <mergeCell ref="P20:Q20"/>
    <mergeCell ref="R20:S20"/>
    <mergeCell ref="T20:U20"/>
    <mergeCell ref="V20:W20"/>
    <mergeCell ref="X20:Y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AF19:AG19"/>
    <mergeCell ref="AH19:AI19"/>
    <mergeCell ref="AJ19:AK19"/>
    <mergeCell ref="AL19:AM19"/>
    <mergeCell ref="AN19:AO19"/>
    <mergeCell ref="AL20:AM20"/>
    <mergeCell ref="AN20:AO20"/>
    <mergeCell ref="AP19:AQ19"/>
    <mergeCell ref="T19:U19"/>
    <mergeCell ref="V19:W19"/>
    <mergeCell ref="X19:Y19"/>
    <mergeCell ref="Z19:AA19"/>
    <mergeCell ref="AB19:AC19"/>
    <mergeCell ref="AD19:AE19"/>
    <mergeCell ref="AD20:AE20"/>
    <mergeCell ref="AF20:AG20"/>
    <mergeCell ref="AH20:AI20"/>
    <mergeCell ref="AJ20:AK20"/>
    <mergeCell ref="Z20:AA20"/>
    <mergeCell ref="AB20:AC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AD18:AE18"/>
    <mergeCell ref="AF18:AG18"/>
    <mergeCell ref="AH18:AI18"/>
    <mergeCell ref="AJ18:AK18"/>
    <mergeCell ref="AL18:AM18"/>
    <mergeCell ref="AN18:AO18"/>
    <mergeCell ref="R18:S18"/>
    <mergeCell ref="AB18:AC18"/>
    <mergeCell ref="AN17:AO17"/>
    <mergeCell ref="AD17:AE17"/>
    <mergeCell ref="AF17:AG17"/>
    <mergeCell ref="AH17:AI17"/>
    <mergeCell ref="AJ17:AK17"/>
    <mergeCell ref="AL17:AM17"/>
    <mergeCell ref="B18:C18"/>
    <mergeCell ref="D18:E18"/>
    <mergeCell ref="F18:G18"/>
    <mergeCell ref="H18:I18"/>
    <mergeCell ref="J18:K18"/>
    <mergeCell ref="L18:M18"/>
    <mergeCell ref="N18:O18"/>
    <mergeCell ref="P18:Q18"/>
    <mergeCell ref="AB17:AC17"/>
    <mergeCell ref="P17:Q17"/>
    <mergeCell ref="R17:S17"/>
    <mergeCell ref="T17:U17"/>
    <mergeCell ref="R15:S15"/>
    <mergeCell ref="T15:U15"/>
    <mergeCell ref="V15:W15"/>
    <mergeCell ref="X15:Y15"/>
    <mergeCell ref="Z15:AA15"/>
    <mergeCell ref="T18:U18"/>
    <mergeCell ref="V18:W18"/>
    <mergeCell ref="X18:Y18"/>
    <mergeCell ref="Z18:AA18"/>
    <mergeCell ref="R1:S1"/>
    <mergeCell ref="T1:U1"/>
    <mergeCell ref="V1:W1"/>
    <mergeCell ref="X1:Y1"/>
    <mergeCell ref="B1:C1"/>
    <mergeCell ref="V17:W17"/>
    <mergeCell ref="X17:Y17"/>
    <mergeCell ref="Z17:AA17"/>
    <mergeCell ref="AP15:AQ15"/>
    <mergeCell ref="B16:E16"/>
    <mergeCell ref="T16:U16"/>
    <mergeCell ref="B17:C17"/>
    <mergeCell ref="D17:E17"/>
    <mergeCell ref="F17:G17"/>
    <mergeCell ref="H17:I17"/>
    <mergeCell ref="J17:K17"/>
    <mergeCell ref="L17:M17"/>
    <mergeCell ref="N17:O17"/>
    <mergeCell ref="AD15:AE15"/>
    <mergeCell ref="AF15:AG15"/>
    <mergeCell ref="AH15:AI15"/>
    <mergeCell ref="AJ15:AK15"/>
    <mergeCell ref="AL15:AM15"/>
    <mergeCell ref="AN15:AO15"/>
    <mergeCell ref="D1:E1"/>
    <mergeCell ref="F1:G1"/>
    <mergeCell ref="H1:I1"/>
    <mergeCell ref="J1:K1"/>
    <mergeCell ref="L1:M1"/>
    <mergeCell ref="AB15:AC15"/>
    <mergeCell ref="AL1:AM1"/>
    <mergeCell ref="AN1:AO1"/>
    <mergeCell ref="AP1:AQ1"/>
    <mergeCell ref="B15:E15"/>
    <mergeCell ref="F15:G15"/>
    <mergeCell ref="H15:I15"/>
    <mergeCell ref="J15:K15"/>
    <mergeCell ref="L15:M15"/>
    <mergeCell ref="N15:O15"/>
    <mergeCell ref="P15:Q15"/>
    <mergeCell ref="Z1:AA1"/>
    <mergeCell ref="AB1:AC1"/>
    <mergeCell ref="AD1:AE1"/>
    <mergeCell ref="AF1:AG1"/>
    <mergeCell ref="AH1:AI1"/>
    <mergeCell ref="AJ1:AK1"/>
    <mergeCell ref="N1:O1"/>
    <mergeCell ref="P1:Q1"/>
  </mergeCells>
  <conditionalFormatting sqref="B2:B14 E2:F14 H2:H14 J2:J14 L2:L14 N2:N14 P2:P14 R2:R14 T2:T14 V2:V14 X2:X14 Z2:Z14 AB2:AB14 AD2:AD14 AF2:AF14 AH2:AH14 AJ2:AJ14 AL2:AL14 AN2:AN14 AP2:AP4 AP6:AP14">
    <cfRule type="cellIs" dxfId="74" priority="2" operator="equal">
      <formula>1</formula>
    </cfRule>
  </conditionalFormatting>
  <conditionalFormatting sqref="B2:B16 B17:E20 E2:E14 F2:F15 F16:G17 H2:H16 H17:I17 J2:J15 J16:Q17 L2:L15 N2:N15 P2:P15 R2:R16 R17:S17 T2:T15 T16:U17 V2:V16 V17:AS17 X2:X16 Z2:Z16 AB2:AB16 AD2:AD16 AF2:AF16 AH2:AH16 AJ2:AJ16 AL2:AL16 AN2:AN16 AP2:AP4 AP6:AP16 AR15:AR16">
    <cfRule type="cellIs" dxfId="73" priority="3" operator="equal">
      <formula>-1</formula>
    </cfRule>
  </conditionalFormatting>
  <conditionalFormatting sqref="B19:E19">
    <cfRule type="cellIs" dxfId="72" priority="4" operator="equal">
      <formula>-1</formula>
    </cfRule>
  </conditionalFormatting>
  <conditionalFormatting sqref="F17:AS17">
    <cfRule type="top10" dxfId="71" priority="5" bottom="1" rank="3"/>
  </conditionalFormatting>
  <conditionalFormatting sqref="F20:AS20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{49A8A1E6-8ABA-4D56-854C-7BBBFAE48912}</x14:id>
        </ext>
      </extLst>
    </cfRule>
  </conditionalFormatting>
  <conditionalFormatting sqref="BB23:BB41">
    <cfRule type="top10" dxfId="70" priority="6" rank="3"/>
  </conditionalFormatting>
  <pageMargins left="0.7" right="0.7" top="0.78740157499999996" bottom="0.78740157499999996" header="0.3" footer="0.3"/>
  <pageSetup paperSize="9"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9A8A1E6-8ABA-4D56-854C-7BBBFAE4891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F20:AS20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3EE0-6511-42AA-B20F-B83B5BCFEE3E}">
  <dimension ref="H1:M21"/>
  <sheetViews>
    <sheetView zoomScale="55" zoomScaleNormal="55" workbookViewId="0">
      <selection activeCell="P8" sqref="P8"/>
    </sheetView>
  </sheetViews>
  <sheetFormatPr defaultColWidth="10.7109375" defaultRowHeight="15" x14ac:dyDescent="0.25"/>
  <cols>
    <col min="9" max="9" width="9.7109375" customWidth="1"/>
  </cols>
  <sheetData>
    <row r="1" spans="8:13" x14ac:dyDescent="0.25">
      <c r="H1" s="50" t="s">
        <v>26</v>
      </c>
      <c r="I1" s="51" t="s">
        <v>41</v>
      </c>
      <c r="J1" s="51" t="s">
        <v>30</v>
      </c>
      <c r="K1" s="51" t="s">
        <v>36</v>
      </c>
      <c r="L1" s="51" t="s">
        <v>25</v>
      </c>
      <c r="M1" s="52" t="s">
        <v>37</v>
      </c>
    </row>
    <row r="2" spans="8:13" x14ac:dyDescent="0.25">
      <c r="H2" s="53" t="s">
        <v>4</v>
      </c>
      <c r="I2" s="32">
        <v>1</v>
      </c>
      <c r="J2" s="32">
        <v>2</v>
      </c>
      <c r="K2" s="54">
        <v>1</v>
      </c>
      <c r="L2" s="34">
        <v>5</v>
      </c>
      <c r="M2" s="55">
        <v>0</v>
      </c>
    </row>
    <row r="3" spans="8:13" x14ac:dyDescent="0.25">
      <c r="H3" s="56" t="s">
        <v>3</v>
      </c>
      <c r="I3" s="33">
        <v>1</v>
      </c>
      <c r="J3" s="33">
        <v>1</v>
      </c>
      <c r="K3" s="57">
        <v>1</v>
      </c>
      <c r="L3" s="35">
        <v>3</v>
      </c>
      <c r="M3" s="58">
        <v>0</v>
      </c>
    </row>
    <row r="4" spans="8:13" x14ac:dyDescent="0.25">
      <c r="H4" s="53" t="s">
        <v>10</v>
      </c>
      <c r="I4" s="32">
        <v>3</v>
      </c>
      <c r="J4" s="32">
        <v>2</v>
      </c>
      <c r="K4" s="54">
        <v>0.875</v>
      </c>
      <c r="L4" s="34">
        <v>7</v>
      </c>
      <c r="M4" s="55">
        <v>1</v>
      </c>
    </row>
    <row r="5" spans="8:13" x14ac:dyDescent="0.25">
      <c r="H5" s="56" t="s">
        <v>9</v>
      </c>
      <c r="I5" s="33">
        <v>4</v>
      </c>
      <c r="J5" s="33">
        <v>17</v>
      </c>
      <c r="K5" s="57">
        <v>0.81818181818181823</v>
      </c>
      <c r="L5" s="35">
        <v>9</v>
      </c>
      <c r="M5" s="58">
        <v>2</v>
      </c>
    </row>
    <row r="6" spans="8:13" x14ac:dyDescent="0.25">
      <c r="H6" s="53" t="s">
        <v>6</v>
      </c>
      <c r="I6" s="32">
        <v>5</v>
      </c>
      <c r="J6" s="32">
        <v>17</v>
      </c>
      <c r="K6" s="54">
        <v>0.77777777777777779</v>
      </c>
      <c r="L6" s="34">
        <v>7</v>
      </c>
      <c r="M6" s="55">
        <v>2</v>
      </c>
    </row>
    <row r="7" spans="8:13" x14ac:dyDescent="0.25">
      <c r="H7" s="56" t="s">
        <v>7</v>
      </c>
      <c r="I7" s="33">
        <v>6</v>
      </c>
      <c r="J7" s="33">
        <v>8</v>
      </c>
      <c r="K7" s="57">
        <v>0.75</v>
      </c>
      <c r="L7" s="35">
        <v>6</v>
      </c>
      <c r="M7" s="59">
        <v>2</v>
      </c>
    </row>
    <row r="8" spans="8:13" x14ac:dyDescent="0.25">
      <c r="H8" s="53" t="s">
        <v>58</v>
      </c>
      <c r="I8" s="32">
        <v>6</v>
      </c>
      <c r="J8" s="32">
        <v>1</v>
      </c>
      <c r="K8" s="54">
        <v>0.75</v>
      </c>
      <c r="L8" s="34">
        <v>3</v>
      </c>
      <c r="M8" s="55">
        <v>1</v>
      </c>
    </row>
    <row r="9" spans="8:13" x14ac:dyDescent="0.25">
      <c r="H9" s="56" t="s">
        <v>11</v>
      </c>
      <c r="I9" s="33">
        <v>9</v>
      </c>
      <c r="J9" s="33">
        <v>1</v>
      </c>
      <c r="K9" s="57">
        <v>0.6</v>
      </c>
      <c r="L9" s="35">
        <v>6</v>
      </c>
      <c r="M9" s="58">
        <v>4</v>
      </c>
    </row>
    <row r="10" spans="8:13" x14ac:dyDescent="0.25">
      <c r="H10" s="53" t="s">
        <v>51</v>
      </c>
      <c r="I10" s="32">
        <v>10</v>
      </c>
      <c r="J10" s="32">
        <v>0</v>
      </c>
      <c r="K10" s="54">
        <v>0.33333333333333331</v>
      </c>
      <c r="L10" s="34">
        <v>1</v>
      </c>
      <c r="M10" s="55">
        <v>2</v>
      </c>
    </row>
    <row r="11" spans="8:13" x14ac:dyDescent="0.25">
      <c r="H11" s="56" t="s">
        <v>12</v>
      </c>
      <c r="I11" s="33">
        <v>10</v>
      </c>
      <c r="J11" s="33">
        <v>1</v>
      </c>
      <c r="K11" s="57">
        <v>0.33333333333333331</v>
      </c>
      <c r="L11" s="35">
        <v>3</v>
      </c>
      <c r="M11" s="58">
        <v>6</v>
      </c>
    </row>
    <row r="12" spans="8:13" x14ac:dyDescent="0.25">
      <c r="H12" s="53" t="s">
        <v>13</v>
      </c>
      <c r="I12" s="32">
        <v>12</v>
      </c>
      <c r="J12" s="32">
        <v>2</v>
      </c>
      <c r="K12" s="54">
        <v>0.27272727272727271</v>
      </c>
      <c r="L12" s="34">
        <v>3</v>
      </c>
      <c r="M12" s="55">
        <v>8</v>
      </c>
    </row>
    <row r="13" spans="8:13" x14ac:dyDescent="0.25">
      <c r="H13" s="56" t="s">
        <v>14</v>
      </c>
      <c r="I13" s="33">
        <v>13</v>
      </c>
      <c r="J13" s="33">
        <v>4</v>
      </c>
      <c r="K13" s="57">
        <v>0.18181818181818182</v>
      </c>
      <c r="L13" s="35">
        <v>2</v>
      </c>
      <c r="M13" s="58">
        <v>9</v>
      </c>
    </row>
    <row r="14" spans="8:13" x14ac:dyDescent="0.25">
      <c r="H14" s="53" t="s">
        <v>17</v>
      </c>
      <c r="I14" s="32">
        <v>14</v>
      </c>
      <c r="J14" s="32">
        <v>2</v>
      </c>
      <c r="K14" s="54">
        <v>0.125</v>
      </c>
      <c r="L14" s="34">
        <v>1</v>
      </c>
      <c r="M14" s="55">
        <v>7</v>
      </c>
    </row>
    <row r="15" spans="8:13" x14ac:dyDescent="0.25">
      <c r="H15" s="56" t="s">
        <v>15</v>
      </c>
      <c r="I15" s="33">
        <v>14</v>
      </c>
      <c r="J15" s="33">
        <v>2</v>
      </c>
      <c r="K15" s="57">
        <v>0.125</v>
      </c>
      <c r="L15" s="35">
        <v>1</v>
      </c>
      <c r="M15" s="58">
        <v>7</v>
      </c>
    </row>
    <row r="16" spans="8:13" x14ac:dyDescent="0.25">
      <c r="H16" s="53" t="s">
        <v>16</v>
      </c>
      <c r="I16" s="32">
        <v>16</v>
      </c>
      <c r="J16" s="32">
        <v>11</v>
      </c>
      <c r="K16" s="54">
        <v>0.1111111111111111</v>
      </c>
      <c r="L16" s="34">
        <v>1</v>
      </c>
      <c r="M16" s="55">
        <v>8</v>
      </c>
    </row>
    <row r="17" spans="8:13" x14ac:dyDescent="0.25">
      <c r="H17" s="56" t="s">
        <v>18</v>
      </c>
      <c r="I17" s="33">
        <v>17</v>
      </c>
      <c r="J17" s="33">
        <v>0</v>
      </c>
      <c r="K17" s="57">
        <v>0</v>
      </c>
      <c r="L17" s="35">
        <v>0</v>
      </c>
      <c r="M17" s="58">
        <v>3</v>
      </c>
    </row>
    <row r="18" spans="8:13" x14ac:dyDescent="0.25">
      <c r="H18" s="62" t="s">
        <v>39</v>
      </c>
      <c r="I18" s="63">
        <v>17</v>
      </c>
      <c r="J18" s="63">
        <v>1</v>
      </c>
      <c r="K18" s="64">
        <v>0</v>
      </c>
      <c r="L18" s="65">
        <v>0</v>
      </c>
      <c r="M18" s="66">
        <v>4</v>
      </c>
    </row>
    <row r="19" spans="8:13" x14ac:dyDescent="0.25">
      <c r="H19" s="12"/>
      <c r="I19" s="12"/>
      <c r="J19" s="12"/>
      <c r="K19" s="60"/>
      <c r="L19" s="61"/>
      <c r="M19" s="61"/>
    </row>
    <row r="20" spans="8:13" x14ac:dyDescent="0.25">
      <c r="K20" s="60"/>
      <c r="L20" s="61"/>
      <c r="M20" s="61"/>
    </row>
    <row r="21" spans="8:13" x14ac:dyDescent="0.25">
      <c r="K21" s="12"/>
      <c r="L21" s="12"/>
      <c r="M21" s="12"/>
    </row>
  </sheetData>
  <conditionalFormatting sqref="I2:I19 L21">
    <cfRule type="top10" dxfId="42" priority="1" rank="3"/>
  </conditionalFormatting>
  <pageMargins left="0.7" right="0.7" top="0.78740157499999996" bottom="0.78740157499999996" header="0.3" footer="0.3"/>
  <pageSetup paperSize="9" orientation="portrait" r:id="rId1"/>
  <colBreaks count="1" manualBreakCount="1">
    <brk id="6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FD1-1460-AC4E-B37E-8571664BB51E}">
  <dimension ref="A1:CB42"/>
  <sheetViews>
    <sheetView topLeftCell="V10" zoomScale="66" zoomScaleNormal="40" workbookViewId="0">
      <selection activeCell="AC24" sqref="AC24"/>
    </sheetView>
  </sheetViews>
  <sheetFormatPr defaultColWidth="10.7109375" defaultRowHeight="15" x14ac:dyDescent="0.25"/>
  <cols>
    <col min="1" max="1" width="13.5703125" customWidth="1"/>
    <col min="2" max="2" width="4.5703125" customWidth="1"/>
    <col min="3" max="3" width="7" customWidth="1"/>
    <col min="4" max="4" width="4.5703125" customWidth="1"/>
    <col min="5" max="5" width="5" customWidth="1"/>
    <col min="6" max="15" width="4.5703125" customWidth="1"/>
    <col min="16" max="16" width="5.140625" customWidth="1"/>
    <col min="17" max="32" width="4.5703125" customWidth="1"/>
    <col min="33" max="33" width="5.5703125" customWidth="1"/>
    <col min="34" max="43" width="4.5703125" customWidth="1"/>
    <col min="44" max="44" width="4.28515625" customWidth="1"/>
    <col min="45" max="45" width="5.28515625" customWidth="1"/>
    <col min="46" max="46" width="11.7109375" customWidth="1"/>
    <col min="47" max="47" width="5.140625" customWidth="1"/>
    <col min="48" max="48" width="5.7109375" customWidth="1"/>
    <col min="55" max="55" width="10.7109375" customWidth="1"/>
    <col min="58" max="58" width="14" customWidth="1"/>
  </cols>
  <sheetData>
    <row r="1" spans="1:65" ht="15.75" thickBot="1" x14ac:dyDescent="0.3">
      <c r="B1" s="67" t="s">
        <v>0</v>
      </c>
      <c r="C1" s="67"/>
      <c r="D1" s="67" t="s">
        <v>1</v>
      </c>
      <c r="E1" s="68"/>
      <c r="F1" s="69" t="s">
        <v>58</v>
      </c>
      <c r="G1" s="70"/>
      <c r="H1" s="69" t="s">
        <v>3</v>
      </c>
      <c r="I1" s="70"/>
      <c r="J1" s="69" t="s">
        <v>4</v>
      </c>
      <c r="K1" s="70"/>
      <c r="L1" s="69" t="s">
        <v>5</v>
      </c>
      <c r="M1" s="70"/>
      <c r="N1" s="69" t="s">
        <v>6</v>
      </c>
      <c r="O1" s="70"/>
      <c r="P1" s="69" t="s">
        <v>7</v>
      </c>
      <c r="Q1" s="70"/>
      <c r="R1" s="69" t="s">
        <v>8</v>
      </c>
      <c r="S1" s="70"/>
      <c r="T1" s="69" t="s">
        <v>9</v>
      </c>
      <c r="U1" s="70"/>
      <c r="V1" s="69" t="s">
        <v>10</v>
      </c>
      <c r="W1" s="70"/>
      <c r="X1" s="69" t="s">
        <v>11</v>
      </c>
      <c r="Y1" s="70"/>
      <c r="Z1" s="69" t="s">
        <v>12</v>
      </c>
      <c r="AA1" s="70"/>
      <c r="AB1" s="69" t="s">
        <v>13</v>
      </c>
      <c r="AC1" s="70"/>
      <c r="AD1" s="73" t="s">
        <v>14</v>
      </c>
      <c r="AE1" s="74"/>
      <c r="AF1" s="73" t="s">
        <v>15</v>
      </c>
      <c r="AG1" s="74"/>
      <c r="AH1" s="73" t="s">
        <v>16</v>
      </c>
      <c r="AI1" s="74"/>
      <c r="AJ1" s="73" t="s">
        <v>17</v>
      </c>
      <c r="AK1" s="74"/>
      <c r="AL1" s="73" t="s">
        <v>51</v>
      </c>
      <c r="AM1" s="74"/>
      <c r="AN1" s="73" t="s">
        <v>18</v>
      </c>
      <c r="AO1" s="74"/>
      <c r="AP1" s="73" t="s">
        <v>20</v>
      </c>
      <c r="AQ1" s="74"/>
      <c r="AR1" s="75" t="s">
        <v>39</v>
      </c>
      <c r="AS1" s="68"/>
      <c r="AT1" s="27" t="s">
        <v>21</v>
      </c>
      <c r="AU1" s="22" t="s">
        <v>22</v>
      </c>
      <c r="AV1" s="23" t="s">
        <v>23</v>
      </c>
      <c r="AW1" t="s">
        <v>24</v>
      </c>
      <c r="BC1" t="s">
        <v>25</v>
      </c>
      <c r="BD1" t="s">
        <v>0</v>
      </c>
      <c r="BE1" t="s">
        <v>1</v>
      </c>
      <c r="BH1" t="s">
        <v>26</v>
      </c>
      <c r="BI1" t="s">
        <v>27</v>
      </c>
      <c r="BJ1" t="s">
        <v>28</v>
      </c>
      <c r="BK1" t="s">
        <v>29</v>
      </c>
    </row>
    <row r="2" spans="1:65" x14ac:dyDescent="0.25">
      <c r="A2" s="1">
        <v>44959</v>
      </c>
      <c r="B2" t="str">
        <f>IF(C2&gt;D2,1,IF(ISBLANK(C2),"0","-1"))</f>
        <v>-1</v>
      </c>
      <c r="C2" s="3">
        <v>0</v>
      </c>
      <c r="D2" s="4">
        <v>2</v>
      </c>
      <c r="E2">
        <f>IF(C2&lt;D2,1,IF(ISBLANK(C2),"0","-1"))</f>
        <v>1</v>
      </c>
      <c r="F2" s="9">
        <v>-1</v>
      </c>
      <c r="G2" s="2"/>
      <c r="H2" s="9"/>
      <c r="I2" s="2"/>
      <c r="J2" s="9">
        <v>-1</v>
      </c>
      <c r="K2" s="2"/>
      <c r="L2" s="9"/>
      <c r="M2" s="2"/>
      <c r="N2" s="9">
        <v>-1</v>
      </c>
      <c r="O2" s="2"/>
      <c r="P2" s="9">
        <v>-1</v>
      </c>
      <c r="Q2" s="2"/>
      <c r="R2" s="9">
        <v>-1</v>
      </c>
      <c r="S2" s="2"/>
      <c r="T2" s="9">
        <v>-1</v>
      </c>
      <c r="U2" s="2"/>
      <c r="V2" s="9"/>
      <c r="W2" s="2"/>
      <c r="X2" s="9">
        <v>1</v>
      </c>
      <c r="Y2" s="2"/>
      <c r="Z2" s="9">
        <v>1</v>
      </c>
      <c r="AA2" s="2"/>
      <c r="AB2" s="9">
        <v>1</v>
      </c>
      <c r="AC2" s="2">
        <v>2</v>
      </c>
      <c r="AD2">
        <v>1</v>
      </c>
      <c r="AE2" s="2"/>
      <c r="AF2">
        <v>1</v>
      </c>
      <c r="AG2" s="2"/>
      <c r="AI2" s="2"/>
      <c r="AK2" s="2"/>
      <c r="AL2" s="9">
        <v>-1</v>
      </c>
      <c r="AM2" s="2"/>
      <c r="AO2" s="2"/>
      <c r="AR2">
        <v>1</v>
      </c>
      <c r="AT2" s="28">
        <v>0</v>
      </c>
      <c r="AU2">
        <f t="shared" ref="AU2:AU9" si="0">E2*AT2</f>
        <v>0</v>
      </c>
      <c r="AV2" s="2">
        <f t="shared" ref="AV2:AV9" si="1">B2*AT2</f>
        <v>0</v>
      </c>
      <c r="AW2">
        <f t="shared" ref="AW2:AW10" si="2">WEEKDAY(A2,2)</f>
        <v>4</v>
      </c>
      <c r="BC2" t="s">
        <v>27</v>
      </c>
      <c r="BD2">
        <f>SUMIFS(B2:B14,B2:B14,1,AW2:AW14,1)</f>
        <v>1</v>
      </c>
      <c r="BE2">
        <f>SUMIFS(E2:E14,E2:E14,1,AW2:AW14,1)</f>
        <v>0</v>
      </c>
      <c r="BH2" s="12" t="str">
        <f>$N$1</f>
        <v>Nico</v>
      </c>
      <c r="BI2" s="12">
        <f>SUMIFS($N$2:$N$14,$B$2:$B$14,1,$AW$2:$AW$14,1)</f>
        <v>1</v>
      </c>
      <c r="BJ2" s="12">
        <f>SUMIFS($N$2:$N$14,$B$2:$B$14,1,$AW$2:$AW$14,3)</f>
        <v>0</v>
      </c>
      <c r="BK2" s="12">
        <f>SUMIFS($N$2:$N$14,$B$2:$B$14,1,$AW$2:$AW$14,4)</f>
        <v>1</v>
      </c>
      <c r="BL2" s="30"/>
      <c r="BM2" s="31"/>
    </row>
    <row r="3" spans="1:65" x14ac:dyDescent="0.25">
      <c r="A3" s="1">
        <v>44963</v>
      </c>
      <c r="B3">
        <f t="shared" ref="B3:B14" si="3">IF(C3&gt;D3,1,IF(ISBLANK(C3),"0","-1"))</f>
        <v>1</v>
      </c>
      <c r="C3" s="5">
        <v>7</v>
      </c>
      <c r="D3" s="6">
        <v>2</v>
      </c>
      <c r="E3" t="str">
        <f t="shared" ref="E3:E14" si="4">IF(C3&lt;D3,1,IF(ISBLANK(C3),"0","-1"))</f>
        <v>-1</v>
      </c>
      <c r="F3" s="9">
        <v>1</v>
      </c>
      <c r="G3" s="2"/>
      <c r="H3" s="9">
        <v>1</v>
      </c>
      <c r="I3" s="2"/>
      <c r="J3" s="9">
        <v>1</v>
      </c>
      <c r="K3" s="2"/>
      <c r="L3" s="9"/>
      <c r="M3" s="2"/>
      <c r="N3" s="9">
        <v>1</v>
      </c>
      <c r="O3" s="2">
        <v>2</v>
      </c>
      <c r="P3" s="9">
        <v>1</v>
      </c>
      <c r="Q3" s="2">
        <v>3</v>
      </c>
      <c r="R3" s="9"/>
      <c r="S3" s="2"/>
      <c r="T3" s="9">
        <v>1</v>
      </c>
      <c r="U3" s="2">
        <v>1</v>
      </c>
      <c r="V3" s="9">
        <v>1</v>
      </c>
      <c r="W3" s="2"/>
      <c r="X3" s="9">
        <v>1</v>
      </c>
      <c r="Y3" s="2"/>
      <c r="Z3" s="9">
        <v>-1</v>
      </c>
      <c r="AA3" s="2"/>
      <c r="AB3" s="9">
        <v>-1</v>
      </c>
      <c r="AC3" s="2"/>
      <c r="AD3">
        <v>-1</v>
      </c>
      <c r="AE3" s="2"/>
      <c r="AF3">
        <v>-1</v>
      </c>
      <c r="AG3" s="2"/>
      <c r="AH3">
        <v>-1</v>
      </c>
      <c r="AI3" s="2">
        <v>1</v>
      </c>
      <c r="AJ3" s="9">
        <v>-1</v>
      </c>
      <c r="AK3" s="2"/>
      <c r="AL3" s="9">
        <v>1</v>
      </c>
      <c r="AM3" s="2">
        <v>1</v>
      </c>
      <c r="AN3">
        <v>-1</v>
      </c>
      <c r="AO3" s="2"/>
      <c r="AP3" s="9">
        <v>-1</v>
      </c>
      <c r="AT3" s="28">
        <v>1</v>
      </c>
      <c r="AU3">
        <f t="shared" si="0"/>
        <v>-1</v>
      </c>
      <c r="AV3" s="2">
        <f t="shared" si="1"/>
        <v>1</v>
      </c>
      <c r="AW3">
        <f t="shared" si="2"/>
        <v>1</v>
      </c>
      <c r="BC3" t="s">
        <v>28</v>
      </c>
      <c r="BD3">
        <f>SUMIFS(B2:B14,B2:B14,1,AW2:AW14,3)</f>
        <v>0</v>
      </c>
      <c r="BE3">
        <f>SUMIFS(E2:E14,E2:E14,1,AW2:AW14,3)</f>
        <v>0</v>
      </c>
      <c r="BH3" s="12" t="str">
        <f>$T$1</f>
        <v>Crouch</v>
      </c>
      <c r="BI3" s="12">
        <f>SUMIFS($T$2:$T$14,$T$2:$T$14,1,$AW$2:$AW$14,1)</f>
        <v>2</v>
      </c>
      <c r="BJ3" s="12">
        <f>SUMIFS($T$2:$T$14,$T$2:$T$14,1,$AW$2:$AW$14,3)</f>
        <v>1</v>
      </c>
      <c r="BK3" s="12">
        <f>SUMIFS($T$2:$T$14,$T$2:$T$14,1,$AW$2:$AW$14,4)</f>
        <v>1</v>
      </c>
      <c r="BL3" s="30"/>
      <c r="BM3" s="31"/>
    </row>
    <row r="4" spans="1:65" x14ac:dyDescent="0.25">
      <c r="A4" s="1">
        <v>44938</v>
      </c>
      <c r="B4">
        <f t="shared" si="3"/>
        <v>1</v>
      </c>
      <c r="C4" s="5">
        <v>7</v>
      </c>
      <c r="D4" s="6">
        <v>1</v>
      </c>
      <c r="E4" t="str">
        <f t="shared" si="4"/>
        <v>-1</v>
      </c>
      <c r="F4" s="9">
        <v>1</v>
      </c>
      <c r="G4" s="2"/>
      <c r="H4" s="9">
        <v>1</v>
      </c>
      <c r="I4" s="2"/>
      <c r="J4" s="9">
        <v>1</v>
      </c>
      <c r="K4" s="2"/>
      <c r="L4" s="9"/>
      <c r="M4" s="2"/>
      <c r="N4" s="9">
        <v>1</v>
      </c>
      <c r="O4" s="2"/>
      <c r="P4" s="9">
        <v>1</v>
      </c>
      <c r="Q4" s="48"/>
      <c r="R4" s="9">
        <v>1</v>
      </c>
      <c r="S4" s="2"/>
      <c r="T4" s="9">
        <v>1</v>
      </c>
      <c r="U4" s="2"/>
      <c r="V4" s="9"/>
      <c r="W4" s="2"/>
      <c r="X4" s="9"/>
      <c r="Y4" s="2"/>
      <c r="Z4" s="9">
        <v>-1</v>
      </c>
      <c r="AA4" s="2"/>
      <c r="AB4" s="9">
        <v>-1</v>
      </c>
      <c r="AC4" s="2"/>
      <c r="AD4">
        <v>-1</v>
      </c>
      <c r="AE4" s="2">
        <v>1</v>
      </c>
      <c r="AF4">
        <v>-1</v>
      </c>
      <c r="AG4" s="2"/>
      <c r="AI4" s="2"/>
      <c r="AJ4" s="9">
        <v>-1</v>
      </c>
      <c r="AK4" s="2"/>
      <c r="AL4" s="9">
        <v>-1</v>
      </c>
      <c r="AM4" s="2"/>
      <c r="AO4" s="2"/>
      <c r="AP4" s="9"/>
      <c r="AT4" s="28">
        <v>0</v>
      </c>
      <c r="AU4">
        <f t="shared" si="0"/>
        <v>0</v>
      </c>
      <c r="AV4" s="2">
        <f t="shared" si="1"/>
        <v>0</v>
      </c>
      <c r="AW4">
        <f t="shared" si="2"/>
        <v>4</v>
      </c>
      <c r="BC4" t="s">
        <v>29</v>
      </c>
      <c r="BD4">
        <f>SUMIFS(B2:B14,B2:B14,1,AW2:AW14,4)</f>
        <v>1</v>
      </c>
      <c r="BE4">
        <f>SUMIFS(E2:E14,E2:E14,1,AW2:AW14,4)</f>
        <v>2</v>
      </c>
      <c r="BH4" s="12" t="str">
        <f>$P$1</f>
        <v>Alex</v>
      </c>
      <c r="BI4" s="12">
        <f>SUMIFS($P$2:$P$14,$P$2:$P$14,1,$AW$2:$AW$14,1)</f>
        <v>2</v>
      </c>
      <c r="BJ4" s="12">
        <f>SUMIFS($P$2:$P$14,$P$2:$P$14,1,$AW$2:$AW$14,3)</f>
        <v>1</v>
      </c>
      <c r="BK4" s="12">
        <f>SUMIFS($P$2:$P$14,$P$2:$P$14,1,$AW$2:$AW$14,4)</f>
        <v>1</v>
      </c>
      <c r="BL4" s="30"/>
      <c r="BM4" s="31"/>
    </row>
    <row r="5" spans="1:65" x14ac:dyDescent="0.25">
      <c r="A5" s="1">
        <v>44970</v>
      </c>
      <c r="B5" t="str">
        <f t="shared" si="3"/>
        <v>0</v>
      </c>
      <c r="C5" s="5"/>
      <c r="D5" s="6"/>
      <c r="E5" t="str">
        <f t="shared" si="4"/>
        <v>0</v>
      </c>
      <c r="F5" s="9">
        <v>1</v>
      </c>
      <c r="G5" s="2"/>
      <c r="H5" s="9">
        <v>1</v>
      </c>
      <c r="I5" s="2"/>
      <c r="J5" s="9">
        <v>1</v>
      </c>
      <c r="K5" s="2"/>
      <c r="L5" s="9"/>
      <c r="M5" s="2"/>
      <c r="N5" s="9">
        <v>1</v>
      </c>
      <c r="O5" s="2"/>
      <c r="P5" s="9">
        <v>1</v>
      </c>
      <c r="Q5" s="2"/>
      <c r="R5" s="9">
        <v>1</v>
      </c>
      <c r="S5" s="2"/>
      <c r="T5" s="9">
        <v>1</v>
      </c>
      <c r="U5" s="2"/>
      <c r="V5" s="9"/>
      <c r="W5" s="2"/>
      <c r="X5" s="9"/>
      <c r="Y5" s="2"/>
      <c r="Z5" s="9">
        <v>-1</v>
      </c>
      <c r="AA5" s="2"/>
      <c r="AB5" s="9">
        <v>-1</v>
      </c>
      <c r="AC5" s="2"/>
      <c r="AD5">
        <v>-1</v>
      </c>
      <c r="AE5" s="2"/>
      <c r="AF5">
        <v>-1</v>
      </c>
      <c r="AG5" s="2"/>
      <c r="AI5" s="2"/>
      <c r="AJ5" s="9">
        <v>-1</v>
      </c>
      <c r="AK5" s="2"/>
      <c r="AL5" s="9">
        <v>-1</v>
      </c>
      <c r="AM5" s="2"/>
      <c r="AO5" s="2"/>
      <c r="AT5" s="28">
        <v>1</v>
      </c>
      <c r="AU5">
        <f t="shared" si="0"/>
        <v>0</v>
      </c>
      <c r="AV5" s="2">
        <f t="shared" si="1"/>
        <v>0</v>
      </c>
      <c r="AW5">
        <f t="shared" si="2"/>
        <v>1</v>
      </c>
      <c r="BH5" s="12" t="str">
        <f>$J$1</f>
        <v>Molli</v>
      </c>
      <c r="BI5" s="12">
        <f>SUMIFS($J$2:$J$14,$J$2:$J$14,1,$AW$2:$AW$14,1)</f>
        <v>2</v>
      </c>
      <c r="BJ5" s="12">
        <f>SUMIFS($J$2:$J$14,$J$2:$J$14,1,$AW$2:$AW$14,3)</f>
        <v>1</v>
      </c>
      <c r="BK5" s="12">
        <f>SUMIFS($J$2:$J$14,$J$2:$J$14,1,$AW$2:$AW$14,4)</f>
        <v>1</v>
      </c>
      <c r="BL5" s="30"/>
      <c r="BM5" s="31"/>
    </row>
    <row r="6" spans="1:65" x14ac:dyDescent="0.25">
      <c r="A6" s="1">
        <v>44944</v>
      </c>
      <c r="B6" t="str">
        <f t="shared" si="3"/>
        <v>0</v>
      </c>
      <c r="C6" s="5"/>
      <c r="D6" s="6"/>
      <c r="E6" t="str">
        <f t="shared" si="4"/>
        <v>0</v>
      </c>
      <c r="F6" s="9">
        <v>-1</v>
      </c>
      <c r="G6" s="2">
        <v>1</v>
      </c>
      <c r="H6" s="9">
        <v>1</v>
      </c>
      <c r="I6" s="2"/>
      <c r="J6" s="9">
        <v>1</v>
      </c>
      <c r="K6" s="2">
        <v>2</v>
      </c>
      <c r="L6" s="9"/>
      <c r="M6" s="2"/>
      <c r="N6" s="9">
        <v>1</v>
      </c>
      <c r="O6" s="2">
        <v>7</v>
      </c>
      <c r="P6" s="9">
        <v>1</v>
      </c>
      <c r="Q6" s="2">
        <v>4</v>
      </c>
      <c r="R6" s="9">
        <v>1</v>
      </c>
      <c r="S6" s="2">
        <v>3</v>
      </c>
      <c r="T6" s="9">
        <v>1</v>
      </c>
      <c r="U6" s="2">
        <v>3</v>
      </c>
      <c r="V6" s="9"/>
      <c r="W6" s="2"/>
      <c r="X6" s="9"/>
      <c r="Y6" s="2"/>
      <c r="Z6" s="9">
        <v>-1</v>
      </c>
      <c r="AA6" s="2">
        <v>4</v>
      </c>
      <c r="AB6" s="9">
        <v>-1</v>
      </c>
      <c r="AC6" s="2">
        <v>1</v>
      </c>
      <c r="AD6">
        <v>-1</v>
      </c>
      <c r="AE6" s="2">
        <v>3</v>
      </c>
      <c r="AF6">
        <v>-1</v>
      </c>
      <c r="AG6" s="2"/>
      <c r="AI6" s="2"/>
      <c r="AJ6" s="9">
        <v>-1</v>
      </c>
      <c r="AK6" s="2">
        <v>2</v>
      </c>
      <c r="AL6" s="9">
        <v>-1</v>
      </c>
      <c r="AM6" s="2"/>
      <c r="AO6" s="2"/>
      <c r="AP6" s="9"/>
      <c r="AT6" s="28">
        <v>0</v>
      </c>
      <c r="AU6">
        <f t="shared" si="0"/>
        <v>0</v>
      </c>
      <c r="AV6" s="2">
        <f t="shared" si="1"/>
        <v>0</v>
      </c>
      <c r="AW6">
        <f t="shared" si="2"/>
        <v>3</v>
      </c>
      <c r="BC6" t="s">
        <v>30</v>
      </c>
      <c r="BD6" t="s">
        <v>0</v>
      </c>
      <c r="BE6" t="s">
        <v>1</v>
      </c>
      <c r="BF6" t="s">
        <v>50</v>
      </c>
      <c r="BH6" s="12" t="str">
        <f>$X$1</f>
        <v>Josh</v>
      </c>
      <c r="BI6" s="12">
        <f>SUMIFS($X$2:$X$14,$X$2:$X$14,1,$AW$2:$AW$14,1)</f>
        <v>1</v>
      </c>
      <c r="BJ6" s="12">
        <f>SUMIFS($X$2:$X$14,$X$2:$X$14,1,$AW$2:$AW$14,3)</f>
        <v>0</v>
      </c>
      <c r="BK6" s="12">
        <f>SUMIFS($X$2:$X$14,$X$2:$X$14,1,$AW$2:$AW$14,4)</f>
        <v>1</v>
      </c>
      <c r="BL6" s="30"/>
      <c r="BM6" s="31"/>
    </row>
    <row r="7" spans="1:65" x14ac:dyDescent="0.25">
      <c r="A7" s="1">
        <v>44945</v>
      </c>
      <c r="B7" t="str">
        <f t="shared" si="3"/>
        <v>-1</v>
      </c>
      <c r="C7" s="5">
        <v>0</v>
      </c>
      <c r="D7" s="6">
        <v>1</v>
      </c>
      <c r="E7">
        <f t="shared" si="4"/>
        <v>1</v>
      </c>
      <c r="F7" s="9">
        <v>-1</v>
      </c>
      <c r="G7" s="2"/>
      <c r="H7" s="9">
        <v>-1</v>
      </c>
      <c r="I7" s="2"/>
      <c r="J7" s="9">
        <v>-1</v>
      </c>
      <c r="K7" s="2"/>
      <c r="L7" s="9"/>
      <c r="M7" s="2"/>
      <c r="N7" s="9">
        <v>-1</v>
      </c>
      <c r="O7" s="2"/>
      <c r="P7" s="9">
        <v>-1</v>
      </c>
      <c r="Q7" s="2"/>
      <c r="R7" s="9"/>
      <c r="S7" s="2"/>
      <c r="T7" s="9">
        <v>-1</v>
      </c>
      <c r="U7" s="2"/>
      <c r="V7" s="9"/>
      <c r="W7" s="2"/>
      <c r="X7" s="9"/>
      <c r="Y7" s="2"/>
      <c r="Z7" s="9">
        <v>1</v>
      </c>
      <c r="AA7" s="2"/>
      <c r="AB7" s="9">
        <v>1</v>
      </c>
      <c r="AC7" s="2"/>
      <c r="AD7">
        <v>1</v>
      </c>
      <c r="AE7" s="2"/>
      <c r="AF7">
        <v>1</v>
      </c>
      <c r="AG7" s="2"/>
      <c r="AH7">
        <v>1</v>
      </c>
      <c r="AI7" s="2">
        <v>1</v>
      </c>
      <c r="AJ7" s="9">
        <v>1</v>
      </c>
      <c r="AK7" s="2"/>
      <c r="AL7" s="9">
        <v>-1</v>
      </c>
      <c r="AM7" s="2"/>
      <c r="AO7" s="2"/>
      <c r="AP7" s="9"/>
      <c r="AT7" s="28">
        <v>1</v>
      </c>
      <c r="AU7">
        <f t="shared" si="0"/>
        <v>1</v>
      </c>
      <c r="AV7" s="2">
        <f t="shared" si="1"/>
        <v>-1</v>
      </c>
      <c r="AW7">
        <f t="shared" si="2"/>
        <v>4</v>
      </c>
      <c r="BC7" t="s">
        <v>27</v>
      </c>
      <c r="BD7">
        <f>SUMIF($AW$2:$AW$14,1,$C$2:$C$14)</f>
        <v>7</v>
      </c>
      <c r="BE7">
        <f>SUMIF($AW$2:$AW$14,1,$D$2:$D$14)</f>
        <v>2</v>
      </c>
      <c r="BF7">
        <f>SUM(Tabelle18631[[#This Row],[Alt]:[Jung]])</f>
        <v>25</v>
      </c>
      <c r="BH7" s="12" t="str">
        <f>$Z$1</f>
        <v xml:space="preserve">Jamie </v>
      </c>
      <c r="BI7" s="12">
        <f>SUMIFS($Z$2:$Z$14,$Z$2:$Z$14,1,$AW$2:$AW$14,1)</f>
        <v>0</v>
      </c>
      <c r="BJ7" s="12">
        <f>SUMIFS($Z$2:$Z$14,$Z$2:$Z$14,1,$AW$2:$AW$14,3)</f>
        <v>0</v>
      </c>
      <c r="BK7" s="12">
        <f>SUMIFS($Z$2:$Z$14,$Z$2:$Z$14,1,$AW$2:$AW$14,4)</f>
        <v>2</v>
      </c>
      <c r="BL7" s="30"/>
      <c r="BM7" s="31"/>
    </row>
    <row r="8" spans="1:65" x14ac:dyDescent="0.25">
      <c r="A8" s="1">
        <v>44949</v>
      </c>
      <c r="B8" t="str">
        <f t="shared" si="3"/>
        <v>0</v>
      </c>
      <c r="C8" s="5"/>
      <c r="D8" s="6"/>
      <c r="E8" t="str">
        <f t="shared" si="4"/>
        <v>0</v>
      </c>
      <c r="F8" s="9"/>
      <c r="G8" s="2"/>
      <c r="H8" s="9"/>
      <c r="I8" s="2"/>
      <c r="J8" s="9"/>
      <c r="K8" s="2"/>
      <c r="L8" s="9"/>
      <c r="M8" s="2"/>
      <c r="N8" s="9"/>
      <c r="O8" s="2"/>
      <c r="P8" s="9"/>
      <c r="Q8" s="2"/>
      <c r="R8" s="9"/>
      <c r="S8" s="2"/>
      <c r="T8" s="9"/>
      <c r="U8" s="2"/>
      <c r="V8" s="9"/>
      <c r="W8" s="2"/>
      <c r="X8" s="9"/>
      <c r="Y8" s="2"/>
      <c r="Z8" s="9"/>
      <c r="AA8" s="2"/>
      <c r="AB8" s="9"/>
      <c r="AC8" s="2"/>
      <c r="AE8" s="2"/>
      <c r="AG8" s="2"/>
      <c r="AI8" s="2"/>
      <c r="AJ8" s="9"/>
      <c r="AK8" s="2"/>
      <c r="AL8" s="9"/>
      <c r="AM8" s="2"/>
      <c r="AO8" s="2"/>
      <c r="AP8" s="9"/>
      <c r="AT8" s="28">
        <v>1</v>
      </c>
      <c r="AU8">
        <f t="shared" si="0"/>
        <v>0</v>
      </c>
      <c r="AV8" s="2">
        <f t="shared" si="1"/>
        <v>0</v>
      </c>
      <c r="AW8">
        <f t="shared" si="2"/>
        <v>1</v>
      </c>
      <c r="BC8" t="s">
        <v>28</v>
      </c>
      <c r="BD8">
        <f>SUMIF($AW$2:$AW$14,3,$C$2:$C$14)</f>
        <v>0</v>
      </c>
      <c r="BE8">
        <f>SUMIF($AW$2:$AW$14,3,$D$2:$D$14)</f>
        <v>0</v>
      </c>
      <c r="BF8">
        <f>SUBTOTAL(109,BF7)</f>
        <v>25</v>
      </c>
      <c r="BH8" s="12" t="str">
        <f>$L$1</f>
        <v>Fabi</v>
      </c>
      <c r="BI8" s="12">
        <f>SUMIFS($L$2:$L$14,$L$2:$L$14,1,$AW$2:$AW$14,1)</f>
        <v>0</v>
      </c>
      <c r="BJ8" s="12">
        <f>SUMIFS($L$2:$L$14,$L$2:$L$14,1,$AW$2:$AW$14,3)</f>
        <v>0</v>
      </c>
      <c r="BK8" s="12">
        <f>SUMIFS($L$2:$L$14,$L$2:$L$14,1,$AW$2:$AW$14,4)</f>
        <v>0</v>
      </c>
      <c r="BL8" s="30"/>
      <c r="BM8" s="31"/>
    </row>
    <row r="9" spans="1:65" x14ac:dyDescent="0.25">
      <c r="A9" s="1">
        <v>44977</v>
      </c>
      <c r="B9" t="str">
        <f t="shared" si="3"/>
        <v>0</v>
      </c>
      <c r="C9" s="5"/>
      <c r="D9" s="6"/>
      <c r="E9" t="str">
        <f t="shared" si="4"/>
        <v>0</v>
      </c>
      <c r="F9" s="9"/>
      <c r="G9" s="2"/>
      <c r="H9" s="9"/>
      <c r="I9" s="2"/>
      <c r="J9" s="44"/>
      <c r="K9" s="2"/>
      <c r="L9" s="9"/>
      <c r="M9" s="2"/>
      <c r="N9" s="9"/>
      <c r="O9" s="2"/>
      <c r="P9" s="9"/>
      <c r="Q9" s="2"/>
      <c r="R9" s="9"/>
      <c r="S9" s="2"/>
      <c r="T9" s="9"/>
      <c r="U9" s="2"/>
      <c r="V9" s="9"/>
      <c r="W9" s="2"/>
      <c r="X9" s="9"/>
      <c r="Y9" s="2"/>
      <c r="Z9" s="9"/>
      <c r="AA9" s="2"/>
      <c r="AB9" s="9"/>
      <c r="AC9" s="2"/>
      <c r="AE9" s="2"/>
      <c r="AG9" s="2"/>
      <c r="AI9" s="2"/>
      <c r="AJ9" s="9"/>
      <c r="AK9" s="2"/>
      <c r="AL9" s="9"/>
      <c r="AM9" s="2"/>
      <c r="AO9" s="2"/>
      <c r="AP9" s="9"/>
      <c r="AT9" s="28">
        <v>0</v>
      </c>
      <c r="AU9">
        <f t="shared" si="0"/>
        <v>0</v>
      </c>
      <c r="AV9" s="2">
        <f t="shared" si="1"/>
        <v>0</v>
      </c>
      <c r="AW9">
        <f t="shared" si="2"/>
        <v>1</v>
      </c>
      <c r="BC9" t="s">
        <v>29</v>
      </c>
      <c r="BD9">
        <f>SUMIF($AW$2:$AW$14,4,$C$2:$C$14)</f>
        <v>7</v>
      </c>
      <c r="BE9">
        <f>SUMIF($AW$2:$AW$14,4,$D$2:$D$14)</f>
        <v>4</v>
      </c>
      <c r="BF9">
        <f>SUM(Tabelle18631[[#This Row],[Alt]:[Jung]])</f>
        <v>31</v>
      </c>
      <c r="BH9" s="12" t="str">
        <f>$V$1</f>
        <v>Julien</v>
      </c>
      <c r="BI9" s="12">
        <f>SUMIFS($V$2:$V$14,$V$2:$V$14,1,$AW$2:$AW$14,1)</f>
        <v>1</v>
      </c>
      <c r="BJ9" s="12">
        <f>SUMIFS($V$2:$V$14,$V$2:$V$14,1,$AW$2:$AW$14,3)</f>
        <v>0</v>
      </c>
      <c r="BK9" s="12">
        <f>SUMIFS($V$2:$V$14,$V$2:$V$14,1,$AW$2:$AW$14,4)</f>
        <v>0</v>
      </c>
      <c r="BL9" s="30"/>
      <c r="BM9" s="31"/>
    </row>
    <row r="10" spans="1:65" x14ac:dyDescent="0.25">
      <c r="A10" s="1">
        <v>44979</v>
      </c>
      <c r="B10" t="str">
        <f t="shared" si="3"/>
        <v>0</v>
      </c>
      <c r="C10" s="5"/>
      <c r="D10" s="6"/>
      <c r="E10" t="str">
        <f t="shared" si="4"/>
        <v>0</v>
      </c>
      <c r="F10" s="9"/>
      <c r="G10" s="2"/>
      <c r="H10" s="9"/>
      <c r="I10" s="2"/>
      <c r="J10" s="9"/>
      <c r="K10" s="2"/>
      <c r="L10" s="9"/>
      <c r="M10" s="2"/>
      <c r="N10" s="9"/>
      <c r="O10" s="2"/>
      <c r="P10" s="9"/>
      <c r="Q10" s="2"/>
      <c r="R10" s="9"/>
      <c r="S10" s="2"/>
      <c r="T10" s="9"/>
      <c r="U10" s="2"/>
      <c r="V10" s="9"/>
      <c r="W10" s="2"/>
      <c r="X10" s="9"/>
      <c r="Y10" s="2"/>
      <c r="Z10" s="9"/>
      <c r="AA10" s="2"/>
      <c r="AB10" s="9"/>
      <c r="AC10" s="2"/>
      <c r="AE10" s="2"/>
      <c r="AG10" s="2"/>
      <c r="AI10" s="2"/>
      <c r="AJ10" s="9"/>
      <c r="AK10" s="2"/>
      <c r="AL10" s="9"/>
      <c r="AM10" s="2"/>
      <c r="AO10" s="2"/>
      <c r="AP10" s="9"/>
      <c r="AT10" s="28"/>
      <c r="AV10" s="2"/>
      <c r="AW10">
        <f t="shared" si="2"/>
        <v>3</v>
      </c>
      <c r="BH10" s="12" t="str">
        <f>$H$1</f>
        <v xml:space="preserve">Daniel </v>
      </c>
      <c r="BI10" s="12">
        <f>SUMIFS($H$2:$H$14,$H$2:$H$14,1,$AW$2:$AW$14,1)</f>
        <v>2</v>
      </c>
      <c r="BJ10" s="12">
        <f>SUMIFS($H$2:$H$14,$H$2:$H$14,1,$AW$2:$AW$14,3)</f>
        <v>1</v>
      </c>
      <c r="BK10" s="12">
        <f>SUMIFS($H$2:$H$14,$H$2:$H$14,1,$AW$2:$AW$14,4)</f>
        <v>1</v>
      </c>
      <c r="BL10" s="30"/>
      <c r="BM10" s="31"/>
    </row>
    <row r="11" spans="1:65" x14ac:dyDescent="0.25">
      <c r="A11" s="1">
        <v>44983</v>
      </c>
      <c r="B11" t="str">
        <f t="shared" si="3"/>
        <v>0</v>
      </c>
      <c r="C11" s="5"/>
      <c r="D11" s="6"/>
      <c r="E11" t="str">
        <f t="shared" si="4"/>
        <v>0</v>
      </c>
      <c r="F11" s="9"/>
      <c r="G11" s="2"/>
      <c r="H11" s="9"/>
      <c r="I11" s="2"/>
      <c r="J11" s="9"/>
      <c r="K11" s="2"/>
      <c r="L11" s="9"/>
      <c r="M11" s="2"/>
      <c r="N11" s="9"/>
      <c r="O11" s="2"/>
      <c r="P11" s="9"/>
      <c r="Q11" s="2"/>
      <c r="R11" s="9"/>
      <c r="S11" s="2"/>
      <c r="T11" s="9"/>
      <c r="U11" s="2"/>
      <c r="V11" s="9"/>
      <c r="W11" s="2"/>
      <c r="X11" s="9"/>
      <c r="Y11" s="2"/>
      <c r="Z11" s="9"/>
      <c r="AA11" s="2"/>
      <c r="AB11" s="9"/>
      <c r="AC11" s="2"/>
      <c r="AE11" s="2"/>
      <c r="AG11" s="2"/>
      <c r="AI11" s="2"/>
      <c r="AJ11" s="9"/>
      <c r="AK11" s="2"/>
      <c r="AL11" s="9"/>
      <c r="AM11" s="2"/>
      <c r="AO11" s="2"/>
      <c r="AP11" s="9"/>
      <c r="AT11" s="28"/>
      <c r="AV11" s="2"/>
      <c r="BC11" t="s">
        <v>38</v>
      </c>
      <c r="BD11" t="s">
        <v>0</v>
      </c>
      <c r="BE11" t="s">
        <v>1</v>
      </c>
      <c r="BF11" t="s">
        <v>50</v>
      </c>
      <c r="BH11" s="12" t="str">
        <f>$AD$1</f>
        <v>Rafa</v>
      </c>
      <c r="BI11" s="12">
        <f>SUMIFS($AD$2:$AD$14,$AD$2:$AD$14,1,$AW$2:$AW$14,1)</f>
        <v>0</v>
      </c>
      <c r="BJ11" s="12">
        <f>SUMIFS($AD$2:$AD$14,$AD$2:$AD$14,1,$AW$2:$AW$14,3)</f>
        <v>0</v>
      </c>
      <c r="BK11" s="12">
        <f>SUMIFS($AD$2:$AD$14,$AD$2:$AD$14,1,$AW$2:$AW$14,4)</f>
        <v>2</v>
      </c>
      <c r="BL11" s="30"/>
      <c r="BM11" s="31"/>
    </row>
    <row r="12" spans="1:65" x14ac:dyDescent="0.25">
      <c r="A12" s="1"/>
      <c r="B12" t="str">
        <f t="shared" si="3"/>
        <v>0</v>
      </c>
      <c r="C12" s="5"/>
      <c r="D12" s="6"/>
      <c r="E12" t="str">
        <f t="shared" si="4"/>
        <v>0</v>
      </c>
      <c r="F12" s="9"/>
      <c r="G12" s="2"/>
      <c r="H12" s="9"/>
      <c r="I12" s="2"/>
      <c r="J12" s="9"/>
      <c r="K12" s="2"/>
      <c r="L12" s="9"/>
      <c r="M12" s="2"/>
      <c r="N12" s="9"/>
      <c r="O12" s="2"/>
      <c r="P12" s="9"/>
      <c r="Q12" s="2"/>
      <c r="R12" s="9"/>
      <c r="S12" s="2"/>
      <c r="T12" s="9"/>
      <c r="U12" s="2"/>
      <c r="V12" s="9"/>
      <c r="W12" s="2"/>
      <c r="X12" s="9"/>
      <c r="Y12" s="2"/>
      <c r="Z12" s="9"/>
      <c r="AA12" s="2"/>
      <c r="AB12" s="9"/>
      <c r="AC12" s="2"/>
      <c r="AE12" s="2"/>
      <c r="AG12" s="2"/>
      <c r="AI12" s="2"/>
      <c r="AJ12" s="9"/>
      <c r="AK12" s="2"/>
      <c r="AL12" s="9"/>
      <c r="AM12" s="2"/>
      <c r="AO12" s="2"/>
      <c r="AP12" s="9"/>
      <c r="AT12" s="28"/>
      <c r="AV12" s="2"/>
      <c r="BC12" t="str">
        <f>BC7</f>
        <v>Montag</v>
      </c>
      <c r="BD12">
        <f>BD7/COUNTIF($AW$2:$AW$14,1)</f>
        <v>1.75</v>
      </c>
      <c r="BE12">
        <f>BE7/COUNTIF($AW$2:$AW$14,1)</f>
        <v>0.5</v>
      </c>
      <c r="BF12">
        <f>SUM(Tabelle1224335[[#This Row],[Alt]:[Jung]])</f>
        <v>2.25</v>
      </c>
      <c r="BH12" s="12" t="str">
        <f>$AB$1</f>
        <v xml:space="preserve">Albert </v>
      </c>
      <c r="BI12" s="12">
        <f>SUMIFS($AB$2:$AB$14,$AB$2:$AB$14,1,$AW$2:$AW$14,1)</f>
        <v>0</v>
      </c>
      <c r="BJ12" s="12">
        <f>SUMIFS($AB$2:$AB$14,$AB$2:$AB$14,1,$AW$2:$AW$14,3)</f>
        <v>0</v>
      </c>
      <c r="BK12" s="12">
        <f>SUMIFS($AB$2:$AB$14,$AB$2:$AB$14,1,$AW$2:$AW$14,4)</f>
        <v>2</v>
      </c>
      <c r="BL12" s="30"/>
      <c r="BM12" s="31"/>
    </row>
    <row r="13" spans="1:65" x14ac:dyDescent="0.25">
      <c r="B13" t="str">
        <f t="shared" si="3"/>
        <v>0</v>
      </c>
      <c r="C13" s="5"/>
      <c r="D13" s="6"/>
      <c r="E13" t="str">
        <f t="shared" si="4"/>
        <v>0</v>
      </c>
      <c r="F13" s="9"/>
      <c r="G13" s="2"/>
      <c r="H13" s="9"/>
      <c r="I13" s="2"/>
      <c r="J13" s="9"/>
      <c r="K13" s="2"/>
      <c r="L13" s="9"/>
      <c r="M13" s="2"/>
      <c r="N13" s="9"/>
      <c r="O13" s="2"/>
      <c r="P13" s="9"/>
      <c r="Q13" s="2"/>
      <c r="R13" s="9"/>
      <c r="S13" s="2"/>
      <c r="T13" s="9"/>
      <c r="U13" s="2"/>
      <c r="V13" s="9"/>
      <c r="W13" s="2"/>
      <c r="X13" s="9"/>
      <c r="Y13" s="2"/>
      <c r="Z13" s="9"/>
      <c r="AA13" s="2"/>
      <c r="AB13" s="9"/>
      <c r="AC13" s="2"/>
      <c r="AE13" s="2"/>
      <c r="AG13" s="2"/>
      <c r="AI13" s="2"/>
      <c r="AJ13" s="9"/>
      <c r="AK13" s="2"/>
      <c r="AL13" s="9"/>
      <c r="AM13" s="2"/>
      <c r="AO13" s="2"/>
      <c r="AP13" s="9"/>
      <c r="AT13" s="28"/>
      <c r="AV13" s="2"/>
      <c r="BC13" t="str">
        <f>BC8</f>
        <v>Mittwoch</v>
      </c>
      <c r="BD13">
        <f>BD8/COUNTIF($AW$2:$AW$14,3)</f>
        <v>0</v>
      </c>
      <c r="BE13">
        <f>BE8/COUNTIF($AW$2:$AW$14,3)</f>
        <v>0</v>
      </c>
      <c r="BF13">
        <f>SUM(Tabelle1224335[[#This Row],[Alt]:[Jung]])</f>
        <v>0</v>
      </c>
      <c r="BH13" s="12" t="str">
        <f>$AF$1</f>
        <v>Robin</v>
      </c>
      <c r="BI13" s="12">
        <f>SUMIFS($AF$2:$AF$14,$AF$2:$AF$14,1,$AW$2:$AW$14,1)</f>
        <v>0</v>
      </c>
      <c r="BJ13" s="12">
        <f>SUMIFS($AF$2:$AF$14,$AF$2:$AF$14,1,$AW$2:$AW$14,3)</f>
        <v>0</v>
      </c>
      <c r="BK13" s="12">
        <f>SUMIFS($AF$2:$AF$14,$AF$2:$AF$14,1,$AW$2:$AW$14,4)</f>
        <v>2</v>
      </c>
      <c r="BL13" s="30"/>
      <c r="BM13" s="31"/>
    </row>
    <row r="14" spans="1:65" ht="15.75" thickBot="1" x14ac:dyDescent="0.3">
      <c r="B14" t="str">
        <f t="shared" si="3"/>
        <v>0</v>
      </c>
      <c r="C14" s="7"/>
      <c r="D14" s="8"/>
      <c r="E14" t="str">
        <f t="shared" si="4"/>
        <v>0</v>
      </c>
      <c r="F14" s="9"/>
      <c r="G14" s="2"/>
      <c r="H14" s="9"/>
      <c r="I14" s="2"/>
      <c r="J14" s="9"/>
      <c r="K14" s="2"/>
      <c r="L14" s="9"/>
      <c r="M14" s="2"/>
      <c r="N14" s="9"/>
      <c r="O14" s="2"/>
      <c r="P14" s="9"/>
      <c r="Q14" s="2"/>
      <c r="R14" s="9"/>
      <c r="S14" s="2"/>
      <c r="T14" s="9"/>
      <c r="U14" s="2"/>
      <c r="V14" s="9"/>
      <c r="W14" s="2"/>
      <c r="X14" s="9"/>
      <c r="Y14" s="2"/>
      <c r="Z14" s="9"/>
      <c r="AA14" s="2"/>
      <c r="AB14" s="9"/>
      <c r="AC14" s="2"/>
      <c r="AE14" s="2"/>
      <c r="AG14" s="2"/>
      <c r="AI14" s="2"/>
      <c r="AJ14" s="9"/>
      <c r="AK14" s="2"/>
      <c r="AL14" s="9"/>
      <c r="AM14" s="2"/>
      <c r="AO14" s="2"/>
      <c r="AP14" s="9"/>
      <c r="AT14" s="28"/>
      <c r="AV14" s="2"/>
      <c r="BC14" t="str">
        <f>BC9</f>
        <v>Donnerstag</v>
      </c>
      <c r="BD14">
        <f>BD9/COUNTIF($AW$2:$AW$14,4)</f>
        <v>2.3333333333333335</v>
      </c>
      <c r="BE14">
        <f>BE9/COUNTIF($AW$2:$AW$14,4)</f>
        <v>1.3333333333333333</v>
      </c>
      <c r="BF14">
        <f>SUM(Tabelle1224335[[#This Row],[Alt]:[Jung]])</f>
        <v>3.666666666666667</v>
      </c>
      <c r="BH14" s="12" t="str">
        <f>$F$1</f>
        <v>Ben</v>
      </c>
      <c r="BI14" s="12">
        <f>SUMIFS($F$2:$F$14,$F$2:$F$14,1,$AW$2:$AW$14,1)</f>
        <v>2</v>
      </c>
      <c r="BJ14" s="12">
        <f>SUMIFS($F$2:$F$14,$F$2:$F$14,1,$AW$2:$AW$14,3)</f>
        <v>0</v>
      </c>
      <c r="BK14" s="12">
        <f>SUMIFS($F$2:$F$14,$F$2:$F$14,1,$AW$2:$AW$14,4)</f>
        <v>1</v>
      </c>
      <c r="BL14" s="30"/>
      <c r="BM14" s="31"/>
    </row>
    <row r="15" spans="1:65" x14ac:dyDescent="0.25">
      <c r="A15" t="s">
        <v>34</v>
      </c>
      <c r="B15" s="67">
        <f>COUNTIF(B2:B14,1)+COUNTIF(B2:B14,-1)</f>
        <v>4</v>
      </c>
      <c r="C15" s="67"/>
      <c r="D15" s="67"/>
      <c r="E15" s="68"/>
      <c r="F15" s="71">
        <f>(F18+F19)/$B$15</f>
        <v>1.5</v>
      </c>
      <c r="G15" s="72"/>
      <c r="H15" s="71">
        <f t="shared" ref="H15" si="5">(H18+H19)/$B$15</f>
        <v>1.25</v>
      </c>
      <c r="I15" s="72"/>
      <c r="J15" s="71">
        <f t="shared" ref="J15" si="6">(J18+J19)/$B$15</f>
        <v>1.5</v>
      </c>
      <c r="K15" s="72"/>
      <c r="L15" s="71">
        <f t="shared" ref="L15" si="7">(L18+L19)/$B$15</f>
        <v>0</v>
      </c>
      <c r="M15" s="72"/>
      <c r="N15" s="71">
        <f t="shared" ref="N15" si="8">(N18+N19)/$B$15</f>
        <v>1.5</v>
      </c>
      <c r="O15" s="72"/>
      <c r="P15" s="71">
        <f t="shared" ref="P15" si="9">(P18+P19)/$B$15</f>
        <v>1.5</v>
      </c>
      <c r="Q15" s="72"/>
      <c r="R15" s="71">
        <f t="shared" ref="R15" si="10">(R18+R19)/$B$15</f>
        <v>1</v>
      </c>
      <c r="S15" s="72"/>
      <c r="T15" s="71">
        <f t="shared" ref="T15" si="11">(T18+T19)/$B$15</f>
        <v>1.5</v>
      </c>
      <c r="U15" s="72"/>
      <c r="V15" s="71">
        <f t="shared" ref="V15" si="12">(V18+V19)/$B$15</f>
        <v>0.25</v>
      </c>
      <c r="W15" s="72"/>
      <c r="X15" s="71">
        <f t="shared" ref="X15" si="13">(X18+X19)/$B$15</f>
        <v>0.5</v>
      </c>
      <c r="Y15" s="72"/>
      <c r="Z15" s="71">
        <f t="shared" ref="Z15" si="14">(Z18+Z19)/$B$15</f>
        <v>1.5</v>
      </c>
      <c r="AA15" s="72"/>
      <c r="AB15" s="71">
        <f t="shared" ref="AB15" si="15">(AB18+AB19)/$B$15</f>
        <v>1.5</v>
      </c>
      <c r="AC15" s="72"/>
      <c r="AD15" s="71">
        <f t="shared" ref="AD15" si="16">(AD18+AD19)/$B$15</f>
        <v>1.5</v>
      </c>
      <c r="AE15" s="72"/>
      <c r="AF15" s="71">
        <f t="shared" ref="AF15" si="17">(AF18+AF19)/$B$15</f>
        <v>1.5</v>
      </c>
      <c r="AG15" s="72"/>
      <c r="AH15" s="71">
        <f t="shared" ref="AH15" si="18">(AH18+AH19)/$B$15</f>
        <v>0.5</v>
      </c>
      <c r="AI15" s="72"/>
      <c r="AJ15" s="71">
        <f t="shared" ref="AJ15" si="19">(AJ18+AJ19)/$B$15</f>
        <v>1.25</v>
      </c>
      <c r="AK15" s="72"/>
      <c r="AL15" s="71">
        <f t="shared" ref="AL15" si="20">(AL18+AL19)/$B$15</f>
        <v>1.5</v>
      </c>
      <c r="AM15" s="72"/>
      <c r="AN15" s="71">
        <f t="shared" ref="AN15" si="21">(AN18+AN19)/$B$15</f>
        <v>0.25</v>
      </c>
      <c r="AO15" s="72"/>
      <c r="AP15" s="71">
        <f t="shared" ref="AP15:AR15" si="22">(AP18+AP19)/$B$15</f>
        <v>0.25</v>
      </c>
      <c r="AQ15" s="72"/>
      <c r="AR15" s="71">
        <f t="shared" si="22"/>
        <v>0.25</v>
      </c>
      <c r="AS15" s="72"/>
      <c r="AT15" s="28"/>
      <c r="AV15" s="2"/>
      <c r="BH15" s="12" t="str">
        <f>$AN$1</f>
        <v>Petar</v>
      </c>
      <c r="BI15" s="12">
        <f>SUMIFS($AN$2:$AN$14,$AN$2:$AN$14,1,$AW$2:$AW$14,1)</f>
        <v>0</v>
      </c>
      <c r="BJ15" s="12">
        <f>SUMIFS($AN$2:$AN$14,$AN$2:$AN$14,1,$AW$2:$AW$14,3)</f>
        <v>0</v>
      </c>
      <c r="BK15" s="12">
        <f>SUMIFS($AN$2:$AN$14,$AN$2:$AN$14,1,$AW$2:$AW$14,4)</f>
        <v>0</v>
      </c>
      <c r="BL15" s="30"/>
      <c r="BM15" s="31"/>
    </row>
    <row r="16" spans="1:65" x14ac:dyDescent="0.25">
      <c r="A16" t="s">
        <v>35</v>
      </c>
      <c r="B16" s="67">
        <f>COUNTIFS(B2:B14, -1, E2:E14, -1)</f>
        <v>0</v>
      </c>
      <c r="C16" s="67"/>
      <c r="D16" s="67"/>
      <c r="E16" s="68"/>
      <c r="F16" s="9"/>
      <c r="G16" s="2"/>
      <c r="H16" s="9"/>
      <c r="I16" s="2"/>
      <c r="J16" s="9"/>
      <c r="K16" s="2"/>
      <c r="L16" s="9"/>
      <c r="M16" s="2"/>
      <c r="N16" s="9"/>
      <c r="O16" s="2"/>
      <c r="P16" s="9"/>
      <c r="Q16" s="2"/>
      <c r="R16" s="9"/>
      <c r="S16" s="2"/>
      <c r="T16" s="75"/>
      <c r="U16" s="68"/>
      <c r="V16" s="9"/>
      <c r="W16" s="2"/>
      <c r="X16" s="9"/>
      <c r="Y16" s="2"/>
      <c r="Z16" s="9"/>
      <c r="AA16" s="2"/>
      <c r="AB16" s="9"/>
      <c r="AC16" s="2"/>
      <c r="AE16" s="2"/>
      <c r="AG16" s="2"/>
      <c r="AI16" s="2"/>
      <c r="AJ16" s="9"/>
      <c r="AK16" s="2"/>
      <c r="AL16" s="9"/>
      <c r="AM16" s="2"/>
      <c r="AO16" s="2"/>
      <c r="AP16" s="9"/>
      <c r="AR16" s="9"/>
      <c r="AT16" s="28"/>
      <c r="AV16" s="2"/>
      <c r="BH16" s="12" t="str">
        <f>$AP$1</f>
        <v>Domi</v>
      </c>
      <c r="BI16" s="12">
        <f>SUMIFS($AP$2:$AP$14,$AP$2:$AP$14,1,$AW$2:$AW$14,1)</f>
        <v>0</v>
      </c>
      <c r="BJ16" s="12">
        <f>SUMIFS($AP$2:$AP$14,$AP$2:$AP$14,1,$AW$2:$AW$14,3)</f>
        <v>0</v>
      </c>
      <c r="BK16" s="12">
        <f>SUMIFS($AP$2:$AP$14,$AP$2:$AP$14,1,$AW$2:$AW$14,4)</f>
        <v>0</v>
      </c>
    </row>
    <row r="17" spans="1:80" x14ac:dyDescent="0.25">
      <c r="A17" t="s">
        <v>36</v>
      </c>
      <c r="B17" s="76">
        <f>B18/(B18+B19)</f>
        <v>0.5</v>
      </c>
      <c r="C17" s="76"/>
      <c r="D17" s="77">
        <f>D18/(D18+D19)</f>
        <v>0.5</v>
      </c>
      <c r="E17" s="72"/>
      <c r="F17" s="71">
        <f>IF(COUNTIF(F2:F14,1)+COUNTIF(F2:F14,-1)&gt;2,F18/(F18+F19),"")</f>
        <v>0.5</v>
      </c>
      <c r="G17" s="72"/>
      <c r="H17" s="71">
        <f>IF(COUNTIF(H2:H14,1)+COUNTIF(H2:H14,-1)&gt;2,H18/(H18+H19),"")</f>
        <v>0.8</v>
      </c>
      <c r="I17" s="72"/>
      <c r="J17" s="71">
        <f>IF(COUNTIF(J2:J14,1)+COUNTIF(J2:J14,-1)&gt;2,J18/(J18+J19),"")</f>
        <v>0.66666666666666663</v>
      </c>
      <c r="K17" s="72"/>
      <c r="L17" s="71" t="str">
        <f>IF(COUNTIF(L2:L14,1)+COUNTIF(L2:L14,-1)&gt;2,L18/(L18+L19),"")</f>
        <v/>
      </c>
      <c r="M17" s="72"/>
      <c r="N17" s="71">
        <f>IF(COUNTIF(N2:N14,1)+COUNTIF(N2:N14,-1)&gt;2,N18/(N18+N19),"")</f>
        <v>0.66666666666666663</v>
      </c>
      <c r="O17" s="72"/>
      <c r="P17" s="71">
        <f>IF(COUNTIF(P2:P14,1)+COUNTIF(P2:P14,-1)&gt;2,P18/(P18+P19),"")</f>
        <v>0.66666666666666663</v>
      </c>
      <c r="Q17" s="72"/>
      <c r="R17" s="71">
        <f>IF(COUNTIF(R2:R14,1)+COUNTIF(R2:R14,-1)&gt;2,R18/(R18+R19),"")</f>
        <v>0.75</v>
      </c>
      <c r="S17" s="72"/>
      <c r="T17" s="71">
        <f>IF(COUNTIF(T2:T14,1)+COUNTIF(T2:T14,-1)&gt;2,T18/(T18+T19),"")</f>
        <v>0.66666666666666663</v>
      </c>
      <c r="U17" s="72"/>
      <c r="V17" s="71" t="str">
        <f>IF(COUNTIF(V2:V14,1)+COUNTIF(V2:V14,-1)&gt;2,V18/(V18+V19),"")</f>
        <v/>
      </c>
      <c r="W17" s="72"/>
      <c r="X17" s="71" t="str">
        <f>IF(COUNTIF(X2:X14,1)+COUNTIF(X2:X14,-1)&gt;2,X18/(X18+X19),"")</f>
        <v/>
      </c>
      <c r="Y17" s="72"/>
      <c r="Z17" s="71">
        <f>IF(COUNTIF(Z2:Z14,1)+COUNTIF(Z2:Z14,-1)&gt;2,Z18/(Z18+Z19),"")</f>
        <v>0.33333333333333331</v>
      </c>
      <c r="AA17" s="72"/>
      <c r="AB17" s="71">
        <f>IF(COUNTIF(AB2:AB14,1)+COUNTIF(AB2:AB14,-1)&gt;2,AB18/(AB18+AB19),"")</f>
        <v>0.33333333333333331</v>
      </c>
      <c r="AC17" s="72"/>
      <c r="AD17" s="71">
        <f>IF(COUNTIF(AD2:AD14,1)+COUNTIF(AD2:AD14,-1)&gt;2,AD18/(AD18+AD19),"")</f>
        <v>0.33333333333333331</v>
      </c>
      <c r="AE17" s="72"/>
      <c r="AF17" s="71">
        <f>IF(COUNTIF(AF2:AF14,1)+COUNTIF(AF2:AF14,-1)&gt;2,AF18/(AF18+AF19),"")</f>
        <v>0.33333333333333331</v>
      </c>
      <c r="AG17" s="72"/>
      <c r="AH17" s="71" t="str">
        <f>IF(COUNTIF(AH2:AH14,1)+COUNTIF(AH2:AH14,-1)&gt;2,AH18/(AH18+AH19),"")</f>
        <v/>
      </c>
      <c r="AI17" s="72"/>
      <c r="AJ17" s="71">
        <f>IF(COUNTIF(AJ2:AJ14,1)+COUNTIF(AJ2:AJ14,-1)&gt;2,AJ18/(AJ18+AJ19),"")</f>
        <v>0.2</v>
      </c>
      <c r="AK17" s="72"/>
      <c r="AL17" s="71">
        <f>IF(COUNTIF(AL2:AL14,1)+COUNTIF(AL2:AL14,-1)&gt;2,AL18/(AL18+AL19),"")</f>
        <v>0.16666666666666666</v>
      </c>
      <c r="AM17" s="72"/>
      <c r="AN17" s="71" t="str">
        <f>IF(COUNTIF(AN2:AN14,1)+COUNTIF(AN2:AN14,-1)&gt;2,AN18/(AN18+AN19),"")</f>
        <v/>
      </c>
      <c r="AO17" s="72"/>
      <c r="AP17" s="71" t="str">
        <f>IF(COUNTIF(AP2:AP14,1)+COUNTIF(AP2:AP14,-1)&gt;2,AP18/(AP18+AP19),"")</f>
        <v/>
      </c>
      <c r="AQ17" s="72"/>
      <c r="AR17" s="71" t="str">
        <f>IF(COUNTIF(AR2:AR14,1)+COUNTIF(AR2:AR14,-1)&gt;2,AR18/(AR18+AR19),"")</f>
        <v/>
      </c>
      <c r="AS17" s="72"/>
      <c r="AT17" s="28" t="s">
        <v>36</v>
      </c>
      <c r="AU17" s="26">
        <f>AU18/(AU18+AU19)</f>
        <v>0.5</v>
      </c>
      <c r="AV17" s="26">
        <f>AV18/(AV18+AV19)</f>
        <v>0.5</v>
      </c>
      <c r="BH17" s="12" t="str">
        <f>$AJ$1</f>
        <v>Flo</v>
      </c>
      <c r="BI17" s="12">
        <f>SUMIFS($AJ$2:$AJ$14,$AJ$2:$AJ$14,1,$AW$2:$AW$14,1)</f>
        <v>0</v>
      </c>
      <c r="BJ17" s="12">
        <f>SUMIFS($AJ$2:$AJ$14,$AJ$2:$AJ$14,1,$AW$2:$AW$14,3)</f>
        <v>0</v>
      </c>
      <c r="BK17" s="12">
        <f>SUMIFS($AJ$2:$AJ$14,$AJ$2:$AJ$14,1,$AW$2:$AW$14,4)</f>
        <v>1</v>
      </c>
    </row>
    <row r="18" spans="1:80" x14ac:dyDescent="0.25">
      <c r="A18" t="s">
        <v>25</v>
      </c>
      <c r="B18" s="67">
        <f>COUNTIF(B2:B14,1)</f>
        <v>2</v>
      </c>
      <c r="C18" s="67"/>
      <c r="D18" s="67">
        <f>COUNTIF(E2:E14,1)</f>
        <v>2</v>
      </c>
      <c r="E18" s="68"/>
      <c r="F18" s="75">
        <f>SUMIF(F2:F14,"&gt;0",F2:F14)</f>
        <v>3</v>
      </c>
      <c r="G18" s="68"/>
      <c r="H18" s="75">
        <f>SUMIF(H2:H14,"&gt;0",H2:H14)</f>
        <v>4</v>
      </c>
      <c r="I18" s="68"/>
      <c r="J18" s="75">
        <f t="shared" ref="J18" si="23">SUMIF(J2:J14,"&gt;0",J2:J14)</f>
        <v>4</v>
      </c>
      <c r="K18" s="68"/>
      <c r="L18" s="75">
        <f t="shared" ref="L18" si="24">SUMIF(L2:L14,"&gt;0",L2:L14)</f>
        <v>0</v>
      </c>
      <c r="M18" s="68"/>
      <c r="N18" s="75">
        <f t="shared" ref="N18" si="25">SUMIF(N2:N14,"&gt;0",N2:N14)</f>
        <v>4</v>
      </c>
      <c r="O18" s="68"/>
      <c r="P18" s="75">
        <f t="shared" ref="P18" si="26">SUMIF(P2:P14,"&gt;0",P2:P14)</f>
        <v>4</v>
      </c>
      <c r="Q18" s="68"/>
      <c r="R18" s="75">
        <f t="shared" ref="R18" si="27">SUMIF(R2:R14,"&gt;0",R2:R14)</f>
        <v>3</v>
      </c>
      <c r="S18" s="68"/>
      <c r="T18" s="75">
        <f t="shared" ref="T18" si="28">SUMIF(T2:T14,"&gt;0",T2:T14)</f>
        <v>4</v>
      </c>
      <c r="U18" s="68"/>
      <c r="V18" s="75">
        <f t="shared" ref="V18" si="29">SUMIF(V2:V14,"&gt;0",V2:V14)</f>
        <v>1</v>
      </c>
      <c r="W18" s="68"/>
      <c r="X18" s="75">
        <f t="shared" ref="X18" si="30">SUMIF(X2:X14,"&gt;0",X2:X14)</f>
        <v>2</v>
      </c>
      <c r="Y18" s="68"/>
      <c r="Z18" s="75">
        <f t="shared" ref="Z18" si="31">SUMIF(Z2:Z14,"&gt;0",Z2:Z14)</f>
        <v>2</v>
      </c>
      <c r="AA18" s="68"/>
      <c r="AB18" s="75">
        <f t="shared" ref="AB18" si="32">SUMIF(AB2:AB14,"&gt;0",AB2:AB14)</f>
        <v>2</v>
      </c>
      <c r="AC18" s="68"/>
      <c r="AD18" s="75">
        <f t="shared" ref="AD18" si="33">SUMIF(AD2:AD14,"&gt;0",AD2:AD14)</f>
        <v>2</v>
      </c>
      <c r="AE18" s="68"/>
      <c r="AF18" s="75">
        <f t="shared" ref="AF18" si="34">SUMIF(AF2:AF14,"&gt;0",AF2:AF14)</f>
        <v>2</v>
      </c>
      <c r="AG18" s="68"/>
      <c r="AH18" s="75">
        <f t="shared" ref="AH18" si="35">SUMIF(AH2:AH14,"&gt;0",AH2:AH14)</f>
        <v>1</v>
      </c>
      <c r="AI18" s="68"/>
      <c r="AJ18" s="75">
        <f t="shared" ref="AJ18" si="36">SUMIF(AJ2:AJ14,"&gt;0",AJ2:AJ14)</f>
        <v>1</v>
      </c>
      <c r="AK18" s="68"/>
      <c r="AL18" s="75">
        <f t="shared" ref="AL18" si="37">SUMIF(AL2:AL14,"&gt;0",AL2:AL14)</f>
        <v>1</v>
      </c>
      <c r="AM18" s="68"/>
      <c r="AN18" s="75">
        <f t="shared" ref="AN18" si="38">SUMIF(AN2:AN14,"&gt;0",AN2:AN14)</f>
        <v>0</v>
      </c>
      <c r="AO18" s="68"/>
      <c r="AP18" s="75">
        <f t="shared" ref="AP18:AR18" si="39">SUMIF(AP2:AP14,"&gt;0",AP2:AP14)</f>
        <v>0</v>
      </c>
      <c r="AQ18" s="68"/>
      <c r="AR18" s="75">
        <f t="shared" si="39"/>
        <v>1</v>
      </c>
      <c r="AS18" s="68"/>
      <c r="AT18" s="28" t="s">
        <v>25</v>
      </c>
      <c r="AU18">
        <f>COUNTIF(AU2:AU9,1)</f>
        <v>1</v>
      </c>
      <c r="AV18" s="2">
        <f>COUNTIF(AV2:AV9,1)</f>
        <v>1</v>
      </c>
      <c r="BH18" s="12" t="str">
        <f>$AL$1</f>
        <v>Laurits</v>
      </c>
      <c r="BI18" s="12">
        <f>SUMIFS($AL$2:$AL$14,$AL$2:$AL$14,1,$AW$2:$AW$14,1)</f>
        <v>1</v>
      </c>
      <c r="BJ18" s="12">
        <f>SUMIFS($AL$2:$AL$14,$AL$2:$AL$14,1,$AW$2:$AW$14,3)</f>
        <v>0</v>
      </c>
      <c r="BK18" s="12">
        <f>SUMIFS($AL$2:$AL$14,$AL$2:$AL$14,1,$AW$2:$AW$14,4)</f>
        <v>0</v>
      </c>
    </row>
    <row r="19" spans="1:80" x14ac:dyDescent="0.25">
      <c r="A19" t="s">
        <v>37</v>
      </c>
      <c r="B19" s="67">
        <f>COUNTIF(B2:B14,-1)</f>
        <v>2</v>
      </c>
      <c r="C19" s="67"/>
      <c r="D19" s="67">
        <f>COUNTIF(E2:E14,-1)</f>
        <v>2</v>
      </c>
      <c r="E19" s="68"/>
      <c r="F19" s="75">
        <f>-1*SUMIF(F2:F14,"&lt;0",F2:F14)</f>
        <v>3</v>
      </c>
      <c r="G19" s="68"/>
      <c r="H19" s="75">
        <f t="shared" ref="H19" si="40">-1*SUMIF(H2:H14,"&lt;0",H2:H14)</f>
        <v>1</v>
      </c>
      <c r="I19" s="68"/>
      <c r="J19" s="75">
        <f t="shared" ref="J19" si="41">-1*SUMIF(J2:J14,"&lt;0",J2:J14)</f>
        <v>2</v>
      </c>
      <c r="K19" s="68"/>
      <c r="L19" s="75">
        <f t="shared" ref="L19" si="42">-1*SUMIF(L2:L14,"&lt;0",L2:L14)</f>
        <v>0</v>
      </c>
      <c r="M19" s="68"/>
      <c r="N19" s="75">
        <f t="shared" ref="N19" si="43">-1*SUMIF(N2:N14,"&lt;0",N2:N14)</f>
        <v>2</v>
      </c>
      <c r="O19" s="68"/>
      <c r="P19" s="75">
        <f t="shared" ref="P19" si="44">-1*SUMIF(P2:P14,"&lt;0",P2:P14)</f>
        <v>2</v>
      </c>
      <c r="Q19" s="68"/>
      <c r="R19" s="75">
        <f t="shared" ref="R19" si="45">-1*SUMIF(R2:R14,"&lt;0",R2:R14)</f>
        <v>1</v>
      </c>
      <c r="S19" s="68"/>
      <c r="T19" s="75">
        <f t="shared" ref="T19" si="46">-1*SUMIF(T2:T14,"&lt;0",T2:T14)</f>
        <v>2</v>
      </c>
      <c r="U19" s="68"/>
      <c r="V19" s="75">
        <f t="shared" ref="V19" si="47">-1*SUMIF(V2:V14,"&lt;0",V2:V14)</f>
        <v>0</v>
      </c>
      <c r="W19" s="68"/>
      <c r="X19" s="75">
        <f t="shared" ref="X19" si="48">-1*SUMIF(X2:X14,"&lt;0",X2:X14)</f>
        <v>0</v>
      </c>
      <c r="Y19" s="68"/>
      <c r="Z19" s="75">
        <f t="shared" ref="Z19" si="49">-1*SUMIF(Z2:Z14,"&lt;0",Z2:Z14)</f>
        <v>4</v>
      </c>
      <c r="AA19" s="68"/>
      <c r="AB19" s="75">
        <f t="shared" ref="AB19" si="50">-1*SUMIF(AB2:AB14,"&lt;0",AB2:AB14)</f>
        <v>4</v>
      </c>
      <c r="AC19" s="68"/>
      <c r="AD19" s="75">
        <f t="shared" ref="AD19" si="51">-1*SUMIF(AD2:AD14,"&lt;0",AD2:AD14)</f>
        <v>4</v>
      </c>
      <c r="AE19" s="68"/>
      <c r="AF19" s="75">
        <f t="shared" ref="AF19" si="52">-1*SUMIF(AF2:AF14,"&lt;0",AF2:AF14)</f>
        <v>4</v>
      </c>
      <c r="AG19" s="68"/>
      <c r="AH19" s="75">
        <f t="shared" ref="AH19" si="53">-1*SUMIF(AH2:AH14,"&lt;0",AH2:AH14)</f>
        <v>1</v>
      </c>
      <c r="AI19" s="68"/>
      <c r="AJ19" s="75">
        <f t="shared" ref="AJ19" si="54">-1*SUMIF(AJ2:AJ14,"&lt;0",AJ2:AJ14)</f>
        <v>4</v>
      </c>
      <c r="AK19" s="68"/>
      <c r="AL19" s="75">
        <f t="shared" ref="AL19" si="55">-1*SUMIF(AL2:AL14,"&lt;0",AL2:AL14)</f>
        <v>5</v>
      </c>
      <c r="AM19" s="68"/>
      <c r="AN19" s="75">
        <f t="shared" ref="AN19" si="56">-1*SUMIF(AN2:AN14,"&lt;0",AN2:AN14)</f>
        <v>1</v>
      </c>
      <c r="AO19" s="68"/>
      <c r="AP19" s="75">
        <f t="shared" ref="AP19:AR19" si="57">-1*SUMIF(AP2:AP14,"&lt;0",AP2:AP14)</f>
        <v>1</v>
      </c>
      <c r="AQ19" s="68"/>
      <c r="AR19" s="75">
        <f t="shared" si="57"/>
        <v>0</v>
      </c>
      <c r="AS19" s="68"/>
      <c r="AT19" s="28" t="s">
        <v>37</v>
      </c>
      <c r="AU19">
        <f>COUNTIF(AU2:AU14,-1)</f>
        <v>1</v>
      </c>
      <c r="AV19" s="2">
        <f>COUNTIF(AV2:AV14,-1)</f>
        <v>1</v>
      </c>
    </row>
    <row r="20" spans="1:80" x14ac:dyDescent="0.25">
      <c r="A20" t="s">
        <v>30</v>
      </c>
      <c r="B20" s="67">
        <f>SUM(C2:C14)</f>
        <v>14</v>
      </c>
      <c r="C20" s="67"/>
      <c r="D20" s="67">
        <f>SUM(D2:D14)</f>
        <v>6</v>
      </c>
      <c r="E20" s="68"/>
      <c r="F20" s="75">
        <f>SUM(G2:G14)</f>
        <v>1</v>
      </c>
      <c r="G20" s="68"/>
      <c r="H20" s="78">
        <f t="shared" ref="H20" si="58">SUM(I2:I14)</f>
        <v>0</v>
      </c>
      <c r="I20" s="79"/>
      <c r="J20" s="78">
        <f t="shared" ref="J20" si="59">SUM(K2:K14)</f>
        <v>2</v>
      </c>
      <c r="K20" s="79"/>
      <c r="L20" s="78">
        <f t="shared" ref="L20" si="60">SUM(M2:M14)</f>
        <v>0</v>
      </c>
      <c r="M20" s="79"/>
      <c r="N20" s="78">
        <f t="shared" ref="N20" si="61">SUM(O2:O14)</f>
        <v>9</v>
      </c>
      <c r="O20" s="79"/>
      <c r="P20" s="78">
        <f t="shared" ref="P20" si="62">SUM(Q2:Q14)</f>
        <v>7</v>
      </c>
      <c r="Q20" s="79"/>
      <c r="R20" s="78">
        <f t="shared" ref="R20" si="63">SUM(S2:S14)</f>
        <v>3</v>
      </c>
      <c r="S20" s="79"/>
      <c r="T20" s="78">
        <f t="shared" ref="T20" si="64">SUM(U2:U14)</f>
        <v>4</v>
      </c>
      <c r="U20" s="79"/>
      <c r="V20" s="78">
        <f t="shared" ref="V20" si="65">SUM(W2:W14)</f>
        <v>0</v>
      </c>
      <c r="W20" s="79"/>
      <c r="X20" s="78">
        <f t="shared" ref="X20" si="66">SUM(Y2:Y14)</f>
        <v>0</v>
      </c>
      <c r="Y20" s="79"/>
      <c r="Z20" s="78">
        <f t="shared" ref="Z20" si="67">SUM(AA2:AA14)</f>
        <v>4</v>
      </c>
      <c r="AA20" s="79"/>
      <c r="AB20" s="78">
        <f t="shared" ref="AB20" si="68">SUM(AC2:AC14)</f>
        <v>3</v>
      </c>
      <c r="AC20" s="79"/>
      <c r="AD20" s="78">
        <f t="shared" ref="AD20" si="69">SUM(AE2:AE14)</f>
        <v>4</v>
      </c>
      <c r="AE20" s="79"/>
      <c r="AF20" s="78">
        <f t="shared" ref="AF20" si="70">SUM(AG2:AG14)</f>
        <v>0</v>
      </c>
      <c r="AG20" s="79"/>
      <c r="AH20" s="78">
        <f t="shared" ref="AH20" si="71">SUM(AI2:AI14)</f>
        <v>2</v>
      </c>
      <c r="AI20" s="79"/>
      <c r="AJ20" s="78">
        <f t="shared" ref="AJ20" si="72">SUM(AK2:AK14)</f>
        <v>2</v>
      </c>
      <c r="AK20" s="79"/>
      <c r="AL20" s="78">
        <f t="shared" ref="AL20" si="73">SUM(AM2:AM14)</f>
        <v>1</v>
      </c>
      <c r="AM20" s="79"/>
      <c r="AN20" s="78">
        <f t="shared" ref="AN20" si="74">SUM(AO2:AO14)</f>
        <v>0</v>
      </c>
      <c r="AO20" s="79"/>
      <c r="AP20" s="78">
        <f t="shared" ref="AP20" si="75">SUM(AQ2:AQ14)</f>
        <v>0</v>
      </c>
      <c r="AQ20" s="79"/>
      <c r="AR20" s="78">
        <f>SUM(AS2:AS14)</f>
        <v>0</v>
      </c>
      <c r="AS20" s="79"/>
      <c r="AT20" s="29" t="s">
        <v>30</v>
      </c>
      <c r="AU20" s="24" cm="1">
        <f t="array" ref="AU20">SUM((D2:D14)*(AT2:AT14))</f>
        <v>3</v>
      </c>
      <c r="AV20" s="25" cm="1">
        <f t="array" ref="AV20">SUM((C2:C14)*(AT2:AT14))</f>
        <v>7</v>
      </c>
    </row>
    <row r="21" spans="1:80" x14ac:dyDescent="0.25">
      <c r="A21" t="s">
        <v>38</v>
      </c>
      <c r="B21" s="80">
        <f>B20/(B18+B19)</f>
        <v>3.5</v>
      </c>
      <c r="C21" s="80"/>
      <c r="D21" s="80">
        <f t="shared" ref="D21" si="76">D20/(D18+D19)</f>
        <v>1.5</v>
      </c>
      <c r="E21" s="80"/>
      <c r="F21" s="90">
        <f t="shared" ref="F21" si="77">F20/(F18+F19)</f>
        <v>0.16666666666666666</v>
      </c>
      <c r="G21" s="91"/>
      <c r="H21" s="90">
        <f t="shared" ref="H21" si="78">H20/(H18+H19)</f>
        <v>0</v>
      </c>
      <c r="I21" s="91"/>
      <c r="J21" s="90">
        <f t="shared" ref="J21" si="79">J20/(J18+J19)</f>
        <v>0.33333333333333331</v>
      </c>
      <c r="K21" s="91"/>
      <c r="L21" s="90" t="e">
        <f t="shared" ref="L21" si="80">L20/(L18+L19)</f>
        <v>#DIV/0!</v>
      </c>
      <c r="M21" s="91"/>
      <c r="N21" s="90">
        <f t="shared" ref="N21" si="81">N20/(N18+N19)</f>
        <v>1.5</v>
      </c>
      <c r="O21" s="91"/>
      <c r="P21" s="90">
        <f t="shared" ref="P21" si="82">P20/(P18+P19)</f>
        <v>1.1666666666666667</v>
      </c>
      <c r="Q21" s="91"/>
      <c r="R21" s="90">
        <f t="shared" ref="R21" si="83">R20/(R18+R19)</f>
        <v>0.75</v>
      </c>
      <c r="S21" s="91"/>
      <c r="T21" s="90">
        <f t="shared" ref="T21" si="84">T20/(T18+T19)</f>
        <v>0.66666666666666663</v>
      </c>
      <c r="U21" s="91"/>
      <c r="V21" s="90">
        <f t="shared" ref="V21" si="85">V20/(V18+V19)</f>
        <v>0</v>
      </c>
      <c r="W21" s="91"/>
      <c r="X21" s="90">
        <f t="shared" ref="X21" si="86">X20/(X18+X19)</f>
        <v>0</v>
      </c>
      <c r="Y21" s="91"/>
      <c r="Z21" s="90">
        <f t="shared" ref="Z21" si="87">Z20/(Z18+Z19)</f>
        <v>0.66666666666666663</v>
      </c>
      <c r="AA21" s="91"/>
      <c r="AB21" s="90">
        <f t="shared" ref="AB21" si="88">AB20/(AB18+AB19)</f>
        <v>0.5</v>
      </c>
      <c r="AC21" s="91"/>
      <c r="AD21" s="90">
        <f t="shared" ref="AD21" si="89">AD20/(AD18+AD19)</f>
        <v>0.66666666666666663</v>
      </c>
      <c r="AE21" s="91"/>
      <c r="AF21" s="90">
        <f t="shared" ref="AF21" si="90">AF20/(AF18+AF19)</f>
        <v>0</v>
      </c>
      <c r="AG21" s="91"/>
      <c r="AH21" s="90">
        <f t="shared" ref="AH21" si="91">AH20/(AH18+AH19)</f>
        <v>1</v>
      </c>
      <c r="AI21" s="91"/>
      <c r="AJ21" s="90">
        <f t="shared" ref="AJ21" si="92">AJ20/(AJ18+AJ19)</f>
        <v>0.4</v>
      </c>
      <c r="AK21" s="91"/>
      <c r="AL21" s="90">
        <f t="shared" ref="AL21" si="93">AL20/(AL18+AL19)</f>
        <v>0.16666666666666666</v>
      </c>
      <c r="AM21" s="91"/>
      <c r="AN21" s="90">
        <f t="shared" ref="AN21" si="94">AN20/(AN18+AN19)</f>
        <v>0</v>
      </c>
      <c r="AO21" s="91"/>
      <c r="AP21" s="90">
        <f t="shared" ref="AP21:AR21" si="95">AP20/(AP18+AP19)</f>
        <v>0</v>
      </c>
      <c r="AQ21" s="91"/>
      <c r="AR21" s="92">
        <f t="shared" si="95"/>
        <v>0</v>
      </c>
      <c r="AS21" s="93"/>
      <c r="AT21" s="42"/>
      <c r="AU21" s="40">
        <f>AU20/(AU18+AU19)</f>
        <v>1.5</v>
      </c>
      <c r="AV21" s="40">
        <f>AV20/(AV18+AV19)</f>
        <v>3.5</v>
      </c>
      <c r="AW21" s="41"/>
      <c r="BA21" t="s">
        <v>36</v>
      </c>
      <c r="BH21" t="s">
        <v>30</v>
      </c>
    </row>
    <row r="22" spans="1:80" x14ac:dyDescent="0.25">
      <c r="F22" s="83"/>
      <c r="G22" s="83"/>
      <c r="H22" s="83"/>
      <c r="I22" s="83"/>
      <c r="J22" s="83"/>
      <c r="K22" s="83"/>
      <c r="L22" s="45"/>
      <c r="M22" s="45"/>
      <c r="N22" s="45"/>
      <c r="O22" s="45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BA22" t="s">
        <v>26</v>
      </c>
      <c r="BB22" t="s">
        <v>41</v>
      </c>
      <c r="BC22" t="s">
        <v>30</v>
      </c>
      <c r="BD22" t="s">
        <v>36</v>
      </c>
      <c r="BE22" t="s">
        <v>25</v>
      </c>
      <c r="BF22" t="s">
        <v>37</v>
      </c>
      <c r="BH22" t="s">
        <v>26</v>
      </c>
      <c r="BI22" t="s">
        <v>41</v>
      </c>
      <c r="BJ22" t="s">
        <v>30</v>
      </c>
      <c r="BL22" s="36" t="s">
        <v>26</v>
      </c>
      <c r="BM22" s="36" t="s">
        <v>25</v>
      </c>
    </row>
    <row r="23" spans="1:80" x14ac:dyDescent="0.25">
      <c r="AG23" s="49"/>
      <c r="BA23" s="12" t="str">
        <f>$P$1</f>
        <v>Alex</v>
      </c>
      <c r="BB23" s="12">
        <f>_xlfn.RANK.EQ($P$17,$F$17:$AQ$17)</f>
        <v>3</v>
      </c>
      <c r="BC23" s="12">
        <f>$P$20</f>
        <v>7</v>
      </c>
      <c r="BD23" s="30">
        <f>$P$17</f>
        <v>0.66666666666666663</v>
      </c>
      <c r="BE23" s="31">
        <f>$P$18</f>
        <v>4</v>
      </c>
      <c r="BF23" s="12">
        <f>$P$19</f>
        <v>2</v>
      </c>
      <c r="BH23" s="12" t="str">
        <f>$P$1</f>
        <v>Alex</v>
      </c>
      <c r="BI23" s="12">
        <f>_xlfn.RANK.EQ($P$17,$F$17:$AQ$17)</f>
        <v>3</v>
      </c>
      <c r="BJ23" s="12">
        <f>$P$20</f>
        <v>7</v>
      </c>
      <c r="BL23" s="12" t="str">
        <f>$P$1</f>
        <v>Alex</v>
      </c>
      <c r="BM23" s="31">
        <f>$P$18</f>
        <v>4</v>
      </c>
    </row>
    <row r="24" spans="1:80" x14ac:dyDescent="0.25">
      <c r="A24" t="s">
        <v>42</v>
      </c>
      <c r="D24" s="67">
        <f>(D18 -AF18)/(D19+D18-AF18-AF19)</f>
        <v>0</v>
      </c>
      <c r="E24" s="67"/>
      <c r="AC24" t="s">
        <v>60</v>
      </c>
      <c r="AG24" s="46"/>
      <c r="BA24" s="12" t="str">
        <f>$T$1</f>
        <v>Crouch</v>
      </c>
      <c r="BB24" s="12">
        <f>_xlfn.RANK.EQ($T$17,$F$17:$AQ$17)</f>
        <v>3</v>
      </c>
      <c r="BC24" s="12">
        <f>$T$20</f>
        <v>4</v>
      </c>
      <c r="BD24" s="30">
        <f>$T$17</f>
        <v>0.66666666666666663</v>
      </c>
      <c r="BE24" s="31">
        <f>$T$18</f>
        <v>4</v>
      </c>
      <c r="BF24" s="31">
        <f>$T$19</f>
        <v>2</v>
      </c>
      <c r="BH24" s="12" t="str">
        <f>$N$1</f>
        <v>Nico</v>
      </c>
      <c r="BI24" s="12">
        <f>_xlfn.RANK.EQ($N$17,$F$17:$AQ$17)</f>
        <v>3</v>
      </c>
      <c r="BJ24" s="12">
        <f>$N$20</f>
        <v>9</v>
      </c>
      <c r="BL24" s="12" t="str">
        <f>$T$1</f>
        <v>Crouch</v>
      </c>
      <c r="BM24" s="31">
        <f>$T$18</f>
        <v>4</v>
      </c>
    </row>
    <row r="25" spans="1:80" x14ac:dyDescent="0.25">
      <c r="A25" t="s">
        <v>56</v>
      </c>
      <c r="D25" s="67">
        <f>(B18 -N18)/(B19+B18-N18-N19)</f>
        <v>1</v>
      </c>
      <c r="E25" s="67"/>
      <c r="AU25" s="10"/>
      <c r="AV25" s="10"/>
      <c r="AW25" s="10"/>
      <c r="BA25" s="12" t="str">
        <f>$N$1</f>
        <v>Nico</v>
      </c>
      <c r="BB25" s="12">
        <f>_xlfn.RANK.EQ($N$17,$F$17:$AQ$17)</f>
        <v>3</v>
      </c>
      <c r="BC25" s="12">
        <f>$N$20</f>
        <v>9</v>
      </c>
      <c r="BD25" s="30">
        <f>$N$17</f>
        <v>0.66666666666666663</v>
      </c>
      <c r="BE25" s="31">
        <f>$N$18</f>
        <v>4</v>
      </c>
      <c r="BF25" s="31">
        <f>$N$19</f>
        <v>2</v>
      </c>
      <c r="BH25" s="12" t="str">
        <f>$T$1</f>
        <v>Crouch</v>
      </c>
      <c r="BI25" s="12">
        <f>_xlfn.RANK.EQ($T$17,$F$17:$AQ$17)</f>
        <v>3</v>
      </c>
      <c r="BJ25" s="12">
        <f>$T$20</f>
        <v>4</v>
      </c>
      <c r="BL25" s="12" t="str">
        <f>$V$1</f>
        <v>Julien</v>
      </c>
      <c r="BM25" s="31">
        <f>$V$18</f>
        <v>1</v>
      </c>
    </row>
    <row r="26" spans="1:80" x14ac:dyDescent="0.25">
      <c r="AU26" s="11" t="s">
        <v>35</v>
      </c>
      <c r="BA26" s="12" t="str">
        <f>$L$1</f>
        <v>Fabi</v>
      </c>
      <c r="BB26" s="12" t="e">
        <f>_xlfn.RANK.EQ($L$17,$F$17:$AQ$17)</f>
        <v>#VALUE!</v>
      </c>
      <c r="BC26" s="12">
        <f>$L$20</f>
        <v>0</v>
      </c>
      <c r="BD26" s="30" t="str">
        <f>$L$17</f>
        <v/>
      </c>
      <c r="BE26" s="31">
        <f>$L$18</f>
        <v>0</v>
      </c>
      <c r="BF26" s="31">
        <f>$L$19</f>
        <v>0</v>
      </c>
      <c r="BH26" s="12" t="str">
        <f>$J$1</f>
        <v>Molli</v>
      </c>
      <c r="BI26" s="12">
        <f>_xlfn.RANK.EQ($J$17,$F$17:$AQ$17)</f>
        <v>3</v>
      </c>
      <c r="BJ26" s="12">
        <f>$J$20</f>
        <v>2</v>
      </c>
      <c r="BL26" s="12" t="str">
        <f>$J$1</f>
        <v>Molli</v>
      </c>
      <c r="BM26" s="31">
        <f>$J$18</f>
        <v>4</v>
      </c>
    </row>
    <row r="27" spans="1:80" x14ac:dyDescent="0.25">
      <c r="AU27" s="11" t="s">
        <v>0</v>
      </c>
      <c r="AV27" s="10"/>
      <c r="AW27" s="10"/>
      <c r="BA27" s="12" t="str">
        <f>$J$1</f>
        <v>Molli</v>
      </c>
      <c r="BB27" s="12">
        <f>_xlfn.RANK.EQ($J$17,$F$17:$AQ$17)</f>
        <v>3</v>
      </c>
      <c r="BC27" s="12">
        <f>$J$20</f>
        <v>2</v>
      </c>
      <c r="BD27" s="30">
        <f>$J$17</f>
        <v>0.66666666666666663</v>
      </c>
      <c r="BE27" s="31">
        <f>$J$18</f>
        <v>4</v>
      </c>
      <c r="BF27" s="31">
        <f>$J$19</f>
        <v>2</v>
      </c>
      <c r="BH27" s="12" t="str">
        <f>$AB$1</f>
        <v xml:space="preserve">Albert </v>
      </c>
      <c r="BI27" s="12">
        <f>_xlfn.RANK.EQ($AB$17,$F$17:$AQ$17)</f>
        <v>8</v>
      </c>
      <c r="BJ27" s="12">
        <f>$AB$20</f>
        <v>3</v>
      </c>
      <c r="BL27" s="12" t="str">
        <f>$H$1</f>
        <v xml:space="preserve">Daniel </v>
      </c>
      <c r="BM27" s="31">
        <f>$H$18</f>
        <v>4</v>
      </c>
    </row>
    <row r="28" spans="1:80" x14ac:dyDescent="0.25">
      <c r="AU28" s="11" t="s">
        <v>1</v>
      </c>
      <c r="AV28" s="10"/>
      <c r="AW28" s="10"/>
      <c r="BA28" s="12" t="str">
        <f>$H$1</f>
        <v xml:space="preserve">Daniel </v>
      </c>
      <c r="BB28" s="12">
        <f>_xlfn.RANK.EQ($H$17,$G$17:$AQ$17)</f>
        <v>1</v>
      </c>
      <c r="BC28" s="12">
        <f>$H$20</f>
        <v>0</v>
      </c>
      <c r="BD28" s="30">
        <f>$H$17</f>
        <v>0.8</v>
      </c>
      <c r="BE28" s="31">
        <f>$H$18</f>
        <v>4</v>
      </c>
      <c r="BF28" s="31">
        <f>$H$19</f>
        <v>1</v>
      </c>
      <c r="BH28" s="12" t="s">
        <v>16</v>
      </c>
      <c r="BI28" s="12">
        <v>13</v>
      </c>
      <c r="BJ28" s="12">
        <f>AH20</f>
        <v>2</v>
      </c>
      <c r="BL28" s="12" t="str">
        <f>$N$1</f>
        <v>Nico</v>
      </c>
      <c r="BM28" s="31">
        <f>$N$18</f>
        <v>4</v>
      </c>
    </row>
    <row r="29" spans="1:80" x14ac:dyDescent="0.25">
      <c r="AU29" s="10"/>
      <c r="AV29" s="10"/>
      <c r="AW29" s="10"/>
      <c r="BA29" s="12" t="str">
        <f>$V$1</f>
        <v>Julien</v>
      </c>
      <c r="BB29" s="12" t="e">
        <f>_xlfn.RANK.EQ($V$17,$F$17:$AQ$17)</f>
        <v>#VALUE!</v>
      </c>
      <c r="BC29" s="12">
        <f>$V$20</f>
        <v>0</v>
      </c>
      <c r="BD29" s="30" t="str">
        <f>$V$17</f>
        <v/>
      </c>
      <c r="BE29" s="31">
        <f>$V$18</f>
        <v>1</v>
      </c>
      <c r="BF29" s="31">
        <f>$V$19</f>
        <v>0</v>
      </c>
      <c r="BH29" s="12" t="str">
        <f>$AD$1</f>
        <v>Rafa</v>
      </c>
      <c r="BI29" s="12">
        <f>_xlfn.RANK.EQ($AD$17,$F$17:$AQ$17)</f>
        <v>8</v>
      </c>
      <c r="BJ29" s="12">
        <f>$AD$20</f>
        <v>4</v>
      </c>
      <c r="BL29" s="12" t="str">
        <f>$AL$1</f>
        <v>Laurits</v>
      </c>
      <c r="BM29" s="31">
        <f>$AL$18</f>
        <v>1</v>
      </c>
    </row>
    <row r="30" spans="1:80" x14ac:dyDescent="0.25">
      <c r="AR30" s="10"/>
      <c r="BA30" s="12" t="str">
        <f>$AL$1</f>
        <v>Laurits</v>
      </c>
      <c r="BB30" s="12">
        <f>_xlfn.RANK.EQ($AL$17,$F$17:$AQ$17)</f>
        <v>13</v>
      </c>
      <c r="BC30" s="12">
        <f>$AL$20</f>
        <v>1</v>
      </c>
      <c r="BD30" s="30">
        <f>$AL$17</f>
        <v>0.16666666666666666</v>
      </c>
      <c r="BE30" s="31">
        <f>$AL$18</f>
        <v>1</v>
      </c>
      <c r="BF30" s="31">
        <f>$AL$19</f>
        <v>5</v>
      </c>
      <c r="BH30" s="12" t="str">
        <f>$L$1</f>
        <v>Fabi</v>
      </c>
      <c r="BI30" s="12" t="e">
        <f>_xlfn.RANK.EQ($L$17,$F$17:$AQ$17)</f>
        <v>#VALUE!</v>
      </c>
      <c r="BJ30" s="12">
        <f>$L$20</f>
        <v>0</v>
      </c>
      <c r="BL30" s="12" t="str">
        <f>$L$1</f>
        <v>Fabi</v>
      </c>
      <c r="BM30" s="31">
        <f>$L$18</f>
        <v>0</v>
      </c>
    </row>
    <row r="31" spans="1:80" x14ac:dyDescent="0.25">
      <c r="BA31" s="12" t="str">
        <f>$AP$1</f>
        <v>Domi</v>
      </c>
      <c r="BB31" s="12" t="e">
        <f>_xlfn.RANK.EQ($AP$17,$F$17:$AQ$17)</f>
        <v>#VALUE!</v>
      </c>
      <c r="BC31" s="12">
        <f>$H$20</f>
        <v>0</v>
      </c>
      <c r="BD31" s="30" t="str">
        <f>$AP$17</f>
        <v/>
      </c>
      <c r="BE31" s="31">
        <f>$AP$18</f>
        <v>0</v>
      </c>
      <c r="BF31" s="31">
        <f>$AP$19</f>
        <v>1</v>
      </c>
      <c r="BH31" s="12" t="str">
        <f>$V$1</f>
        <v>Julien</v>
      </c>
      <c r="BI31" s="12" t="e">
        <f>_xlfn.RANK.EQ($V$17,$F$17:$AQ$17)</f>
        <v>#VALUE!</v>
      </c>
      <c r="BJ31" s="12">
        <f>$V$20</f>
        <v>0</v>
      </c>
      <c r="BL31" s="12" t="str">
        <f>$Z$1</f>
        <v xml:space="preserve">Jamie </v>
      </c>
      <c r="BM31" s="31">
        <f>$Z$18</f>
        <v>2</v>
      </c>
    </row>
    <row r="32" spans="1:80" x14ac:dyDescent="0.25">
      <c r="BA32" s="12" t="str">
        <f>$Z$1</f>
        <v xml:space="preserve">Jamie </v>
      </c>
      <c r="BB32" s="12">
        <f>_xlfn.RANK.EQ($Z$17,$F$17:$AQ$17)</f>
        <v>8</v>
      </c>
      <c r="BC32" s="12">
        <f>$Z$20</f>
        <v>4</v>
      </c>
      <c r="BD32" s="30">
        <f>$Z$17</f>
        <v>0.33333333333333331</v>
      </c>
      <c r="BE32" s="31">
        <f>$Z$18</f>
        <v>2</v>
      </c>
      <c r="BF32" s="31">
        <f>$Z$19</f>
        <v>4</v>
      </c>
      <c r="BH32" s="12" t="str">
        <f>$AN$1</f>
        <v>Petar</v>
      </c>
      <c r="BI32" s="12" t="e">
        <f>_xlfn.RANK.EQ($AN$17,$F$17:$AQ$17)</f>
        <v>#VALUE!</v>
      </c>
      <c r="BJ32" s="12">
        <f>$AN$20</f>
        <v>0</v>
      </c>
      <c r="BL32" s="12" t="str">
        <f>$X$1</f>
        <v>Josh</v>
      </c>
      <c r="BM32" s="31">
        <f>$X$18</f>
        <v>2</v>
      </c>
      <c r="CB32" t="s">
        <v>57</v>
      </c>
    </row>
    <row r="33" spans="52:65" x14ac:dyDescent="0.25">
      <c r="BA33" s="12" t="str">
        <f>$X$1</f>
        <v>Josh</v>
      </c>
      <c r="BB33" s="12" t="e">
        <f>_xlfn.RANK.EQ($X$17,$F$17:$AQ$17)</f>
        <v>#VALUE!</v>
      </c>
      <c r="BC33" s="12">
        <f>$X$20</f>
        <v>0</v>
      </c>
      <c r="BD33" s="30" t="str">
        <f>$X$17</f>
        <v/>
      </c>
      <c r="BE33" s="31">
        <f>$X$18</f>
        <v>2</v>
      </c>
      <c r="BF33" s="31">
        <f>$X$19</f>
        <v>0</v>
      </c>
      <c r="BH33" s="12" t="str">
        <f>$AF$1</f>
        <v>Robin</v>
      </c>
      <c r="BI33" s="12">
        <f>_xlfn.RANK.EQ($AF$17,$F$17:$AQ$17)</f>
        <v>8</v>
      </c>
      <c r="BJ33" s="12">
        <f>$AF$20</f>
        <v>0</v>
      </c>
      <c r="BL33" s="12" t="str">
        <f>$AB$1</f>
        <v xml:space="preserve">Albert </v>
      </c>
      <c r="BM33" s="31">
        <f>$AB$18</f>
        <v>2</v>
      </c>
    </row>
    <row r="34" spans="52:65" x14ac:dyDescent="0.25">
      <c r="BA34" s="12" t="str">
        <f>$AJ$1</f>
        <v>Flo</v>
      </c>
      <c r="BB34" s="12">
        <f>_xlfn.RANK.EQ($AJ$17,$F$17:$AQ$17)</f>
        <v>12</v>
      </c>
      <c r="BC34" s="12">
        <f>$AJ$20</f>
        <v>2</v>
      </c>
      <c r="BD34" s="30">
        <f>$AJ$17</f>
        <v>0.2</v>
      </c>
      <c r="BE34" s="31">
        <f>$AJ$18</f>
        <v>1</v>
      </c>
      <c r="BF34" s="31">
        <f>$AJ$19</f>
        <v>4</v>
      </c>
      <c r="BH34" s="12" t="str">
        <f>$H$1</f>
        <v xml:space="preserve">Daniel </v>
      </c>
      <c r="BI34" s="12">
        <f>_xlfn.RANK.EQ($H$17,$G$17:$AQ$17)</f>
        <v>1</v>
      </c>
      <c r="BJ34" s="12">
        <f>$H$20</f>
        <v>0</v>
      </c>
      <c r="BL34" s="12" t="str">
        <f>$AD$1</f>
        <v>Rafa</v>
      </c>
      <c r="BM34" s="31">
        <f>$AD$18</f>
        <v>2</v>
      </c>
    </row>
    <row r="35" spans="52:65" x14ac:dyDescent="0.25">
      <c r="BA35" s="12" t="str">
        <f>$AN$1</f>
        <v>Petar</v>
      </c>
      <c r="BB35" s="12" t="e">
        <f>_xlfn.RANK.EQ($AN$17,$F$17:$AQ$17)</f>
        <v>#VALUE!</v>
      </c>
      <c r="BC35" s="12">
        <f>$AN$20</f>
        <v>0</v>
      </c>
      <c r="BD35" s="30" t="str">
        <f>$AN$17</f>
        <v/>
      </c>
      <c r="BE35" s="31">
        <f>$AN$18</f>
        <v>0</v>
      </c>
      <c r="BF35" s="31">
        <f>$AN$19</f>
        <v>1</v>
      </c>
      <c r="BH35" s="12" t="str">
        <f>$AP$1</f>
        <v>Domi</v>
      </c>
      <c r="BI35" s="12" t="e">
        <f>_xlfn.RANK.EQ($AP$17,$F$17:$AQ$17)</f>
        <v>#VALUE!</v>
      </c>
      <c r="BJ35" s="12">
        <f>$H$20</f>
        <v>0</v>
      </c>
      <c r="BL35" s="12" t="str">
        <f>$AF$1</f>
        <v>Robin</v>
      </c>
      <c r="BM35" s="31">
        <f>$AF$18</f>
        <v>2</v>
      </c>
    </row>
    <row r="36" spans="52:65" x14ac:dyDescent="0.25">
      <c r="BA36" s="12" t="str">
        <f>$AH$1</f>
        <v>Niki</v>
      </c>
      <c r="BB36" s="12" t="e">
        <f>_xlfn.RANK.EQ($AH$17,$F$17:$AQ$17)</f>
        <v>#VALUE!</v>
      </c>
      <c r="BC36" s="12">
        <f>$AH$20</f>
        <v>2</v>
      </c>
      <c r="BD36" s="30" t="str">
        <f>$AH$17</f>
        <v/>
      </c>
      <c r="BE36" s="31">
        <f>$AH$18</f>
        <v>1</v>
      </c>
      <c r="BF36" s="31">
        <f>$AH$19</f>
        <v>1</v>
      </c>
      <c r="BH36" s="12" t="str">
        <f>$AJ$1</f>
        <v>Flo</v>
      </c>
      <c r="BI36" s="12">
        <f>_xlfn.RANK.EQ($AJ$17,$F$17:$AQ$17)</f>
        <v>12</v>
      </c>
      <c r="BJ36" s="12">
        <f>$AJ$20</f>
        <v>2</v>
      </c>
      <c r="BL36" s="12" t="str">
        <f>$AP$1</f>
        <v>Domi</v>
      </c>
      <c r="BM36" s="31">
        <f>$AP$18</f>
        <v>0</v>
      </c>
    </row>
    <row r="37" spans="52:65" x14ac:dyDescent="0.25">
      <c r="BA37" s="12" t="str">
        <f>$AB$1</f>
        <v xml:space="preserve">Albert </v>
      </c>
      <c r="BB37" s="12">
        <f>_xlfn.RANK.EQ($AB$17,$F$17:$AQ$17)</f>
        <v>8</v>
      </c>
      <c r="BC37" s="12">
        <f>$AB$20</f>
        <v>3</v>
      </c>
      <c r="BD37" s="30">
        <f>$AB$17</f>
        <v>0.33333333333333331</v>
      </c>
      <c r="BE37" s="31">
        <f>$AB$18</f>
        <v>2</v>
      </c>
      <c r="BF37" s="31">
        <f>$AB$19</f>
        <v>4</v>
      </c>
      <c r="BH37" s="12" t="str">
        <f>$Z$1</f>
        <v xml:space="preserve">Jamie </v>
      </c>
      <c r="BI37" s="12">
        <f>_xlfn.RANK.EQ($Z$17,$F$17:$AQ$17)</f>
        <v>8</v>
      </c>
      <c r="BJ37" s="12">
        <f>$Z$20</f>
        <v>4</v>
      </c>
      <c r="BL37" s="12" t="str">
        <f>$AJ$1</f>
        <v>Flo</v>
      </c>
      <c r="BM37" s="31">
        <f>$AJ$18</f>
        <v>1</v>
      </c>
    </row>
    <row r="38" spans="52:65" x14ac:dyDescent="0.25">
      <c r="BA38" s="12" t="str">
        <f>$AD$1</f>
        <v>Rafa</v>
      </c>
      <c r="BB38" s="12">
        <f>_xlfn.RANK.EQ($AD$17,$F$17:$AQ$17)</f>
        <v>8</v>
      </c>
      <c r="BC38" s="12">
        <f>$AD$20</f>
        <v>4</v>
      </c>
      <c r="BD38" s="30">
        <f>$AD$17</f>
        <v>0.33333333333333331</v>
      </c>
      <c r="BE38" s="31">
        <f>$AD$18</f>
        <v>2</v>
      </c>
      <c r="BF38" s="31">
        <f>$AD$19</f>
        <v>4</v>
      </c>
      <c r="BH38" s="12" t="str">
        <f>$X$1</f>
        <v>Josh</v>
      </c>
      <c r="BI38" s="12" t="e">
        <f>_xlfn.RANK.EQ($X$17,$F$17:$AQ$17)</f>
        <v>#VALUE!</v>
      </c>
      <c r="BJ38" s="12">
        <f>$X$20</f>
        <v>0</v>
      </c>
      <c r="BL38" s="12" t="str">
        <f>$AN$1</f>
        <v>Petar</v>
      </c>
      <c r="BM38" s="31">
        <f>$AN$18</f>
        <v>0</v>
      </c>
    </row>
    <row r="39" spans="52:65" x14ac:dyDescent="0.25">
      <c r="BA39" s="12" t="str">
        <f>$AF$1</f>
        <v>Robin</v>
      </c>
      <c r="BB39" s="12">
        <f>_xlfn.RANK.EQ($AF$17,$F$17:$AQ$17)</f>
        <v>8</v>
      </c>
      <c r="BC39" s="12">
        <f>$AF$20</f>
        <v>0</v>
      </c>
      <c r="BD39" s="30">
        <f>$AF$17</f>
        <v>0.33333333333333331</v>
      </c>
      <c r="BE39" s="31">
        <f>$AF$18</f>
        <v>2</v>
      </c>
      <c r="BF39" s="31">
        <f>$AF$19</f>
        <v>4</v>
      </c>
      <c r="BH39" s="12" t="str">
        <f>$AL$1</f>
        <v>Laurits</v>
      </c>
      <c r="BI39" s="12">
        <f>_xlfn.RANK.EQ($AL$17,$F$17:$AQ$17)</f>
        <v>13</v>
      </c>
      <c r="BJ39" s="12">
        <f>$AL$20</f>
        <v>1</v>
      </c>
      <c r="BL39" s="12" t="str">
        <f>$AH$1</f>
        <v>Niki</v>
      </c>
      <c r="BM39" s="31">
        <f>$AH$18</f>
        <v>1</v>
      </c>
    </row>
    <row r="40" spans="52:65" x14ac:dyDescent="0.25">
      <c r="BA40" s="12" t="str">
        <f>$F$1</f>
        <v>Ben</v>
      </c>
      <c r="BB40" s="12">
        <f>_xlfn.RANK.EQ($F$17,$F$17:$AQ$17)</f>
        <v>7</v>
      </c>
      <c r="BC40" s="12">
        <f>$F$20</f>
        <v>1</v>
      </c>
      <c r="BD40" s="30">
        <f>$F$17</f>
        <v>0.5</v>
      </c>
      <c r="BE40" s="31">
        <f>$F$18</f>
        <v>3</v>
      </c>
      <c r="BF40" s="12"/>
      <c r="BH40" s="12" t="str">
        <f>$F$1</f>
        <v>Ben</v>
      </c>
      <c r="BI40" s="12">
        <f>_xlfn.RANK.EQ($F$17,$F$17:$AQ$17)</f>
        <v>7</v>
      </c>
      <c r="BJ40" s="12">
        <f>$F$20</f>
        <v>1</v>
      </c>
      <c r="BL40" s="12" t="str">
        <f>$F$1</f>
        <v>Ben</v>
      </c>
      <c r="BM40" s="31">
        <f>$F$18</f>
        <v>3</v>
      </c>
    </row>
    <row r="41" spans="52:65" x14ac:dyDescent="0.25">
      <c r="AZ41" s="10"/>
    </row>
    <row r="42" spans="52:65" x14ac:dyDescent="0.25">
      <c r="AZ42" s="10"/>
    </row>
  </sheetData>
  <autoFilter ref="A1:AP20" xr:uid="{0A5886CF-17E4-417F-BEBC-4449DAB4F397}">
    <filterColumn colId="1" showButton="0"/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  <filterColumn colId="27" showButton="0"/>
    <filterColumn colId="29" showButton="0"/>
    <filterColumn colId="31" showButton="0"/>
    <filterColumn colId="33" showButton="0"/>
    <filterColumn colId="35" showButton="0"/>
    <filterColumn colId="37" showButton="0"/>
  </autoFilter>
  <mergeCells count="174"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AN15:AO15"/>
    <mergeCell ref="AP15:AQ15"/>
    <mergeCell ref="AR15:AS15"/>
    <mergeCell ref="B16:E16"/>
    <mergeCell ref="T16:U16"/>
    <mergeCell ref="AJ15:AK15"/>
    <mergeCell ref="AL15:AM15"/>
    <mergeCell ref="F1:G1"/>
    <mergeCell ref="H1:I1"/>
    <mergeCell ref="J1:K1"/>
    <mergeCell ref="L1:M1"/>
    <mergeCell ref="AL1:AM1"/>
    <mergeCell ref="AN1:AO1"/>
    <mergeCell ref="AP1:AQ1"/>
    <mergeCell ref="AR1:AS1"/>
    <mergeCell ref="B15:E15"/>
    <mergeCell ref="F15:G15"/>
    <mergeCell ref="H15:I15"/>
    <mergeCell ref="J15:K15"/>
    <mergeCell ref="L15:M15"/>
    <mergeCell ref="Z1:AA1"/>
    <mergeCell ref="AB1:AC1"/>
    <mergeCell ref="B17:C17"/>
    <mergeCell ref="D17:E17"/>
    <mergeCell ref="F17:G17"/>
    <mergeCell ref="H17:I17"/>
    <mergeCell ref="J17:K17"/>
    <mergeCell ref="AB15:AC15"/>
    <mergeCell ref="AD15:AE15"/>
    <mergeCell ref="AF15:AG15"/>
    <mergeCell ref="AH15:AI15"/>
    <mergeCell ref="P15:Q15"/>
    <mergeCell ref="R15:S15"/>
    <mergeCell ref="T15:U15"/>
    <mergeCell ref="V15:W15"/>
    <mergeCell ref="X15:Y15"/>
    <mergeCell ref="Z15:AA15"/>
    <mergeCell ref="N15:O15"/>
    <mergeCell ref="AJ17:AK17"/>
    <mergeCell ref="AL17:AM17"/>
    <mergeCell ref="AN17:AO17"/>
    <mergeCell ref="AP17:AQ17"/>
    <mergeCell ref="AR17:AS17"/>
    <mergeCell ref="B18:C18"/>
    <mergeCell ref="D18:E18"/>
    <mergeCell ref="F18:G18"/>
    <mergeCell ref="H18:I18"/>
    <mergeCell ref="J18:K18"/>
    <mergeCell ref="X17:Y17"/>
    <mergeCell ref="Z17:AA17"/>
    <mergeCell ref="AB17:AC17"/>
    <mergeCell ref="AD17:AE17"/>
    <mergeCell ref="AF17:AG17"/>
    <mergeCell ref="AH17:AI17"/>
    <mergeCell ref="L17:M17"/>
    <mergeCell ref="N17:O17"/>
    <mergeCell ref="P17:Q17"/>
    <mergeCell ref="R17:S17"/>
    <mergeCell ref="T17:U17"/>
    <mergeCell ref="V17:W17"/>
    <mergeCell ref="AJ18:AK18"/>
    <mergeCell ref="AL18:AM18"/>
    <mergeCell ref="AN18:AO18"/>
    <mergeCell ref="AP18:AQ18"/>
    <mergeCell ref="AR18:AS18"/>
    <mergeCell ref="B19:C19"/>
    <mergeCell ref="D19:E19"/>
    <mergeCell ref="F19:G19"/>
    <mergeCell ref="H19:I19"/>
    <mergeCell ref="J19:K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19:AK19"/>
    <mergeCell ref="AL19:AM19"/>
    <mergeCell ref="AN19:AO19"/>
    <mergeCell ref="AP19:AQ19"/>
    <mergeCell ref="AR19:AS19"/>
    <mergeCell ref="B20:C20"/>
    <mergeCell ref="D20:E20"/>
    <mergeCell ref="F20:G20"/>
    <mergeCell ref="H20:I20"/>
    <mergeCell ref="J20:K20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J20:AK20"/>
    <mergeCell ref="AL20:AM20"/>
    <mergeCell ref="AN20:AO20"/>
    <mergeCell ref="AP20:AQ20"/>
    <mergeCell ref="AR20:AS20"/>
    <mergeCell ref="AF20:AG20"/>
    <mergeCell ref="B21:C21"/>
    <mergeCell ref="D21:E21"/>
    <mergeCell ref="F21:G21"/>
    <mergeCell ref="H21:I21"/>
    <mergeCell ref="J21:K21"/>
    <mergeCell ref="X20:Y20"/>
    <mergeCell ref="Z20:AA20"/>
    <mergeCell ref="AB20:AC20"/>
    <mergeCell ref="AD20:AE20"/>
    <mergeCell ref="AH20:AI20"/>
    <mergeCell ref="L20:M20"/>
    <mergeCell ref="N20:O20"/>
    <mergeCell ref="P20:Q20"/>
    <mergeCell ref="R20:S20"/>
    <mergeCell ref="T20:U20"/>
    <mergeCell ref="V20:W20"/>
    <mergeCell ref="AJ21:AK21"/>
    <mergeCell ref="AL21:AM21"/>
    <mergeCell ref="AN21:AO21"/>
    <mergeCell ref="AP21:AQ21"/>
    <mergeCell ref="AR21:AS21"/>
    <mergeCell ref="F22:G22"/>
    <mergeCell ref="H22:I22"/>
    <mergeCell ref="J22:K22"/>
    <mergeCell ref="P22:Q22"/>
    <mergeCell ref="R22:S22"/>
    <mergeCell ref="X21:Y21"/>
    <mergeCell ref="Z21:AA21"/>
    <mergeCell ref="AB21:AC21"/>
    <mergeCell ref="AD21:AE21"/>
    <mergeCell ref="AF21:AG21"/>
    <mergeCell ref="AH21:AI21"/>
    <mergeCell ref="L21:M21"/>
    <mergeCell ref="N21:O21"/>
    <mergeCell ref="P21:Q21"/>
    <mergeCell ref="R21:S21"/>
    <mergeCell ref="T21:U21"/>
    <mergeCell ref="V21:W21"/>
    <mergeCell ref="D24:E24"/>
    <mergeCell ref="D25:E25"/>
    <mergeCell ref="AF22:AG22"/>
    <mergeCell ref="AH22:AI22"/>
    <mergeCell ref="AJ22:AK22"/>
    <mergeCell ref="AL22:AM22"/>
    <mergeCell ref="AN22:AO22"/>
    <mergeCell ref="AP22:AQ22"/>
    <mergeCell ref="T22:U22"/>
    <mergeCell ref="V22:W22"/>
    <mergeCell ref="X22:Y22"/>
    <mergeCell ref="Z22:AA22"/>
    <mergeCell ref="AB22:AC22"/>
    <mergeCell ref="AD22:AE22"/>
  </mergeCells>
  <conditionalFormatting sqref="B2:B14 E2:F14 H2:H14 J2:J14 L2:L14 N2:N14 P2:P14 R2:R14 T2:T14 V2:V14 X2:X14 Z2:Z14 AB2:AB14 AD2:AD14 AF2:AF14 AH2:AH14 AJ2:AJ14 AL2:AL14 AN2:AN14 AP2:AP4 AP6:AP14">
    <cfRule type="cellIs" dxfId="41" priority="2" operator="equal">
      <formula>1</formula>
    </cfRule>
  </conditionalFormatting>
  <conditionalFormatting sqref="B2:B16 B17:E20 E2:E14 F2:F15 F16:G17 H2:H16 H17:I17 J2:J15 J16:Q17 L2:L15 N2:N15 P2:P15 R2:R16 R17:S17 T2:T15 T16:U17 V2:V16 V17:AS17 X2:X16 Z2:Z16 AB2:AB16 AD2:AD16 AF2:AF16 AH2:AH16 AJ2:AJ16 AL2:AL16 AN2:AN16 AP2:AP4 AP6:AP16 AR15:AR16">
    <cfRule type="cellIs" dxfId="40" priority="3" operator="equal">
      <formula>-1</formula>
    </cfRule>
  </conditionalFormatting>
  <conditionalFormatting sqref="B19:E19">
    <cfRule type="cellIs" dxfId="39" priority="4" operator="equal">
      <formula>-1</formula>
    </cfRule>
  </conditionalFormatting>
  <conditionalFormatting sqref="F17:AS17">
    <cfRule type="top10" dxfId="38" priority="5" bottom="1" rank="3"/>
  </conditionalFormatting>
  <conditionalFormatting sqref="F20:AS20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{A9C4A719-0BC2-4342-9C51-173E24162DB8}</x14:id>
        </ext>
      </extLst>
    </cfRule>
  </conditionalFormatting>
  <conditionalFormatting sqref="BB23:BB40">
    <cfRule type="top10" dxfId="37" priority="6" rank="3"/>
  </conditionalFormatting>
  <pageMargins left="0.7" right="0.7" top="0.78740157499999996" bottom="0.78740157499999996" header="0.3" footer="0.3"/>
  <pageSetup paperSize="9"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C4A719-0BC2-4342-9C51-173E24162DB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F20:AS20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D6F4-B533-9B4A-84EC-D7CC7B265C5C}">
  <dimension ref="A1:AQ20"/>
  <sheetViews>
    <sheetView zoomScale="67" zoomScaleNormal="67" workbookViewId="0">
      <selection activeCell="V2" sqref="V2:V6"/>
    </sheetView>
  </sheetViews>
  <sheetFormatPr defaultColWidth="10.7109375" defaultRowHeight="15" x14ac:dyDescent="0.25"/>
  <cols>
    <col min="2" max="43" width="4.5703125" customWidth="1"/>
  </cols>
  <sheetData>
    <row r="1" spans="1:43" ht="15.75" thickBot="1" x14ac:dyDescent="0.3">
      <c r="B1" s="67" t="s">
        <v>0</v>
      </c>
      <c r="C1" s="67"/>
      <c r="D1" s="67" t="s">
        <v>1</v>
      </c>
      <c r="E1" s="67"/>
      <c r="F1" s="96" t="s">
        <v>9</v>
      </c>
      <c r="G1" s="74"/>
      <c r="H1" s="89" t="s">
        <v>5</v>
      </c>
      <c r="I1" s="74"/>
      <c r="J1" s="89" t="s">
        <v>2</v>
      </c>
      <c r="K1" s="74"/>
      <c r="L1" s="89" t="s">
        <v>7</v>
      </c>
      <c r="M1" s="74"/>
      <c r="N1" s="89" t="s">
        <v>4</v>
      </c>
      <c r="O1" s="74"/>
      <c r="P1" s="89" t="s">
        <v>6</v>
      </c>
      <c r="Q1" s="74"/>
      <c r="R1" s="73" t="s">
        <v>3</v>
      </c>
      <c r="S1" s="74"/>
      <c r="T1" s="89" t="s">
        <v>15</v>
      </c>
      <c r="U1" s="74"/>
      <c r="V1" s="89" t="s">
        <v>14</v>
      </c>
      <c r="W1" s="74"/>
      <c r="X1" s="89" t="s">
        <v>12</v>
      </c>
      <c r="Y1" s="74"/>
      <c r="Z1" s="89" t="s">
        <v>11</v>
      </c>
      <c r="AA1" s="74"/>
      <c r="AB1" s="89" t="s">
        <v>10</v>
      </c>
      <c r="AC1" s="74"/>
      <c r="AD1" s="89" t="s">
        <v>19</v>
      </c>
      <c r="AE1" s="74"/>
      <c r="AF1" s="73" t="s">
        <v>13</v>
      </c>
      <c r="AG1" s="74"/>
      <c r="AH1" s="73" t="s">
        <v>17</v>
      </c>
      <c r="AI1" s="74"/>
      <c r="AJ1" s="73" t="s">
        <v>47</v>
      </c>
      <c r="AK1" s="74"/>
      <c r="AL1" s="89" t="s">
        <v>48</v>
      </c>
      <c r="AM1" s="74"/>
      <c r="AN1" s="89"/>
      <c r="AO1" s="89"/>
      <c r="AP1" s="73"/>
      <c r="AQ1" s="97"/>
    </row>
    <row r="2" spans="1:43" x14ac:dyDescent="0.25">
      <c r="A2" s="1">
        <v>44837</v>
      </c>
      <c r="B2" t="str">
        <f>IF(C2&gt;D2,1,IF(ISBLANK(C2),"0","-1"))</f>
        <v>0</v>
      </c>
      <c r="C2" s="3"/>
      <c r="D2" s="4"/>
      <c r="E2" t="str">
        <f>IF(C2&lt;D2,1,IF(ISBLANK(C2),"0","-1"))</f>
        <v>0</v>
      </c>
      <c r="F2" s="5"/>
      <c r="G2" s="2"/>
      <c r="I2" s="2"/>
      <c r="K2" s="2"/>
      <c r="M2" s="2"/>
      <c r="O2" s="2"/>
      <c r="Q2" s="2"/>
      <c r="R2" s="9"/>
      <c r="S2" s="2"/>
      <c r="U2" s="2"/>
      <c r="W2" s="2"/>
      <c r="Y2" s="2"/>
      <c r="AA2" s="2"/>
      <c r="AC2" s="2"/>
      <c r="AE2" s="2"/>
      <c r="AF2" s="9"/>
      <c r="AG2" s="2"/>
      <c r="AH2" s="9"/>
      <c r="AI2" s="2"/>
      <c r="AJ2" s="9"/>
      <c r="AK2" s="2"/>
      <c r="AM2" s="2"/>
      <c r="AN2" s="9"/>
      <c r="AP2" s="9"/>
      <c r="AQ2" s="6"/>
    </row>
    <row r="3" spans="1:43" x14ac:dyDescent="0.25">
      <c r="A3" s="1">
        <v>44839</v>
      </c>
      <c r="B3" t="str">
        <f t="shared" ref="B3:B14" si="0">IF(C3&gt;D3,1,IF(ISBLANK(C3),"0","-1"))</f>
        <v>0</v>
      </c>
      <c r="C3" s="5"/>
      <c r="D3" s="6"/>
      <c r="E3" t="str">
        <f t="shared" ref="E3:E14" si="1">IF(C3&lt;D3,1,IF(ISBLANK(C3),"0","-1"))</f>
        <v>0</v>
      </c>
      <c r="F3" s="5"/>
      <c r="G3" s="2"/>
      <c r="I3" s="2"/>
      <c r="K3" s="2"/>
      <c r="M3" s="2"/>
      <c r="O3" s="2"/>
      <c r="Q3" s="2"/>
      <c r="R3" s="9"/>
      <c r="S3" s="2"/>
      <c r="U3" s="2"/>
      <c r="W3" s="2"/>
      <c r="Y3" s="2"/>
      <c r="AA3" s="2"/>
      <c r="AC3" s="2"/>
      <c r="AE3" s="2"/>
      <c r="AF3" s="9"/>
      <c r="AG3" s="2"/>
      <c r="AH3" s="9"/>
      <c r="AI3" s="2"/>
      <c r="AJ3" s="9"/>
      <c r="AK3" s="2"/>
      <c r="AM3" s="2"/>
      <c r="AN3" s="9"/>
      <c r="AP3" s="9"/>
      <c r="AQ3" s="6"/>
    </row>
    <row r="4" spans="1:43" x14ac:dyDescent="0.25">
      <c r="A4" s="1">
        <v>44840</v>
      </c>
      <c r="B4" t="str">
        <f t="shared" si="0"/>
        <v>0</v>
      </c>
      <c r="C4" s="5"/>
      <c r="D4" s="6"/>
      <c r="E4" t="str">
        <f t="shared" si="1"/>
        <v>0</v>
      </c>
      <c r="F4" s="5"/>
      <c r="G4" s="2"/>
      <c r="I4" s="2"/>
      <c r="K4" s="2"/>
      <c r="M4" s="2"/>
      <c r="O4" s="2"/>
      <c r="Q4" s="2"/>
      <c r="R4" s="9"/>
      <c r="S4" s="2"/>
      <c r="U4" s="2"/>
      <c r="W4" s="2"/>
      <c r="Y4" s="2"/>
      <c r="AA4" s="2"/>
      <c r="AC4" s="2"/>
      <c r="AE4" s="2"/>
      <c r="AF4" s="9"/>
      <c r="AG4" s="2"/>
      <c r="AH4" s="9"/>
      <c r="AI4" s="2"/>
      <c r="AJ4" s="9"/>
      <c r="AK4" s="2"/>
      <c r="AM4" s="2"/>
      <c r="AN4" s="9"/>
      <c r="AP4" s="9"/>
      <c r="AQ4" s="6"/>
    </row>
    <row r="5" spans="1:43" x14ac:dyDescent="0.25">
      <c r="A5" s="1">
        <v>44844</v>
      </c>
      <c r="B5" t="str">
        <f t="shared" si="0"/>
        <v>0</v>
      </c>
      <c r="C5" s="5"/>
      <c r="D5" s="6"/>
      <c r="E5" t="str">
        <f t="shared" si="1"/>
        <v>0</v>
      </c>
      <c r="F5" s="5"/>
      <c r="G5" s="2"/>
      <c r="I5" s="2"/>
      <c r="K5" s="2"/>
      <c r="M5" s="2"/>
      <c r="O5" s="2"/>
      <c r="Q5" s="2"/>
      <c r="R5" s="9"/>
      <c r="S5" s="2"/>
      <c r="U5" s="2"/>
      <c r="W5" s="2"/>
      <c r="Y5" s="2"/>
      <c r="AA5" s="2"/>
      <c r="AC5" s="2"/>
      <c r="AE5" s="2"/>
      <c r="AF5" s="9"/>
      <c r="AG5" s="2"/>
      <c r="AH5" s="9"/>
      <c r="AI5" s="2"/>
      <c r="AJ5" s="9"/>
      <c r="AK5" s="2"/>
      <c r="AM5" s="2"/>
      <c r="AN5" s="9"/>
      <c r="AP5" s="9"/>
      <c r="AQ5" s="6"/>
    </row>
    <row r="6" spans="1:43" x14ac:dyDescent="0.25">
      <c r="A6" s="1">
        <v>44846</v>
      </c>
      <c r="B6" t="str">
        <f t="shared" si="0"/>
        <v>0</v>
      </c>
      <c r="C6" s="5"/>
      <c r="D6" s="6"/>
      <c r="E6" t="str">
        <f t="shared" si="1"/>
        <v>0</v>
      </c>
      <c r="F6" s="5"/>
      <c r="G6" s="2"/>
      <c r="I6" s="2"/>
      <c r="K6" s="2"/>
      <c r="M6" s="2"/>
      <c r="O6" s="2"/>
      <c r="Q6" s="2"/>
      <c r="R6" s="9"/>
      <c r="S6" s="2"/>
      <c r="U6" s="2"/>
      <c r="W6" s="2"/>
      <c r="Y6" s="2"/>
      <c r="AA6" s="2"/>
      <c r="AC6" s="2"/>
      <c r="AE6" s="2"/>
      <c r="AF6" s="9"/>
      <c r="AG6" s="2"/>
      <c r="AH6" s="9"/>
      <c r="AI6" s="2"/>
      <c r="AJ6" s="9"/>
      <c r="AK6" s="2"/>
      <c r="AM6" s="2"/>
      <c r="AN6" s="9"/>
      <c r="AP6" s="9"/>
      <c r="AQ6" s="6"/>
    </row>
    <row r="7" spans="1:43" x14ac:dyDescent="0.25">
      <c r="A7" s="1">
        <v>44847</v>
      </c>
      <c r="B7" t="str">
        <f t="shared" si="0"/>
        <v>0</v>
      </c>
      <c r="C7" s="5"/>
      <c r="D7" s="6"/>
      <c r="E7" t="str">
        <f t="shared" si="1"/>
        <v>0</v>
      </c>
      <c r="F7" s="5"/>
      <c r="G7" s="2"/>
      <c r="I7" s="2"/>
      <c r="K7" s="2"/>
      <c r="M7" s="2"/>
      <c r="O7" s="2"/>
      <c r="Q7" s="2"/>
      <c r="R7" s="9"/>
      <c r="S7" s="2"/>
      <c r="U7" s="2"/>
      <c r="W7" s="2"/>
      <c r="Y7" s="2"/>
      <c r="AA7" s="2"/>
      <c r="AC7" s="2"/>
      <c r="AE7" s="2"/>
      <c r="AF7" s="9"/>
      <c r="AG7" s="2"/>
      <c r="AH7" s="9"/>
      <c r="AI7" s="2"/>
      <c r="AJ7" s="9"/>
      <c r="AK7" s="2"/>
      <c r="AM7" s="2"/>
      <c r="AN7" s="9"/>
      <c r="AP7" s="9"/>
      <c r="AQ7" s="6"/>
    </row>
    <row r="8" spans="1:43" x14ac:dyDescent="0.25">
      <c r="A8" s="1">
        <v>44851</v>
      </c>
      <c r="B8" t="str">
        <f t="shared" si="0"/>
        <v>0</v>
      </c>
      <c r="C8" s="5"/>
      <c r="D8" s="6"/>
      <c r="E8" t="str">
        <f t="shared" si="1"/>
        <v>0</v>
      </c>
      <c r="F8" s="5"/>
      <c r="G8" s="2"/>
      <c r="I8" s="2"/>
      <c r="K8" s="2"/>
      <c r="M8" s="2"/>
      <c r="O8" s="2"/>
      <c r="Q8" s="2"/>
      <c r="R8" s="9"/>
      <c r="S8" s="2"/>
      <c r="U8" s="2"/>
      <c r="W8" s="2"/>
      <c r="Y8" s="2"/>
      <c r="AA8" s="2"/>
      <c r="AC8" s="2"/>
      <c r="AE8" s="2"/>
      <c r="AF8" s="9"/>
      <c r="AG8" s="2"/>
      <c r="AH8" s="9"/>
      <c r="AI8" s="2"/>
      <c r="AJ8" s="9"/>
      <c r="AK8" s="2"/>
      <c r="AM8" s="2"/>
      <c r="AN8" s="9"/>
      <c r="AP8" s="9"/>
      <c r="AQ8" s="6"/>
    </row>
    <row r="9" spans="1:43" x14ac:dyDescent="0.25">
      <c r="A9" s="1">
        <v>44853</v>
      </c>
      <c r="B9" t="str">
        <f t="shared" si="0"/>
        <v>0</v>
      </c>
      <c r="C9" s="5"/>
      <c r="D9" s="6"/>
      <c r="E9" t="str">
        <f t="shared" si="1"/>
        <v>0</v>
      </c>
      <c r="F9" s="5"/>
      <c r="G9" s="2"/>
      <c r="I9" s="2"/>
      <c r="K9" s="2"/>
      <c r="M9" s="2"/>
      <c r="O9" s="2"/>
      <c r="Q9" s="2"/>
      <c r="R9" s="9"/>
      <c r="S9" s="2"/>
      <c r="U9" s="2"/>
      <c r="W9" s="2"/>
      <c r="Y9" s="2"/>
      <c r="AA9" s="2"/>
      <c r="AC9" s="2"/>
      <c r="AE9" s="2"/>
      <c r="AF9" s="9"/>
      <c r="AG9" s="2"/>
      <c r="AH9" s="9"/>
      <c r="AI9" s="2"/>
      <c r="AJ9" s="9"/>
      <c r="AK9" s="2"/>
      <c r="AM9" s="2"/>
      <c r="AN9" s="9"/>
      <c r="AP9" s="9"/>
      <c r="AQ9" s="6"/>
    </row>
    <row r="10" spans="1:43" x14ac:dyDescent="0.25">
      <c r="A10" s="1">
        <v>44854</v>
      </c>
      <c r="B10" t="str">
        <f t="shared" si="0"/>
        <v>0</v>
      </c>
      <c r="C10" s="5"/>
      <c r="D10" s="6"/>
      <c r="E10" t="str">
        <f t="shared" si="1"/>
        <v>0</v>
      </c>
      <c r="F10" s="5"/>
      <c r="G10" s="2"/>
      <c r="I10" s="2"/>
      <c r="K10" s="2"/>
      <c r="M10" s="2"/>
      <c r="O10" s="2"/>
      <c r="Q10" s="2"/>
      <c r="R10" s="9"/>
      <c r="S10" s="2"/>
      <c r="U10" s="2"/>
      <c r="W10" s="2"/>
      <c r="Y10" s="2"/>
      <c r="AA10" s="2"/>
      <c r="AC10" s="2"/>
      <c r="AE10" s="2"/>
      <c r="AF10" s="9"/>
      <c r="AG10" s="2"/>
      <c r="AH10" s="9"/>
      <c r="AI10" s="2"/>
      <c r="AJ10" s="9"/>
      <c r="AK10" s="2"/>
      <c r="AM10" s="2"/>
      <c r="AN10" s="9"/>
      <c r="AP10" s="9"/>
      <c r="AQ10" s="6"/>
    </row>
    <row r="11" spans="1:43" x14ac:dyDescent="0.25">
      <c r="A11" s="1">
        <v>44858</v>
      </c>
      <c r="B11" t="str">
        <f t="shared" si="0"/>
        <v>0</v>
      </c>
      <c r="C11" s="5"/>
      <c r="D11" s="6"/>
      <c r="E11" t="str">
        <f t="shared" si="1"/>
        <v>0</v>
      </c>
      <c r="F11" s="5"/>
      <c r="G11" s="2"/>
      <c r="I11" s="2"/>
      <c r="K11" s="2"/>
      <c r="M11" s="2"/>
      <c r="O11" s="2"/>
      <c r="Q11" s="2"/>
      <c r="R11" s="9"/>
      <c r="S11" s="2"/>
      <c r="U11" s="2"/>
      <c r="W11" s="2"/>
      <c r="Y11" s="2"/>
      <c r="AA11" s="2"/>
      <c r="AC11" s="2"/>
      <c r="AE11" s="2"/>
      <c r="AF11" s="9"/>
      <c r="AG11" s="2"/>
      <c r="AH11" s="9"/>
      <c r="AI11" s="2"/>
      <c r="AJ11" s="9"/>
      <c r="AK11" s="2"/>
      <c r="AM11" s="2"/>
      <c r="AN11" s="9"/>
      <c r="AP11" s="9"/>
      <c r="AQ11" s="6"/>
    </row>
    <row r="12" spans="1:43" x14ac:dyDescent="0.25">
      <c r="A12" s="1">
        <v>44860</v>
      </c>
      <c r="B12" t="str">
        <f t="shared" si="0"/>
        <v>0</v>
      </c>
      <c r="C12" s="5"/>
      <c r="D12" s="6"/>
      <c r="E12" t="str">
        <f t="shared" si="1"/>
        <v>0</v>
      </c>
      <c r="F12" s="5"/>
      <c r="G12" s="2"/>
      <c r="I12" s="2"/>
      <c r="K12" s="2"/>
      <c r="M12" s="2"/>
      <c r="O12" s="2"/>
      <c r="Q12" s="2"/>
      <c r="R12" s="9"/>
      <c r="S12" s="2"/>
      <c r="U12" s="2"/>
      <c r="W12" s="2"/>
      <c r="Y12" s="2"/>
      <c r="AA12" s="2"/>
      <c r="AC12" s="2"/>
      <c r="AE12" s="2"/>
      <c r="AF12" s="9"/>
      <c r="AG12" s="2"/>
      <c r="AH12" s="9"/>
      <c r="AI12" s="2"/>
      <c r="AJ12" s="9"/>
      <c r="AK12" s="2"/>
      <c r="AM12" s="2"/>
      <c r="AN12" s="9"/>
      <c r="AP12" s="9"/>
      <c r="AQ12" s="6"/>
    </row>
    <row r="13" spans="1:43" x14ac:dyDescent="0.25">
      <c r="A13" s="1">
        <v>44861</v>
      </c>
      <c r="B13" t="str">
        <f t="shared" si="0"/>
        <v>0</v>
      </c>
      <c r="C13" s="5"/>
      <c r="D13" s="6"/>
      <c r="E13" t="str">
        <f t="shared" si="1"/>
        <v>0</v>
      </c>
      <c r="F13" s="5"/>
      <c r="G13" s="2"/>
      <c r="I13" s="2"/>
      <c r="K13" s="2"/>
      <c r="M13" s="2"/>
      <c r="O13" s="2"/>
      <c r="Q13" s="2"/>
      <c r="R13" s="9"/>
      <c r="S13" s="2"/>
      <c r="U13" s="2"/>
      <c r="W13" s="2"/>
      <c r="Y13" s="2"/>
      <c r="AA13" s="2"/>
      <c r="AC13" s="2"/>
      <c r="AE13" s="2"/>
      <c r="AF13" s="9"/>
      <c r="AG13" s="2"/>
      <c r="AH13" s="9"/>
      <c r="AI13" s="2"/>
      <c r="AJ13" s="9"/>
      <c r="AK13" s="2"/>
      <c r="AM13" s="2"/>
      <c r="AN13" s="9"/>
      <c r="AP13" s="9"/>
      <c r="AQ13" s="6"/>
    </row>
    <row r="14" spans="1:43" ht="15.75" thickBot="1" x14ac:dyDescent="0.3">
      <c r="A14" s="1">
        <v>44865</v>
      </c>
      <c r="B14" t="str">
        <f t="shared" si="0"/>
        <v>0</v>
      </c>
      <c r="C14" s="7"/>
      <c r="D14" s="8"/>
      <c r="E14" t="str">
        <f t="shared" si="1"/>
        <v>0</v>
      </c>
      <c r="F14" s="5"/>
      <c r="G14" s="2"/>
      <c r="I14" s="2"/>
      <c r="K14" s="2"/>
      <c r="M14" s="2"/>
      <c r="O14" s="2"/>
      <c r="Q14" s="2"/>
      <c r="R14" s="9"/>
      <c r="S14" s="2"/>
      <c r="U14" s="2"/>
      <c r="W14" s="2"/>
      <c r="Y14" s="2"/>
      <c r="AA14" s="2"/>
      <c r="AC14" s="2"/>
      <c r="AE14" s="2"/>
      <c r="AF14" s="9"/>
      <c r="AG14" s="2"/>
      <c r="AH14" s="9"/>
      <c r="AI14" s="2"/>
      <c r="AJ14" s="9"/>
      <c r="AK14" s="2"/>
      <c r="AM14" s="2"/>
      <c r="AN14" s="9"/>
      <c r="AP14" s="9"/>
      <c r="AQ14" s="6"/>
    </row>
    <row r="15" spans="1:43" x14ac:dyDescent="0.25">
      <c r="F15" s="5"/>
      <c r="G15" s="2"/>
      <c r="I15" s="2"/>
      <c r="K15" s="2"/>
      <c r="M15" s="2"/>
      <c r="O15" s="2"/>
      <c r="Q15" s="2"/>
      <c r="R15" s="9"/>
      <c r="S15" s="2"/>
      <c r="U15" s="2"/>
      <c r="W15" s="2"/>
      <c r="Y15" s="2"/>
      <c r="AA15" s="2"/>
      <c r="AC15" s="2"/>
      <c r="AE15" s="2"/>
      <c r="AF15" s="9"/>
      <c r="AG15" s="2"/>
      <c r="AH15" s="9"/>
      <c r="AI15" s="2"/>
      <c r="AJ15" s="9"/>
      <c r="AK15" s="2"/>
      <c r="AM15" s="2"/>
      <c r="AN15" s="9"/>
      <c r="AP15" s="9"/>
      <c r="AQ15" s="6"/>
    </row>
    <row r="16" spans="1:43" x14ac:dyDescent="0.25">
      <c r="F16" s="85"/>
      <c r="G16" s="68"/>
      <c r="I16" s="2"/>
      <c r="K16" s="2"/>
      <c r="M16" s="2"/>
      <c r="O16" s="2"/>
      <c r="Q16" s="2"/>
      <c r="R16" s="9"/>
      <c r="S16" s="2"/>
      <c r="U16" s="2"/>
      <c r="W16" s="2"/>
      <c r="Y16" s="2"/>
      <c r="AA16" s="2"/>
      <c r="AC16" s="2"/>
      <c r="AE16" s="2"/>
      <c r="AF16" s="9"/>
      <c r="AG16" s="2"/>
      <c r="AH16" s="9"/>
      <c r="AI16" s="2"/>
      <c r="AJ16" s="9"/>
      <c r="AK16" s="2"/>
      <c r="AM16" s="2"/>
      <c r="AN16" s="9"/>
      <c r="AP16" s="9"/>
      <c r="AQ16" s="6"/>
    </row>
    <row r="17" spans="1:43" x14ac:dyDescent="0.25">
      <c r="A17" t="s">
        <v>36</v>
      </c>
      <c r="B17" s="76" t="e">
        <f>B18/(B18+B19)</f>
        <v>#DIV/0!</v>
      </c>
      <c r="C17" s="76"/>
      <c r="D17" s="76" t="e">
        <f>D18/(D18+D19)</f>
        <v>#DIV/0!</v>
      </c>
      <c r="E17" s="76"/>
      <c r="F17" s="98" t="str">
        <f>IF(COUNTIF(F2:F14,1)+COUNTIF(F2:F14,-1)&gt;2,F18/(F18+F19),"---")</f>
        <v>---</v>
      </c>
      <c r="G17" s="77"/>
      <c r="H17" s="71" t="str">
        <f>IF(COUNTIF(H2:H14,1)+COUNTIF(H2:H14,-1)&gt;2,H18/(H18+H19),"---")</f>
        <v>---</v>
      </c>
      <c r="I17" s="77"/>
      <c r="J17" s="71" t="str">
        <f t="shared" ref="J17" si="2">IF(COUNTIF(J2:J14,1)+COUNTIF(J2:J14,-1)&gt;2,J18/(J18+J19),"---")</f>
        <v>---</v>
      </c>
      <c r="K17" s="72"/>
      <c r="L17" s="76" t="str">
        <f t="shared" ref="L17" si="3">IF(COUNTIF(L2:L14,1)+COUNTIF(L2:L14,-1)&gt;2,L18/(L18+L19),"---")</f>
        <v>---</v>
      </c>
      <c r="M17" s="76"/>
      <c r="N17" s="71" t="str">
        <f t="shared" ref="N17" si="4">IF(COUNTIF(N2:N14,1)+COUNTIF(N2:N14,-1)&gt;2,N18/(N18+N19),"---")</f>
        <v>---</v>
      </c>
      <c r="O17" s="72"/>
      <c r="P17" s="71" t="str">
        <f t="shared" ref="P17" si="5">IF(COUNTIF(P2:P14,1)+COUNTIF(P2:P14,-1)&gt;2,P18/(P18+P19),"---")</f>
        <v>---</v>
      </c>
      <c r="Q17" s="72"/>
      <c r="R17" s="76" t="str">
        <f t="shared" ref="R17" si="6">IF(COUNTIF(R2:R14,1)+COUNTIF(R2:R14,-1)&gt;2,R18/(R18+R19),"---")</f>
        <v>---</v>
      </c>
      <c r="S17" s="76"/>
      <c r="T17" s="71" t="str">
        <f t="shared" ref="T17" si="7">IF(COUNTIF(T2:T14,1)+COUNTIF(T2:T14,-1)&gt;2,T18/(T18+T19),"---")</f>
        <v>---</v>
      </c>
      <c r="U17" s="72"/>
      <c r="V17" s="71" t="str">
        <f t="shared" ref="V17" si="8">IF(COUNTIF(V2:V14,1)+COUNTIF(V2:V14,-1)&gt;2,V18/(V18+V19),"---")</f>
        <v>---</v>
      </c>
      <c r="W17" s="72"/>
      <c r="X17" s="71" t="str">
        <f t="shared" ref="X17" si="9">IF(COUNTIF(X2:X14,1)+COUNTIF(X2:X14,-1)&gt;2,X18/(X18+X19),"---")</f>
        <v>---</v>
      </c>
      <c r="Y17" s="72"/>
      <c r="Z17" s="76" t="str">
        <f t="shared" ref="Z17" si="10">IF(COUNTIF(Z2:Z14,1)+COUNTIF(Z2:Z14,-1)&gt;2,Z18/(Z18+Z19),"---")</f>
        <v>---</v>
      </c>
      <c r="AA17" s="76"/>
      <c r="AB17" s="71" t="str">
        <f t="shared" ref="AB17" si="11">IF(COUNTIF(AB2:AB14,1)+COUNTIF(AB2:AB14,-1)&gt;2,AB18/(AB18+AB19),"---")</f>
        <v>---</v>
      </c>
      <c r="AC17" s="77"/>
      <c r="AD17" s="71" t="str">
        <f t="shared" ref="AD17" si="12">IF(COUNTIF(AD2:AD14,1)+COUNTIF(AD2:AD14,-1)&gt;2,AD18/(AD18+AD19),"---")</f>
        <v>---</v>
      </c>
      <c r="AE17" s="77"/>
      <c r="AF17" s="71" t="str">
        <f t="shared" ref="AF17" si="13">IF(COUNTIF(AF2:AF14,1)+COUNTIF(AF2:AF14,-1)&gt;2,AF18/(AF18+AF19),"---")</f>
        <v>---</v>
      </c>
      <c r="AG17" s="72"/>
      <c r="AH17" s="71" t="str">
        <f t="shared" ref="AH17" si="14">IF(COUNTIF(AH2:AH14,1)+COUNTIF(AH2:AH14,-1)&gt;2,AH18/(AH18+AH19),"---")</f>
        <v>---</v>
      </c>
      <c r="AI17" s="72"/>
      <c r="AJ17" s="76" t="str">
        <f t="shared" ref="AJ17" si="15">IF(COUNTIF(AJ2:AJ14,1)+COUNTIF(AJ2:AJ14,-1)&gt;2,AJ18/(AJ18+AJ19),"---")</f>
        <v>---</v>
      </c>
      <c r="AK17" s="76"/>
      <c r="AL17" s="71" t="str">
        <f t="shared" ref="AL17" si="16">IF(COUNTIF(AL2:AL14,1)+COUNTIF(AL2:AL14,-1)&gt;2,AL18/(AL18+AL19),"---")</f>
        <v>---</v>
      </c>
      <c r="AM17" s="72"/>
      <c r="AN17" s="71" t="str">
        <f t="shared" ref="AN17" si="17">IF(COUNTIF(AN2:AN14,1)+COUNTIF(AN2:AN14,-1)&gt;2,AN18/(AN18+AN19),"---")</f>
        <v>---</v>
      </c>
      <c r="AO17" s="72"/>
      <c r="AP17" s="76" t="str">
        <f t="shared" ref="AP17" si="18">IF(COUNTIF(AP2:AP14,1)+COUNTIF(AP2:AP14,-1)&gt;2,AP18/(AP18+AP19),"---")</f>
        <v>---</v>
      </c>
      <c r="AQ17" s="76"/>
    </row>
    <row r="18" spans="1:43" x14ac:dyDescent="0.25">
      <c r="A18" t="s">
        <v>25</v>
      </c>
      <c r="B18" s="67">
        <f>SUMIF(B2:B14,"&gt;0",B2:B16)</f>
        <v>0</v>
      </c>
      <c r="C18" s="67"/>
      <c r="D18" s="67">
        <f>SUMIF(E2:E16,"&gt;0",E2:E16)</f>
        <v>0</v>
      </c>
      <c r="E18" s="67"/>
      <c r="F18" s="85">
        <f>SUMIF(F2:F16,"&gt;0",F2:F16)</f>
        <v>0</v>
      </c>
      <c r="G18" s="68"/>
      <c r="H18" s="67">
        <f>SUMIF(H2:H16,"&gt;0",H2:H16)</f>
        <v>0</v>
      </c>
      <c r="I18" s="68"/>
      <c r="J18" s="67">
        <f t="shared" ref="J18" si="19">SUMIF(J2:J16,"&gt;0",J2:J16)</f>
        <v>0</v>
      </c>
      <c r="K18" s="68"/>
      <c r="L18" s="67">
        <f t="shared" ref="L18" si="20">SUMIF(L2:L16,"&gt;0",L2:L16)</f>
        <v>0</v>
      </c>
      <c r="M18" s="68"/>
      <c r="N18" s="67">
        <f t="shared" ref="N18" si="21">SUMIF(N2:N16,"&gt;0",N2:N16)</f>
        <v>0</v>
      </c>
      <c r="O18" s="68"/>
      <c r="P18" s="67">
        <f t="shared" ref="P18" si="22">SUMIF(P2:P16,"&gt;0",P2:P16)</f>
        <v>0</v>
      </c>
      <c r="Q18" s="68"/>
      <c r="R18" s="75">
        <f t="shared" ref="R18" si="23">SUMIF(R2:R16,"&gt;0",R2:R16)</f>
        <v>0</v>
      </c>
      <c r="S18" s="68"/>
      <c r="T18" s="67">
        <f t="shared" ref="T18" si="24">SUMIF(T2:T16,"&gt;0",T2:T16)</f>
        <v>0</v>
      </c>
      <c r="U18" s="68"/>
      <c r="V18" s="67">
        <f t="shared" ref="V18" si="25">SUMIF(V2:V16,"&gt;0",V2:V16)</f>
        <v>0</v>
      </c>
      <c r="W18" s="68"/>
      <c r="X18" s="67">
        <f t="shared" ref="X18" si="26">SUMIF(X2:X16,"&gt;0",X2:X16)</f>
        <v>0</v>
      </c>
      <c r="Y18" s="68"/>
      <c r="Z18" s="67">
        <f t="shared" ref="Z18" si="27">SUMIF(Z2:Z16,"&gt;0",Z2:Z16)</f>
        <v>0</v>
      </c>
      <c r="AA18" s="68"/>
      <c r="AB18" s="67">
        <f t="shared" ref="AB18" si="28">SUMIF(AB2:AB16,"&gt;0",AB2:AB16)</f>
        <v>0</v>
      </c>
      <c r="AC18" s="68"/>
      <c r="AD18" s="67">
        <f t="shared" ref="AD18" si="29">SUMIF(AD2:AD16,"&gt;0",AD2:AD16)</f>
        <v>0</v>
      </c>
      <c r="AE18" s="68"/>
      <c r="AF18" s="75">
        <f t="shared" ref="AF18" si="30">SUMIF(AF2:AF16,"&gt;0",AF2:AF16)</f>
        <v>0</v>
      </c>
      <c r="AG18" s="68"/>
      <c r="AH18" s="75">
        <f t="shared" ref="AH18" si="31">SUMIF(AH2:AH16,"&gt;0",AH2:AH16)</f>
        <v>0</v>
      </c>
      <c r="AI18" s="68"/>
      <c r="AJ18" s="75">
        <f t="shared" ref="AJ18" si="32">SUMIF(AJ2:AJ16,"&gt;0",AJ2:AJ16)</f>
        <v>0</v>
      </c>
      <c r="AK18" s="68"/>
      <c r="AL18" s="67">
        <f t="shared" ref="AL18" si="33">SUMIF(AL2:AL16,"&gt;0",AL2:AL16)</f>
        <v>0</v>
      </c>
      <c r="AM18" s="68"/>
      <c r="AN18" s="75">
        <f>SUMIF(AN2:AN16,"&gt;0",AN2:AN16)</f>
        <v>0</v>
      </c>
      <c r="AO18" s="67"/>
      <c r="AP18" s="75">
        <f>SUMIF(AP2:AP16,"&gt;0",AP2:AP16)</f>
        <v>0</v>
      </c>
      <c r="AQ18" s="84"/>
    </row>
    <row r="19" spans="1:43" x14ac:dyDescent="0.25">
      <c r="A19" t="s">
        <v>37</v>
      </c>
      <c r="B19" s="67">
        <f>SUMIF(B2:B14,"&lt;0")</f>
        <v>0</v>
      </c>
      <c r="C19" s="67"/>
      <c r="D19" s="67">
        <f>-1*SUMIF(E2:E14,"&lt;0")</f>
        <v>0</v>
      </c>
      <c r="E19" s="67"/>
      <c r="F19" s="85">
        <f>-1*SUMIF(F2:F16,"&lt;0",F2:F16)</f>
        <v>0</v>
      </c>
      <c r="G19" s="68"/>
      <c r="H19" s="67">
        <f t="shared" ref="H19" si="34">-1*SUMIF(H2:H16,"&lt;0",H2:H16)</f>
        <v>0</v>
      </c>
      <c r="I19" s="68"/>
      <c r="J19" s="67">
        <f t="shared" ref="J19" si="35">-1*SUMIF(J2:J16,"&lt;0",J2:J16)</f>
        <v>0</v>
      </c>
      <c r="K19" s="68"/>
      <c r="L19" s="67">
        <f t="shared" ref="L19" si="36">-1*SUMIF(L2:L16,"&lt;0",L2:L16)</f>
        <v>0</v>
      </c>
      <c r="M19" s="68"/>
      <c r="N19" s="67">
        <f t="shared" ref="N19" si="37">-1*SUMIF(N2:N16,"&lt;0",N2:N16)</f>
        <v>0</v>
      </c>
      <c r="O19" s="68"/>
      <c r="P19" s="67">
        <f t="shared" ref="P19" si="38">-1*SUMIF(P2:P16,"&lt;0",P2:P16)</f>
        <v>0</v>
      </c>
      <c r="Q19" s="68"/>
      <c r="R19" s="75">
        <f t="shared" ref="R19" si="39">-1*SUMIF(R2:R16,"&lt;0",R2:R16)</f>
        <v>0</v>
      </c>
      <c r="S19" s="68"/>
      <c r="T19" s="67">
        <f t="shared" ref="T19" si="40">-1*SUMIF(T2:T16,"&lt;0",T2:T16)</f>
        <v>0</v>
      </c>
      <c r="U19" s="68"/>
      <c r="V19" s="67">
        <f t="shared" ref="V19" si="41">-1*SUMIF(V2:V16,"&lt;0",V2:V16)</f>
        <v>0</v>
      </c>
      <c r="W19" s="68"/>
      <c r="X19" s="67">
        <f t="shared" ref="X19" si="42">-1*SUMIF(X2:X16,"&lt;0",X2:X16)</f>
        <v>0</v>
      </c>
      <c r="Y19" s="68"/>
      <c r="Z19" s="67">
        <f t="shared" ref="Z19" si="43">-1*SUMIF(Z2:Z16,"&lt;0",Z2:Z16)</f>
        <v>0</v>
      </c>
      <c r="AA19" s="68"/>
      <c r="AB19" s="67">
        <f t="shared" ref="AB19" si="44">-1*SUMIF(AB2:AB16,"&lt;0",AB2:AB16)</f>
        <v>0</v>
      </c>
      <c r="AC19" s="68"/>
      <c r="AD19" s="67">
        <f t="shared" ref="AD19" si="45">-1*SUMIF(AD2:AD16,"&lt;0",AD2:AD16)</f>
        <v>0</v>
      </c>
      <c r="AE19" s="68"/>
      <c r="AF19" s="75">
        <f t="shared" ref="AF19" si="46">-1*SUMIF(AF2:AF16,"&lt;0",AF2:AF16)</f>
        <v>0</v>
      </c>
      <c r="AG19" s="68"/>
      <c r="AH19" s="75">
        <f t="shared" ref="AH19" si="47">-1*SUMIF(AH2:AH16,"&lt;0",AH2:AH16)</f>
        <v>0</v>
      </c>
      <c r="AI19" s="68"/>
      <c r="AJ19" s="75">
        <f t="shared" ref="AJ19" si="48">-1*SUMIF(AJ2:AJ16,"&lt;0",AJ2:AJ16)</f>
        <v>0</v>
      </c>
      <c r="AK19" s="68"/>
      <c r="AL19" s="67">
        <f t="shared" ref="AL19" si="49">-1*SUMIF(AL2:AL16,"&lt;0",AL2:AL16)</f>
        <v>0</v>
      </c>
      <c r="AM19" s="68"/>
      <c r="AN19" s="75">
        <f t="shared" ref="AN19:AP19" si="50">-1*SUMIF(AN2:AN16,"&lt;0",AN2:AN16)</f>
        <v>0</v>
      </c>
      <c r="AO19" s="67"/>
      <c r="AP19" s="75">
        <f t="shared" si="50"/>
        <v>0</v>
      </c>
      <c r="AQ19" s="84"/>
    </row>
    <row r="20" spans="1:43" ht="15.75" thickBot="1" x14ac:dyDescent="0.3">
      <c r="A20" t="s">
        <v>30</v>
      </c>
      <c r="B20" s="67">
        <f>SUM(C2:C16)</f>
        <v>0</v>
      </c>
      <c r="C20" s="67"/>
      <c r="D20" s="67">
        <f>SUM(D2:D16)</f>
        <v>0</v>
      </c>
      <c r="E20" s="84"/>
      <c r="F20" s="95">
        <f>SUM(G2:G16)</f>
        <v>0</v>
      </c>
      <c r="G20" s="87"/>
      <c r="H20" s="88">
        <f t="shared" ref="H20" si="51">SUM(I2:I16)</f>
        <v>0</v>
      </c>
      <c r="I20" s="87"/>
      <c r="J20" s="88">
        <f t="shared" ref="J20" si="52">SUM(K2:K16)</f>
        <v>0</v>
      </c>
      <c r="K20" s="87"/>
      <c r="L20" s="88">
        <f t="shared" ref="L20" si="53">SUM(M2:M16)</f>
        <v>0</v>
      </c>
      <c r="M20" s="87"/>
      <c r="N20" s="88">
        <f t="shared" ref="N20" si="54">SUM(O2:O16)</f>
        <v>0</v>
      </c>
      <c r="O20" s="87"/>
      <c r="P20" s="88">
        <f t="shared" ref="P20" si="55">SUM(Q2:Q16)</f>
        <v>0</v>
      </c>
      <c r="Q20" s="87"/>
      <c r="R20" s="86">
        <f t="shared" ref="R20" si="56">SUM(S2:S16)</f>
        <v>0</v>
      </c>
      <c r="S20" s="87"/>
      <c r="T20" s="88">
        <f t="shared" ref="T20" si="57">SUM(U2:U16)</f>
        <v>0</v>
      </c>
      <c r="U20" s="87"/>
      <c r="V20" s="88">
        <f t="shared" ref="V20" si="58">SUM(W2:W16)</f>
        <v>0</v>
      </c>
      <c r="W20" s="87"/>
      <c r="X20" s="88">
        <f t="shared" ref="X20" si="59">SUM(Y2:Y16)</f>
        <v>0</v>
      </c>
      <c r="Y20" s="87"/>
      <c r="Z20" s="88">
        <f t="shared" ref="Z20" si="60">SUM(AA2:AA16)</f>
        <v>0</v>
      </c>
      <c r="AA20" s="87"/>
      <c r="AB20" s="86">
        <f t="shared" ref="AB20" si="61">SUM(AC2:AC16)</f>
        <v>0</v>
      </c>
      <c r="AC20" s="87"/>
      <c r="AD20" s="88">
        <f t="shared" ref="AD20" si="62">SUM(AE2:AE16)</f>
        <v>0</v>
      </c>
      <c r="AE20" s="87"/>
      <c r="AF20" s="86">
        <f t="shared" ref="AF20" si="63">SUM(AG2:AG16)</f>
        <v>0</v>
      </c>
      <c r="AG20" s="87"/>
      <c r="AH20" s="86">
        <f t="shared" ref="AH20" si="64">SUM(AI2:AI16)</f>
        <v>0</v>
      </c>
      <c r="AI20" s="87"/>
      <c r="AJ20" s="86">
        <f t="shared" ref="AJ20" si="65">SUM(AK2:AK16)</f>
        <v>0</v>
      </c>
      <c r="AK20" s="87"/>
      <c r="AL20" s="88">
        <f t="shared" ref="AL20" si="66">SUM(AM2:AM16)</f>
        <v>0</v>
      </c>
      <c r="AM20" s="87"/>
      <c r="AN20" s="86">
        <f t="shared" ref="AN20" si="67">SUM(AO2:AO16)</f>
        <v>0</v>
      </c>
      <c r="AO20" s="88"/>
      <c r="AP20" s="86">
        <f t="shared" ref="AP20" si="68">SUM(AQ2:AQ16)</f>
        <v>0</v>
      </c>
      <c r="AQ20" s="94"/>
    </row>
  </sheetData>
  <autoFilter ref="A1:AP20" xr:uid="{0A5886CF-17E4-417F-BEBC-4449DAB4F397}">
    <filterColumn colId="1" showButton="0"/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  <filterColumn colId="27" showButton="0"/>
    <filterColumn colId="29" showButton="0"/>
    <filterColumn colId="31" showButton="0"/>
    <filterColumn colId="33" showButton="0"/>
    <filterColumn colId="35" showButton="0"/>
    <filterColumn colId="37" showButton="0"/>
  </autoFilter>
  <mergeCells count="106">
    <mergeCell ref="F1:G1"/>
    <mergeCell ref="H1:I1"/>
    <mergeCell ref="J1:K1"/>
    <mergeCell ref="L1:M1"/>
    <mergeCell ref="AL1:AM1"/>
    <mergeCell ref="AN1:AO1"/>
    <mergeCell ref="AP1:AQ1"/>
    <mergeCell ref="F16:G16"/>
    <mergeCell ref="B17:C17"/>
    <mergeCell ref="D17:E17"/>
    <mergeCell ref="F17:G17"/>
    <mergeCell ref="H17:I17"/>
    <mergeCell ref="J17:K17"/>
    <mergeCell ref="L17:M17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AL17:AM17"/>
    <mergeCell ref="AN17:AO17"/>
    <mergeCell ref="AP17:AQ17"/>
    <mergeCell ref="B18:C18"/>
    <mergeCell ref="D18:E18"/>
    <mergeCell ref="F18:G18"/>
    <mergeCell ref="H18:I18"/>
    <mergeCell ref="J18:K18"/>
    <mergeCell ref="L18:M18"/>
    <mergeCell ref="N18:O18"/>
    <mergeCell ref="Z17:AA17"/>
    <mergeCell ref="AB17:AC17"/>
    <mergeCell ref="AD17:AE17"/>
    <mergeCell ref="AF17:AG17"/>
    <mergeCell ref="AH17:AI17"/>
    <mergeCell ref="AJ17:AK17"/>
    <mergeCell ref="N17:O17"/>
    <mergeCell ref="P17:Q17"/>
    <mergeCell ref="R17:S17"/>
    <mergeCell ref="T17:U17"/>
    <mergeCell ref="V17:W17"/>
    <mergeCell ref="X17:Y17"/>
    <mergeCell ref="AN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AB18:AC18"/>
    <mergeCell ref="AD18:AE18"/>
    <mergeCell ref="AF18:AG18"/>
    <mergeCell ref="AH18:AI18"/>
    <mergeCell ref="AJ18:AK18"/>
    <mergeCell ref="AL18:AM18"/>
    <mergeCell ref="P18:Q18"/>
    <mergeCell ref="R18:S18"/>
    <mergeCell ref="T18:U18"/>
    <mergeCell ref="V18:W18"/>
    <mergeCell ref="X18:Y18"/>
    <mergeCell ref="Z18:AA18"/>
    <mergeCell ref="AP19:AQ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AD19:AE19"/>
    <mergeCell ref="AF19:AG19"/>
    <mergeCell ref="AH19:AI19"/>
    <mergeCell ref="AJ19:AK19"/>
    <mergeCell ref="AL19:AM19"/>
    <mergeCell ref="AN19:AO19"/>
    <mergeCell ref="R19:S19"/>
    <mergeCell ref="T19:U19"/>
    <mergeCell ref="V19:W19"/>
    <mergeCell ref="X19:Y19"/>
    <mergeCell ref="Z19:AA19"/>
    <mergeCell ref="AB19:AC19"/>
    <mergeCell ref="AF20:AG20"/>
    <mergeCell ref="AH20:AI20"/>
    <mergeCell ref="AJ20:AK20"/>
    <mergeCell ref="AL20:AM20"/>
    <mergeCell ref="AN20:AO20"/>
    <mergeCell ref="AP20:AQ20"/>
    <mergeCell ref="T20:U20"/>
    <mergeCell ref="V20:W20"/>
    <mergeCell ref="X20:Y20"/>
    <mergeCell ref="Z20:AA20"/>
    <mergeCell ref="AB20:AC20"/>
    <mergeCell ref="AD20:AE20"/>
  </mergeCells>
  <conditionalFormatting sqref="B2:B14 B17:E20 B15:F15 B16:R16 E2:F14 H2:H15 J2:J15 L2:L15 N2:N15 P2:P15 R2:R15 T2:T16 V2:V16 X2:X16 Z2:Z16 AB2:AB16 AD2:AD16 AF2:AF16 AH2:AH16 AJ2:AJ16 AL2:AL16 AN2:AN16 AP2:AP16">
    <cfRule type="cellIs" dxfId="9" priority="4" operator="equal">
      <formula>-1</formula>
    </cfRule>
  </conditionalFormatting>
  <conditionalFormatting sqref="B2:B14 E2:F14 H2:H14 J2:J14 L2:L14 N2:N14 P2:P14 R2:R14 T2:T14 V2:V14 X2:X14 Z2:Z14 AB2:AB14 AD2:AD14 AF2:AF14 AH2:AH14 AJ2:AJ14 AL2:AL14 AN2:AN14 AP2:AP14">
    <cfRule type="cellIs" dxfId="8" priority="3" operator="equal">
      <formula>1</formula>
    </cfRule>
  </conditionalFormatting>
  <conditionalFormatting sqref="B19:C19">
    <cfRule type="cellIs" dxfId="7" priority="5" operator="equal">
      <formula>-1</formula>
    </cfRule>
  </conditionalFormatting>
  <conditionalFormatting sqref="F17:AQ17">
    <cfRule type="top10" dxfId="6" priority="1" bottom="1" rank="3"/>
    <cfRule type="cellIs" dxfId="5" priority="2" operator="equal">
      <formula>-1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2E3B-FFD2-4E7B-A8A6-65AE31893130}">
  <dimension ref="A1:AQ20"/>
  <sheetViews>
    <sheetView zoomScale="67" zoomScaleNormal="67" workbookViewId="0">
      <selection activeCell="V2" sqref="V2:V6"/>
    </sheetView>
  </sheetViews>
  <sheetFormatPr defaultColWidth="10.7109375" defaultRowHeight="15" x14ac:dyDescent="0.25"/>
  <cols>
    <col min="2" max="43" width="4.5703125" customWidth="1"/>
  </cols>
  <sheetData>
    <row r="1" spans="1:43" ht="15.75" thickBot="1" x14ac:dyDescent="0.3">
      <c r="B1" s="67" t="s">
        <v>0</v>
      </c>
      <c r="C1" s="67"/>
      <c r="D1" s="67" t="s">
        <v>1</v>
      </c>
      <c r="E1" s="67"/>
      <c r="F1" s="96" t="s">
        <v>9</v>
      </c>
      <c r="G1" s="74"/>
      <c r="H1" s="89" t="s">
        <v>5</v>
      </c>
      <c r="I1" s="74"/>
      <c r="J1" s="89" t="s">
        <v>2</v>
      </c>
      <c r="K1" s="74"/>
      <c r="L1" s="89" t="s">
        <v>7</v>
      </c>
      <c r="M1" s="74"/>
      <c r="N1" s="89" t="s">
        <v>4</v>
      </c>
      <c r="O1" s="74"/>
      <c r="P1" s="89" t="s">
        <v>6</v>
      </c>
      <c r="Q1" s="74"/>
      <c r="R1" s="73" t="s">
        <v>3</v>
      </c>
      <c r="S1" s="74"/>
      <c r="T1" s="89" t="s">
        <v>15</v>
      </c>
      <c r="U1" s="74"/>
      <c r="V1" s="89" t="s">
        <v>14</v>
      </c>
      <c r="W1" s="74"/>
      <c r="X1" s="89" t="s">
        <v>12</v>
      </c>
      <c r="Y1" s="74"/>
      <c r="Z1" s="89" t="s">
        <v>11</v>
      </c>
      <c r="AA1" s="74"/>
      <c r="AB1" s="89" t="s">
        <v>10</v>
      </c>
      <c r="AC1" s="74"/>
      <c r="AD1" s="89" t="s">
        <v>19</v>
      </c>
      <c r="AE1" s="74"/>
      <c r="AF1" s="73" t="s">
        <v>13</v>
      </c>
      <c r="AG1" s="74"/>
      <c r="AH1" s="73" t="s">
        <v>17</v>
      </c>
      <c r="AI1" s="74"/>
      <c r="AJ1" s="73" t="s">
        <v>47</v>
      </c>
      <c r="AK1" s="74"/>
      <c r="AL1" s="89" t="s">
        <v>48</v>
      </c>
      <c r="AM1" s="74"/>
      <c r="AN1" s="89"/>
      <c r="AO1" s="89"/>
      <c r="AP1" s="73"/>
      <c r="AQ1" s="97"/>
    </row>
    <row r="2" spans="1:43" x14ac:dyDescent="0.25">
      <c r="A2" s="1">
        <v>44837</v>
      </c>
      <c r="B2" t="str">
        <f>IF(C2&gt;D2,1,IF(ISBLANK(C2),"0","-1"))</f>
        <v>0</v>
      </c>
      <c r="C2" s="3"/>
      <c r="D2" s="4"/>
      <c r="E2" t="str">
        <f>IF(C2&lt;D2,1,IF(ISBLANK(C2),"0","-1"))</f>
        <v>0</v>
      </c>
      <c r="F2" s="5"/>
      <c r="G2" s="2"/>
      <c r="I2" s="2"/>
      <c r="K2" s="2"/>
      <c r="M2" s="2"/>
      <c r="O2" s="2"/>
      <c r="Q2" s="2"/>
      <c r="R2" s="9"/>
      <c r="S2" s="2"/>
      <c r="U2" s="2"/>
      <c r="W2" s="2"/>
      <c r="Y2" s="2"/>
      <c r="AA2" s="2"/>
      <c r="AC2" s="2"/>
      <c r="AE2" s="2"/>
      <c r="AF2" s="9"/>
      <c r="AG2" s="2"/>
      <c r="AH2" s="9"/>
      <c r="AI2" s="2"/>
      <c r="AJ2" s="9"/>
      <c r="AK2" s="2"/>
      <c r="AM2" s="2"/>
      <c r="AN2" s="9"/>
      <c r="AP2" s="9"/>
      <c r="AQ2" s="6"/>
    </row>
    <row r="3" spans="1:43" x14ac:dyDescent="0.25">
      <c r="A3" s="1">
        <v>44839</v>
      </c>
      <c r="B3" t="str">
        <f t="shared" ref="B3:B14" si="0">IF(C3&gt;D3,1,IF(ISBLANK(C3),"0","-1"))</f>
        <v>0</v>
      </c>
      <c r="C3" s="5"/>
      <c r="D3" s="6"/>
      <c r="E3" t="str">
        <f t="shared" ref="E3:E14" si="1">IF(C3&lt;D3,1,IF(ISBLANK(C3),"0","-1"))</f>
        <v>0</v>
      </c>
      <c r="F3" s="5"/>
      <c r="G3" s="2"/>
      <c r="I3" s="2"/>
      <c r="K3" s="2"/>
      <c r="M3" s="2"/>
      <c r="O3" s="2"/>
      <c r="Q3" s="2"/>
      <c r="R3" s="9"/>
      <c r="S3" s="2"/>
      <c r="U3" s="2"/>
      <c r="W3" s="2"/>
      <c r="Y3" s="2"/>
      <c r="AA3" s="2"/>
      <c r="AC3" s="2"/>
      <c r="AE3" s="2"/>
      <c r="AF3" s="9"/>
      <c r="AG3" s="2"/>
      <c r="AH3" s="9"/>
      <c r="AI3" s="2"/>
      <c r="AJ3" s="9"/>
      <c r="AK3" s="2"/>
      <c r="AM3" s="2"/>
      <c r="AN3" s="9"/>
      <c r="AP3" s="9"/>
      <c r="AQ3" s="6"/>
    </row>
    <row r="4" spans="1:43" x14ac:dyDescent="0.25">
      <c r="A4" s="1">
        <v>44840</v>
      </c>
      <c r="B4" t="str">
        <f t="shared" si="0"/>
        <v>0</v>
      </c>
      <c r="C4" s="5"/>
      <c r="D4" s="6"/>
      <c r="E4" t="str">
        <f t="shared" si="1"/>
        <v>0</v>
      </c>
      <c r="F4" s="5"/>
      <c r="G4" s="2"/>
      <c r="I4" s="2"/>
      <c r="K4" s="2"/>
      <c r="M4" s="2"/>
      <c r="O4" s="2"/>
      <c r="Q4" s="2"/>
      <c r="R4" s="9"/>
      <c r="S4" s="2"/>
      <c r="U4" s="2"/>
      <c r="W4" s="2"/>
      <c r="Y4" s="2"/>
      <c r="AA4" s="2"/>
      <c r="AC4" s="2"/>
      <c r="AE4" s="2"/>
      <c r="AF4" s="9"/>
      <c r="AG4" s="2"/>
      <c r="AH4" s="9"/>
      <c r="AI4" s="2"/>
      <c r="AJ4" s="9"/>
      <c r="AK4" s="2"/>
      <c r="AM4" s="2"/>
      <c r="AN4" s="9"/>
      <c r="AP4" s="9"/>
      <c r="AQ4" s="6"/>
    </row>
    <row r="5" spans="1:43" x14ac:dyDescent="0.25">
      <c r="A5" s="1">
        <v>44844</v>
      </c>
      <c r="B5" t="str">
        <f t="shared" si="0"/>
        <v>0</v>
      </c>
      <c r="C5" s="5"/>
      <c r="D5" s="6"/>
      <c r="E5" t="str">
        <f t="shared" si="1"/>
        <v>0</v>
      </c>
      <c r="F5" s="5"/>
      <c r="G5" s="2"/>
      <c r="I5" s="2"/>
      <c r="K5" s="2"/>
      <c r="M5" s="2"/>
      <c r="O5" s="2"/>
      <c r="Q5" s="2"/>
      <c r="R5" s="9"/>
      <c r="S5" s="2"/>
      <c r="U5" s="2"/>
      <c r="W5" s="2"/>
      <c r="Y5" s="2"/>
      <c r="AA5" s="2"/>
      <c r="AC5" s="2"/>
      <c r="AE5" s="2"/>
      <c r="AF5" s="9"/>
      <c r="AG5" s="2"/>
      <c r="AH5" s="9"/>
      <c r="AI5" s="2"/>
      <c r="AJ5" s="9"/>
      <c r="AK5" s="2"/>
      <c r="AM5" s="2"/>
      <c r="AN5" s="9"/>
      <c r="AP5" s="9"/>
      <c r="AQ5" s="6"/>
    </row>
    <row r="6" spans="1:43" x14ac:dyDescent="0.25">
      <c r="A6" s="1">
        <v>44846</v>
      </c>
      <c r="B6" t="str">
        <f t="shared" si="0"/>
        <v>0</v>
      </c>
      <c r="C6" s="5"/>
      <c r="D6" s="6"/>
      <c r="E6" t="str">
        <f t="shared" si="1"/>
        <v>0</v>
      </c>
      <c r="F6" s="5"/>
      <c r="G6" s="2"/>
      <c r="I6" s="2"/>
      <c r="K6" s="2"/>
      <c r="M6" s="2"/>
      <c r="O6" s="2"/>
      <c r="Q6" s="2"/>
      <c r="R6" s="9"/>
      <c r="S6" s="2"/>
      <c r="U6" s="2"/>
      <c r="W6" s="2"/>
      <c r="Y6" s="2"/>
      <c r="AA6" s="2"/>
      <c r="AC6" s="2"/>
      <c r="AE6" s="2"/>
      <c r="AF6" s="9"/>
      <c r="AG6" s="2"/>
      <c r="AH6" s="9"/>
      <c r="AI6" s="2"/>
      <c r="AJ6" s="9"/>
      <c r="AK6" s="2"/>
      <c r="AM6" s="2"/>
      <c r="AN6" s="9"/>
      <c r="AP6" s="9"/>
      <c r="AQ6" s="6"/>
    </row>
    <row r="7" spans="1:43" x14ac:dyDescent="0.25">
      <c r="A7" s="1">
        <v>44847</v>
      </c>
      <c r="B7" t="str">
        <f t="shared" si="0"/>
        <v>0</v>
      </c>
      <c r="C7" s="5"/>
      <c r="D7" s="6"/>
      <c r="E7" t="str">
        <f t="shared" si="1"/>
        <v>0</v>
      </c>
      <c r="F7" s="5"/>
      <c r="G7" s="2"/>
      <c r="I7" s="2"/>
      <c r="K7" s="2"/>
      <c r="M7" s="2"/>
      <c r="O7" s="2"/>
      <c r="Q7" s="2"/>
      <c r="R7" s="9"/>
      <c r="S7" s="2"/>
      <c r="U7" s="2"/>
      <c r="W7" s="2"/>
      <c r="Y7" s="2"/>
      <c r="AA7" s="2"/>
      <c r="AC7" s="2"/>
      <c r="AE7" s="2"/>
      <c r="AF7" s="9"/>
      <c r="AG7" s="2"/>
      <c r="AH7" s="9"/>
      <c r="AI7" s="2"/>
      <c r="AJ7" s="9"/>
      <c r="AK7" s="2"/>
      <c r="AM7" s="2"/>
      <c r="AN7" s="9"/>
      <c r="AP7" s="9"/>
      <c r="AQ7" s="6"/>
    </row>
    <row r="8" spans="1:43" x14ac:dyDescent="0.25">
      <c r="A8" s="1">
        <v>44851</v>
      </c>
      <c r="B8" t="str">
        <f t="shared" si="0"/>
        <v>0</v>
      </c>
      <c r="C8" s="5"/>
      <c r="D8" s="6"/>
      <c r="E8" t="str">
        <f t="shared" si="1"/>
        <v>0</v>
      </c>
      <c r="F8" s="5"/>
      <c r="G8" s="2"/>
      <c r="I8" s="2"/>
      <c r="K8" s="2"/>
      <c r="M8" s="2"/>
      <c r="O8" s="2"/>
      <c r="Q8" s="2"/>
      <c r="R8" s="9"/>
      <c r="S8" s="2"/>
      <c r="U8" s="2"/>
      <c r="W8" s="2"/>
      <c r="Y8" s="2"/>
      <c r="AA8" s="2"/>
      <c r="AC8" s="2"/>
      <c r="AE8" s="2"/>
      <c r="AF8" s="9"/>
      <c r="AG8" s="2"/>
      <c r="AH8" s="9"/>
      <c r="AI8" s="2"/>
      <c r="AJ8" s="9"/>
      <c r="AK8" s="2"/>
      <c r="AM8" s="2"/>
      <c r="AN8" s="9"/>
      <c r="AP8" s="9"/>
      <c r="AQ8" s="6"/>
    </row>
    <row r="9" spans="1:43" x14ac:dyDescent="0.25">
      <c r="A9" s="1">
        <v>44853</v>
      </c>
      <c r="B9" t="str">
        <f t="shared" si="0"/>
        <v>0</v>
      </c>
      <c r="C9" s="5"/>
      <c r="D9" s="6"/>
      <c r="E9" t="str">
        <f t="shared" si="1"/>
        <v>0</v>
      </c>
      <c r="F9" s="5"/>
      <c r="G9" s="2"/>
      <c r="I9" s="2"/>
      <c r="K9" s="2"/>
      <c r="M9" s="2"/>
      <c r="O9" s="2"/>
      <c r="Q9" s="2"/>
      <c r="R9" s="9"/>
      <c r="S9" s="2"/>
      <c r="U9" s="2"/>
      <c r="W9" s="2"/>
      <c r="Y9" s="2"/>
      <c r="AA9" s="2"/>
      <c r="AC9" s="2"/>
      <c r="AE9" s="2"/>
      <c r="AF9" s="9"/>
      <c r="AG9" s="2"/>
      <c r="AH9" s="9"/>
      <c r="AI9" s="2"/>
      <c r="AJ9" s="9"/>
      <c r="AK9" s="2"/>
      <c r="AM9" s="2"/>
      <c r="AN9" s="9"/>
      <c r="AP9" s="9"/>
      <c r="AQ9" s="6"/>
    </row>
    <row r="10" spans="1:43" x14ac:dyDescent="0.25">
      <c r="A10" s="1">
        <v>44854</v>
      </c>
      <c r="B10" t="str">
        <f t="shared" si="0"/>
        <v>0</v>
      </c>
      <c r="C10" s="5"/>
      <c r="D10" s="6"/>
      <c r="E10" t="str">
        <f t="shared" si="1"/>
        <v>0</v>
      </c>
      <c r="F10" s="5"/>
      <c r="G10" s="2"/>
      <c r="I10" s="2"/>
      <c r="K10" s="2"/>
      <c r="M10" s="2"/>
      <c r="O10" s="2"/>
      <c r="Q10" s="2"/>
      <c r="R10" s="9"/>
      <c r="S10" s="2"/>
      <c r="U10" s="2"/>
      <c r="W10" s="2"/>
      <c r="Y10" s="2"/>
      <c r="AA10" s="2"/>
      <c r="AC10" s="2"/>
      <c r="AE10" s="2"/>
      <c r="AF10" s="9"/>
      <c r="AG10" s="2"/>
      <c r="AH10" s="9"/>
      <c r="AI10" s="2"/>
      <c r="AJ10" s="9"/>
      <c r="AK10" s="2"/>
      <c r="AM10" s="2"/>
      <c r="AN10" s="9"/>
      <c r="AP10" s="9"/>
      <c r="AQ10" s="6"/>
    </row>
    <row r="11" spans="1:43" x14ac:dyDescent="0.25">
      <c r="A11" s="1">
        <v>44858</v>
      </c>
      <c r="B11" t="str">
        <f t="shared" si="0"/>
        <v>0</v>
      </c>
      <c r="C11" s="5"/>
      <c r="D11" s="6"/>
      <c r="E11" t="str">
        <f t="shared" si="1"/>
        <v>0</v>
      </c>
      <c r="F11" s="5"/>
      <c r="G11" s="2"/>
      <c r="I11" s="2"/>
      <c r="K11" s="2"/>
      <c r="M11" s="2"/>
      <c r="O11" s="2"/>
      <c r="Q11" s="2"/>
      <c r="R11" s="9"/>
      <c r="S11" s="2"/>
      <c r="U11" s="2"/>
      <c r="W11" s="2"/>
      <c r="Y11" s="2"/>
      <c r="AA11" s="2"/>
      <c r="AC11" s="2"/>
      <c r="AE11" s="2"/>
      <c r="AF11" s="9"/>
      <c r="AG11" s="2"/>
      <c r="AH11" s="9"/>
      <c r="AI11" s="2"/>
      <c r="AJ11" s="9"/>
      <c r="AK11" s="2"/>
      <c r="AM11" s="2"/>
      <c r="AN11" s="9"/>
      <c r="AP11" s="9"/>
      <c r="AQ11" s="6"/>
    </row>
    <row r="12" spans="1:43" x14ac:dyDescent="0.25">
      <c r="A12" s="1">
        <v>44860</v>
      </c>
      <c r="B12" t="str">
        <f t="shared" si="0"/>
        <v>0</v>
      </c>
      <c r="C12" s="5"/>
      <c r="D12" s="6"/>
      <c r="E12" t="str">
        <f t="shared" si="1"/>
        <v>0</v>
      </c>
      <c r="F12" s="5"/>
      <c r="G12" s="2"/>
      <c r="I12" s="2"/>
      <c r="K12" s="2"/>
      <c r="M12" s="2"/>
      <c r="O12" s="2"/>
      <c r="Q12" s="2"/>
      <c r="R12" s="9"/>
      <c r="S12" s="2"/>
      <c r="U12" s="2"/>
      <c r="W12" s="2"/>
      <c r="Y12" s="2"/>
      <c r="AA12" s="2"/>
      <c r="AC12" s="2"/>
      <c r="AE12" s="2"/>
      <c r="AF12" s="9"/>
      <c r="AG12" s="2"/>
      <c r="AH12" s="9"/>
      <c r="AI12" s="2"/>
      <c r="AJ12" s="9"/>
      <c r="AK12" s="2"/>
      <c r="AM12" s="2"/>
      <c r="AN12" s="9"/>
      <c r="AP12" s="9"/>
      <c r="AQ12" s="6"/>
    </row>
    <row r="13" spans="1:43" x14ac:dyDescent="0.25">
      <c r="A13" s="1">
        <v>44861</v>
      </c>
      <c r="B13" t="str">
        <f t="shared" si="0"/>
        <v>0</v>
      </c>
      <c r="C13" s="5"/>
      <c r="D13" s="6"/>
      <c r="E13" t="str">
        <f t="shared" si="1"/>
        <v>0</v>
      </c>
      <c r="F13" s="5"/>
      <c r="G13" s="2"/>
      <c r="I13" s="2"/>
      <c r="K13" s="2"/>
      <c r="M13" s="2"/>
      <c r="O13" s="2"/>
      <c r="Q13" s="2"/>
      <c r="R13" s="9"/>
      <c r="S13" s="2"/>
      <c r="U13" s="2"/>
      <c r="W13" s="2"/>
      <c r="Y13" s="2"/>
      <c r="AA13" s="2"/>
      <c r="AC13" s="2"/>
      <c r="AE13" s="2"/>
      <c r="AF13" s="9"/>
      <c r="AG13" s="2"/>
      <c r="AH13" s="9"/>
      <c r="AI13" s="2"/>
      <c r="AJ13" s="9"/>
      <c r="AK13" s="2"/>
      <c r="AM13" s="2"/>
      <c r="AN13" s="9"/>
      <c r="AP13" s="9"/>
      <c r="AQ13" s="6"/>
    </row>
    <row r="14" spans="1:43" ht="15.75" thickBot="1" x14ac:dyDescent="0.3">
      <c r="A14" s="1">
        <v>44865</v>
      </c>
      <c r="B14" t="str">
        <f t="shared" si="0"/>
        <v>0</v>
      </c>
      <c r="C14" s="7"/>
      <c r="D14" s="8"/>
      <c r="E14" t="str">
        <f t="shared" si="1"/>
        <v>0</v>
      </c>
      <c r="F14" s="5"/>
      <c r="G14" s="2"/>
      <c r="I14" s="2"/>
      <c r="K14" s="2"/>
      <c r="M14" s="2"/>
      <c r="O14" s="2"/>
      <c r="Q14" s="2"/>
      <c r="R14" s="9"/>
      <c r="S14" s="2"/>
      <c r="U14" s="2"/>
      <c r="W14" s="2"/>
      <c r="Y14" s="2"/>
      <c r="AA14" s="2"/>
      <c r="AC14" s="2"/>
      <c r="AE14" s="2"/>
      <c r="AF14" s="9"/>
      <c r="AG14" s="2"/>
      <c r="AH14" s="9"/>
      <c r="AI14" s="2"/>
      <c r="AJ14" s="9"/>
      <c r="AK14" s="2"/>
      <c r="AM14" s="2"/>
      <c r="AN14" s="9"/>
      <c r="AP14" s="9"/>
      <c r="AQ14" s="6"/>
    </row>
    <row r="15" spans="1:43" x14ac:dyDescent="0.25">
      <c r="F15" s="5"/>
      <c r="G15" s="2"/>
      <c r="I15" s="2"/>
      <c r="K15" s="2"/>
      <c r="M15" s="2"/>
      <c r="O15" s="2"/>
      <c r="Q15" s="2"/>
      <c r="R15" s="9"/>
      <c r="S15" s="2"/>
      <c r="U15" s="2"/>
      <c r="W15" s="2"/>
      <c r="Y15" s="2"/>
      <c r="AA15" s="2"/>
      <c r="AC15" s="2"/>
      <c r="AE15" s="2"/>
      <c r="AF15" s="9"/>
      <c r="AG15" s="2"/>
      <c r="AH15" s="9"/>
      <c r="AI15" s="2"/>
      <c r="AJ15" s="9"/>
      <c r="AK15" s="2"/>
      <c r="AM15" s="2"/>
      <c r="AN15" s="9"/>
      <c r="AP15" s="9"/>
      <c r="AQ15" s="6"/>
    </row>
    <row r="16" spans="1:43" x14ac:dyDescent="0.25">
      <c r="F16" s="85"/>
      <c r="G16" s="68"/>
      <c r="I16" s="2"/>
      <c r="K16" s="2"/>
      <c r="M16" s="2"/>
      <c r="O16" s="2"/>
      <c r="Q16" s="2"/>
      <c r="R16" s="9"/>
      <c r="S16" s="2"/>
      <c r="U16" s="2"/>
      <c r="W16" s="2"/>
      <c r="Y16" s="2"/>
      <c r="AA16" s="2"/>
      <c r="AC16" s="2"/>
      <c r="AE16" s="2"/>
      <c r="AF16" s="9"/>
      <c r="AG16" s="2"/>
      <c r="AH16" s="9"/>
      <c r="AI16" s="2"/>
      <c r="AJ16" s="9"/>
      <c r="AK16" s="2"/>
      <c r="AM16" s="2"/>
      <c r="AN16" s="9"/>
      <c r="AP16" s="9"/>
      <c r="AQ16" s="6"/>
    </row>
    <row r="17" spans="1:43" x14ac:dyDescent="0.25">
      <c r="A17" t="s">
        <v>36</v>
      </c>
      <c r="B17" s="76" t="e">
        <f>B18/(B18+B19)</f>
        <v>#DIV/0!</v>
      </c>
      <c r="C17" s="76"/>
      <c r="D17" s="76" t="e">
        <f>D18/(D18+D19)</f>
        <v>#DIV/0!</v>
      </c>
      <c r="E17" s="76"/>
      <c r="F17" s="98" t="str">
        <f>IF(COUNTIF(F2:F14,1)+COUNTIF(F2:F14,-1)&gt;2,F18/(F18+F19),"---")</f>
        <v>---</v>
      </c>
      <c r="G17" s="77"/>
      <c r="H17" s="71" t="str">
        <f>IF(COUNTIF(H2:H14,1)+COUNTIF(H2:H14,-1)&gt;2,H18/(H18+H19),"---")</f>
        <v>---</v>
      </c>
      <c r="I17" s="77"/>
      <c r="J17" s="71" t="str">
        <f t="shared" ref="J17" si="2">IF(COUNTIF(J2:J14,1)+COUNTIF(J2:J14,-1)&gt;2,J18/(J18+J19),"---")</f>
        <v>---</v>
      </c>
      <c r="K17" s="72"/>
      <c r="L17" s="76" t="str">
        <f t="shared" ref="L17" si="3">IF(COUNTIF(L2:L14,1)+COUNTIF(L2:L14,-1)&gt;2,L18/(L18+L19),"---")</f>
        <v>---</v>
      </c>
      <c r="M17" s="76"/>
      <c r="N17" s="71" t="str">
        <f t="shared" ref="N17" si="4">IF(COUNTIF(N2:N14,1)+COUNTIF(N2:N14,-1)&gt;2,N18/(N18+N19),"---")</f>
        <v>---</v>
      </c>
      <c r="O17" s="72"/>
      <c r="P17" s="71" t="str">
        <f t="shared" ref="P17" si="5">IF(COUNTIF(P2:P14,1)+COUNTIF(P2:P14,-1)&gt;2,P18/(P18+P19),"---")</f>
        <v>---</v>
      </c>
      <c r="Q17" s="72"/>
      <c r="R17" s="76" t="str">
        <f t="shared" ref="R17" si="6">IF(COUNTIF(R2:R14,1)+COUNTIF(R2:R14,-1)&gt;2,R18/(R18+R19),"---")</f>
        <v>---</v>
      </c>
      <c r="S17" s="76"/>
      <c r="T17" s="71" t="str">
        <f t="shared" ref="T17" si="7">IF(COUNTIF(T2:T14,1)+COUNTIF(T2:T14,-1)&gt;2,T18/(T18+T19),"---")</f>
        <v>---</v>
      </c>
      <c r="U17" s="72"/>
      <c r="V17" s="71" t="str">
        <f t="shared" ref="V17" si="8">IF(COUNTIF(V2:V14,1)+COUNTIF(V2:V14,-1)&gt;2,V18/(V18+V19),"---")</f>
        <v>---</v>
      </c>
      <c r="W17" s="72"/>
      <c r="X17" s="71" t="str">
        <f t="shared" ref="X17" si="9">IF(COUNTIF(X2:X14,1)+COUNTIF(X2:X14,-1)&gt;2,X18/(X18+X19),"---")</f>
        <v>---</v>
      </c>
      <c r="Y17" s="72"/>
      <c r="Z17" s="76" t="str">
        <f t="shared" ref="Z17" si="10">IF(COUNTIF(Z2:Z14,1)+COUNTIF(Z2:Z14,-1)&gt;2,Z18/(Z18+Z19),"---")</f>
        <v>---</v>
      </c>
      <c r="AA17" s="76"/>
      <c r="AB17" s="71" t="str">
        <f t="shared" ref="AB17" si="11">IF(COUNTIF(AB2:AB14,1)+COUNTIF(AB2:AB14,-1)&gt;2,AB18/(AB18+AB19),"---")</f>
        <v>---</v>
      </c>
      <c r="AC17" s="77"/>
      <c r="AD17" s="71" t="str">
        <f t="shared" ref="AD17" si="12">IF(COUNTIF(AD2:AD14,1)+COUNTIF(AD2:AD14,-1)&gt;2,AD18/(AD18+AD19),"---")</f>
        <v>---</v>
      </c>
      <c r="AE17" s="77"/>
      <c r="AF17" s="71" t="str">
        <f t="shared" ref="AF17" si="13">IF(COUNTIF(AF2:AF14,1)+COUNTIF(AF2:AF14,-1)&gt;2,AF18/(AF18+AF19),"---")</f>
        <v>---</v>
      </c>
      <c r="AG17" s="72"/>
      <c r="AH17" s="71" t="str">
        <f t="shared" ref="AH17" si="14">IF(COUNTIF(AH2:AH14,1)+COUNTIF(AH2:AH14,-1)&gt;2,AH18/(AH18+AH19),"---")</f>
        <v>---</v>
      </c>
      <c r="AI17" s="72"/>
      <c r="AJ17" s="76" t="str">
        <f t="shared" ref="AJ17" si="15">IF(COUNTIF(AJ2:AJ14,1)+COUNTIF(AJ2:AJ14,-1)&gt;2,AJ18/(AJ18+AJ19),"---")</f>
        <v>---</v>
      </c>
      <c r="AK17" s="76"/>
      <c r="AL17" s="71" t="str">
        <f t="shared" ref="AL17" si="16">IF(COUNTIF(AL2:AL14,1)+COUNTIF(AL2:AL14,-1)&gt;2,AL18/(AL18+AL19),"---")</f>
        <v>---</v>
      </c>
      <c r="AM17" s="72"/>
      <c r="AN17" s="71" t="str">
        <f t="shared" ref="AN17" si="17">IF(COUNTIF(AN2:AN14,1)+COUNTIF(AN2:AN14,-1)&gt;2,AN18/(AN18+AN19),"---")</f>
        <v>---</v>
      </c>
      <c r="AO17" s="72"/>
      <c r="AP17" s="76" t="str">
        <f t="shared" ref="AP17" si="18">IF(COUNTIF(AP2:AP14,1)+COUNTIF(AP2:AP14,-1)&gt;2,AP18/(AP18+AP19),"---")</f>
        <v>---</v>
      </c>
      <c r="AQ17" s="76"/>
    </row>
    <row r="18" spans="1:43" x14ac:dyDescent="0.25">
      <c r="A18" t="s">
        <v>25</v>
      </c>
      <c r="B18" s="67">
        <f>SUMIF(B2:B14,"&gt;0",B2:B16)</f>
        <v>0</v>
      </c>
      <c r="C18" s="67"/>
      <c r="D18" s="67">
        <f>SUMIF(E2:E16,"&gt;0",E2:E16)</f>
        <v>0</v>
      </c>
      <c r="E18" s="67"/>
      <c r="F18" s="85">
        <f>SUMIF(F2:F16,"&gt;0",F2:F16)</f>
        <v>0</v>
      </c>
      <c r="G18" s="68"/>
      <c r="H18" s="67">
        <f>SUMIF(H2:H16,"&gt;0",H2:H16)</f>
        <v>0</v>
      </c>
      <c r="I18" s="68"/>
      <c r="J18" s="67">
        <f t="shared" ref="J18" si="19">SUMIF(J2:J16,"&gt;0",J2:J16)</f>
        <v>0</v>
      </c>
      <c r="K18" s="68"/>
      <c r="L18" s="67">
        <f t="shared" ref="L18" si="20">SUMIF(L2:L16,"&gt;0",L2:L16)</f>
        <v>0</v>
      </c>
      <c r="M18" s="68"/>
      <c r="N18" s="67">
        <f t="shared" ref="N18" si="21">SUMIF(N2:N16,"&gt;0",N2:N16)</f>
        <v>0</v>
      </c>
      <c r="O18" s="68"/>
      <c r="P18" s="67">
        <f t="shared" ref="P18" si="22">SUMIF(P2:P16,"&gt;0",P2:P16)</f>
        <v>0</v>
      </c>
      <c r="Q18" s="68"/>
      <c r="R18" s="75">
        <f t="shared" ref="R18" si="23">SUMIF(R2:R16,"&gt;0",R2:R16)</f>
        <v>0</v>
      </c>
      <c r="S18" s="68"/>
      <c r="T18" s="67">
        <f t="shared" ref="T18" si="24">SUMIF(T2:T16,"&gt;0",T2:T16)</f>
        <v>0</v>
      </c>
      <c r="U18" s="68"/>
      <c r="V18" s="67">
        <f t="shared" ref="V18" si="25">SUMIF(V2:V16,"&gt;0",V2:V16)</f>
        <v>0</v>
      </c>
      <c r="W18" s="68"/>
      <c r="X18" s="67">
        <f t="shared" ref="X18" si="26">SUMIF(X2:X16,"&gt;0",X2:X16)</f>
        <v>0</v>
      </c>
      <c r="Y18" s="68"/>
      <c r="Z18" s="67">
        <f t="shared" ref="Z18" si="27">SUMIF(Z2:Z16,"&gt;0",Z2:Z16)</f>
        <v>0</v>
      </c>
      <c r="AA18" s="68"/>
      <c r="AB18" s="67">
        <f t="shared" ref="AB18" si="28">SUMIF(AB2:AB16,"&gt;0",AB2:AB16)</f>
        <v>0</v>
      </c>
      <c r="AC18" s="68"/>
      <c r="AD18" s="67">
        <f t="shared" ref="AD18" si="29">SUMIF(AD2:AD16,"&gt;0",AD2:AD16)</f>
        <v>0</v>
      </c>
      <c r="AE18" s="68"/>
      <c r="AF18" s="75">
        <f t="shared" ref="AF18" si="30">SUMIF(AF2:AF16,"&gt;0",AF2:AF16)</f>
        <v>0</v>
      </c>
      <c r="AG18" s="68"/>
      <c r="AH18" s="75">
        <f t="shared" ref="AH18" si="31">SUMIF(AH2:AH16,"&gt;0",AH2:AH16)</f>
        <v>0</v>
      </c>
      <c r="AI18" s="68"/>
      <c r="AJ18" s="75">
        <f t="shared" ref="AJ18" si="32">SUMIF(AJ2:AJ16,"&gt;0",AJ2:AJ16)</f>
        <v>0</v>
      </c>
      <c r="AK18" s="68"/>
      <c r="AL18" s="67">
        <f t="shared" ref="AL18" si="33">SUMIF(AL2:AL16,"&gt;0",AL2:AL16)</f>
        <v>0</v>
      </c>
      <c r="AM18" s="68"/>
      <c r="AN18" s="75">
        <f>SUMIF(AN2:AN16,"&gt;0",AN2:AN16)</f>
        <v>0</v>
      </c>
      <c r="AO18" s="67"/>
      <c r="AP18" s="75">
        <f>SUMIF(AP2:AP16,"&gt;0",AP2:AP16)</f>
        <v>0</v>
      </c>
      <c r="AQ18" s="84"/>
    </row>
    <row r="19" spans="1:43" x14ac:dyDescent="0.25">
      <c r="A19" t="s">
        <v>37</v>
      </c>
      <c r="B19" s="67">
        <f>SUMIF(B2:B14,"&lt;0")</f>
        <v>0</v>
      </c>
      <c r="C19" s="67"/>
      <c r="D19" s="67">
        <f>-1*SUMIF(E2:E14,"&lt;0")</f>
        <v>0</v>
      </c>
      <c r="E19" s="67"/>
      <c r="F19" s="85">
        <f>-1*SUMIF(F2:F16,"&lt;0",F2:F16)</f>
        <v>0</v>
      </c>
      <c r="G19" s="68"/>
      <c r="H19" s="67">
        <f t="shared" ref="H19" si="34">-1*SUMIF(H2:H16,"&lt;0",H2:H16)</f>
        <v>0</v>
      </c>
      <c r="I19" s="68"/>
      <c r="J19" s="67">
        <f t="shared" ref="J19" si="35">-1*SUMIF(J2:J16,"&lt;0",J2:J16)</f>
        <v>0</v>
      </c>
      <c r="K19" s="68"/>
      <c r="L19" s="67">
        <f t="shared" ref="L19" si="36">-1*SUMIF(L2:L16,"&lt;0",L2:L16)</f>
        <v>0</v>
      </c>
      <c r="M19" s="68"/>
      <c r="N19" s="67">
        <f t="shared" ref="N19" si="37">-1*SUMIF(N2:N16,"&lt;0",N2:N16)</f>
        <v>0</v>
      </c>
      <c r="O19" s="68"/>
      <c r="P19" s="67">
        <f t="shared" ref="P19" si="38">-1*SUMIF(P2:P16,"&lt;0",P2:P16)</f>
        <v>0</v>
      </c>
      <c r="Q19" s="68"/>
      <c r="R19" s="75">
        <f t="shared" ref="R19" si="39">-1*SUMIF(R2:R16,"&lt;0",R2:R16)</f>
        <v>0</v>
      </c>
      <c r="S19" s="68"/>
      <c r="T19" s="67">
        <f t="shared" ref="T19" si="40">-1*SUMIF(T2:T16,"&lt;0",T2:T16)</f>
        <v>0</v>
      </c>
      <c r="U19" s="68"/>
      <c r="V19" s="67">
        <f t="shared" ref="V19" si="41">-1*SUMIF(V2:V16,"&lt;0",V2:V16)</f>
        <v>0</v>
      </c>
      <c r="W19" s="68"/>
      <c r="X19" s="67">
        <f t="shared" ref="X19" si="42">-1*SUMIF(X2:X16,"&lt;0",X2:X16)</f>
        <v>0</v>
      </c>
      <c r="Y19" s="68"/>
      <c r="Z19" s="67">
        <f t="shared" ref="Z19" si="43">-1*SUMIF(Z2:Z16,"&lt;0",Z2:Z16)</f>
        <v>0</v>
      </c>
      <c r="AA19" s="68"/>
      <c r="AB19" s="67">
        <f t="shared" ref="AB19" si="44">-1*SUMIF(AB2:AB16,"&lt;0",AB2:AB16)</f>
        <v>0</v>
      </c>
      <c r="AC19" s="68"/>
      <c r="AD19" s="67">
        <f t="shared" ref="AD19" si="45">-1*SUMIF(AD2:AD16,"&lt;0",AD2:AD16)</f>
        <v>0</v>
      </c>
      <c r="AE19" s="68"/>
      <c r="AF19" s="75">
        <f t="shared" ref="AF19" si="46">-1*SUMIF(AF2:AF16,"&lt;0",AF2:AF16)</f>
        <v>0</v>
      </c>
      <c r="AG19" s="68"/>
      <c r="AH19" s="75">
        <f t="shared" ref="AH19" si="47">-1*SUMIF(AH2:AH16,"&lt;0",AH2:AH16)</f>
        <v>0</v>
      </c>
      <c r="AI19" s="68"/>
      <c r="AJ19" s="75">
        <f t="shared" ref="AJ19" si="48">-1*SUMIF(AJ2:AJ16,"&lt;0",AJ2:AJ16)</f>
        <v>0</v>
      </c>
      <c r="AK19" s="68"/>
      <c r="AL19" s="67">
        <f t="shared" ref="AL19" si="49">-1*SUMIF(AL2:AL16,"&lt;0",AL2:AL16)</f>
        <v>0</v>
      </c>
      <c r="AM19" s="68"/>
      <c r="AN19" s="75">
        <f t="shared" ref="AN19:AP19" si="50">-1*SUMIF(AN2:AN16,"&lt;0",AN2:AN16)</f>
        <v>0</v>
      </c>
      <c r="AO19" s="67"/>
      <c r="AP19" s="75">
        <f t="shared" si="50"/>
        <v>0</v>
      </c>
      <c r="AQ19" s="84"/>
    </row>
    <row r="20" spans="1:43" ht="15.75" thickBot="1" x14ac:dyDescent="0.3">
      <c r="A20" t="s">
        <v>30</v>
      </c>
      <c r="B20" s="67">
        <f>SUM(C2:C16)</f>
        <v>0</v>
      </c>
      <c r="C20" s="67"/>
      <c r="D20" s="67">
        <f>SUM(D2:D16)</f>
        <v>0</v>
      </c>
      <c r="E20" s="84"/>
      <c r="F20" s="95">
        <f>SUM(G2:G16)</f>
        <v>0</v>
      </c>
      <c r="G20" s="87"/>
      <c r="H20" s="88">
        <f t="shared" ref="H20" si="51">SUM(I2:I16)</f>
        <v>0</v>
      </c>
      <c r="I20" s="87"/>
      <c r="J20" s="88">
        <f t="shared" ref="J20" si="52">SUM(K2:K16)</f>
        <v>0</v>
      </c>
      <c r="K20" s="87"/>
      <c r="L20" s="88">
        <f t="shared" ref="L20" si="53">SUM(M2:M16)</f>
        <v>0</v>
      </c>
      <c r="M20" s="87"/>
      <c r="N20" s="88">
        <f t="shared" ref="N20" si="54">SUM(O2:O16)</f>
        <v>0</v>
      </c>
      <c r="O20" s="87"/>
      <c r="P20" s="88">
        <f t="shared" ref="P20" si="55">SUM(Q2:Q16)</f>
        <v>0</v>
      </c>
      <c r="Q20" s="87"/>
      <c r="R20" s="86">
        <f t="shared" ref="R20" si="56">SUM(S2:S16)</f>
        <v>0</v>
      </c>
      <c r="S20" s="87"/>
      <c r="T20" s="88">
        <f t="shared" ref="T20" si="57">SUM(U2:U16)</f>
        <v>0</v>
      </c>
      <c r="U20" s="87"/>
      <c r="V20" s="88">
        <f t="shared" ref="V20" si="58">SUM(W2:W16)</f>
        <v>0</v>
      </c>
      <c r="W20" s="87"/>
      <c r="X20" s="88">
        <f t="shared" ref="X20" si="59">SUM(Y2:Y16)</f>
        <v>0</v>
      </c>
      <c r="Y20" s="87"/>
      <c r="Z20" s="88">
        <f t="shared" ref="Z20" si="60">SUM(AA2:AA16)</f>
        <v>0</v>
      </c>
      <c r="AA20" s="87"/>
      <c r="AB20" s="86">
        <f t="shared" ref="AB20" si="61">SUM(AC2:AC16)</f>
        <v>0</v>
      </c>
      <c r="AC20" s="87"/>
      <c r="AD20" s="88">
        <f t="shared" ref="AD20" si="62">SUM(AE2:AE16)</f>
        <v>0</v>
      </c>
      <c r="AE20" s="87"/>
      <c r="AF20" s="86">
        <f t="shared" ref="AF20" si="63">SUM(AG2:AG16)</f>
        <v>0</v>
      </c>
      <c r="AG20" s="87"/>
      <c r="AH20" s="86">
        <f t="shared" ref="AH20" si="64">SUM(AI2:AI16)</f>
        <v>0</v>
      </c>
      <c r="AI20" s="87"/>
      <c r="AJ20" s="86">
        <f t="shared" ref="AJ20" si="65">SUM(AK2:AK16)</f>
        <v>0</v>
      </c>
      <c r="AK20" s="87"/>
      <c r="AL20" s="88">
        <f t="shared" ref="AL20" si="66">SUM(AM2:AM16)</f>
        <v>0</v>
      </c>
      <c r="AM20" s="87"/>
      <c r="AN20" s="86">
        <f t="shared" ref="AN20" si="67">SUM(AO2:AO16)</f>
        <v>0</v>
      </c>
      <c r="AO20" s="88"/>
      <c r="AP20" s="86">
        <f t="shared" ref="AP20" si="68">SUM(AQ2:AQ16)</f>
        <v>0</v>
      </c>
      <c r="AQ20" s="94"/>
    </row>
  </sheetData>
  <autoFilter ref="A1:AP20" xr:uid="{0A5886CF-17E4-417F-BEBC-4449DAB4F397}">
    <filterColumn colId="1" showButton="0"/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  <filterColumn colId="27" showButton="0"/>
    <filterColumn colId="29" showButton="0"/>
    <filterColumn colId="31" showButton="0"/>
    <filterColumn colId="33" showButton="0"/>
    <filterColumn colId="35" showButton="0"/>
    <filterColumn colId="37" showButton="0"/>
  </autoFilter>
  <mergeCells count="106">
    <mergeCell ref="AF17:AG17"/>
    <mergeCell ref="AH17:AI17"/>
    <mergeCell ref="AJ17:AK17"/>
    <mergeCell ref="AL17:AM17"/>
    <mergeCell ref="AN17:AO17"/>
    <mergeCell ref="AP17:AQ17"/>
    <mergeCell ref="AP20:AQ20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AD20:AE20"/>
    <mergeCell ref="AF20:AG20"/>
    <mergeCell ref="AH20:AI20"/>
    <mergeCell ref="AJ20:AK20"/>
    <mergeCell ref="AL20:AM20"/>
    <mergeCell ref="AN20:AO20"/>
    <mergeCell ref="R20:S20"/>
    <mergeCell ref="T20:U20"/>
    <mergeCell ref="V20:W20"/>
    <mergeCell ref="X20:Y20"/>
    <mergeCell ref="Z20:AA20"/>
    <mergeCell ref="AB20:AC20"/>
    <mergeCell ref="AN19:AO19"/>
    <mergeCell ref="AP19:AQ19"/>
    <mergeCell ref="B20:C20"/>
    <mergeCell ref="D20:E20"/>
    <mergeCell ref="F20:G20"/>
    <mergeCell ref="H20:I20"/>
    <mergeCell ref="J20:K20"/>
    <mergeCell ref="L20:M20"/>
    <mergeCell ref="N20:O20"/>
    <mergeCell ref="P20:Q20"/>
    <mergeCell ref="AB19:AC19"/>
    <mergeCell ref="AD19:AE19"/>
    <mergeCell ref="AF19:AG19"/>
    <mergeCell ref="AH19:AI19"/>
    <mergeCell ref="AJ19:AK19"/>
    <mergeCell ref="AL19:AM19"/>
    <mergeCell ref="P19:Q19"/>
    <mergeCell ref="R19:S19"/>
    <mergeCell ref="T19:U19"/>
    <mergeCell ref="V19:W19"/>
    <mergeCell ref="X19:Y19"/>
    <mergeCell ref="Z19:AA19"/>
    <mergeCell ref="AL18:AM18"/>
    <mergeCell ref="AN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Z18:AA18"/>
    <mergeCell ref="AB18:AC18"/>
    <mergeCell ref="AD18:AE18"/>
    <mergeCell ref="AF18:AG18"/>
    <mergeCell ref="AH18:AI18"/>
    <mergeCell ref="AJ18:AK18"/>
    <mergeCell ref="N18:O18"/>
    <mergeCell ref="P18:Q18"/>
    <mergeCell ref="R18:S18"/>
    <mergeCell ref="T18:U18"/>
    <mergeCell ref="V18:W18"/>
    <mergeCell ref="X18:Y18"/>
    <mergeCell ref="B18:C18"/>
    <mergeCell ref="D18:E18"/>
    <mergeCell ref="F18:G18"/>
    <mergeCell ref="H18:I18"/>
    <mergeCell ref="J18:K18"/>
    <mergeCell ref="L18:M18"/>
    <mergeCell ref="AL1:AM1"/>
    <mergeCell ref="AN1:AO1"/>
    <mergeCell ref="AP1:AQ1"/>
    <mergeCell ref="F16:G16"/>
    <mergeCell ref="B17:C17"/>
    <mergeCell ref="D17:E17"/>
    <mergeCell ref="F17:G17"/>
    <mergeCell ref="Z17:AA17"/>
    <mergeCell ref="AB17:AC17"/>
    <mergeCell ref="AD17:AE17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conditionalFormatting sqref="B2:B14 B17:E20 B15:F15 B16:R16 E2:F14 H2:H15 J2:J15 L2:L15 N2:N15 P2:P15 R2:R15 T2:T16 V2:V16 X2:X16 Z2:Z16 AB2:AB16 AD2:AD16 AF2:AF16 AH2:AH16 AJ2:AJ16 AL2:AL16 AN2:AN16 AP2:AP16">
    <cfRule type="cellIs" dxfId="4" priority="4" operator="equal">
      <formula>-1</formula>
    </cfRule>
  </conditionalFormatting>
  <conditionalFormatting sqref="B2:B14 E2:F14 H2:H14 J2:J14 L2:L14 N2:N14 P2:P14 R2:R14 T2:T14 V2:V14 X2:X14 Z2:Z14 AB2:AB14 AD2:AD14 AF2:AF14 AH2:AH14 AJ2:AJ14 AL2:AL14 AN2:AN14 AP2:AP14">
    <cfRule type="cellIs" dxfId="3" priority="3" operator="equal">
      <formula>1</formula>
    </cfRule>
  </conditionalFormatting>
  <conditionalFormatting sqref="B19:C19">
    <cfRule type="cellIs" dxfId="2" priority="5" operator="equal">
      <formula>-1</formula>
    </cfRule>
  </conditionalFormatting>
  <conditionalFormatting sqref="F17:AQ17">
    <cfRule type="top10" dxfId="1" priority="1" bottom="1" rank="3"/>
    <cfRule type="cellIs" dxfId="0" priority="2" operator="equal">
      <formula>-1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8C98-B963-4840-B5C2-96C16910DF99}">
  <dimension ref="A1:AQ40"/>
  <sheetViews>
    <sheetView zoomScale="55" zoomScaleNormal="55" workbookViewId="0">
      <selection activeCell="F5" sqref="F5"/>
    </sheetView>
  </sheetViews>
  <sheetFormatPr defaultColWidth="10.7109375" defaultRowHeight="15" x14ac:dyDescent="0.25"/>
  <cols>
    <col min="1" max="1" width="16.140625" customWidth="1"/>
    <col min="2" max="43" width="4.5703125" customWidth="1"/>
  </cols>
  <sheetData>
    <row r="1" spans="1:43" ht="15.75" thickBot="1" x14ac:dyDescent="0.3">
      <c r="B1" s="67" t="s">
        <v>0</v>
      </c>
      <c r="C1" s="67"/>
      <c r="D1" s="67" t="s">
        <v>1</v>
      </c>
      <c r="E1" s="67"/>
      <c r="F1" s="69" t="s">
        <v>9</v>
      </c>
      <c r="G1" s="70"/>
      <c r="H1" s="83" t="s">
        <v>5</v>
      </c>
      <c r="I1" s="70"/>
      <c r="J1" s="83" t="s">
        <v>2</v>
      </c>
      <c r="K1" s="70"/>
      <c r="L1" s="69" t="s">
        <v>7</v>
      </c>
      <c r="M1" s="70"/>
      <c r="N1" s="69" t="s">
        <v>4</v>
      </c>
      <c r="O1" s="70"/>
      <c r="P1" s="69" t="s">
        <v>6</v>
      </c>
      <c r="Q1" s="70"/>
      <c r="R1" s="69" t="s">
        <v>3</v>
      </c>
      <c r="S1" s="70"/>
      <c r="T1" s="69" t="s">
        <v>15</v>
      </c>
      <c r="U1" s="70"/>
      <c r="V1" s="69" t="s">
        <v>14</v>
      </c>
      <c r="W1" s="70"/>
      <c r="X1" s="69" t="s">
        <v>12</v>
      </c>
      <c r="Y1" s="70"/>
      <c r="Z1" s="69" t="s">
        <v>11</v>
      </c>
      <c r="AA1" s="70"/>
      <c r="AB1" s="69" t="s">
        <v>10</v>
      </c>
      <c r="AC1" s="70"/>
      <c r="AD1" s="69" t="s">
        <v>19</v>
      </c>
      <c r="AE1" s="70"/>
      <c r="AF1" s="69" t="s">
        <v>13</v>
      </c>
      <c r="AG1" s="70"/>
      <c r="AH1" s="69" t="s">
        <v>17</v>
      </c>
      <c r="AI1" s="70"/>
      <c r="AJ1" s="69" t="s">
        <v>47</v>
      </c>
      <c r="AK1" s="70"/>
      <c r="AL1" s="69" t="s">
        <v>48</v>
      </c>
      <c r="AM1" s="70"/>
      <c r="AN1" s="69"/>
      <c r="AO1" s="70"/>
      <c r="AP1" s="83"/>
      <c r="AQ1" s="70"/>
    </row>
    <row r="2" spans="1:43" x14ac:dyDescent="0.25">
      <c r="A2" s="1" t="s">
        <v>61</v>
      </c>
      <c r="B2">
        <f>SUM('October-2022:letzterMonat'!B2)</f>
        <v>4</v>
      </c>
      <c r="C2" s="3">
        <f>SUM('October-2022:letzterMonat'!C2)</f>
        <v>23</v>
      </c>
      <c r="D2" s="4">
        <f>SUM('October-2022:letzterMonat'!D2)</f>
        <v>13</v>
      </c>
      <c r="E2" s="5">
        <f>SUM('October-2022:letzterMonat'!E2)</f>
        <v>1</v>
      </c>
      <c r="F2" s="9">
        <f>SUM('October-2022:letzterMonat'!F2)</f>
        <v>-1</v>
      </c>
      <c r="G2" s="2">
        <f>SUM('October-2022:letzterMonat'!G2)</f>
        <v>0</v>
      </c>
      <c r="H2">
        <f>SUM('October-2022:letzterMonat'!H2)</f>
        <v>2</v>
      </c>
      <c r="I2" s="2">
        <f>SUM('October-2022:letzterMonat'!I2)</f>
        <v>1</v>
      </c>
      <c r="J2">
        <f>SUM('October-2022:letzterMonat'!J2)</f>
        <v>4</v>
      </c>
      <c r="K2" s="2">
        <f>SUM('October-2022:letzterMonat'!K2)</f>
        <v>3</v>
      </c>
      <c r="L2" s="9">
        <f>SUM('October-2022:letzterMonat'!L2)</f>
        <v>8</v>
      </c>
      <c r="M2" s="2">
        <f>SUM('October-2022:letzterMonat'!M2)</f>
        <v>3</v>
      </c>
      <c r="N2" s="9">
        <f>SUM('October-2022:letzterMonat'!N2)</f>
        <v>2</v>
      </c>
      <c r="O2" s="2">
        <f>SUM('October-2022:letzterMonat'!O2)</f>
        <v>7</v>
      </c>
      <c r="P2" s="9">
        <f>SUM('October-2022:letzterMonat'!P2)</f>
        <v>3</v>
      </c>
      <c r="Q2" s="2">
        <f>SUM('October-2022:letzterMonat'!Q2)</f>
        <v>4</v>
      </c>
      <c r="R2" s="9">
        <f>SUM('October-2022:letzterMonat'!R2)</f>
        <v>0</v>
      </c>
      <c r="S2" s="2">
        <f>SUM('October-2022:letzterMonat'!S2)</f>
        <v>0</v>
      </c>
      <c r="T2" s="9">
        <f>SUM('October-2022:letzterMonat'!T2)</f>
        <v>3</v>
      </c>
      <c r="U2" s="2">
        <f>SUM('October-2022:letzterMonat'!U2)</f>
        <v>3</v>
      </c>
      <c r="V2" s="9">
        <f>SUM('October-2022:letzterMonat'!V2)</f>
        <v>1</v>
      </c>
      <c r="W2" s="2">
        <f>SUM('October-2022:letzterMonat'!W2)</f>
        <v>0</v>
      </c>
      <c r="X2" s="9">
        <f>SUM('October-2022:letzterMonat'!X2)</f>
        <v>1</v>
      </c>
      <c r="Y2" s="2">
        <f>SUM('October-2022:letzterMonat'!Y2)</f>
        <v>0</v>
      </c>
      <c r="Z2" s="9">
        <f>SUM('October-2022:letzterMonat'!Z2)</f>
        <v>-1</v>
      </c>
      <c r="AA2" s="2">
        <f>SUM('October-2022:letzterMonat'!AA2)</f>
        <v>0</v>
      </c>
      <c r="AB2" s="9">
        <f>SUM('October-2022:letzterMonat'!AB2)</f>
        <v>-1</v>
      </c>
      <c r="AC2" s="2">
        <f>SUM('October-2022:letzterMonat'!AC2)</f>
        <v>3</v>
      </c>
      <c r="AD2" s="9">
        <f>SUM('October-2022:letzterMonat'!AD2)</f>
        <v>0</v>
      </c>
      <c r="AE2" s="2">
        <f>SUM('October-2022:letzterMonat'!AE2)</f>
        <v>2</v>
      </c>
      <c r="AF2" s="9">
        <f>SUM('October-2022:letzterMonat'!AF2)</f>
        <v>-1</v>
      </c>
      <c r="AG2" s="2">
        <f>SUM('October-2022:letzterMonat'!AG2)</f>
        <v>1</v>
      </c>
      <c r="AH2" s="9">
        <f>SUM('October-2022:letzterMonat'!AH2)</f>
        <v>-3</v>
      </c>
      <c r="AI2" s="2">
        <f>SUM('October-2022:letzterMonat'!AI2)</f>
        <v>4</v>
      </c>
      <c r="AJ2" s="9">
        <f>SUM('October-2022:letzterMonat'!AJ2)</f>
        <v>-3</v>
      </c>
      <c r="AK2" s="2">
        <f>SUM('October-2022:letzterMonat'!AK2)</f>
        <v>0</v>
      </c>
      <c r="AL2" s="9">
        <f>SUM('October-2022:letzterMonat'!AL2)</f>
        <v>1</v>
      </c>
      <c r="AM2" s="2">
        <f>SUM('October-2022:letzterMonat'!AM2)</f>
        <v>0</v>
      </c>
      <c r="AN2" s="9">
        <f>SUM('October-2022:letzterMonat'!AN2)</f>
        <v>-2</v>
      </c>
      <c r="AO2" s="2">
        <f>SUM('October-2022:letzterMonat'!AO2)</f>
        <v>1</v>
      </c>
      <c r="AP2">
        <f>SUM('October-2022:letzterMonat'!AP2)</f>
        <v>-1</v>
      </c>
      <c r="AQ2" s="2">
        <f>SUM('October-2022:letzterMonat'!AQ2)</f>
        <v>0</v>
      </c>
    </row>
    <row r="3" spans="1:43" x14ac:dyDescent="0.25">
      <c r="A3" s="1" t="s">
        <v>62</v>
      </c>
      <c r="B3">
        <f>SUM('October-2022:letzterMonat'!B3)</f>
        <v>5</v>
      </c>
      <c r="C3" s="5">
        <f>SUM('October-2022:letzterMonat'!C3)</f>
        <v>47</v>
      </c>
      <c r="D3" s="6">
        <f>SUM('October-2022:letzterMonat'!D3)</f>
        <v>15</v>
      </c>
      <c r="E3" s="5">
        <f>SUM('October-2022:letzterMonat'!E3)</f>
        <v>1</v>
      </c>
      <c r="F3" s="9">
        <f>SUM('October-2022:letzterMonat'!F3)</f>
        <v>2</v>
      </c>
      <c r="G3" s="2">
        <f>SUM('October-2022:letzterMonat'!G3)</f>
        <v>0</v>
      </c>
      <c r="H3">
        <f>SUM('October-2022:letzterMonat'!H3)</f>
        <v>3</v>
      </c>
      <c r="I3" s="2">
        <f>SUM('October-2022:letzterMonat'!I3)</f>
        <v>1</v>
      </c>
      <c r="J3">
        <f>SUM('October-2022:letzterMonat'!J3)</f>
        <v>6</v>
      </c>
      <c r="K3" s="2">
        <f>SUM('October-2022:letzterMonat'!K3)</f>
        <v>6</v>
      </c>
      <c r="L3" s="9">
        <f>SUM('October-2022:letzterMonat'!L3)</f>
        <v>7</v>
      </c>
      <c r="M3" s="2">
        <f>SUM('October-2022:letzterMonat'!M3)</f>
        <v>2</v>
      </c>
      <c r="N3" s="9">
        <f>SUM('October-2022:letzterMonat'!N3)</f>
        <v>4</v>
      </c>
      <c r="O3" s="2">
        <f>SUM('October-2022:letzterMonat'!O3)</f>
        <v>17</v>
      </c>
      <c r="P3" s="9">
        <f>SUM('October-2022:letzterMonat'!P3)</f>
        <v>4</v>
      </c>
      <c r="Q3" s="2">
        <f>SUM('October-2022:letzterMonat'!Q3)</f>
        <v>15</v>
      </c>
      <c r="R3" s="9">
        <f>SUM('October-2022:letzterMonat'!R3)</f>
        <v>0</v>
      </c>
      <c r="S3" s="2">
        <f>SUM('October-2022:letzterMonat'!S3)</f>
        <v>1</v>
      </c>
      <c r="T3" s="9">
        <f>SUM('October-2022:letzterMonat'!T3)</f>
        <v>2</v>
      </c>
      <c r="U3" s="2">
        <f>SUM('October-2022:letzterMonat'!U3)</f>
        <v>4</v>
      </c>
      <c r="V3" s="9">
        <f>SUM('October-2022:letzterMonat'!V3)</f>
        <v>0</v>
      </c>
      <c r="W3" s="2">
        <f>SUM('October-2022:letzterMonat'!W3)</f>
        <v>0</v>
      </c>
      <c r="X3" s="9">
        <f>SUM('October-2022:letzterMonat'!X3)</f>
        <v>-1</v>
      </c>
      <c r="Y3" s="2">
        <f>SUM('October-2022:letzterMonat'!Y3)</f>
        <v>1</v>
      </c>
      <c r="Z3" s="9">
        <f>SUM('October-2022:letzterMonat'!Z3)</f>
        <v>-3</v>
      </c>
      <c r="AA3" s="2">
        <f>SUM('October-2022:letzterMonat'!AA3)</f>
        <v>1</v>
      </c>
      <c r="AB3" s="9">
        <f>SUM('October-2022:letzterMonat'!AB3)</f>
        <v>-4</v>
      </c>
      <c r="AC3" s="2">
        <f>SUM('October-2022:letzterMonat'!AC3)</f>
        <v>5</v>
      </c>
      <c r="AD3" s="9">
        <f>SUM('October-2022:letzterMonat'!AD3)</f>
        <v>-4</v>
      </c>
      <c r="AE3" s="2">
        <f>SUM('October-2022:letzterMonat'!AE3)</f>
        <v>4</v>
      </c>
      <c r="AF3" s="9">
        <f>SUM('October-2022:letzterMonat'!AF3)</f>
        <v>-4</v>
      </c>
      <c r="AG3" s="2">
        <f>SUM('October-2022:letzterMonat'!AG3)</f>
        <v>-1</v>
      </c>
      <c r="AH3" s="9">
        <f>SUM('October-2022:letzterMonat'!AH3)</f>
        <v>-2</v>
      </c>
      <c r="AI3" s="2">
        <f>SUM('October-2022:letzterMonat'!AI3)</f>
        <v>2</v>
      </c>
      <c r="AJ3" s="9">
        <f>SUM('October-2022:letzterMonat'!AJ3)</f>
        <v>0</v>
      </c>
      <c r="AK3" s="2">
        <f>SUM('October-2022:letzterMonat'!AK3)</f>
        <v>1</v>
      </c>
      <c r="AL3" s="9">
        <f>SUM('October-2022:letzterMonat'!AL3)</f>
        <v>1</v>
      </c>
      <c r="AM3" s="2">
        <f>SUM('October-2022:letzterMonat'!AM3)</f>
        <v>1</v>
      </c>
      <c r="AN3" s="9">
        <f>SUM('October-2022:letzterMonat'!AN3)</f>
        <v>-1</v>
      </c>
      <c r="AO3" s="2">
        <f>SUM('October-2022:letzterMonat'!AO3)</f>
        <v>0</v>
      </c>
      <c r="AP3">
        <f>SUM('October-2022:letzterMonat'!AP3)</f>
        <v>-2</v>
      </c>
      <c r="AQ3" s="2">
        <f>SUM('October-2022:letzterMonat'!AQ3)</f>
        <v>1</v>
      </c>
    </row>
    <row r="4" spans="1:43" x14ac:dyDescent="0.25">
      <c r="A4" s="1" t="s">
        <v>63</v>
      </c>
      <c r="B4">
        <f>SUM('October-2022:letzterMonat'!B4)</f>
        <v>3</v>
      </c>
      <c r="C4" s="5">
        <f>SUM('October-2022:letzterMonat'!C4)</f>
        <v>28</v>
      </c>
      <c r="D4" s="6">
        <f>SUM('October-2022:letzterMonat'!D4)</f>
        <v>16</v>
      </c>
      <c r="E4" s="5">
        <f>SUM('October-2022:letzterMonat'!E4)</f>
        <v>2</v>
      </c>
      <c r="F4" s="9">
        <f>SUM('October-2022:letzterMonat'!F4)</f>
        <v>1</v>
      </c>
      <c r="G4" s="2">
        <f>SUM('October-2022:letzterMonat'!G4)</f>
        <v>2</v>
      </c>
      <c r="H4">
        <f>SUM('October-2022:letzterMonat'!H4)</f>
        <v>0</v>
      </c>
      <c r="I4" s="2">
        <f>SUM('October-2022:letzterMonat'!I4)</f>
        <v>3</v>
      </c>
      <c r="J4">
        <f>SUM('October-2022:letzterMonat'!J4)</f>
        <v>3</v>
      </c>
      <c r="K4" s="2">
        <f>SUM('October-2022:letzterMonat'!K4)</f>
        <v>0.875</v>
      </c>
      <c r="L4" s="9">
        <f>SUM('October-2022:letzterMonat'!L4)</f>
        <v>5</v>
      </c>
      <c r="M4" s="2">
        <f>SUM('October-2022:letzterMonat'!M4)</f>
        <v>1</v>
      </c>
      <c r="N4" s="9">
        <f>SUM('October-2022:letzterMonat'!N4)</f>
        <v>0</v>
      </c>
      <c r="O4" s="2">
        <f>SUM('October-2022:letzterMonat'!O4)</f>
        <v>5</v>
      </c>
      <c r="P4" s="9">
        <f>SUM('October-2022:letzterMonat'!P4)</f>
        <v>2</v>
      </c>
      <c r="Q4" s="2">
        <f>SUM('October-2022:letzterMonat'!Q4)</f>
        <v>9</v>
      </c>
      <c r="R4" s="9">
        <f>SUM('October-2022:letzterMonat'!R4)</f>
        <v>0</v>
      </c>
      <c r="S4" s="2">
        <f>SUM('October-2022:letzterMonat'!S4)</f>
        <v>0</v>
      </c>
      <c r="T4" s="9">
        <f>SUM('October-2022:letzterMonat'!T4)</f>
        <v>2</v>
      </c>
      <c r="U4" s="2">
        <f>SUM('October-2022:letzterMonat'!U4)</f>
        <v>3</v>
      </c>
      <c r="V4" s="9">
        <f>SUM('October-2022:letzterMonat'!V4)</f>
        <v>0</v>
      </c>
      <c r="W4" s="2">
        <f>SUM('October-2022:letzterMonat'!W4)</f>
        <v>0</v>
      </c>
      <c r="X4" s="9">
        <f>SUM('October-2022:letzterMonat'!X4)</f>
        <v>3</v>
      </c>
      <c r="Y4" s="2">
        <f>SUM('October-2022:letzterMonat'!Y4)</f>
        <v>0</v>
      </c>
      <c r="Z4" s="9">
        <f>SUM('October-2022:letzterMonat'!Z4)</f>
        <v>1</v>
      </c>
      <c r="AA4" s="2">
        <f>SUM('October-2022:letzterMonat'!AA4)</f>
        <v>0</v>
      </c>
      <c r="AB4" s="9">
        <f>SUM('October-2022:letzterMonat'!AB4)</f>
        <v>-2</v>
      </c>
      <c r="AC4" s="2">
        <f>SUM('October-2022:letzterMonat'!AC4)</f>
        <v>5</v>
      </c>
      <c r="AD4" s="9">
        <f>SUM('October-2022:letzterMonat'!AD4)</f>
        <v>-2</v>
      </c>
      <c r="AE4" s="2">
        <f>SUM('October-2022:letzterMonat'!AE4)</f>
        <v>3</v>
      </c>
      <c r="AF4" s="9">
        <f>SUM('October-2022:letzterMonat'!AF4)</f>
        <v>-3</v>
      </c>
      <c r="AG4" s="2">
        <f>SUM('October-2022:letzterMonat'!AG4)</f>
        <v>0</v>
      </c>
      <c r="AH4" s="9">
        <f>SUM('October-2022:letzterMonat'!AH4)</f>
        <v>-2</v>
      </c>
      <c r="AI4" s="2">
        <f>SUM('October-2022:letzterMonat'!AI4)</f>
        <v>0</v>
      </c>
      <c r="AJ4" s="9">
        <f>SUM('October-2022:letzterMonat'!AJ4)</f>
        <v>-2</v>
      </c>
      <c r="AK4" s="2">
        <f>SUM('October-2022:letzterMonat'!AK4)</f>
        <v>0</v>
      </c>
      <c r="AL4" s="9">
        <f>SUM('October-2022:letzterMonat'!AL4)</f>
        <v>-4</v>
      </c>
      <c r="AM4" s="2">
        <f>SUM('October-2022:letzterMonat'!AM4)</f>
        <v>0</v>
      </c>
      <c r="AN4" s="9">
        <f>SUM('October-2022:letzterMonat'!AN4)</f>
        <v>-2</v>
      </c>
      <c r="AO4" s="2">
        <f>SUM('October-2022:letzterMonat'!AO4)</f>
        <v>0</v>
      </c>
      <c r="AP4">
        <f>SUM('October-2022:letzterMonat'!AP4)</f>
        <v>-1</v>
      </c>
      <c r="AQ4" s="2">
        <f>SUM('October-2022:letzterMonat'!AQ4)</f>
        <v>0</v>
      </c>
    </row>
    <row r="5" spans="1:43" x14ac:dyDescent="0.25">
      <c r="A5" s="1" t="s">
        <v>64</v>
      </c>
      <c r="B5">
        <f>SUM('October-2022:letzterMonat'!B5)</f>
        <v>3</v>
      </c>
      <c r="C5" s="5">
        <f>SUM('October-2022:letzterMonat'!C5)</f>
        <v>20</v>
      </c>
      <c r="D5" s="6">
        <f>SUM('October-2022:letzterMonat'!D5)</f>
        <v>13</v>
      </c>
      <c r="E5" s="5">
        <f>SUM('October-2022:letzterMonat'!E5)</f>
        <v>2</v>
      </c>
      <c r="F5" s="9">
        <f>SUM('October-2022:letzterMonat'!F5)</f>
        <v>0</v>
      </c>
      <c r="G5" s="2">
        <f>SUM('October-2022:letzterMonat'!G5)</f>
        <v>1</v>
      </c>
      <c r="H5">
        <f>SUM('October-2022:letzterMonat'!H5)</f>
        <v>3</v>
      </c>
      <c r="I5" s="2">
        <f>SUM('October-2022:letzterMonat'!I5)</f>
        <v>4</v>
      </c>
      <c r="J5">
        <f>SUM('October-2022:letzterMonat'!J5)</f>
        <v>17</v>
      </c>
      <c r="K5" s="2">
        <f>SUM('October-2022:letzterMonat'!K5)</f>
        <v>1.8181818181818183</v>
      </c>
      <c r="L5" s="9">
        <f>SUM('October-2022:letzterMonat'!L5)</f>
        <v>9</v>
      </c>
      <c r="M5" s="2">
        <f>SUM('October-2022:letzterMonat'!M5)</f>
        <v>4</v>
      </c>
      <c r="N5" s="9">
        <f>SUM('October-2022:letzterMonat'!N5)</f>
        <v>2</v>
      </c>
      <c r="O5" s="2">
        <f>SUM('October-2022:letzterMonat'!O5)</f>
        <v>10</v>
      </c>
      <c r="P5" s="9">
        <f>SUM('October-2022:letzterMonat'!P5)</f>
        <v>3</v>
      </c>
      <c r="Q5" s="2">
        <f>SUM('October-2022:letzterMonat'!Q5)</f>
        <v>6</v>
      </c>
      <c r="R5" s="9">
        <f>SUM('October-2022:letzterMonat'!R5)</f>
        <v>0</v>
      </c>
      <c r="S5" s="2">
        <f>SUM('October-2022:letzterMonat'!S5)</f>
        <v>0</v>
      </c>
      <c r="T5" s="9">
        <f>SUM('October-2022:letzterMonat'!T5)</f>
        <v>2</v>
      </c>
      <c r="U5" s="2">
        <f>SUM('October-2022:letzterMonat'!U5)</f>
        <v>5</v>
      </c>
      <c r="V5" s="9">
        <f>SUM('October-2022:letzterMonat'!V5)</f>
        <v>5</v>
      </c>
      <c r="W5" s="2">
        <f>SUM('October-2022:letzterMonat'!W5)</f>
        <v>0</v>
      </c>
      <c r="X5" s="9">
        <f>SUM('October-2022:letzterMonat'!X5)</f>
        <v>3</v>
      </c>
      <c r="Y5" s="2">
        <f>SUM('October-2022:letzterMonat'!Y5)</f>
        <v>0</v>
      </c>
      <c r="Z5" s="9">
        <f>SUM('October-2022:letzterMonat'!Z5)</f>
        <v>-2</v>
      </c>
      <c r="AA5" s="2">
        <f>SUM('October-2022:letzterMonat'!AA5)</f>
        <v>1</v>
      </c>
      <c r="AB5" s="9">
        <f>SUM('October-2022:letzterMonat'!AB5)</f>
        <v>-3</v>
      </c>
      <c r="AC5" s="2">
        <f>SUM('October-2022:letzterMonat'!AC5)</f>
        <v>2</v>
      </c>
      <c r="AD5" s="9">
        <f>SUM('October-2022:letzterMonat'!AD5)</f>
        <v>-3</v>
      </c>
      <c r="AE5" s="2">
        <f>SUM('October-2022:letzterMonat'!AE5)</f>
        <v>1</v>
      </c>
      <c r="AF5" s="9">
        <f>SUM('October-2022:letzterMonat'!AF5)</f>
        <v>-4</v>
      </c>
      <c r="AG5" s="2">
        <f>SUM('October-2022:letzterMonat'!AG5)</f>
        <v>0</v>
      </c>
      <c r="AH5" s="9">
        <f>SUM('October-2022:letzterMonat'!AH5)</f>
        <v>-1</v>
      </c>
      <c r="AI5" s="2">
        <f>SUM('October-2022:letzterMonat'!AI5)</f>
        <v>5</v>
      </c>
      <c r="AJ5" s="9">
        <f>SUM('October-2022:letzterMonat'!AJ5)</f>
        <v>-3</v>
      </c>
      <c r="AK5" s="2">
        <f>SUM('October-2022:letzterMonat'!AK5)</f>
        <v>0</v>
      </c>
      <c r="AL5" s="9">
        <f>SUM('October-2022:letzterMonat'!AL5)</f>
        <v>0</v>
      </c>
      <c r="AM5" s="2">
        <f>SUM('October-2022:letzterMonat'!AM5)</f>
        <v>0</v>
      </c>
      <c r="AN5" s="9">
        <f>SUM('October-2022:letzterMonat'!AN5)</f>
        <v>-2</v>
      </c>
      <c r="AO5" s="2">
        <f>SUM('October-2022:letzterMonat'!AO5)</f>
        <v>0</v>
      </c>
      <c r="AP5">
        <f>SUM('October-2022:letzterMonat'!AP5)</f>
        <v>-1</v>
      </c>
      <c r="AQ5" s="2">
        <f>SUM('October-2022:letzterMonat'!AQ5)</f>
        <v>1</v>
      </c>
    </row>
    <row r="6" spans="1:43" x14ac:dyDescent="0.25">
      <c r="A6" s="1" t="s">
        <v>65</v>
      </c>
      <c r="B6">
        <f>SUM('October-2022:letzterMonat'!B6)</f>
        <v>4</v>
      </c>
      <c r="C6" s="5">
        <f>SUM('October-2022:letzterMonat'!C6)</f>
        <v>33</v>
      </c>
      <c r="D6" s="6">
        <f>SUM('October-2022:letzterMonat'!D6)</f>
        <v>16</v>
      </c>
      <c r="E6" s="5">
        <f>SUM('October-2022:letzterMonat'!E6)</f>
        <v>1</v>
      </c>
      <c r="F6" s="9">
        <f>SUM('October-2022:letzterMonat'!F6)</f>
        <v>0</v>
      </c>
      <c r="G6" s="2">
        <f>SUM('October-2022:letzterMonat'!G6)</f>
        <v>1</v>
      </c>
      <c r="H6">
        <f>SUM('October-2022:letzterMonat'!H6)</f>
        <v>2</v>
      </c>
      <c r="I6" s="2">
        <f>SUM('October-2022:letzterMonat'!I6)</f>
        <v>6</v>
      </c>
      <c r="J6">
        <f>SUM('October-2022:letzterMonat'!J6)</f>
        <v>20</v>
      </c>
      <c r="K6" s="2">
        <f>SUM('October-2022:letzterMonat'!K6)</f>
        <v>2.7777777777777777</v>
      </c>
      <c r="L6" s="9">
        <f>SUM('October-2022:letzterMonat'!L6)</f>
        <v>8</v>
      </c>
      <c r="M6" s="2">
        <f>SUM('October-2022:letzterMonat'!M6)</f>
        <v>4</v>
      </c>
      <c r="N6" s="9">
        <f>SUM('October-2022:letzterMonat'!N6)</f>
        <v>4</v>
      </c>
      <c r="O6" s="2">
        <f>SUM('October-2022:letzterMonat'!O6)</f>
        <v>22</v>
      </c>
      <c r="P6" s="9">
        <f>SUM('October-2022:letzterMonat'!P6)</f>
        <v>2</v>
      </c>
      <c r="Q6" s="2">
        <f>SUM('October-2022:letzterMonat'!Q6)</f>
        <v>7</v>
      </c>
      <c r="R6" s="9">
        <f>SUM('October-2022:letzterMonat'!R6)</f>
        <v>1</v>
      </c>
      <c r="S6" s="2">
        <f>SUM('October-2022:letzterMonat'!S6)</f>
        <v>3</v>
      </c>
      <c r="T6" s="9">
        <f>SUM('October-2022:letzterMonat'!T6)</f>
        <v>4</v>
      </c>
      <c r="U6" s="2">
        <f>SUM('October-2022:letzterMonat'!U6)</f>
        <v>11</v>
      </c>
      <c r="V6" s="9">
        <f>SUM('October-2022:letzterMonat'!V6)</f>
        <v>3</v>
      </c>
      <c r="W6" s="2">
        <f>SUM('October-2022:letzterMonat'!W6)</f>
        <v>2</v>
      </c>
      <c r="X6" s="9">
        <f>SUM('October-2022:letzterMonat'!X6)</f>
        <v>1</v>
      </c>
      <c r="Y6" s="2">
        <f>SUM('October-2022:letzterMonat'!Y6)</f>
        <v>0</v>
      </c>
      <c r="Z6" s="9">
        <f>SUM('October-2022:letzterMonat'!Z6)</f>
        <v>-1</v>
      </c>
      <c r="AA6" s="2">
        <f>SUM('October-2022:letzterMonat'!AA6)</f>
        <v>4</v>
      </c>
      <c r="AB6" s="9">
        <f>SUM('October-2022:letzterMonat'!AB6)</f>
        <v>-4</v>
      </c>
      <c r="AC6" s="2">
        <f>SUM('October-2022:letzterMonat'!AC6)</f>
        <v>6</v>
      </c>
      <c r="AD6" s="9">
        <f>SUM('October-2022:letzterMonat'!AD6)</f>
        <v>-4</v>
      </c>
      <c r="AE6" s="2">
        <f>SUM('October-2022:letzterMonat'!AE6)</f>
        <v>6</v>
      </c>
      <c r="AF6" s="9">
        <f>SUM('October-2022:letzterMonat'!AF6)</f>
        <v>-5</v>
      </c>
      <c r="AG6" s="2">
        <f>SUM('October-2022:letzterMonat'!AG6)</f>
        <v>3</v>
      </c>
      <c r="AH6" s="9">
        <f>SUM('October-2022:letzterMonat'!AH6)</f>
        <v>-1</v>
      </c>
      <c r="AI6" s="2">
        <f>SUM('October-2022:letzterMonat'!AI6)</f>
        <v>1</v>
      </c>
      <c r="AJ6" s="9">
        <f>SUM('October-2022:letzterMonat'!AJ6)</f>
        <v>-4</v>
      </c>
      <c r="AK6" s="2">
        <f>SUM('October-2022:letzterMonat'!AK6)</f>
        <v>4</v>
      </c>
      <c r="AL6" s="9">
        <f>SUM('October-2022:letzterMonat'!AL6)</f>
        <v>-2</v>
      </c>
      <c r="AM6" s="2">
        <f>SUM('October-2022:letzterMonat'!AM6)</f>
        <v>1</v>
      </c>
      <c r="AN6" s="9">
        <f>SUM('October-2022:letzterMonat'!AN6)</f>
        <v>0</v>
      </c>
      <c r="AO6" s="2">
        <f>SUM('October-2022:letzterMonat'!AO6)</f>
        <v>0</v>
      </c>
      <c r="AP6">
        <f>SUM('October-2022:letzterMonat'!AP6)</f>
        <v>0</v>
      </c>
      <c r="AQ6" s="2">
        <f>SUM('October-2022:letzterMonat'!AQ6)</f>
        <v>0</v>
      </c>
    </row>
    <row r="7" spans="1:43" x14ac:dyDescent="0.25">
      <c r="A7" s="1" t="s">
        <v>66</v>
      </c>
      <c r="B7">
        <f>SUM('October-2022:letzterMonat'!B7)</f>
        <v>3</v>
      </c>
      <c r="C7" s="5">
        <f>SUM('October-2022:letzterMonat'!C7)</f>
        <v>31</v>
      </c>
      <c r="D7" s="6">
        <f>SUM('October-2022:letzterMonat'!D7)</f>
        <v>8</v>
      </c>
      <c r="E7" s="5">
        <f>SUM('October-2022:letzterMonat'!E7)</f>
        <v>2</v>
      </c>
      <c r="F7" s="9">
        <f>SUM('October-2022:letzterMonat'!F7)</f>
        <v>-1</v>
      </c>
      <c r="G7" s="2">
        <f>SUM('October-2022:letzterMonat'!G7)</f>
        <v>1</v>
      </c>
      <c r="H7">
        <f>SUM('October-2022:letzterMonat'!H7)</f>
        <v>-1</v>
      </c>
      <c r="I7" s="2">
        <f>SUM('October-2022:letzterMonat'!I7)</f>
        <v>6</v>
      </c>
      <c r="J7">
        <f>SUM('October-2022:letzterMonat'!J7)</f>
        <v>8</v>
      </c>
      <c r="K7" s="2">
        <f>SUM('October-2022:letzterMonat'!K7)</f>
        <v>3.75</v>
      </c>
      <c r="L7" s="9">
        <f>SUM('October-2022:letzterMonat'!L7)</f>
        <v>5</v>
      </c>
      <c r="M7" s="2">
        <f>SUM('October-2022:letzterMonat'!M7)</f>
        <v>2</v>
      </c>
      <c r="N7" s="9">
        <f>SUM('October-2022:letzterMonat'!N7)</f>
        <v>0</v>
      </c>
      <c r="O7" s="2">
        <f>SUM('October-2022:letzterMonat'!O7)</f>
        <v>11</v>
      </c>
      <c r="P7" s="9">
        <f>SUM('October-2022:letzterMonat'!P7)</f>
        <v>0</v>
      </c>
      <c r="Q7" s="2">
        <f>SUM('October-2022:letzterMonat'!Q7)</f>
        <v>3</v>
      </c>
      <c r="R7" s="9">
        <f>SUM('October-2022:letzterMonat'!R7)</f>
        <v>2</v>
      </c>
      <c r="S7" s="2">
        <f>SUM('October-2022:letzterMonat'!S7)</f>
        <v>4</v>
      </c>
      <c r="T7" s="9">
        <f>SUM('October-2022:letzterMonat'!T7)</f>
        <v>0</v>
      </c>
      <c r="U7" s="2">
        <f>SUM('October-2022:letzterMonat'!U7)</f>
        <v>7</v>
      </c>
      <c r="V7" s="9">
        <f>SUM('October-2022:letzterMonat'!V7)</f>
        <v>-1</v>
      </c>
      <c r="W7" s="2">
        <f>SUM('October-2022:letzterMonat'!W7)</f>
        <v>2</v>
      </c>
      <c r="X7" s="9">
        <f>SUM('October-2022:letzterMonat'!X7)</f>
        <v>-1</v>
      </c>
      <c r="Y7" s="2">
        <f>SUM('October-2022:letzterMonat'!Y7)</f>
        <v>0</v>
      </c>
      <c r="Z7" s="9">
        <f>SUM('October-2022:letzterMonat'!Z7)</f>
        <v>0</v>
      </c>
      <c r="AA7" s="2">
        <f>SUM('October-2022:letzterMonat'!AA7)</f>
        <v>0</v>
      </c>
      <c r="AB7" s="9">
        <f>SUM('October-2022:letzterMonat'!AB7)</f>
        <v>-2</v>
      </c>
      <c r="AC7" s="2">
        <f>SUM('October-2022:letzterMonat'!AC7)</f>
        <v>3</v>
      </c>
      <c r="AD7" s="9">
        <f>SUM('October-2022:letzterMonat'!AD7)</f>
        <v>-2</v>
      </c>
      <c r="AE7" s="2">
        <f>SUM('October-2022:letzterMonat'!AE7)</f>
        <v>2</v>
      </c>
      <c r="AF7" s="9">
        <f>SUM('October-2022:letzterMonat'!AF7)</f>
        <v>0</v>
      </c>
      <c r="AG7" s="2">
        <f>SUM('October-2022:letzterMonat'!AG7)</f>
        <v>0</v>
      </c>
      <c r="AH7" s="9">
        <f>SUM('October-2022:letzterMonat'!AH7)</f>
        <v>0</v>
      </c>
      <c r="AI7" s="2">
        <f>SUM('October-2022:letzterMonat'!AI7)</f>
        <v>1</v>
      </c>
      <c r="AJ7" s="9">
        <f>SUM('October-2022:letzterMonat'!AJ7)</f>
        <v>1</v>
      </c>
      <c r="AK7" s="2">
        <f>SUM('October-2022:letzterMonat'!AK7)</f>
        <v>0</v>
      </c>
      <c r="AL7" s="9">
        <f>SUM('October-2022:letzterMonat'!AL7)</f>
        <v>-1</v>
      </c>
      <c r="AM7" s="2">
        <f>SUM('October-2022:letzterMonat'!AM7)</f>
        <v>0</v>
      </c>
      <c r="AN7" s="9">
        <f>SUM('October-2022:letzterMonat'!AN7)</f>
        <v>-2</v>
      </c>
      <c r="AO7" s="2">
        <f>SUM('October-2022:letzterMonat'!AO7)</f>
        <v>0</v>
      </c>
      <c r="AP7">
        <f>SUM('October-2022:letzterMonat'!AP7)</f>
        <v>-1</v>
      </c>
      <c r="AQ7" s="2">
        <f>SUM('October-2022:letzterMonat'!AQ7)</f>
        <v>1</v>
      </c>
    </row>
    <row r="8" spans="1:43" x14ac:dyDescent="0.25">
      <c r="A8" s="1" t="s">
        <v>67</v>
      </c>
      <c r="B8">
        <f>SUM('October-2022:letzterMonat'!B8)</f>
        <v>4</v>
      </c>
      <c r="C8" s="5">
        <f>SUM('October-2022:letzterMonat'!C8)</f>
        <v>31</v>
      </c>
      <c r="D8" s="6">
        <f>SUM('October-2022:letzterMonat'!D8)</f>
        <v>17</v>
      </c>
      <c r="E8" s="5">
        <f>SUM('October-2022:letzterMonat'!E8)</f>
        <v>1</v>
      </c>
      <c r="F8" s="9">
        <f>SUM('October-2022:letzterMonat'!F8)</f>
        <v>-1</v>
      </c>
      <c r="G8" s="2">
        <f>SUM('October-2022:letzterMonat'!G8)</f>
        <v>0</v>
      </c>
      <c r="H8">
        <f>SUM('October-2022:letzterMonat'!H8)</f>
        <v>2</v>
      </c>
      <c r="I8" s="2">
        <f>SUM('October-2022:letzterMonat'!I8)</f>
        <v>6</v>
      </c>
      <c r="J8">
        <f>SUM('October-2022:letzterMonat'!J8)</f>
        <v>6</v>
      </c>
      <c r="K8" s="2">
        <f>SUM('October-2022:letzterMonat'!K8)</f>
        <v>3.75</v>
      </c>
      <c r="L8" s="9">
        <f>SUM('October-2022:letzterMonat'!L8)</f>
        <v>6</v>
      </c>
      <c r="M8" s="2">
        <f>SUM('October-2022:letzterMonat'!M8)</f>
        <v>5</v>
      </c>
      <c r="N8" s="9">
        <f>SUM('October-2022:letzterMonat'!N8)</f>
        <v>4</v>
      </c>
      <c r="O8" s="2">
        <f>SUM('October-2022:letzterMonat'!O8)</f>
        <v>8</v>
      </c>
      <c r="P8" s="9">
        <f>SUM('October-2022:letzterMonat'!P8)</f>
        <v>5</v>
      </c>
      <c r="Q8" s="2">
        <f>SUM('October-2022:letzterMonat'!Q8)</f>
        <v>6</v>
      </c>
      <c r="R8" s="9">
        <f>SUM('October-2022:letzterMonat'!R8)</f>
        <v>1</v>
      </c>
      <c r="S8" s="2">
        <f>SUM('October-2022:letzterMonat'!S8)</f>
        <v>0</v>
      </c>
      <c r="T8" s="9">
        <f>SUM('October-2022:letzterMonat'!T8)</f>
        <v>3</v>
      </c>
      <c r="U8" s="2">
        <f>SUM('October-2022:letzterMonat'!U8)</f>
        <v>14</v>
      </c>
      <c r="V8" s="9">
        <f>SUM('October-2022:letzterMonat'!V8)</f>
        <v>1</v>
      </c>
      <c r="W8" s="2">
        <f>SUM('October-2022:letzterMonat'!W8)</f>
        <v>0</v>
      </c>
      <c r="X8" s="9">
        <f>SUM('October-2022:letzterMonat'!X8)</f>
        <v>-2</v>
      </c>
      <c r="Y8" s="2">
        <f>SUM('October-2022:letzterMonat'!Y8)</f>
        <v>0</v>
      </c>
      <c r="Z8" s="9">
        <f>SUM('October-2022:letzterMonat'!Z8)</f>
        <v>-3</v>
      </c>
      <c r="AA8" s="2">
        <f>SUM('October-2022:letzterMonat'!AA8)</f>
        <v>0</v>
      </c>
      <c r="AB8" s="9">
        <f>SUM('October-2022:letzterMonat'!AB8)</f>
        <v>-4</v>
      </c>
      <c r="AC8" s="2">
        <f>SUM('October-2022:letzterMonat'!AC8)</f>
        <v>2</v>
      </c>
      <c r="AD8" s="9">
        <f>SUM('October-2022:letzterMonat'!AD8)</f>
        <v>-4</v>
      </c>
      <c r="AE8" s="2">
        <f>SUM('October-2022:letzterMonat'!AE8)</f>
        <v>5</v>
      </c>
      <c r="AF8" s="9">
        <f>SUM('October-2022:letzterMonat'!AF8)</f>
        <v>-4</v>
      </c>
      <c r="AG8" s="2">
        <f>SUM('October-2022:letzterMonat'!AG8)</f>
        <v>0</v>
      </c>
      <c r="AH8" s="9">
        <f>SUM('October-2022:letzterMonat'!AH8)</f>
        <v>0</v>
      </c>
      <c r="AI8" s="2">
        <f>SUM('October-2022:letzterMonat'!AI8)</f>
        <v>0</v>
      </c>
      <c r="AJ8" s="9">
        <f>SUM('October-2022:letzterMonat'!AJ8)</f>
        <v>-1</v>
      </c>
      <c r="AK8" s="2">
        <f>SUM('October-2022:letzterMonat'!AK8)</f>
        <v>0</v>
      </c>
      <c r="AL8" s="9">
        <f>SUM('October-2022:letzterMonat'!AL8)</f>
        <v>0</v>
      </c>
      <c r="AM8" s="2">
        <f>SUM('October-2022:letzterMonat'!AM8)</f>
        <v>0</v>
      </c>
      <c r="AN8" s="9">
        <f>SUM('October-2022:letzterMonat'!AN8)</f>
        <v>-2</v>
      </c>
      <c r="AO8" s="2">
        <f>SUM('October-2022:letzterMonat'!AO8)</f>
        <v>1</v>
      </c>
      <c r="AP8">
        <f>SUM('October-2022:letzterMonat'!AP8)</f>
        <v>-2</v>
      </c>
      <c r="AQ8" s="2">
        <f>SUM('October-2022:letzterMonat'!AQ8)</f>
        <v>3</v>
      </c>
    </row>
    <row r="9" spans="1:43" x14ac:dyDescent="0.25">
      <c r="A9" s="1" t="s">
        <v>68</v>
      </c>
      <c r="B9">
        <f>SUM('October-2022:letzterMonat'!B9)</f>
        <v>5</v>
      </c>
      <c r="C9" s="5">
        <f>SUM('October-2022:letzterMonat'!C9)</f>
        <v>32</v>
      </c>
      <c r="D9" s="6">
        <f>SUM('October-2022:letzterMonat'!D9)</f>
        <v>9</v>
      </c>
      <c r="E9" s="5">
        <f>SUM('October-2022:letzterMonat'!E9)</f>
        <v>0</v>
      </c>
      <c r="F9" s="9">
        <f>SUM('October-2022:letzterMonat'!F9)</f>
        <v>2</v>
      </c>
      <c r="G9" s="2">
        <f>SUM('October-2022:letzterMonat'!G9)</f>
        <v>1</v>
      </c>
      <c r="H9">
        <f>SUM('October-2022:letzterMonat'!H9)</f>
        <v>3</v>
      </c>
      <c r="I9" s="2">
        <f>SUM('October-2022:letzterMonat'!I9)</f>
        <v>10</v>
      </c>
      <c r="J9">
        <f>SUM('October-2022:letzterMonat'!J9)</f>
        <v>5</v>
      </c>
      <c r="K9" s="2">
        <f>SUM('October-2022:letzterMonat'!K9)</f>
        <v>3.6</v>
      </c>
      <c r="L9" s="9">
        <f>SUM('October-2022:letzterMonat'!L9)</f>
        <v>8</v>
      </c>
      <c r="M9" s="2">
        <f>SUM('October-2022:letzterMonat'!M9)</f>
        <v>6</v>
      </c>
      <c r="N9" s="9">
        <f>SUM('October-2022:letzterMonat'!N9)</f>
        <v>3</v>
      </c>
      <c r="O9" s="2">
        <f>SUM('October-2022:letzterMonat'!O9)</f>
        <v>6</v>
      </c>
      <c r="P9" s="9">
        <f>SUM('October-2022:letzterMonat'!P9)</f>
        <v>5</v>
      </c>
      <c r="Q9" s="2">
        <f>SUM('October-2022:letzterMonat'!Q9)</f>
        <v>9</v>
      </c>
      <c r="R9" s="9">
        <f>SUM('October-2022:letzterMonat'!R9)</f>
        <v>2</v>
      </c>
      <c r="S9" s="2">
        <f>SUM('October-2022:letzterMonat'!S9)</f>
        <v>1</v>
      </c>
      <c r="T9" s="9">
        <f>SUM('October-2022:letzterMonat'!T9)</f>
        <v>3</v>
      </c>
      <c r="U9" s="2">
        <f>SUM('October-2022:letzterMonat'!U9)</f>
        <v>5</v>
      </c>
      <c r="V9" s="9">
        <f>SUM('October-2022:letzterMonat'!V9)</f>
        <v>-1</v>
      </c>
      <c r="W9" s="2">
        <f>SUM('October-2022:letzterMonat'!W9)</f>
        <v>0</v>
      </c>
      <c r="X9" s="9">
        <f>SUM('October-2022:letzterMonat'!X9)</f>
        <v>-1</v>
      </c>
      <c r="Y9" s="2">
        <f>SUM('October-2022:letzterMonat'!Y9)</f>
        <v>0</v>
      </c>
      <c r="Z9" s="9">
        <f>SUM('October-2022:letzterMonat'!Z9)</f>
        <v>-3</v>
      </c>
      <c r="AA9" s="2">
        <f>SUM('October-2022:letzterMonat'!AA9)</f>
        <v>1</v>
      </c>
      <c r="AB9" s="9">
        <f>SUM('October-2022:letzterMonat'!AB9)</f>
        <v>-4</v>
      </c>
      <c r="AC9" s="2">
        <f>SUM('October-2022:letzterMonat'!AC9)</f>
        <v>1</v>
      </c>
      <c r="AD9" s="9">
        <f>SUM('October-2022:letzterMonat'!AD9)</f>
        <v>-4</v>
      </c>
      <c r="AE9" s="2">
        <f>SUM('October-2022:letzterMonat'!AE9)</f>
        <v>2</v>
      </c>
      <c r="AF9" s="9">
        <f>SUM('October-2022:letzterMonat'!AF9)</f>
        <v>-3</v>
      </c>
      <c r="AG9" s="2">
        <f>SUM('October-2022:letzterMonat'!AG9)</f>
        <v>2</v>
      </c>
      <c r="AH9" s="9">
        <f>SUM('October-2022:letzterMonat'!AH9)</f>
        <v>-2</v>
      </c>
      <c r="AI9" s="2">
        <f>SUM('October-2022:letzterMonat'!AI9)</f>
        <v>1</v>
      </c>
      <c r="AJ9" s="9">
        <f>SUM('October-2022:letzterMonat'!AJ9)</f>
        <v>-2</v>
      </c>
      <c r="AK9" s="2">
        <f>SUM('October-2022:letzterMonat'!AK9)</f>
        <v>0</v>
      </c>
      <c r="AL9" s="9">
        <f>SUM('October-2022:letzterMonat'!AL9)</f>
        <v>0</v>
      </c>
      <c r="AM9" s="2">
        <f>SUM('October-2022:letzterMonat'!AM9)</f>
        <v>0</v>
      </c>
      <c r="AN9" s="9">
        <f>SUM('October-2022:letzterMonat'!AN9)</f>
        <v>-1</v>
      </c>
      <c r="AO9" s="2">
        <f>SUM('October-2022:letzterMonat'!AO9)</f>
        <v>0</v>
      </c>
      <c r="AP9">
        <f>SUM('October-2022:letzterMonat'!AP9)</f>
        <v>-1</v>
      </c>
      <c r="AQ9" s="2">
        <f>SUM('October-2022:letzterMonat'!AQ9)</f>
        <v>0</v>
      </c>
    </row>
    <row r="10" spans="1:43" x14ac:dyDescent="0.25">
      <c r="A10" s="1" t="s">
        <v>69</v>
      </c>
      <c r="B10">
        <f>SUM('October-2022:letzterMonat'!B10)</f>
        <v>2</v>
      </c>
      <c r="C10" s="5">
        <f>SUM('October-2022:letzterMonat'!C10)</f>
        <v>19</v>
      </c>
      <c r="D10" s="6">
        <f>SUM('October-2022:letzterMonat'!D10)</f>
        <v>15</v>
      </c>
      <c r="E10" s="5">
        <f>SUM('October-2022:letzterMonat'!E10)</f>
        <v>2</v>
      </c>
      <c r="F10" s="9">
        <f>SUM('October-2022:letzterMonat'!F10)</f>
        <v>-1</v>
      </c>
      <c r="G10" s="2">
        <f>SUM('October-2022:letzterMonat'!G10)</f>
        <v>0</v>
      </c>
      <c r="H10">
        <f>SUM('October-2022:letzterMonat'!H10)</f>
        <v>-1</v>
      </c>
      <c r="I10" s="2">
        <f>SUM('October-2022:letzterMonat'!I10)</f>
        <v>10</v>
      </c>
      <c r="J10">
        <f>SUM('October-2022:letzterMonat'!J10)</f>
        <v>0</v>
      </c>
      <c r="K10" s="2">
        <f>SUM('October-2022:letzterMonat'!K10)</f>
        <v>1.3333333333333333</v>
      </c>
      <c r="L10" s="9">
        <f>SUM('October-2022:letzterMonat'!L10)</f>
        <v>1</v>
      </c>
      <c r="M10" s="2">
        <f>SUM('October-2022:letzterMonat'!M10)</f>
        <v>2</v>
      </c>
      <c r="N10" s="9">
        <f>SUM('October-2022:letzterMonat'!N10)</f>
        <v>2</v>
      </c>
      <c r="O10" s="2">
        <f>SUM('October-2022:letzterMonat'!O10)</f>
        <v>4</v>
      </c>
      <c r="P10" s="9">
        <f>SUM('October-2022:letzterMonat'!P10)</f>
        <v>1</v>
      </c>
      <c r="Q10" s="2">
        <f>SUM('October-2022:letzterMonat'!Q10)</f>
        <v>5</v>
      </c>
      <c r="R10" s="9">
        <f>SUM('October-2022:letzterMonat'!R10)</f>
        <v>0</v>
      </c>
      <c r="S10" s="2">
        <f>SUM('October-2022:letzterMonat'!S10)</f>
        <v>0</v>
      </c>
      <c r="T10" s="9">
        <f>SUM('October-2022:letzterMonat'!T10)</f>
        <v>0</v>
      </c>
      <c r="U10" s="2">
        <f>SUM('October-2022:letzterMonat'!U10)</f>
        <v>6</v>
      </c>
      <c r="V10" s="9">
        <f>SUM('October-2022:letzterMonat'!V10)</f>
        <v>0</v>
      </c>
      <c r="W10" s="2">
        <f>SUM('October-2022:letzterMonat'!W10)</f>
        <v>1</v>
      </c>
      <c r="X10" s="9">
        <f>SUM('October-2022:letzterMonat'!X10)</f>
        <v>-2</v>
      </c>
      <c r="Y10" s="2">
        <f>SUM('October-2022:letzterMonat'!Y10)</f>
        <v>1</v>
      </c>
      <c r="Z10" s="9">
        <f>SUM('October-2022:letzterMonat'!Z10)</f>
        <v>0</v>
      </c>
      <c r="AA10" s="2">
        <f>SUM('October-2022:letzterMonat'!AA10)</f>
        <v>2</v>
      </c>
      <c r="AB10" s="9">
        <f>SUM('October-2022:letzterMonat'!AB10)</f>
        <v>1</v>
      </c>
      <c r="AC10" s="2">
        <f>SUM('October-2022:letzterMonat'!AC10)</f>
        <v>2</v>
      </c>
      <c r="AD10" s="9">
        <f>SUM('October-2022:letzterMonat'!AD10)</f>
        <v>0</v>
      </c>
      <c r="AE10" s="2">
        <f>SUM('October-2022:letzterMonat'!AE10)</f>
        <v>2</v>
      </c>
      <c r="AF10" s="9">
        <f>SUM('October-2022:letzterMonat'!AF10)</f>
        <v>0</v>
      </c>
      <c r="AG10" s="2">
        <f>SUM('October-2022:letzterMonat'!AG10)</f>
        <v>0</v>
      </c>
      <c r="AH10" s="9">
        <f>SUM('October-2022:letzterMonat'!AH10)</f>
        <v>1</v>
      </c>
      <c r="AI10" s="2">
        <f>SUM('October-2022:letzterMonat'!AI10)</f>
        <v>2</v>
      </c>
      <c r="AJ10" s="9">
        <f>SUM('October-2022:letzterMonat'!AJ10)</f>
        <v>0</v>
      </c>
      <c r="AK10" s="2">
        <f>SUM('October-2022:letzterMonat'!AK10)</f>
        <v>1</v>
      </c>
      <c r="AL10" s="9">
        <f>SUM('October-2022:letzterMonat'!AL10)</f>
        <v>-2</v>
      </c>
      <c r="AM10" s="2">
        <f>SUM('October-2022:letzterMonat'!AM10)</f>
        <v>0</v>
      </c>
      <c r="AN10" s="9">
        <f>SUM('October-2022:letzterMonat'!AN10)</f>
        <v>1</v>
      </c>
      <c r="AO10" s="2">
        <f>SUM('October-2022:letzterMonat'!AO10)</f>
        <v>0</v>
      </c>
      <c r="AP10">
        <f>SUM('October-2022:letzterMonat'!AP10)</f>
        <v>0</v>
      </c>
      <c r="AQ10" s="2">
        <f>SUM('October-2022:letzterMonat'!AQ10)</f>
        <v>0</v>
      </c>
    </row>
    <row r="11" spans="1:43" x14ac:dyDescent="0.25">
      <c r="A11" s="1" t="s">
        <v>70</v>
      </c>
      <c r="B11">
        <f>SUM('October-2022:letzterMonat'!B11)</f>
        <v>2</v>
      </c>
      <c r="C11" s="5">
        <f>SUM('October-2022:letzterMonat'!C11)</f>
        <v>7</v>
      </c>
      <c r="D11" s="6">
        <f>SUM('October-2022:letzterMonat'!D11)</f>
        <v>4</v>
      </c>
      <c r="E11" s="5">
        <f>SUM('October-2022:letzterMonat'!E11)</f>
        <v>0</v>
      </c>
      <c r="F11" s="9">
        <f>SUM('October-2022:letzterMonat'!F11)</f>
        <v>1</v>
      </c>
      <c r="G11" s="2">
        <f>SUM('October-2022:letzterMonat'!G11)</f>
        <v>1</v>
      </c>
      <c r="H11">
        <f>SUM('October-2022:letzterMonat'!H11)</f>
        <v>1</v>
      </c>
      <c r="I11" s="2">
        <f>SUM('October-2022:letzterMonat'!I11)</f>
        <v>10</v>
      </c>
      <c r="J11">
        <f>SUM('October-2022:letzterMonat'!J11)</f>
        <v>3</v>
      </c>
      <c r="K11" s="2">
        <f>SUM('October-2022:letzterMonat'!K11)</f>
        <v>1.3333333333333333</v>
      </c>
      <c r="L11" s="9">
        <f>SUM('October-2022:letzterMonat'!L11)</f>
        <v>4</v>
      </c>
      <c r="M11" s="2">
        <f>SUM('October-2022:letzterMonat'!M11)</f>
        <v>6</v>
      </c>
      <c r="N11" s="9">
        <f>SUM('October-2022:letzterMonat'!N11)</f>
        <v>2</v>
      </c>
      <c r="O11" s="2">
        <f>SUM('October-2022:letzterMonat'!O11)</f>
        <v>3</v>
      </c>
      <c r="P11" s="9">
        <f>SUM('October-2022:letzterMonat'!P11)</f>
        <v>1</v>
      </c>
      <c r="Q11" s="2">
        <f>SUM('October-2022:letzterMonat'!Q11)</f>
        <v>0</v>
      </c>
      <c r="R11" s="9">
        <f>SUM('October-2022:letzterMonat'!R11)</f>
        <v>0</v>
      </c>
      <c r="S11" s="2">
        <f>SUM('October-2022:letzterMonat'!S11)</f>
        <v>0</v>
      </c>
      <c r="T11" s="9">
        <f>SUM('October-2022:letzterMonat'!T11)</f>
        <v>2</v>
      </c>
      <c r="U11" s="2">
        <f>SUM('October-2022:letzterMonat'!U11)</f>
        <v>2</v>
      </c>
      <c r="V11" s="9">
        <f>SUM('October-2022:letzterMonat'!V11)</f>
        <v>2</v>
      </c>
      <c r="W11" s="2">
        <f>SUM('October-2022:letzterMonat'!W11)</f>
        <v>0</v>
      </c>
      <c r="X11" s="9">
        <f>SUM('October-2022:letzterMonat'!X11)</f>
        <v>0</v>
      </c>
      <c r="Y11" s="2">
        <f>SUM('October-2022:letzterMonat'!Y11)</f>
        <v>1</v>
      </c>
      <c r="Z11" s="9">
        <f>SUM('October-2022:letzterMonat'!Z11)</f>
        <v>0</v>
      </c>
      <c r="AA11" s="2">
        <f>SUM('October-2022:letzterMonat'!AA11)</f>
        <v>0</v>
      </c>
      <c r="AB11" s="9">
        <f>SUM('October-2022:letzterMonat'!AB11)</f>
        <v>0</v>
      </c>
      <c r="AC11" s="2">
        <f>SUM('October-2022:letzterMonat'!AC11)</f>
        <v>1</v>
      </c>
      <c r="AD11" s="9">
        <f>SUM('October-2022:letzterMonat'!AD11)</f>
        <v>-2</v>
      </c>
      <c r="AE11" s="2">
        <f>SUM('October-2022:letzterMonat'!AE11)</f>
        <v>1</v>
      </c>
      <c r="AF11" s="9">
        <f>SUM('October-2022:letzterMonat'!AF11)</f>
        <v>-1</v>
      </c>
      <c r="AG11" s="2">
        <f>SUM('October-2022:letzterMonat'!AG11)</f>
        <v>0</v>
      </c>
      <c r="AH11" s="9">
        <f>SUM('October-2022:letzterMonat'!AH11)</f>
        <v>-1</v>
      </c>
      <c r="AI11" s="2">
        <f>SUM('October-2022:letzterMonat'!AI11)</f>
        <v>1</v>
      </c>
      <c r="AJ11" s="9">
        <f>SUM('October-2022:letzterMonat'!AJ11)</f>
        <v>-1</v>
      </c>
      <c r="AK11" s="2">
        <f>SUM('October-2022:letzterMonat'!AK11)</f>
        <v>0</v>
      </c>
      <c r="AL11" s="9">
        <f>SUM('October-2022:letzterMonat'!AL11)</f>
        <v>0</v>
      </c>
      <c r="AM11" s="2">
        <f>SUM('October-2022:letzterMonat'!AM11)</f>
        <v>0</v>
      </c>
      <c r="AN11" s="9">
        <f>SUM('October-2022:letzterMonat'!AN11)</f>
        <v>-1</v>
      </c>
      <c r="AO11" s="2">
        <f>SUM('October-2022:letzterMonat'!AO11)</f>
        <v>0</v>
      </c>
      <c r="AP11">
        <f>SUM('October-2022:letzterMonat'!AP11)</f>
        <v>-2</v>
      </c>
      <c r="AQ11" s="2">
        <f>SUM('October-2022:letzterMonat'!AQ11)</f>
        <v>0</v>
      </c>
    </row>
    <row r="12" spans="1:43" x14ac:dyDescent="0.25">
      <c r="A12" s="1" t="s">
        <v>71</v>
      </c>
      <c r="B12">
        <f>SUM('October-2022:letzterMonat'!B12)</f>
        <v>1</v>
      </c>
      <c r="C12" s="5">
        <f>SUM('October-2022:letzterMonat'!C12)</f>
        <v>4</v>
      </c>
      <c r="D12" s="6">
        <f>SUM('October-2022:letzterMonat'!D12)</f>
        <v>2</v>
      </c>
      <c r="E12" s="5">
        <f>SUM('October-2022:letzterMonat'!E12)</f>
        <v>0</v>
      </c>
      <c r="F12" s="9">
        <f>SUM('October-2022:letzterMonat'!F12)</f>
        <v>0</v>
      </c>
      <c r="G12" s="2">
        <f>SUM('October-2022:letzterMonat'!G12)</f>
        <v>0</v>
      </c>
      <c r="H12">
        <f>SUM('October-2022:letzterMonat'!H12)</f>
        <v>1</v>
      </c>
      <c r="I12" s="2">
        <f>SUM('October-2022:letzterMonat'!I12)</f>
        <v>12</v>
      </c>
      <c r="J12">
        <f>SUM('October-2022:letzterMonat'!J12)</f>
        <v>4</v>
      </c>
      <c r="K12" s="2">
        <f>SUM('October-2022:letzterMonat'!K12)</f>
        <v>0.27272727272727271</v>
      </c>
      <c r="L12" s="9">
        <f>SUM('October-2022:letzterMonat'!L12)</f>
        <v>4</v>
      </c>
      <c r="M12" s="2">
        <f>SUM('October-2022:letzterMonat'!M12)</f>
        <v>8</v>
      </c>
      <c r="N12" s="9">
        <f>SUM('October-2022:letzterMonat'!N12)</f>
        <v>0</v>
      </c>
      <c r="O12" s="2">
        <f>SUM('October-2022:letzterMonat'!O12)</f>
        <v>0</v>
      </c>
      <c r="P12" s="9">
        <f>SUM('October-2022:letzterMonat'!P12)</f>
        <v>2</v>
      </c>
      <c r="Q12" s="2">
        <f>SUM('October-2022:letzterMonat'!Q12)</f>
        <v>1</v>
      </c>
      <c r="R12" s="9">
        <f>SUM('October-2022:letzterMonat'!R12)</f>
        <v>1</v>
      </c>
      <c r="S12" s="2">
        <f>SUM('October-2022:letzterMonat'!S12)</f>
        <v>0</v>
      </c>
      <c r="T12" s="9">
        <f>SUM('October-2022:letzterMonat'!T12)</f>
        <v>2</v>
      </c>
      <c r="U12" s="2">
        <f>SUM('October-2022:letzterMonat'!U12)</f>
        <v>5</v>
      </c>
      <c r="V12" s="9">
        <f>SUM('October-2022:letzterMonat'!V12)</f>
        <v>1</v>
      </c>
      <c r="W12" s="2">
        <f>SUM('October-2022:letzterMonat'!W12)</f>
        <v>1</v>
      </c>
      <c r="X12" s="9">
        <f>SUM('October-2022:letzterMonat'!X12)</f>
        <v>0</v>
      </c>
      <c r="Y12" s="2">
        <f>SUM('October-2022:letzterMonat'!Y12)</f>
        <v>1</v>
      </c>
      <c r="Z12" s="9">
        <f>SUM('October-2022:letzterMonat'!Z12)</f>
        <v>0</v>
      </c>
      <c r="AA12" s="2">
        <f>SUM('October-2022:letzterMonat'!AA12)</f>
        <v>0</v>
      </c>
      <c r="AB12" s="9">
        <f>SUM('October-2022:letzterMonat'!AB12)</f>
        <v>-2</v>
      </c>
      <c r="AC12" s="2">
        <f>SUM('October-2022:letzterMonat'!AC12)</f>
        <v>0</v>
      </c>
      <c r="AD12" s="9">
        <f>SUM('October-2022:letzterMonat'!AD12)</f>
        <v>-2</v>
      </c>
      <c r="AE12" s="2">
        <f>SUM('October-2022:letzterMonat'!AE12)</f>
        <v>0</v>
      </c>
      <c r="AF12" s="9">
        <f>SUM('October-2022:letzterMonat'!AF12)</f>
        <v>-2</v>
      </c>
      <c r="AG12" s="2">
        <f>SUM('October-2022:letzterMonat'!AG12)</f>
        <v>0</v>
      </c>
      <c r="AH12" s="9">
        <f>SUM('October-2022:letzterMonat'!AH12)</f>
        <v>-1</v>
      </c>
      <c r="AI12" s="2">
        <f>SUM('October-2022:letzterMonat'!AI12)</f>
        <v>2</v>
      </c>
      <c r="AJ12" s="9">
        <f>SUM('October-2022:letzterMonat'!AJ12)</f>
        <v>-1</v>
      </c>
      <c r="AK12" s="2">
        <f>SUM('October-2022:letzterMonat'!AK12)</f>
        <v>0</v>
      </c>
      <c r="AL12" s="9">
        <f>SUM('October-2022:letzterMonat'!AL12)</f>
        <v>0</v>
      </c>
      <c r="AM12" s="2">
        <f>SUM('October-2022:letzterMonat'!AM12)</f>
        <v>0</v>
      </c>
      <c r="AN12" s="9">
        <f>SUM('October-2022:letzterMonat'!AN12)</f>
        <v>0</v>
      </c>
      <c r="AO12" s="2">
        <f>SUM('October-2022:letzterMonat'!AO12)</f>
        <v>0</v>
      </c>
      <c r="AP12">
        <f>SUM('October-2022:letzterMonat'!AP12)</f>
        <v>0</v>
      </c>
      <c r="AQ12" s="2">
        <f>SUM('October-2022:letzterMonat'!AQ12)</f>
        <v>0</v>
      </c>
    </row>
    <row r="13" spans="1:43" x14ac:dyDescent="0.25">
      <c r="A13" s="1" t="s">
        <v>72</v>
      </c>
      <c r="B13">
        <f>SUM('October-2022:letzterMonat'!B13)</f>
        <v>0</v>
      </c>
      <c r="C13" s="5">
        <f>SUM('October-2022:letzterMonat'!C13)</f>
        <v>0</v>
      </c>
      <c r="D13" s="6">
        <f>SUM('October-2022:letzterMonat'!D13)</f>
        <v>0</v>
      </c>
      <c r="E13" s="5">
        <f>SUM('October-2022:letzterMonat'!E13)</f>
        <v>0</v>
      </c>
      <c r="F13" s="9">
        <f>SUM('October-2022:letzterMonat'!F13)</f>
        <v>0</v>
      </c>
      <c r="G13" s="2">
        <f>SUM('October-2022:letzterMonat'!G13)</f>
        <v>0</v>
      </c>
      <c r="H13">
        <f>SUM('October-2022:letzterMonat'!H13)</f>
        <v>0</v>
      </c>
      <c r="I13" s="2">
        <f>SUM('October-2022:letzterMonat'!I13)</f>
        <v>13</v>
      </c>
      <c r="J13">
        <f>SUM('October-2022:letzterMonat'!J13)</f>
        <v>4</v>
      </c>
      <c r="K13" s="2">
        <f>SUM('October-2022:letzterMonat'!K13)</f>
        <v>0.18181818181818182</v>
      </c>
      <c r="L13" s="9">
        <f>SUM('October-2022:letzterMonat'!L13)</f>
        <v>2</v>
      </c>
      <c r="M13" s="2">
        <f>SUM('October-2022:letzterMonat'!M13)</f>
        <v>9</v>
      </c>
      <c r="N13" s="9">
        <f>SUM('October-2022:letzterMonat'!N13)</f>
        <v>0</v>
      </c>
      <c r="O13" s="2">
        <f>SUM('October-2022:letzterMonat'!O13)</f>
        <v>0</v>
      </c>
      <c r="P13" s="9">
        <f>SUM('October-2022:letzterMonat'!P13)</f>
        <v>0</v>
      </c>
      <c r="Q13" s="2">
        <f>SUM('October-2022:letzterMonat'!Q13)</f>
        <v>0</v>
      </c>
      <c r="R13" s="9">
        <f>SUM('October-2022:letzterMonat'!R13)</f>
        <v>0</v>
      </c>
      <c r="S13" s="2">
        <f>SUM('October-2022:letzterMonat'!S13)</f>
        <v>0</v>
      </c>
      <c r="T13" s="9">
        <f>SUM('October-2022:letzterMonat'!T13)</f>
        <v>0</v>
      </c>
      <c r="U13" s="2">
        <f>SUM('October-2022:letzterMonat'!U13)</f>
        <v>0</v>
      </c>
      <c r="V13" s="9">
        <f>SUM('October-2022:letzterMonat'!V13)</f>
        <v>0</v>
      </c>
      <c r="W13" s="2">
        <f>SUM('October-2022:letzterMonat'!W13)</f>
        <v>0</v>
      </c>
      <c r="X13" s="9">
        <f>SUM('October-2022:letzterMonat'!X13)</f>
        <v>0</v>
      </c>
      <c r="Y13" s="2">
        <f>SUM('October-2022:letzterMonat'!Y13)</f>
        <v>0</v>
      </c>
      <c r="Z13" s="9">
        <f>SUM('October-2022:letzterMonat'!Z13)</f>
        <v>0</v>
      </c>
      <c r="AA13" s="2">
        <f>SUM('October-2022:letzterMonat'!AA13)</f>
        <v>0</v>
      </c>
      <c r="AB13" s="9">
        <f>SUM('October-2022:letzterMonat'!AB13)</f>
        <v>0</v>
      </c>
      <c r="AC13" s="2">
        <f>SUM('October-2022:letzterMonat'!AC13)</f>
        <v>0</v>
      </c>
      <c r="AD13" s="9">
        <f>SUM('October-2022:letzterMonat'!AD13)</f>
        <v>0</v>
      </c>
      <c r="AE13" s="2">
        <f>SUM('October-2022:letzterMonat'!AE13)</f>
        <v>0</v>
      </c>
      <c r="AF13" s="9">
        <f>SUM('October-2022:letzterMonat'!AF13)</f>
        <v>0</v>
      </c>
      <c r="AG13" s="2">
        <f>SUM('October-2022:letzterMonat'!AG13)</f>
        <v>0</v>
      </c>
      <c r="AH13" s="9">
        <f>SUM('October-2022:letzterMonat'!AH13)</f>
        <v>0</v>
      </c>
      <c r="AI13" s="2">
        <f>SUM('October-2022:letzterMonat'!AI13)</f>
        <v>0</v>
      </c>
      <c r="AJ13" s="9">
        <f>SUM('October-2022:letzterMonat'!AJ13)</f>
        <v>0</v>
      </c>
      <c r="AK13" s="2">
        <f>SUM('October-2022:letzterMonat'!AK13)</f>
        <v>0</v>
      </c>
      <c r="AL13" s="9">
        <f>SUM('October-2022:letzterMonat'!AL13)</f>
        <v>0</v>
      </c>
      <c r="AM13" s="2">
        <f>SUM('October-2022:letzterMonat'!AM13)</f>
        <v>0</v>
      </c>
      <c r="AN13" s="9">
        <f>SUM('October-2022:letzterMonat'!AN13)</f>
        <v>0</v>
      </c>
      <c r="AO13" s="2">
        <f>SUM('October-2022:letzterMonat'!AO13)</f>
        <v>0</v>
      </c>
      <c r="AP13">
        <f>SUM('October-2022:letzterMonat'!AP13)</f>
        <v>0</v>
      </c>
      <c r="AQ13" s="2">
        <f>SUM('October-2022:letzterMonat'!AQ13)</f>
        <v>0</v>
      </c>
    </row>
    <row r="14" spans="1:43" ht="15.75" thickBot="1" x14ac:dyDescent="0.3">
      <c r="A14" s="1" t="s">
        <v>73</v>
      </c>
      <c r="B14">
        <f>SUM('October-2022:letzterMonat'!B14)</f>
        <v>0</v>
      </c>
      <c r="C14" s="7">
        <f>SUM('October-2022:letzterMonat'!C14)</f>
        <v>0</v>
      </c>
      <c r="D14" s="8">
        <f>SUM('October-2022:letzterMonat'!D14)</f>
        <v>0</v>
      </c>
      <c r="E14" s="5">
        <f>SUM('October-2022:letzterMonat'!E14)</f>
        <v>0</v>
      </c>
      <c r="F14" s="9">
        <f>SUM('October-2022:letzterMonat'!F14)</f>
        <v>0</v>
      </c>
      <c r="G14" s="2">
        <f>SUM('October-2022:letzterMonat'!G14)</f>
        <v>0</v>
      </c>
      <c r="H14">
        <f>SUM('October-2022:letzterMonat'!H14)</f>
        <v>0</v>
      </c>
      <c r="I14" s="2">
        <f>SUM('October-2022:letzterMonat'!I14)</f>
        <v>14</v>
      </c>
      <c r="J14">
        <f>SUM('October-2022:letzterMonat'!J14)</f>
        <v>2</v>
      </c>
      <c r="K14" s="2">
        <f>SUM('October-2022:letzterMonat'!K14)</f>
        <v>0.125</v>
      </c>
      <c r="L14" s="9">
        <f>SUM('October-2022:letzterMonat'!L14)</f>
        <v>1</v>
      </c>
      <c r="M14" s="2">
        <f>SUM('October-2022:letzterMonat'!M14)</f>
        <v>7</v>
      </c>
      <c r="N14" s="9">
        <f>SUM('October-2022:letzterMonat'!N14)</f>
        <v>0</v>
      </c>
      <c r="O14" s="2">
        <f>SUM('October-2022:letzterMonat'!O14)</f>
        <v>0</v>
      </c>
      <c r="P14" s="9">
        <f>SUM('October-2022:letzterMonat'!P14)</f>
        <v>0</v>
      </c>
      <c r="Q14" s="2">
        <f>SUM('October-2022:letzterMonat'!Q14)</f>
        <v>0</v>
      </c>
      <c r="R14" s="9">
        <f>SUM('October-2022:letzterMonat'!R14)</f>
        <v>0</v>
      </c>
      <c r="S14" s="2">
        <f>SUM('October-2022:letzterMonat'!S14)</f>
        <v>0</v>
      </c>
      <c r="T14" s="9">
        <f>SUM('October-2022:letzterMonat'!T14)</f>
        <v>0</v>
      </c>
      <c r="U14" s="2">
        <f>SUM('October-2022:letzterMonat'!U14)</f>
        <v>0</v>
      </c>
      <c r="V14" s="9">
        <f>SUM('October-2022:letzterMonat'!V14)</f>
        <v>0</v>
      </c>
      <c r="W14" s="2">
        <f>SUM('October-2022:letzterMonat'!W14)</f>
        <v>0</v>
      </c>
      <c r="X14" s="9">
        <f>SUM('October-2022:letzterMonat'!X14)</f>
        <v>0</v>
      </c>
      <c r="Y14" s="2">
        <f>SUM('October-2022:letzterMonat'!Y14)</f>
        <v>0</v>
      </c>
      <c r="Z14" s="9">
        <f>SUM('October-2022:letzterMonat'!Z14)</f>
        <v>0</v>
      </c>
      <c r="AA14" s="2">
        <f>SUM('October-2022:letzterMonat'!AA14)</f>
        <v>0</v>
      </c>
      <c r="AB14" s="9">
        <f>SUM('October-2022:letzterMonat'!AB14)</f>
        <v>0</v>
      </c>
      <c r="AC14" s="2">
        <f>SUM('October-2022:letzterMonat'!AC14)</f>
        <v>0</v>
      </c>
      <c r="AD14" s="9">
        <f>SUM('October-2022:letzterMonat'!AD14)</f>
        <v>0</v>
      </c>
      <c r="AE14" s="2">
        <f>SUM('October-2022:letzterMonat'!AE14)</f>
        <v>0</v>
      </c>
      <c r="AF14" s="9">
        <f>SUM('October-2022:letzterMonat'!AF14)</f>
        <v>0</v>
      </c>
      <c r="AG14" s="2">
        <f>SUM('October-2022:letzterMonat'!AG14)</f>
        <v>0</v>
      </c>
      <c r="AH14" s="9">
        <f>SUM('October-2022:letzterMonat'!AH14)</f>
        <v>0</v>
      </c>
      <c r="AI14" s="2">
        <f>SUM('October-2022:letzterMonat'!AI14)</f>
        <v>0</v>
      </c>
      <c r="AJ14" s="9">
        <f>SUM('October-2022:letzterMonat'!AJ14)</f>
        <v>0</v>
      </c>
      <c r="AK14" s="2">
        <f>SUM('October-2022:letzterMonat'!AK14)</f>
        <v>0</v>
      </c>
      <c r="AL14" s="9">
        <f>SUM('October-2022:letzterMonat'!AL14)</f>
        <v>0</v>
      </c>
      <c r="AM14" s="2">
        <f>SUM('October-2022:letzterMonat'!AM14)</f>
        <v>0</v>
      </c>
      <c r="AN14" s="9">
        <f>SUM('October-2022:letzterMonat'!AN14)</f>
        <v>0</v>
      </c>
      <c r="AO14" s="2">
        <f>SUM('October-2022:letzterMonat'!AO14)</f>
        <v>0</v>
      </c>
      <c r="AP14">
        <f>SUM('October-2022:letzterMonat'!AP14)</f>
        <v>0</v>
      </c>
      <c r="AQ14" s="2">
        <f>SUM('October-2022:letzterMonat'!AQ14)</f>
        <v>0</v>
      </c>
    </row>
    <row r="15" spans="1:43" x14ac:dyDescent="0.25">
      <c r="F15" s="9"/>
      <c r="G15" s="2"/>
      <c r="I15" s="2"/>
      <c r="K15" s="2"/>
      <c r="L15" s="9"/>
      <c r="M15" s="2"/>
      <c r="N15" s="9"/>
      <c r="O15" s="2"/>
      <c r="P15" s="9"/>
      <c r="Q15" s="2"/>
      <c r="R15" s="9"/>
      <c r="S15" s="2"/>
      <c r="T15" s="9"/>
      <c r="U15" s="2"/>
      <c r="V15" s="9"/>
      <c r="W15" s="2"/>
      <c r="X15" s="9"/>
      <c r="Y15" s="2"/>
      <c r="Z15" s="9"/>
      <c r="AA15" s="2"/>
      <c r="AB15" s="9"/>
      <c r="AC15" s="2"/>
      <c r="AD15" s="9"/>
      <c r="AE15" s="2"/>
      <c r="AF15" s="9"/>
      <c r="AG15" s="2"/>
      <c r="AH15" s="9"/>
      <c r="AI15" s="2"/>
      <c r="AJ15" s="9"/>
      <c r="AK15" s="2"/>
      <c r="AL15" s="9"/>
      <c r="AM15" s="2"/>
      <c r="AN15" s="9"/>
      <c r="AO15" s="2"/>
      <c r="AQ15" s="2"/>
    </row>
    <row r="16" spans="1:43" x14ac:dyDescent="0.25">
      <c r="F16" s="9"/>
      <c r="G16" s="2"/>
      <c r="I16" s="2"/>
      <c r="K16" s="2"/>
      <c r="L16" s="9"/>
      <c r="M16" s="2"/>
      <c r="N16" s="9"/>
      <c r="O16" s="2"/>
      <c r="P16" s="9"/>
      <c r="Q16" s="2"/>
      <c r="R16" s="9"/>
      <c r="S16" s="2"/>
      <c r="T16" s="9"/>
      <c r="U16" s="2"/>
      <c r="V16" s="9"/>
      <c r="W16" s="2"/>
      <c r="X16" s="9"/>
      <c r="Y16" s="2"/>
      <c r="Z16" s="9"/>
      <c r="AA16" s="2"/>
      <c r="AB16" s="9"/>
      <c r="AC16" s="2"/>
      <c r="AD16" s="9"/>
      <c r="AE16" s="2"/>
      <c r="AF16" s="9"/>
      <c r="AG16" s="2"/>
      <c r="AH16" s="9"/>
      <c r="AI16" s="2"/>
      <c r="AJ16" s="9"/>
      <c r="AK16" s="2"/>
      <c r="AL16" s="9"/>
      <c r="AM16" s="2"/>
      <c r="AN16" s="9"/>
      <c r="AO16" s="2"/>
      <c r="AQ16" s="2"/>
    </row>
    <row r="17" spans="1:43" x14ac:dyDescent="0.25">
      <c r="A17" s="1" t="s">
        <v>36</v>
      </c>
      <c r="B17" s="76">
        <f>B18/(B18+B19)</f>
        <v>0.72</v>
      </c>
      <c r="C17" s="76"/>
      <c r="D17" s="76">
        <f>D18/(D18+D19)</f>
        <v>0.24489795918367346</v>
      </c>
      <c r="E17" s="76"/>
      <c r="F17" s="76">
        <f t="shared" ref="F17" si="0">F18/(F18+F19)</f>
        <v>0.5714285714285714</v>
      </c>
      <c r="G17" s="76"/>
      <c r="H17" s="76">
        <f t="shared" ref="H17" si="1">H18/(H18+H19)</f>
        <v>0.8</v>
      </c>
      <c r="I17" s="76"/>
      <c r="J17" s="76">
        <f t="shared" ref="J17" si="2">J18/(J18+J19)</f>
        <v>0.76595744680851063</v>
      </c>
      <c r="K17" s="76"/>
      <c r="L17" s="76">
        <f t="shared" ref="L17" si="3">L18/(L18+L19)</f>
        <v>0.7</v>
      </c>
      <c r="M17" s="76"/>
      <c r="N17" s="76">
        <f t="shared" ref="N17" si="4">N18/(N18+N19)</f>
        <v>0.75555555555555554</v>
      </c>
      <c r="O17" s="76"/>
      <c r="P17" s="76">
        <f t="shared" ref="P17" si="5">P18/(P18+P19)</f>
        <v>0.80434782608695654</v>
      </c>
      <c r="Q17" s="76"/>
      <c r="R17" s="76">
        <f t="shared" ref="R17" si="6">R18/(R18+R19)</f>
        <v>0.70588235294117652</v>
      </c>
      <c r="S17" s="76"/>
      <c r="T17" s="76">
        <f t="shared" ref="T17" si="7">T18/(T18+T19)</f>
        <v>0.73469387755102045</v>
      </c>
      <c r="U17" s="76"/>
      <c r="V17" s="76">
        <f t="shared" ref="V17" si="8">V18/(V18+V19)</f>
        <v>0.62790697674418605</v>
      </c>
      <c r="W17" s="76"/>
      <c r="X17" s="76">
        <f t="shared" ref="X17" si="9">X18/(X18+X19)</f>
        <v>0.51063829787234039</v>
      </c>
      <c r="Y17" s="76"/>
      <c r="Z17" s="76">
        <f t="shared" ref="Z17" si="10">Z18/(Z18+Z19)</f>
        <v>0.38</v>
      </c>
      <c r="AA17" s="76"/>
      <c r="AB17" s="76">
        <f t="shared" ref="AB17" si="11">AB18/(AB18+AB19)</f>
        <v>0.24489795918367346</v>
      </c>
      <c r="AC17" s="76"/>
      <c r="AD17" s="76">
        <f t="shared" ref="AD17" si="12">AD18/(AD18+AD19)</f>
        <v>0.22448979591836735</v>
      </c>
      <c r="AE17" s="76"/>
      <c r="AF17" s="76">
        <f t="shared" ref="AF17" si="13">AF18/(AF18+AF19)</f>
        <v>0.15384615384615385</v>
      </c>
      <c r="AG17" s="76"/>
      <c r="AH17" s="76">
        <f t="shared" ref="AH17" si="14">AH18/(AH18+AH19)</f>
        <v>0.2</v>
      </c>
      <c r="AI17" s="76"/>
      <c r="AJ17" s="76">
        <f t="shared" ref="AJ17" si="15">AJ18/(AJ18+AJ19)</f>
        <v>0.16666666666666666</v>
      </c>
      <c r="AK17" s="76"/>
      <c r="AL17" s="76">
        <f t="shared" ref="AL17" si="16">AL18/(AL18+AL19)</f>
        <v>0.33333333333333331</v>
      </c>
      <c r="AM17" s="76"/>
      <c r="AN17" s="76">
        <f t="shared" ref="AN17" si="17">AN18/(AN18+AN19)</f>
        <v>7.1428571428571425E-2</v>
      </c>
      <c r="AO17" s="76"/>
      <c r="AP17" s="76">
        <f t="shared" ref="AP17" si="18">AP18/(AP18+AP19)</f>
        <v>0.13333333333333333</v>
      </c>
      <c r="AQ17" s="76"/>
    </row>
    <row r="18" spans="1:43" x14ac:dyDescent="0.25">
      <c r="A18" t="s">
        <v>25</v>
      </c>
      <c r="B18" s="67">
        <f>SUM('October-2022:letzterMonat'!B18)</f>
        <v>36</v>
      </c>
      <c r="C18" s="67"/>
      <c r="D18" s="67">
        <f>SUM('October-2022:letzterMonat'!D18)</f>
        <v>12</v>
      </c>
      <c r="E18" s="67"/>
      <c r="F18" s="75">
        <f>SUM('October-2022:letzterMonat'!F18)</f>
        <v>8</v>
      </c>
      <c r="G18" s="68"/>
      <c r="H18" s="67">
        <f>SUM('October-2022:letzterMonat'!H18)</f>
        <v>20</v>
      </c>
      <c r="I18" s="68"/>
      <c r="J18" s="67">
        <f>SUM('October-2022:letzterMonat'!J18)</f>
        <v>36</v>
      </c>
      <c r="K18" s="68"/>
      <c r="L18" s="75">
        <f>SUM('October-2022:letzterMonat'!L18)</f>
        <v>21</v>
      </c>
      <c r="M18" s="68"/>
      <c r="N18" s="75">
        <f>SUM('October-2022:letzterMonat'!N18)</f>
        <v>34</v>
      </c>
      <c r="O18" s="68"/>
      <c r="P18" s="75">
        <f>SUM('October-2022:letzterMonat'!P18)</f>
        <v>37</v>
      </c>
      <c r="Q18" s="68"/>
      <c r="R18" s="75">
        <f>SUM('October-2022:letzterMonat'!R18)</f>
        <v>12</v>
      </c>
      <c r="S18" s="68"/>
      <c r="T18" s="75">
        <f>SUM('October-2022:letzterMonat'!T18)</f>
        <v>36</v>
      </c>
      <c r="U18" s="68"/>
      <c r="V18" s="75">
        <f>SUM('October-2022:letzterMonat'!V18)</f>
        <v>27</v>
      </c>
      <c r="W18" s="68"/>
      <c r="X18" s="75">
        <f>SUM('October-2022:letzterMonat'!X18)</f>
        <v>24</v>
      </c>
      <c r="Y18" s="68"/>
      <c r="Z18" s="75">
        <f>SUM('October-2022:letzterMonat'!Z18)</f>
        <v>19</v>
      </c>
      <c r="AA18" s="68"/>
      <c r="AB18" s="75">
        <f>SUM('October-2022:letzterMonat'!AB18)</f>
        <v>12</v>
      </c>
      <c r="AC18" s="68"/>
      <c r="AD18" s="75">
        <f>SUM('October-2022:letzterMonat'!AD18)</f>
        <v>11</v>
      </c>
      <c r="AE18" s="68"/>
      <c r="AF18" s="75">
        <f>SUM('October-2022:letzterMonat'!AF18)</f>
        <v>6</v>
      </c>
      <c r="AG18" s="68"/>
      <c r="AH18" s="75">
        <f>SUM('October-2022:letzterMonat'!AH18)</f>
        <v>4</v>
      </c>
      <c r="AI18" s="68"/>
      <c r="AJ18" s="75">
        <f>SUM('October-2022:letzterMonat'!AJ18)</f>
        <v>4</v>
      </c>
      <c r="AK18" s="68"/>
      <c r="AL18" s="75">
        <f>SUM('October-2022:letzterMonat'!AL18)</f>
        <v>7</v>
      </c>
      <c r="AM18" s="68"/>
      <c r="AN18" s="75">
        <f>SUM('October-2022:letzterMonat'!AN18)</f>
        <v>1</v>
      </c>
      <c r="AO18" s="68"/>
      <c r="AP18" s="67">
        <f>SUM('October-2022:letzterMonat'!AP18)</f>
        <v>2</v>
      </c>
      <c r="AQ18" s="68"/>
    </row>
    <row r="19" spans="1:43" x14ac:dyDescent="0.25">
      <c r="A19" t="s">
        <v>37</v>
      </c>
      <c r="B19" s="67">
        <f>SUM('October-2022:letzterMonat'!B19)</f>
        <v>14</v>
      </c>
      <c r="C19" s="67"/>
      <c r="D19" s="67">
        <f>SUM('October-2022:letzterMonat'!D19)</f>
        <v>37</v>
      </c>
      <c r="E19" s="67"/>
      <c r="F19" s="75">
        <f>SUM('October-2022:letzterMonat'!F19)</f>
        <v>6</v>
      </c>
      <c r="G19" s="68"/>
      <c r="H19" s="67">
        <f>SUM('October-2022:letzterMonat'!H19)</f>
        <v>5</v>
      </c>
      <c r="I19" s="68"/>
      <c r="J19" s="67">
        <f>SUM('October-2022:letzterMonat'!J19)</f>
        <v>11</v>
      </c>
      <c r="K19" s="68"/>
      <c r="L19" s="75">
        <f>SUM('October-2022:letzterMonat'!L19)</f>
        <v>9</v>
      </c>
      <c r="M19" s="68"/>
      <c r="N19" s="75">
        <f>SUM('October-2022:letzterMonat'!N19)</f>
        <v>11</v>
      </c>
      <c r="O19" s="68"/>
      <c r="P19" s="75">
        <f>SUM('October-2022:letzterMonat'!P19)</f>
        <v>9</v>
      </c>
      <c r="Q19" s="68"/>
      <c r="R19" s="75">
        <f>SUM('October-2022:letzterMonat'!R19)</f>
        <v>5</v>
      </c>
      <c r="S19" s="68"/>
      <c r="T19" s="75">
        <f>SUM('October-2022:letzterMonat'!T19)</f>
        <v>13</v>
      </c>
      <c r="U19" s="68"/>
      <c r="V19" s="75">
        <f>SUM('October-2022:letzterMonat'!V19)</f>
        <v>16</v>
      </c>
      <c r="W19" s="68"/>
      <c r="X19" s="75">
        <f>SUM('October-2022:letzterMonat'!X19)</f>
        <v>23</v>
      </c>
      <c r="Y19" s="68"/>
      <c r="Z19" s="75">
        <f>SUM('October-2022:letzterMonat'!Z19)</f>
        <v>31</v>
      </c>
      <c r="AA19" s="68"/>
      <c r="AB19" s="75">
        <f>SUM('October-2022:letzterMonat'!AB19)</f>
        <v>37</v>
      </c>
      <c r="AC19" s="68"/>
      <c r="AD19" s="75">
        <f>SUM('October-2022:letzterMonat'!AD19)</f>
        <v>38</v>
      </c>
      <c r="AE19" s="68"/>
      <c r="AF19" s="75">
        <f>SUM('October-2022:letzterMonat'!AF19)</f>
        <v>33</v>
      </c>
      <c r="AG19" s="68"/>
      <c r="AH19" s="75">
        <f>SUM('October-2022:letzterMonat'!AH19)</f>
        <v>16</v>
      </c>
      <c r="AI19" s="68"/>
      <c r="AJ19" s="75">
        <f>SUM('October-2022:letzterMonat'!AJ19)</f>
        <v>20</v>
      </c>
      <c r="AK19" s="68"/>
      <c r="AL19" s="75">
        <f>SUM('October-2022:letzterMonat'!AL19)</f>
        <v>14</v>
      </c>
      <c r="AM19" s="68"/>
      <c r="AN19" s="75">
        <f>SUM('October-2022:letzterMonat'!AN19)</f>
        <v>13</v>
      </c>
      <c r="AO19" s="68"/>
      <c r="AP19" s="67">
        <f>SUM('October-2022:letzterMonat'!AP19)</f>
        <v>13</v>
      </c>
      <c r="AQ19" s="68"/>
    </row>
    <row r="20" spans="1:43" x14ac:dyDescent="0.25">
      <c r="A20" t="s">
        <v>30</v>
      </c>
      <c r="B20" s="67">
        <f>SUM('October-2022:letzterMonat'!B20)</f>
        <v>275</v>
      </c>
      <c r="C20" s="67"/>
      <c r="D20" s="67">
        <f>SUM('October-2022:letzterMonat'!D20)</f>
        <v>128</v>
      </c>
      <c r="E20" s="67"/>
      <c r="F20" s="78">
        <f>SUM('October-2022:letzterMonat'!F20)</f>
        <v>4</v>
      </c>
      <c r="G20" s="79"/>
      <c r="H20" s="99">
        <f>SUM('October-2022:letzterMonat'!H20)</f>
        <v>2</v>
      </c>
      <c r="I20" s="79"/>
      <c r="J20" s="99">
        <f>SUM('October-2022:letzterMonat'!J20)</f>
        <v>21</v>
      </c>
      <c r="K20" s="79"/>
      <c r="L20" s="78">
        <f>SUM('October-2022:letzterMonat'!L20)</f>
        <v>15</v>
      </c>
      <c r="M20" s="79"/>
      <c r="N20" s="78">
        <f>SUM('October-2022:letzterMonat'!N20)</f>
        <v>93</v>
      </c>
      <c r="O20" s="79"/>
      <c r="P20" s="78">
        <f>SUM('October-2022:letzterMonat'!P20)</f>
        <v>65</v>
      </c>
      <c r="Q20" s="79"/>
      <c r="R20" s="78">
        <f>SUM('October-2022:letzterMonat'!R20)</f>
        <v>9</v>
      </c>
      <c r="S20" s="79"/>
      <c r="T20" s="78">
        <f>SUM('October-2022:letzterMonat'!T20)</f>
        <v>65</v>
      </c>
      <c r="U20" s="79"/>
      <c r="V20" s="78">
        <f>SUM('October-2022:letzterMonat'!V20)</f>
        <v>6</v>
      </c>
      <c r="W20" s="79"/>
      <c r="X20" s="78">
        <f>SUM('October-2022:letzterMonat'!X20)</f>
        <v>4</v>
      </c>
      <c r="Y20" s="79"/>
      <c r="Z20" s="78">
        <f>SUM('October-2022:letzterMonat'!Z20)</f>
        <v>9</v>
      </c>
      <c r="AA20" s="79"/>
      <c r="AB20" s="78">
        <f>SUM('October-2022:letzterMonat'!AB20)</f>
        <v>30</v>
      </c>
      <c r="AC20" s="79"/>
      <c r="AD20" s="78">
        <f>SUM('October-2022:letzterMonat'!AD20)</f>
        <v>28</v>
      </c>
      <c r="AE20" s="79"/>
      <c r="AF20" s="78">
        <f>SUM('October-2022:letzterMonat'!AF20)</f>
        <v>5</v>
      </c>
      <c r="AG20" s="79"/>
      <c r="AH20" s="78">
        <f>SUM('October-2022:letzterMonat'!AH20)</f>
        <v>19</v>
      </c>
      <c r="AI20" s="79"/>
      <c r="AJ20" s="78">
        <f>SUM('October-2022:letzterMonat'!AJ20)</f>
        <v>6</v>
      </c>
      <c r="AK20" s="79"/>
      <c r="AL20" s="78">
        <f>SUM('October-2022:letzterMonat'!AL20)</f>
        <v>2</v>
      </c>
      <c r="AM20" s="79"/>
      <c r="AN20" s="78">
        <f>SUM('October-2022:letzterMonat'!AN20)</f>
        <v>2</v>
      </c>
      <c r="AO20" s="79"/>
      <c r="AP20" s="99">
        <f>SUM('October-2022:letzterMonat'!AP20)</f>
        <v>6</v>
      </c>
      <c r="AQ20" s="79"/>
    </row>
    <row r="40" spans="1:3" x14ac:dyDescent="0.25">
      <c r="A40" t="s">
        <v>74</v>
      </c>
      <c r="C40" t="e">
        <f>(D18 -T18)/(D19+D18-T18-T19)</f>
        <v>#DIV/0!</v>
      </c>
    </row>
  </sheetData>
  <mergeCells count="105">
    <mergeCell ref="P20:Q20"/>
    <mergeCell ref="R20:S20"/>
    <mergeCell ref="T20:U20"/>
    <mergeCell ref="V20:W20"/>
    <mergeCell ref="X20:Y20"/>
    <mergeCell ref="Z20:AA20"/>
    <mergeCell ref="AL19:AM19"/>
    <mergeCell ref="AN19:AO19"/>
    <mergeCell ref="AF17:AG17"/>
    <mergeCell ref="AH17:AI17"/>
    <mergeCell ref="AJ17:AK17"/>
    <mergeCell ref="AL17:AM17"/>
    <mergeCell ref="AN17:AO17"/>
    <mergeCell ref="T17:U17"/>
    <mergeCell ref="V17:W17"/>
    <mergeCell ref="X17:Y17"/>
    <mergeCell ref="Z17:AA17"/>
    <mergeCell ref="AB17:AC17"/>
    <mergeCell ref="AD17:AE17"/>
    <mergeCell ref="AD19:AE19"/>
    <mergeCell ref="AF19:AG19"/>
    <mergeCell ref="AH19:AI19"/>
    <mergeCell ref="AJ19:AK19"/>
    <mergeCell ref="X19:Y19"/>
    <mergeCell ref="B17:C17"/>
    <mergeCell ref="D17:E17"/>
    <mergeCell ref="H17:I17"/>
    <mergeCell ref="J17:K17"/>
    <mergeCell ref="L17:M17"/>
    <mergeCell ref="N17:O17"/>
    <mergeCell ref="P17:Q17"/>
    <mergeCell ref="R17:S17"/>
    <mergeCell ref="AB20:AC20"/>
    <mergeCell ref="V18:W18"/>
    <mergeCell ref="B20:C20"/>
    <mergeCell ref="D20:E20"/>
    <mergeCell ref="F20:G20"/>
    <mergeCell ref="H20:I20"/>
    <mergeCell ref="J20:K20"/>
    <mergeCell ref="L20:M20"/>
    <mergeCell ref="N20:O20"/>
    <mergeCell ref="Z19:AA19"/>
    <mergeCell ref="AB19:AC19"/>
    <mergeCell ref="N19:O19"/>
    <mergeCell ref="P19:Q19"/>
    <mergeCell ref="R19:S19"/>
    <mergeCell ref="T19:U19"/>
    <mergeCell ref="V19:W19"/>
    <mergeCell ref="B19:C19"/>
    <mergeCell ref="D19:E19"/>
    <mergeCell ref="F19:G19"/>
    <mergeCell ref="H19:I19"/>
    <mergeCell ref="J19:K19"/>
    <mergeCell ref="L19:M19"/>
    <mergeCell ref="X18:Y18"/>
    <mergeCell ref="Z18:AA18"/>
    <mergeCell ref="AB18:AC18"/>
    <mergeCell ref="L18:M18"/>
    <mergeCell ref="N18:O18"/>
    <mergeCell ref="AL1:AM1"/>
    <mergeCell ref="AN1:AO1"/>
    <mergeCell ref="AP1:AQ1"/>
    <mergeCell ref="AF1:AG1"/>
    <mergeCell ref="AH1:AI1"/>
    <mergeCell ref="AJ1:AK1"/>
    <mergeCell ref="AN20:AO20"/>
    <mergeCell ref="AP20:AQ20"/>
    <mergeCell ref="AD20:AE20"/>
    <mergeCell ref="AJ18:AK18"/>
    <mergeCell ref="AL18:AM18"/>
    <mergeCell ref="AN18:AO18"/>
    <mergeCell ref="AP18:AQ18"/>
    <mergeCell ref="AD18:AE18"/>
    <mergeCell ref="AF18:AG18"/>
    <mergeCell ref="AH18:AI18"/>
    <mergeCell ref="AF20:AG20"/>
    <mergeCell ref="AH20:AI20"/>
    <mergeCell ref="AJ20:AK20"/>
    <mergeCell ref="AL20:AM20"/>
    <mergeCell ref="AP17:AQ17"/>
    <mergeCell ref="AP19:AQ19"/>
    <mergeCell ref="F17:G17"/>
    <mergeCell ref="B18:C18"/>
    <mergeCell ref="D18:E18"/>
    <mergeCell ref="F18:G18"/>
    <mergeCell ref="H18:I18"/>
    <mergeCell ref="J18:K18"/>
    <mergeCell ref="Z1:AA1"/>
    <mergeCell ref="AB1:AC1"/>
    <mergeCell ref="AD1:AE1"/>
    <mergeCell ref="N1:O1"/>
    <mergeCell ref="P1:Q1"/>
    <mergeCell ref="R1:S1"/>
    <mergeCell ref="T1:U1"/>
    <mergeCell ref="V1:W1"/>
    <mergeCell ref="X1:Y1"/>
    <mergeCell ref="P18:Q18"/>
    <mergeCell ref="R18:S18"/>
    <mergeCell ref="T18:U18"/>
    <mergeCell ref="H1:I1"/>
    <mergeCell ref="J1:K1"/>
    <mergeCell ref="L1:M1"/>
    <mergeCell ref="B1:C1"/>
    <mergeCell ref="D1:E1"/>
    <mergeCell ref="F1:G1"/>
  </mergeCells>
  <phoneticPr fontId="2" type="noConversion"/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BC8569-2492-4E6D-ACCA-8DF4BDA90B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Testtabelle</vt:lpstr>
      <vt:lpstr>October-2022</vt:lpstr>
      <vt:lpstr>November-2022</vt:lpstr>
      <vt:lpstr>December-2022</vt:lpstr>
      <vt:lpstr>January-2023</vt:lpstr>
      <vt:lpstr>February-2023</vt:lpstr>
      <vt:lpstr>Tabelle1</vt:lpstr>
      <vt:lpstr>März</vt:lpstr>
      <vt:lpstr>letzterMonat (2)</vt:lpstr>
      <vt:lpstr>letzterMonat</vt:lpstr>
      <vt:lpstr>Jahresauswertung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Fabian Frank</cp:lastModifiedBy>
  <cp:revision/>
  <dcterms:created xsi:type="dcterms:W3CDTF">2022-09-29T13:25:45Z</dcterms:created>
  <dcterms:modified xsi:type="dcterms:W3CDTF">2023-03-20T20:46:26Z</dcterms:modified>
  <cp:category/>
  <cp:contentStatus/>
</cp:coreProperties>
</file>