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namedSheetViews/namedSheetView2.xml" ContentType="application/vnd.ms-excel.namedsheetview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namedSheetViews/namedSheetView3.xml" ContentType="application/vnd.ms-excel.namedsheetview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CharmProjects\Dash\TSG_Kicken\input_data\"/>
    </mc:Choice>
  </mc:AlternateContent>
  <xr:revisionPtr revIDLastSave="0" documentId="13_ncr:1_{37D6A913-124E-4D6D-826A-0CB631749B23}" xr6:coauthVersionLast="47" xr6:coauthVersionMax="47" xr10:uidLastSave="{00000000-0000-0000-0000-000000000000}"/>
  <bookViews>
    <workbookView xWindow="-28920" yWindow="-120" windowWidth="29040" windowHeight="15840" xr2:uid="{9AC10FD5-A2E7-4E4E-B200-5618D448580F}"/>
  </bookViews>
  <sheets>
    <sheet name="October-2022" sheetId="1" r:id="rId1"/>
    <sheet name="Oktober Veröffentlichung" sheetId="17" r:id="rId2"/>
    <sheet name="November-2022" sheetId="18" r:id="rId3"/>
    <sheet name="November Veröffentlichung " sheetId="19" r:id="rId4"/>
    <sheet name="Dezember" sheetId="22" r:id="rId5"/>
    <sheet name="letzterMonat" sheetId="16" r:id="rId6"/>
    <sheet name="Jahresauswertung" sheetId="15" r:id="rId7"/>
  </sheets>
  <definedNames>
    <definedName name="_xlnm._FilterDatabase" localSheetId="4" hidden="1">Dezember!$A$1:$AM$20</definedName>
    <definedName name="_xlnm._FilterDatabase" localSheetId="6" hidden="1">Jahresauswertung!$A$1:$AP$20</definedName>
    <definedName name="_xlnm._FilterDatabase" localSheetId="5" hidden="1">letzterMonat!$A$1:$AP$20</definedName>
    <definedName name="_xlnm._FilterDatabase" localSheetId="2" hidden="1">'November-2022'!$A$1:$AM$20</definedName>
    <definedName name="_xlnm._FilterDatabase" localSheetId="0" hidden="1">'October-2022'!$A$1:$R$20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7" i="22" l="1"/>
  <c r="AT20" i="22" a="1"/>
  <c r="AT20" i="22"/>
  <c r="AS20" i="22" a="1"/>
  <c r="AS20" i="22"/>
  <c r="AU4" i="22"/>
  <c r="AP20" i="22"/>
  <c r="AN20" i="22"/>
  <c r="AL20" i="22"/>
  <c r="BC18" i="22"/>
  <c r="AJ20" i="22"/>
  <c r="AH20" i="22"/>
  <c r="AF20" i="22"/>
  <c r="AW14" i="22"/>
  <c r="AD20" i="22"/>
  <c r="AB20" i="22"/>
  <c r="V20" i="22"/>
  <c r="AW4" i="22"/>
  <c r="X20" i="22"/>
  <c r="Z20" i="22"/>
  <c r="BC15" i="22"/>
  <c r="T20" i="22"/>
  <c r="R20" i="22"/>
  <c r="P20" i="22"/>
  <c r="AW3" i="22"/>
  <c r="N20" i="22"/>
  <c r="AW6" i="22"/>
  <c r="L20" i="22"/>
  <c r="BC7" i="22"/>
  <c r="J20" i="22"/>
  <c r="H20" i="22"/>
  <c r="F20" i="22"/>
  <c r="BC11" i="22"/>
  <c r="D20" i="22"/>
  <c r="B20" i="22"/>
  <c r="AP19" i="22"/>
  <c r="AN19" i="22"/>
  <c r="AL19" i="22"/>
  <c r="AJ19" i="22"/>
  <c r="AH19" i="22"/>
  <c r="AF19" i="22"/>
  <c r="AD19" i="22"/>
  <c r="AB19" i="22"/>
  <c r="V19" i="22"/>
  <c r="X19" i="22"/>
  <c r="Z19" i="22"/>
  <c r="T19" i="22"/>
  <c r="R19" i="22"/>
  <c r="P19" i="22"/>
  <c r="N19" i="22"/>
  <c r="L19" i="22"/>
  <c r="J19" i="22"/>
  <c r="H19" i="22"/>
  <c r="F19" i="22"/>
  <c r="BA18" i="22"/>
  <c r="AP18" i="22"/>
  <c r="AN18" i="22"/>
  <c r="AL18" i="22"/>
  <c r="AJ18" i="22"/>
  <c r="AH18" i="22"/>
  <c r="AF18" i="22"/>
  <c r="AD18" i="22"/>
  <c r="AD17" i="22"/>
  <c r="AB18" i="22"/>
  <c r="AY13" i="22"/>
  <c r="V18" i="22"/>
  <c r="BF4" i="22"/>
  <c r="X18" i="22"/>
  <c r="AY10" i="22"/>
  <c r="Z18" i="22"/>
  <c r="AY11" i="22"/>
  <c r="T18" i="22"/>
  <c r="T17" i="22"/>
  <c r="R18" i="22"/>
  <c r="P18" i="22"/>
  <c r="AY3" i="22"/>
  <c r="N18" i="22"/>
  <c r="N17" i="22"/>
  <c r="L18" i="22"/>
  <c r="AY7" i="22"/>
  <c r="J18" i="22"/>
  <c r="BF5" i="22"/>
  <c r="H18" i="22"/>
  <c r="BF9" i="22"/>
  <c r="F18" i="22"/>
  <c r="BC17" i="22"/>
  <c r="BA17" i="22"/>
  <c r="AP17" i="22"/>
  <c r="AX15" i="22"/>
  <c r="AN17" i="22"/>
  <c r="BB12" i="22"/>
  <c r="AL17" i="22"/>
  <c r="BB18" i="22"/>
  <c r="AJ17" i="22"/>
  <c r="BB17" i="22"/>
  <c r="AH17" i="22"/>
  <c r="AF17" i="22"/>
  <c r="AX14" i="22"/>
  <c r="AB17" i="22"/>
  <c r="V17" i="22"/>
  <c r="AX4" i="22"/>
  <c r="Z17" i="22"/>
  <c r="AX11" i="22"/>
  <c r="R17" i="22"/>
  <c r="P17" i="22"/>
  <c r="L17" i="22"/>
  <c r="AX7" i="22"/>
  <c r="J17" i="22"/>
  <c r="AX5" i="22"/>
  <c r="F17" i="22"/>
  <c r="BC16" i="22"/>
  <c r="BA16" i="22"/>
  <c r="BF15" i="22"/>
  <c r="BE15" i="22"/>
  <c r="BA15" i="22"/>
  <c r="AY15" i="22"/>
  <c r="AW15" i="22"/>
  <c r="AU15" i="22"/>
  <c r="BF14" i="22"/>
  <c r="BE14" i="22"/>
  <c r="BC14" i="22"/>
  <c r="BA14" i="22"/>
  <c r="AY14" i="22"/>
  <c r="AU14" i="22"/>
  <c r="E14" i="22"/>
  <c r="B14" i="22"/>
  <c r="BE13" i="22"/>
  <c r="BC13" i="22"/>
  <c r="BA13" i="22"/>
  <c r="AW13" i="22"/>
  <c r="AU13" i="22"/>
  <c r="E13" i="22"/>
  <c r="B13" i="22"/>
  <c r="BF12" i="22"/>
  <c r="BE12" i="22"/>
  <c r="BC12" i="22"/>
  <c r="BA12" i="22"/>
  <c r="AY12" i="22"/>
  <c r="AW12" i="22"/>
  <c r="AU12" i="22"/>
  <c r="E12" i="22"/>
  <c r="B12" i="22"/>
  <c r="BE11" i="22"/>
  <c r="BA11" i="22"/>
  <c r="AU11" i="22"/>
  <c r="E11" i="22"/>
  <c r="B11" i="22"/>
  <c r="BF10" i="22"/>
  <c r="BE10" i="22"/>
  <c r="BC10" i="22"/>
  <c r="BA10" i="22"/>
  <c r="AW10" i="22"/>
  <c r="AU10" i="22"/>
  <c r="E10" i="22"/>
  <c r="B10" i="22"/>
  <c r="BE9" i="22"/>
  <c r="BA9" i="22"/>
  <c r="AY9" i="22"/>
  <c r="AU9" i="22"/>
  <c r="AS9" i="22"/>
  <c r="E9" i="22"/>
  <c r="B9" i="22"/>
  <c r="AT9" i="22"/>
  <c r="BE8" i="22"/>
  <c r="BC8" i="22"/>
  <c r="BA8" i="22"/>
  <c r="AW8" i="22"/>
  <c r="AU8" i="22"/>
  <c r="E8" i="22"/>
  <c r="AS8" i="22"/>
  <c r="B8" i="22"/>
  <c r="AT8" i="22"/>
  <c r="BE7" i="22"/>
  <c r="BA7" i="22"/>
  <c r="AU7" i="22"/>
  <c r="E7" i="22"/>
  <c r="AS7" i="22"/>
  <c r="B7" i="22"/>
  <c r="AT7" i="22"/>
  <c r="BE6" i="22"/>
  <c r="BC6" i="22"/>
  <c r="BA6" i="22"/>
  <c r="AU6" i="22"/>
  <c r="E6" i="22"/>
  <c r="AS6" i="22"/>
  <c r="B6" i="22"/>
  <c r="AT6" i="22"/>
  <c r="BE5" i="22"/>
  <c r="BC5" i="22"/>
  <c r="BA5" i="22"/>
  <c r="AY5" i="22"/>
  <c r="AW5" i="22"/>
  <c r="AU5" i="22"/>
  <c r="AS5" i="22"/>
  <c r="E5" i="22"/>
  <c r="B5" i="22"/>
  <c r="AT5" i="22"/>
  <c r="BE4" i="22"/>
  <c r="BC4" i="22"/>
  <c r="BA4" i="22"/>
  <c r="E4" i="22"/>
  <c r="AS4" i="22"/>
  <c r="B4" i="22"/>
  <c r="AT4" i="22"/>
  <c r="BF3" i="22"/>
  <c r="BE3" i="22"/>
  <c r="BA3" i="22"/>
  <c r="AX3" i="22"/>
  <c r="AU3" i="22"/>
  <c r="E3" i="22"/>
  <c r="E3" i="15"/>
  <c r="B3" i="22"/>
  <c r="AT3" i="22"/>
  <c r="BE2" i="22"/>
  <c r="BC2" i="22"/>
  <c r="BA2" i="22"/>
  <c r="AW2" i="22"/>
  <c r="AU2" i="22"/>
  <c r="E2" i="22"/>
  <c r="AS2" i="22"/>
  <c r="B2" i="22"/>
  <c r="B19" i="22"/>
  <c r="BE9" i="18"/>
  <c r="BB12" i="18"/>
  <c r="BE15" i="18"/>
  <c r="AU15" i="18"/>
  <c r="BE14" i="18"/>
  <c r="BE13" i="18"/>
  <c r="BE12" i="18"/>
  <c r="BE11" i="18"/>
  <c r="BE8" i="18"/>
  <c r="BE10" i="18"/>
  <c r="BE7" i="18"/>
  <c r="BE6" i="18"/>
  <c r="BE5" i="18"/>
  <c r="BE4" i="18"/>
  <c r="BE3" i="18"/>
  <c r="BE2" i="18"/>
  <c r="BF15" i="18"/>
  <c r="BF14" i="18"/>
  <c r="BF13" i="18"/>
  <c r="BF12" i="18"/>
  <c r="BF11" i="18"/>
  <c r="BF8" i="18"/>
  <c r="BF10" i="18"/>
  <c r="BF9" i="18"/>
  <c r="BF7" i="18"/>
  <c r="BF6" i="18"/>
  <c r="BF5" i="18"/>
  <c r="BF4" i="18"/>
  <c r="BF3" i="18"/>
  <c r="BF2" i="18"/>
  <c r="AY15" i="18"/>
  <c r="AY14" i="18"/>
  <c r="AY13" i="18"/>
  <c r="AY12" i="18"/>
  <c r="AY11" i="18"/>
  <c r="AY10" i="18"/>
  <c r="AY9" i="18"/>
  <c r="AY8" i="18"/>
  <c r="AY7" i="18"/>
  <c r="AY6" i="18"/>
  <c r="AY5" i="18"/>
  <c r="AY4" i="18"/>
  <c r="AY3" i="18"/>
  <c r="AY2" i="18"/>
  <c r="BA12" i="18"/>
  <c r="BA18" i="18"/>
  <c r="BA17" i="18"/>
  <c r="BA16" i="18"/>
  <c r="BA13" i="18"/>
  <c r="BA9" i="18"/>
  <c r="BA4" i="18"/>
  <c r="BA6" i="18"/>
  <c r="BA15" i="18"/>
  <c r="BA14" i="18"/>
  <c r="BA11" i="18"/>
  <c r="BA7" i="18"/>
  <c r="BA3" i="18"/>
  <c r="BA8" i="18"/>
  <c r="BA10" i="18"/>
  <c r="BA5" i="18"/>
  <c r="BA2" i="18"/>
  <c r="D20" i="18"/>
  <c r="B20" i="18"/>
  <c r="AT20" i="18" a="1"/>
  <c r="AT20" i="18"/>
  <c r="AS20" i="18" a="1"/>
  <c r="AS20" i="18"/>
  <c r="AU8" i="18"/>
  <c r="E6" i="18"/>
  <c r="AS6" i="18"/>
  <c r="E7" i="18"/>
  <c r="E8" i="18"/>
  <c r="AS8" i="18"/>
  <c r="E9" i="18"/>
  <c r="E9" i="15"/>
  <c r="AF18" i="18"/>
  <c r="AF19" i="18"/>
  <c r="R20" i="18"/>
  <c r="AP20" i="18"/>
  <c r="AN20" i="18"/>
  <c r="BC12" i="18"/>
  <c r="AL20" i="18"/>
  <c r="BC18" i="18"/>
  <c r="AJ20" i="18"/>
  <c r="BC17" i="18"/>
  <c r="AH20" i="18"/>
  <c r="AB20" i="18"/>
  <c r="AW13" i="18"/>
  <c r="C13" i="19"/>
  <c r="Z20" i="18"/>
  <c r="AW4" i="18"/>
  <c r="C4" i="19"/>
  <c r="X20" i="18"/>
  <c r="AW10" i="18"/>
  <c r="C10" i="19"/>
  <c r="V20" i="18"/>
  <c r="BC15" i="18"/>
  <c r="AD20" i="18"/>
  <c r="AW12" i="18"/>
  <c r="AF20" i="18"/>
  <c r="AW14" i="18"/>
  <c r="H20" i="18"/>
  <c r="AW15" i="18"/>
  <c r="N20" i="18"/>
  <c r="AW6" i="18"/>
  <c r="J20" i="18"/>
  <c r="AW5" i="18"/>
  <c r="C5" i="19"/>
  <c r="P20" i="18"/>
  <c r="BC5" i="18"/>
  <c r="F20" i="18"/>
  <c r="AW9" i="18"/>
  <c r="C9" i="19"/>
  <c r="L20" i="18"/>
  <c r="AW7" i="18"/>
  <c r="C7" i="19"/>
  <c r="T20" i="18"/>
  <c r="BC2" i="18"/>
  <c r="R19" i="18"/>
  <c r="AP19" i="18"/>
  <c r="AN19" i="18"/>
  <c r="AL19" i="18"/>
  <c r="AJ19" i="18"/>
  <c r="AH19" i="18"/>
  <c r="AB19" i="18"/>
  <c r="Z19" i="18"/>
  <c r="X19" i="18"/>
  <c r="V19" i="18"/>
  <c r="AD19" i="18"/>
  <c r="H19" i="18"/>
  <c r="N19" i="18"/>
  <c r="J19" i="18"/>
  <c r="P19" i="18"/>
  <c r="F19" i="18"/>
  <c r="L19" i="18"/>
  <c r="T19" i="18"/>
  <c r="E2" i="18"/>
  <c r="AS2" i="18"/>
  <c r="E3" i="18"/>
  <c r="AS3" i="18"/>
  <c r="E4" i="18"/>
  <c r="AS4" i="18"/>
  <c r="E5" i="18"/>
  <c r="AS5" i="18"/>
  <c r="E10" i="18"/>
  <c r="E11" i="18"/>
  <c r="E12" i="18"/>
  <c r="E13" i="18"/>
  <c r="E14" i="18"/>
  <c r="B2" i="18"/>
  <c r="AT2" i="18"/>
  <c r="B3" i="18"/>
  <c r="AT3" i="18"/>
  <c r="B4" i="18"/>
  <c r="AT4" i="18"/>
  <c r="B5" i="18"/>
  <c r="AT5" i="18"/>
  <c r="B6" i="18"/>
  <c r="AT6" i="18"/>
  <c r="B7" i="18"/>
  <c r="AT7" i="18"/>
  <c r="B8" i="18"/>
  <c r="AT8" i="18"/>
  <c r="B9" i="18"/>
  <c r="AT9" i="18"/>
  <c r="B10" i="18"/>
  <c r="B11" i="18"/>
  <c r="B12" i="18"/>
  <c r="B13" i="18"/>
  <c r="B14" i="18"/>
  <c r="R18" i="18"/>
  <c r="AP18" i="18"/>
  <c r="AP17" i="18"/>
  <c r="AX15" i="18"/>
  <c r="AN18" i="18"/>
  <c r="AL18" i="18"/>
  <c r="AJ18" i="18"/>
  <c r="AH18" i="18"/>
  <c r="AB18" i="18"/>
  <c r="AB17" i="18"/>
  <c r="AX13" i="18"/>
  <c r="Z18" i="18"/>
  <c r="Z17" i="18"/>
  <c r="AX4" i="18"/>
  <c r="X18" i="18"/>
  <c r="X17" i="18"/>
  <c r="AX10" i="18"/>
  <c r="V18" i="18"/>
  <c r="V17" i="18"/>
  <c r="AX11" i="18"/>
  <c r="AD18" i="18"/>
  <c r="AD17" i="18"/>
  <c r="AX12" i="18"/>
  <c r="H18" i="18"/>
  <c r="H17" i="18"/>
  <c r="AX8" i="18"/>
  <c r="N18" i="18"/>
  <c r="N17" i="18"/>
  <c r="AX6" i="18"/>
  <c r="J18" i="18"/>
  <c r="J17" i="18"/>
  <c r="AX5" i="18"/>
  <c r="P18" i="18"/>
  <c r="P17" i="18"/>
  <c r="AX3" i="18"/>
  <c r="F18" i="18"/>
  <c r="F17" i="18"/>
  <c r="AX9" i="18"/>
  <c r="L18" i="18"/>
  <c r="L17" i="18"/>
  <c r="AX7" i="18"/>
  <c r="T18" i="18"/>
  <c r="R17" i="18"/>
  <c r="AN17" i="18"/>
  <c r="AL17" i="18"/>
  <c r="BB18" i="18"/>
  <c r="AJ17" i="18"/>
  <c r="BB17" i="18"/>
  <c r="AH17" i="18"/>
  <c r="AU14" i="18"/>
  <c r="A14" i="19"/>
  <c r="AU13" i="18"/>
  <c r="A13" i="19"/>
  <c r="AU2" i="18"/>
  <c r="A2" i="19"/>
  <c r="AU12" i="18"/>
  <c r="A12" i="19"/>
  <c r="AU11" i="18"/>
  <c r="A11" i="19"/>
  <c r="AU10" i="18"/>
  <c r="A10" i="19"/>
  <c r="AU9" i="18"/>
  <c r="A9" i="19"/>
  <c r="AU6" i="18"/>
  <c r="A6" i="19"/>
  <c r="AU7" i="18"/>
  <c r="A7" i="19"/>
  <c r="AU5" i="18"/>
  <c r="A5" i="19"/>
  <c r="AU4" i="18"/>
  <c r="A4" i="19"/>
  <c r="AU3" i="18"/>
  <c r="A3" i="19"/>
  <c r="A4" i="17"/>
  <c r="A10" i="17"/>
  <c r="A13" i="17"/>
  <c r="AS13" i="1"/>
  <c r="AS4" i="1"/>
  <c r="AS9" i="1"/>
  <c r="A9" i="17"/>
  <c r="AS10" i="1"/>
  <c r="AS11" i="1"/>
  <c r="A11" i="17"/>
  <c r="AS14" i="1"/>
  <c r="A14" i="17"/>
  <c r="AS2" i="1"/>
  <c r="A2" i="17"/>
  <c r="AS7" i="1"/>
  <c r="A7" i="17"/>
  <c r="AS5" i="1"/>
  <c r="A5" i="17"/>
  <c r="AS3" i="1"/>
  <c r="A3" i="17"/>
  <c r="AS8" i="1"/>
  <c r="A8" i="17"/>
  <c r="AS6" i="1"/>
  <c r="A6" i="17"/>
  <c r="AS12" i="1"/>
  <c r="A12" i="17"/>
  <c r="AB18" i="1"/>
  <c r="AB19" i="1"/>
  <c r="AB20" i="1"/>
  <c r="AU13" i="1"/>
  <c r="C13" i="17"/>
  <c r="R17" i="1"/>
  <c r="AN17" i="1"/>
  <c r="AL17" i="1"/>
  <c r="AJ17" i="1"/>
  <c r="AP17" i="1"/>
  <c r="AH17" i="1"/>
  <c r="AD18" i="1"/>
  <c r="AD19" i="1"/>
  <c r="AD17" i="1"/>
  <c r="F18" i="1"/>
  <c r="F19" i="1"/>
  <c r="AP17" i="16"/>
  <c r="AN17" i="16"/>
  <c r="AL17" i="16"/>
  <c r="AJ17" i="16"/>
  <c r="AH17" i="16"/>
  <c r="AF17" i="16"/>
  <c r="AD17" i="16"/>
  <c r="AB17" i="16"/>
  <c r="Z17" i="16"/>
  <c r="X17" i="16"/>
  <c r="V17" i="16"/>
  <c r="T17" i="16"/>
  <c r="R17" i="16"/>
  <c r="P17" i="16"/>
  <c r="N17" i="16"/>
  <c r="L17" i="16"/>
  <c r="J17" i="16"/>
  <c r="H17" i="16"/>
  <c r="F17" i="16"/>
  <c r="V20" i="1"/>
  <c r="E11" i="1"/>
  <c r="AP19" i="1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AG2" i="15"/>
  <c r="AH2" i="15"/>
  <c r="AI2" i="15"/>
  <c r="AJ2" i="15"/>
  <c r="AK2" i="15"/>
  <c r="AL2" i="15"/>
  <c r="AM2" i="15"/>
  <c r="AN2" i="15"/>
  <c r="AO2" i="15"/>
  <c r="AP2" i="15"/>
  <c r="AQ2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AG3" i="15"/>
  <c r="AH3" i="15"/>
  <c r="AI3" i="15"/>
  <c r="AJ3" i="15"/>
  <c r="AK3" i="15"/>
  <c r="AL3" i="15"/>
  <c r="AM3" i="15"/>
  <c r="AN3" i="15"/>
  <c r="AO3" i="15"/>
  <c r="AP3" i="15"/>
  <c r="AQ3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G3" i="15"/>
  <c r="G4" i="15"/>
  <c r="G5" i="15"/>
  <c r="G6" i="15"/>
  <c r="G7" i="15"/>
  <c r="G8" i="15"/>
  <c r="G9" i="15"/>
  <c r="G10" i="15"/>
  <c r="G11" i="15"/>
  <c r="G12" i="15"/>
  <c r="G13" i="15"/>
  <c r="G14" i="15"/>
  <c r="G2" i="15"/>
  <c r="F3" i="15"/>
  <c r="F4" i="15"/>
  <c r="F5" i="15"/>
  <c r="F6" i="15"/>
  <c r="F7" i="15"/>
  <c r="F8" i="15"/>
  <c r="F9" i="15"/>
  <c r="F10" i="15"/>
  <c r="F11" i="15"/>
  <c r="F12" i="15"/>
  <c r="F13" i="15"/>
  <c r="F14" i="15"/>
  <c r="F2" i="15"/>
  <c r="D3" i="15"/>
  <c r="D4" i="15"/>
  <c r="D5" i="15"/>
  <c r="D6" i="15"/>
  <c r="D7" i="15"/>
  <c r="D8" i="15"/>
  <c r="D9" i="15"/>
  <c r="D10" i="15"/>
  <c r="E10" i="1"/>
  <c r="E10" i="15"/>
  <c r="D11" i="15"/>
  <c r="D12" i="15"/>
  <c r="D13" i="15"/>
  <c r="D14" i="15"/>
  <c r="B10" i="1"/>
  <c r="B11" i="1"/>
  <c r="D2" i="15"/>
  <c r="AP20" i="16"/>
  <c r="AN20" i="16"/>
  <c r="AL20" i="16"/>
  <c r="AJ20" i="16"/>
  <c r="AH20" i="16"/>
  <c r="AF20" i="16"/>
  <c r="AD20" i="16"/>
  <c r="AB20" i="16"/>
  <c r="Z20" i="16"/>
  <c r="X20" i="1"/>
  <c r="AU9" i="1"/>
  <c r="C9" i="17"/>
  <c r="X20" i="16"/>
  <c r="Z20" i="1"/>
  <c r="Z20" i="15"/>
  <c r="V20" i="16"/>
  <c r="T20" i="16"/>
  <c r="R20" i="16"/>
  <c r="P20" i="16"/>
  <c r="N20" i="16"/>
  <c r="L20" i="16"/>
  <c r="J20" i="16"/>
  <c r="H20" i="16"/>
  <c r="F20" i="16"/>
  <c r="D20" i="16"/>
  <c r="B20" i="16"/>
  <c r="AP19" i="16"/>
  <c r="AN19" i="16"/>
  <c r="AL19" i="16"/>
  <c r="AJ19" i="16"/>
  <c r="AH19" i="16"/>
  <c r="AF19" i="16"/>
  <c r="AD19" i="16"/>
  <c r="AB19" i="16"/>
  <c r="Z19" i="16"/>
  <c r="X19" i="16"/>
  <c r="V19" i="16"/>
  <c r="T19" i="16"/>
  <c r="R19" i="16"/>
  <c r="P19" i="16"/>
  <c r="N19" i="16"/>
  <c r="L19" i="16"/>
  <c r="J19" i="16"/>
  <c r="H19" i="16"/>
  <c r="F19" i="16"/>
  <c r="AP18" i="16"/>
  <c r="AN18" i="16"/>
  <c r="AL18" i="16"/>
  <c r="AJ18" i="16"/>
  <c r="AH18" i="16"/>
  <c r="AF18" i="16"/>
  <c r="AD18" i="16"/>
  <c r="AB18" i="16"/>
  <c r="Z18" i="16"/>
  <c r="X18" i="16"/>
  <c r="V18" i="16"/>
  <c r="T18" i="16"/>
  <c r="R18" i="16"/>
  <c r="P18" i="16"/>
  <c r="N18" i="16"/>
  <c r="L18" i="16"/>
  <c r="J18" i="16"/>
  <c r="H18" i="16"/>
  <c r="F18" i="16"/>
  <c r="E14" i="16"/>
  <c r="B14" i="16"/>
  <c r="E13" i="16"/>
  <c r="B13" i="16"/>
  <c r="E12" i="16"/>
  <c r="B12" i="16"/>
  <c r="E11" i="16"/>
  <c r="B11" i="16"/>
  <c r="E10" i="16"/>
  <c r="B10" i="16"/>
  <c r="E9" i="16"/>
  <c r="B9" i="16"/>
  <c r="E8" i="16"/>
  <c r="B8" i="16"/>
  <c r="E7" i="16"/>
  <c r="B7" i="16"/>
  <c r="E6" i="16"/>
  <c r="B6" i="16"/>
  <c r="E5" i="16"/>
  <c r="B5" i="16"/>
  <c r="E4" i="16"/>
  <c r="B4" i="16"/>
  <c r="E3" i="16"/>
  <c r="D18" i="16"/>
  <c r="D17" i="16"/>
  <c r="B3" i="16"/>
  <c r="E2" i="16"/>
  <c r="D19" i="16"/>
  <c r="B2" i="16"/>
  <c r="B19" i="16"/>
  <c r="AN20" i="1"/>
  <c r="AN19" i="1"/>
  <c r="AN18" i="1"/>
  <c r="R19" i="1"/>
  <c r="R20" i="1"/>
  <c r="R18" i="1"/>
  <c r="E3" i="1"/>
  <c r="E4" i="1"/>
  <c r="E4" i="15"/>
  <c r="E5" i="1"/>
  <c r="E6" i="1"/>
  <c r="E7" i="1"/>
  <c r="E8" i="1"/>
  <c r="E9" i="1"/>
  <c r="E12" i="1"/>
  <c r="E13" i="1"/>
  <c r="E14" i="1"/>
  <c r="E2" i="1"/>
  <c r="B3" i="1"/>
  <c r="B4" i="1"/>
  <c r="B5" i="1"/>
  <c r="B6" i="1"/>
  <c r="B7" i="1"/>
  <c r="B8" i="1"/>
  <c r="B9" i="1"/>
  <c r="B12" i="1"/>
  <c r="B13" i="1"/>
  <c r="B14" i="1"/>
  <c r="B2" i="1"/>
  <c r="D20" i="1"/>
  <c r="B20" i="1"/>
  <c r="AF20" i="1"/>
  <c r="L20" i="1"/>
  <c r="J20" i="15"/>
  <c r="F20" i="1"/>
  <c r="AU8" i="1"/>
  <c r="C8" i="17"/>
  <c r="P20" i="1"/>
  <c r="J20" i="1"/>
  <c r="N20" i="1"/>
  <c r="AU7" i="1"/>
  <c r="C7" i="17"/>
  <c r="AL20" i="1"/>
  <c r="AD20" i="1"/>
  <c r="AH20" i="1"/>
  <c r="H20" i="1"/>
  <c r="AP20" i="1"/>
  <c r="AJ20" i="1"/>
  <c r="L19" i="1"/>
  <c r="P19" i="1"/>
  <c r="J19" i="1"/>
  <c r="N19" i="1"/>
  <c r="AL19" i="1"/>
  <c r="AF19" i="1"/>
  <c r="AF19" i="15"/>
  <c r="AF18" i="1"/>
  <c r="AF17" i="1"/>
  <c r="Z19" i="1"/>
  <c r="Z17" i="1"/>
  <c r="X19" i="1"/>
  <c r="V19" i="1"/>
  <c r="V18" i="1"/>
  <c r="AH19" i="1"/>
  <c r="AH19" i="15"/>
  <c r="H19" i="1"/>
  <c r="AJ19" i="1"/>
  <c r="P18" i="1"/>
  <c r="P17" i="1"/>
  <c r="J18" i="1"/>
  <c r="N18" i="1"/>
  <c r="N17" i="1"/>
  <c r="AL18" i="1"/>
  <c r="Z18" i="1"/>
  <c r="X18" i="1"/>
  <c r="X17" i="1"/>
  <c r="AH18" i="1"/>
  <c r="H18" i="1"/>
  <c r="H17" i="1"/>
  <c r="AP18" i="1"/>
  <c r="AJ18" i="1"/>
  <c r="L18" i="1"/>
  <c r="J18" i="15"/>
  <c r="T18" i="1"/>
  <c r="T19" i="1"/>
  <c r="T20" i="1"/>
  <c r="AU12" i="1"/>
  <c r="C12" i="17"/>
  <c r="F20" i="15"/>
  <c r="B18" i="16"/>
  <c r="B17" i="16"/>
  <c r="AU5" i="1"/>
  <c r="C5" i="17"/>
  <c r="AU4" i="1"/>
  <c r="C4" i="17"/>
  <c r="AU3" i="1"/>
  <c r="C3" i="17"/>
  <c r="AU11" i="1"/>
  <c r="C11" i="17"/>
  <c r="AU2" i="1"/>
  <c r="C2" i="17"/>
  <c r="J17" i="1"/>
  <c r="F17" i="1"/>
  <c r="B19" i="1"/>
  <c r="B18" i="1"/>
  <c r="AB17" i="1"/>
  <c r="D19" i="1"/>
  <c r="B16" i="1"/>
  <c r="D18" i="1"/>
  <c r="T17" i="1"/>
  <c r="B17" i="1"/>
  <c r="D17" i="1"/>
  <c r="BF13" i="22"/>
  <c r="BF11" i="22"/>
  <c r="AY4" i="22"/>
  <c r="BC3" i="22"/>
  <c r="BF6" i="22"/>
  <c r="AY6" i="22"/>
  <c r="AW7" i="22"/>
  <c r="BF7" i="22"/>
  <c r="BC9" i="22"/>
  <c r="BF2" i="22"/>
  <c r="AY2" i="22"/>
  <c r="AT2" i="22"/>
  <c r="AT19" i="22"/>
  <c r="D18" i="22"/>
  <c r="AX2" i="22"/>
  <c r="BB16" i="22"/>
  <c r="AX6" i="22"/>
  <c r="AX12" i="22"/>
  <c r="D19" i="22"/>
  <c r="C23" i="22"/>
  <c r="AJ19" i="15"/>
  <c r="AS3" i="22"/>
  <c r="AS19" i="22"/>
  <c r="AW9" i="22"/>
  <c r="AW11" i="22"/>
  <c r="BF8" i="22"/>
  <c r="AX9" i="22"/>
  <c r="AX13" i="22"/>
  <c r="AS18" i="22"/>
  <c r="AN18" i="15"/>
  <c r="AT18" i="22"/>
  <c r="E7" i="15"/>
  <c r="AY8" i="22"/>
  <c r="B18" i="22"/>
  <c r="B17" i="22"/>
  <c r="H17" i="22"/>
  <c r="AV14" i="22"/>
  <c r="X17" i="22"/>
  <c r="B16" i="22"/>
  <c r="BC3" i="18"/>
  <c r="AW11" i="18"/>
  <c r="C11" i="19"/>
  <c r="AN20" i="15"/>
  <c r="BC14" i="18"/>
  <c r="V20" i="15"/>
  <c r="AW2" i="18"/>
  <c r="C2" i="19"/>
  <c r="C2" i="15"/>
  <c r="BC6" i="18"/>
  <c r="AW3" i="18"/>
  <c r="C3" i="19"/>
  <c r="C3" i="15"/>
  <c r="BC7" i="18"/>
  <c r="BC4" i="18"/>
  <c r="BC10" i="18"/>
  <c r="BC13" i="18"/>
  <c r="BC8" i="18"/>
  <c r="BC9" i="18"/>
  <c r="BC11" i="18"/>
  <c r="BC16" i="18"/>
  <c r="H20" i="15"/>
  <c r="E11" i="15"/>
  <c r="AF18" i="15"/>
  <c r="AF17" i="15"/>
  <c r="AH20" i="15"/>
  <c r="AW8" i="18"/>
  <c r="C8" i="19"/>
  <c r="AJ18" i="15"/>
  <c r="D20" i="15"/>
  <c r="B16" i="18"/>
  <c r="AL20" i="15"/>
  <c r="AL18" i="15"/>
  <c r="AL17" i="15"/>
  <c r="AL19" i="15"/>
  <c r="V19" i="15"/>
  <c r="F18" i="15"/>
  <c r="A15" i="19"/>
  <c r="AT18" i="18"/>
  <c r="C6" i="19"/>
  <c r="C12" i="19"/>
  <c r="C12" i="15"/>
  <c r="AT19" i="18"/>
  <c r="C14" i="19"/>
  <c r="D18" i="18"/>
  <c r="P20" i="15"/>
  <c r="E6" i="15"/>
  <c r="T17" i="18"/>
  <c r="C15" i="19"/>
  <c r="B20" i="15"/>
  <c r="AJ20" i="15"/>
  <c r="AS9" i="18"/>
  <c r="E14" i="15"/>
  <c r="A8" i="19"/>
  <c r="E12" i="15"/>
  <c r="H19" i="15"/>
  <c r="AS7" i="18"/>
  <c r="AS19" i="18"/>
  <c r="AF17" i="18"/>
  <c r="AX14" i="18"/>
  <c r="V18" i="15"/>
  <c r="E2" i="15"/>
  <c r="E13" i="15"/>
  <c r="AP19" i="15"/>
  <c r="AN19" i="15"/>
  <c r="AP20" i="15"/>
  <c r="AD19" i="15"/>
  <c r="AB19" i="15"/>
  <c r="X20" i="15"/>
  <c r="X18" i="15"/>
  <c r="AU10" i="1"/>
  <c r="C10" i="17"/>
  <c r="C10" i="15"/>
  <c r="AB18" i="15"/>
  <c r="AB20" i="15"/>
  <c r="V17" i="1"/>
  <c r="AT9" i="1"/>
  <c r="B9" i="17"/>
  <c r="T20" i="15"/>
  <c r="AP18" i="15"/>
  <c r="AU18" i="1"/>
  <c r="AU14" i="1"/>
  <c r="C14" i="17"/>
  <c r="N19" i="15"/>
  <c r="P19" i="15"/>
  <c r="L17" i="1"/>
  <c r="AU6" i="1"/>
  <c r="C6" i="17"/>
  <c r="AT8" i="1"/>
  <c r="B8" i="17"/>
  <c r="C4" i="15"/>
  <c r="C7" i="15"/>
  <c r="C11" i="15"/>
  <c r="C8" i="15"/>
  <c r="C5" i="15"/>
  <c r="C13" i="15"/>
  <c r="C9" i="15"/>
  <c r="AH18" i="15"/>
  <c r="AH17" i="15"/>
  <c r="AF20" i="15"/>
  <c r="AD18" i="15"/>
  <c r="X19" i="15"/>
  <c r="R20" i="15"/>
  <c r="R19" i="15"/>
  <c r="T18" i="15"/>
  <c r="J19" i="15"/>
  <c r="J17" i="15"/>
  <c r="N18" i="15"/>
  <c r="L19" i="15"/>
  <c r="L18" i="15"/>
  <c r="L20" i="15"/>
  <c r="P18" i="15"/>
  <c r="R18" i="15"/>
  <c r="E8" i="15"/>
  <c r="Z19" i="15"/>
  <c r="E5" i="15"/>
  <c r="F19" i="15"/>
  <c r="AD20" i="15"/>
  <c r="B18" i="18"/>
  <c r="N20" i="15"/>
  <c r="T19" i="15"/>
  <c r="B19" i="18"/>
  <c r="H18" i="15"/>
  <c r="D19" i="18"/>
  <c r="Z18" i="15"/>
  <c r="AN17" i="15"/>
  <c r="AJ17" i="15"/>
  <c r="AT17" i="22"/>
  <c r="D17" i="22"/>
  <c r="BB6" i="22"/>
  <c r="BB4" i="22"/>
  <c r="BB7" i="22"/>
  <c r="AV12" i="22"/>
  <c r="BB2" i="22"/>
  <c r="AX10" i="22"/>
  <c r="AV10" i="22"/>
  <c r="BB14" i="22"/>
  <c r="AS17" i="22"/>
  <c r="BB3" i="22"/>
  <c r="AV2" i="22"/>
  <c r="BB8" i="22"/>
  <c r="AV15" i="22"/>
  <c r="BB13" i="22"/>
  <c r="BB11" i="22"/>
  <c r="BB9" i="22"/>
  <c r="BB5" i="22"/>
  <c r="AX8" i="22"/>
  <c r="AV9" i="22"/>
  <c r="BB15" i="22"/>
  <c r="AV8" i="22"/>
  <c r="AV4" i="22"/>
  <c r="AV5" i="22"/>
  <c r="AV13" i="22"/>
  <c r="AV11" i="22"/>
  <c r="BB10" i="22"/>
  <c r="AV6" i="22"/>
  <c r="AV3" i="22"/>
  <c r="BB16" i="18"/>
  <c r="AX2" i="18"/>
  <c r="AS18" i="18"/>
  <c r="AS17" i="18"/>
  <c r="BB15" i="18"/>
  <c r="AV10" i="18"/>
  <c r="BB2" i="18"/>
  <c r="BB6" i="18"/>
  <c r="BB8" i="18"/>
  <c r="BB5" i="18"/>
  <c r="BB13" i="18"/>
  <c r="BB10" i="18"/>
  <c r="BB4" i="18"/>
  <c r="BB11" i="18"/>
  <c r="BB7" i="18"/>
  <c r="AV14" i="18"/>
  <c r="BB9" i="18"/>
  <c r="BB14" i="18"/>
  <c r="BB3" i="18"/>
  <c r="AV6" i="18"/>
  <c r="D18" i="15"/>
  <c r="V17" i="15"/>
  <c r="AV2" i="18"/>
  <c r="AV7" i="18"/>
  <c r="AV4" i="18"/>
  <c r="AV9" i="18"/>
  <c r="AV15" i="18"/>
  <c r="AV5" i="18"/>
  <c r="B5" i="19"/>
  <c r="AV11" i="18"/>
  <c r="AV13" i="18"/>
  <c r="AV12" i="18"/>
  <c r="AV3" i="18"/>
  <c r="AV8" i="18"/>
  <c r="C14" i="15"/>
  <c r="H17" i="15"/>
  <c r="AP17" i="15"/>
  <c r="F17" i="15"/>
  <c r="C6" i="15"/>
  <c r="AT17" i="18"/>
  <c r="X17" i="15"/>
  <c r="AD17" i="15"/>
  <c r="AB17" i="15"/>
  <c r="P17" i="15"/>
  <c r="AT13" i="1"/>
  <c r="B13" i="17"/>
  <c r="AT4" i="1"/>
  <c r="B4" i="17"/>
  <c r="AT2" i="1"/>
  <c r="B2" i="17"/>
  <c r="AT6" i="1"/>
  <c r="B6" i="17"/>
  <c r="AT10" i="1"/>
  <c r="B10" i="17"/>
  <c r="AT14" i="1"/>
  <c r="B14" i="17"/>
  <c r="B14" i="15"/>
  <c r="AT11" i="1"/>
  <c r="B11" i="17"/>
  <c r="B11" i="15"/>
  <c r="N17" i="15"/>
  <c r="AT3" i="1"/>
  <c r="B3" i="17"/>
  <c r="AT12" i="1"/>
  <c r="B12" i="17"/>
  <c r="AT7" i="1"/>
  <c r="B7" i="17"/>
  <c r="B8" i="15"/>
  <c r="AT5" i="1"/>
  <c r="B5" i="17"/>
  <c r="R17" i="15"/>
  <c r="T17" i="15"/>
  <c r="Z17" i="15"/>
  <c r="L17" i="15"/>
  <c r="B19" i="15"/>
  <c r="D19" i="15"/>
  <c r="B18" i="15"/>
  <c r="B17" i="18"/>
  <c r="C23" i="18"/>
  <c r="D17" i="18"/>
  <c r="B12" i="19"/>
  <c r="B12" i="15"/>
  <c r="D17" i="15"/>
  <c r="B9" i="19"/>
  <c r="B9" i="15"/>
  <c r="B5" i="15"/>
  <c r="B7" i="19"/>
  <c r="B7" i="15"/>
  <c r="B4" i="19"/>
  <c r="B4" i="15"/>
  <c r="B2" i="19"/>
  <c r="B2" i="15"/>
  <c r="B13" i="19"/>
  <c r="B13" i="15"/>
  <c r="B15" i="19"/>
  <c r="B6" i="19"/>
  <c r="B6" i="15"/>
  <c r="B14" i="19"/>
  <c r="B10" i="19"/>
  <c r="B10" i="15"/>
  <c r="B8" i="19"/>
  <c r="B3" i="19"/>
  <c r="B3" i="15"/>
  <c r="B11" i="19"/>
  <c r="B17" i="15"/>
  <c r="C4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<sst xmlns="http://schemas.openxmlformats.org/spreadsheetml/2006/main" count="251" uniqueCount="63">
  <si>
    <t>Crouch</t>
  </si>
  <si>
    <t>Fabi</t>
  </si>
  <si>
    <t>Marc</t>
  </si>
  <si>
    <t>Alex</t>
  </si>
  <si>
    <t>Molli</t>
  </si>
  <si>
    <t>Nico</t>
  </si>
  <si>
    <t>Robin</t>
  </si>
  <si>
    <t>Rafa</t>
  </si>
  <si>
    <t xml:space="preserve">Jamie </t>
  </si>
  <si>
    <t>Josh</t>
  </si>
  <si>
    <t>Julien</t>
  </si>
  <si>
    <t>Simi</t>
  </si>
  <si>
    <t>Siege</t>
  </si>
  <si>
    <t>Niederlagen</t>
  </si>
  <si>
    <t>Tore</t>
  </si>
  <si>
    <t>Alt</t>
  </si>
  <si>
    <t>Jung</t>
  </si>
  <si>
    <t xml:space="preserve">Albert </t>
  </si>
  <si>
    <t xml:space="preserve">Daniel </t>
  </si>
  <si>
    <t>Flo</t>
  </si>
  <si>
    <t>Moritz</t>
  </si>
  <si>
    <t>Christian</t>
  </si>
  <si>
    <t>Siegquote</t>
  </si>
  <si>
    <t>1. Monatstraining</t>
  </si>
  <si>
    <t>2. Monatstraining</t>
  </si>
  <si>
    <t>3. Monatstraining</t>
  </si>
  <si>
    <t>4. Monatstraining</t>
  </si>
  <si>
    <t>5. Monatstraining</t>
  </si>
  <si>
    <t>6. Monatstraining</t>
  </si>
  <si>
    <t>7. Monatstraining</t>
  </si>
  <si>
    <t>8. Monatstraining</t>
  </si>
  <si>
    <t>9. Monatstraining</t>
  </si>
  <si>
    <t>10. Monatstraining</t>
  </si>
  <si>
    <t>11. Monatstraining</t>
  </si>
  <si>
    <t>12. Monatstraining</t>
  </si>
  <si>
    <t>13. Monatstraining</t>
  </si>
  <si>
    <t>Otis</t>
  </si>
  <si>
    <t>Unentschieden</t>
  </si>
  <si>
    <t>Tobi</t>
  </si>
  <si>
    <t>Hölle: 1 Sieg</t>
  </si>
  <si>
    <t>Platzierung nach Siegen</t>
  </si>
  <si>
    <t>Name</t>
  </si>
  <si>
    <t>Niki</t>
  </si>
  <si>
    <t>Petar</t>
  </si>
  <si>
    <t>Siegquote ohne Robin</t>
  </si>
  <si>
    <t>Siegqoute ohne Robin</t>
  </si>
  <si>
    <t>Sören</t>
  </si>
  <si>
    <t>Lars</t>
  </si>
  <si>
    <t>1. Training</t>
  </si>
  <si>
    <t>2. Training</t>
  </si>
  <si>
    <t>3. Training</t>
  </si>
  <si>
    <t>4. Training</t>
  </si>
  <si>
    <t>5. Training</t>
  </si>
  <si>
    <t>6. Training</t>
  </si>
  <si>
    <t>7. Training</t>
  </si>
  <si>
    <t>8. Training</t>
  </si>
  <si>
    <t>Gleichzahl</t>
  </si>
  <si>
    <t>J/GZ</t>
  </si>
  <si>
    <t>A/GZ</t>
  </si>
  <si>
    <t>Donnerstag</t>
  </si>
  <si>
    <t>David 2 T, 1 NL</t>
  </si>
  <si>
    <t>Niki 1T, 1NL</t>
  </si>
  <si>
    <t>Jesper 1NL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</si>
</sst>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0" fillId="0" borderId="15" xfId="0" applyBorder="1"/>
    <xf numFmtId="0" fontId="3" fillId="0" borderId="0" xfId="0" applyFont="1"/>
    <xf numFmtId="0" fontId="3" fillId="0" borderId="0" xfId="0" applyFont="1" applyBorder="1"/>
    <xf numFmtId="0" fontId="4" fillId="2" borderId="0" xfId="0" applyFont="1" applyFill="1" applyBorder="1"/>
    <xf numFmtId="1" fontId="0" fillId="0" borderId="0" xfId="0" applyNumberFormat="1"/>
    <xf numFmtId="0" fontId="0" fillId="0" borderId="1" xfId="0" applyBorder="1" applyAlignment="1">
      <alignment horizontal="center"/>
    </xf>
    <xf numFmtId="9" fontId="0" fillId="0" borderId="15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0" xfId="0" applyNumberFormat="1" applyFill="1"/>
    <xf numFmtId="0" fontId="0" fillId="0" borderId="19" xfId="0" applyBorder="1"/>
    <xf numFmtId="0" fontId="0" fillId="0" borderId="14" xfId="0" applyBorder="1"/>
    <xf numFmtId="0" fontId="0" fillId="0" borderId="15" xfId="0" applyFill="1" applyBorder="1"/>
    <xf numFmtId="0" fontId="0" fillId="0" borderId="20" xfId="0" applyBorder="1"/>
    <xf numFmtId="0" fontId="0" fillId="0" borderId="17" xfId="0" applyBorder="1"/>
    <xf numFmtId="9" fontId="0" fillId="0" borderId="0" xfId="1" applyFont="1" applyBorder="1"/>
    <xf numFmtId="0" fontId="0" fillId="0" borderId="22" xfId="0" applyBorder="1"/>
    <xf numFmtId="0" fontId="0" fillId="0" borderId="23" xfId="0" applyBorder="1"/>
    <xf numFmtId="0" fontId="0" fillId="0" borderId="23" xfId="0" applyFill="1" applyBorder="1"/>
    <xf numFmtId="0" fontId="0" fillId="0" borderId="24" xfId="0" applyBorder="1"/>
    <xf numFmtId="9" fontId="0" fillId="0" borderId="0" xfId="1" applyFont="1"/>
    <xf numFmtId="0" fontId="0" fillId="0" borderId="0" xfId="1" applyNumberFormat="1" applyFont="1"/>
    <xf numFmtId="1" fontId="0" fillId="4" borderId="21" xfId="0" applyNumberFormat="1" applyFont="1" applyFill="1" applyBorder="1"/>
    <xf numFmtId="1" fontId="0" fillId="0" borderId="21" xfId="0" applyNumberFormat="1" applyFont="1" applyBorder="1"/>
    <xf numFmtId="0" fontId="0" fillId="4" borderId="21" xfId="1" applyNumberFormat="1" applyFont="1" applyFill="1" applyBorder="1"/>
    <xf numFmtId="0" fontId="0" fillId="0" borderId="21" xfId="1" applyNumberFormat="1" applyFont="1" applyBorder="1"/>
    <xf numFmtId="0" fontId="5" fillId="3" borderId="25" xfId="0" applyFont="1" applyFill="1" applyBorder="1"/>
    <xf numFmtId="1" fontId="0" fillId="0" borderId="26" xfId="0" applyNumberFormat="1" applyFont="1" applyBorder="1"/>
    <xf numFmtId="0" fontId="0" fillId="0" borderId="26" xfId="1" applyNumberFormat="1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5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4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Normal" xfId="0" builtinId="0"/>
    <cellStyle name="Percent" xfId="1" builtinId="5"/>
  </cellStyles>
  <dxfs count="70">
    <dxf>
      <fill>
        <patternFill>
          <bgColor rgb="FFFF7979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FF8B8B"/>
        </patternFill>
      </fill>
    </dxf>
  </dxfs>
  <tableStyles count="0" defaultTableStyle="TableStyleMedium2" defaultPivotStyle="PivotStyleLight16"/>
  <colors>
    <mruColors>
      <color rgb="FFFF7979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'October-2022'!$H$20:$AO$20</c:f>
              <c:numCache>
                <c:formatCode>General</c:formatCode>
                <c:ptCount val="34"/>
                <c:pt idx="0">
                  <c:v>0</c:v>
                </c:pt>
                <c:pt idx="2">
                  <c:v>4</c:v>
                </c:pt>
                <c:pt idx="4">
                  <c:v>3</c:v>
                </c:pt>
                <c:pt idx="6">
                  <c:v>15</c:v>
                </c:pt>
                <c:pt idx="8">
                  <c:v>17</c:v>
                </c:pt>
                <c:pt idx="10">
                  <c:v>0</c:v>
                </c:pt>
                <c:pt idx="12">
                  <c:v>14</c:v>
                </c:pt>
                <c:pt idx="14">
                  <c:v>2</c:v>
                </c:pt>
                <c:pt idx="16">
                  <c:v>2</c:v>
                </c:pt>
                <c:pt idx="18">
                  <c:v>0</c:v>
                </c:pt>
                <c:pt idx="20">
                  <c:v>7</c:v>
                </c:pt>
                <c:pt idx="22">
                  <c:v>5</c:v>
                </c:pt>
                <c:pt idx="24">
                  <c:v>-1</c:v>
                </c:pt>
                <c:pt idx="26">
                  <c:v>-1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1-4367-92E1-FE0611BCAE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'October-2022'!$H$18:$AO$18</c:f>
              <c:numCache>
                <c:formatCode>General</c:formatCode>
                <c:ptCount val="34"/>
                <c:pt idx="0">
                  <c:v>5</c:v>
                </c:pt>
                <c:pt idx="2">
                  <c:v>6</c:v>
                </c:pt>
                <c:pt idx="4">
                  <c:v>6</c:v>
                </c:pt>
                <c:pt idx="6">
                  <c:v>4</c:v>
                </c:pt>
                <c:pt idx="8">
                  <c:v>6</c:v>
                </c:pt>
                <c:pt idx="10">
                  <c:v>1</c:v>
                </c:pt>
                <c:pt idx="12">
                  <c:v>2</c:v>
                </c:pt>
                <c:pt idx="14">
                  <c:v>7</c:v>
                </c:pt>
                <c:pt idx="16">
                  <c:v>4</c:v>
                </c:pt>
                <c:pt idx="18">
                  <c:v>3</c:v>
                </c:pt>
                <c:pt idx="20">
                  <c:v>2</c:v>
                </c:pt>
                <c:pt idx="22">
                  <c:v>2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4-4BCD-8EF9-64AD893410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Siegquote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'October-2022'!$H$17:$AO$17</c:f>
              <c:numCache>
                <c:formatCode>0%</c:formatCode>
                <c:ptCount val="34"/>
                <c:pt idx="0">
                  <c:v>1</c:v>
                </c:pt>
                <c:pt idx="2">
                  <c:v>0.6</c:v>
                </c:pt>
                <c:pt idx="4">
                  <c:v>0.6</c:v>
                </c:pt>
                <c:pt idx="6">
                  <c:v>0.5714285714285714</c:v>
                </c:pt>
                <c:pt idx="8">
                  <c:v>0.75</c:v>
                </c:pt>
                <c:pt idx="10">
                  <c:v>0</c:v>
                </c:pt>
                <c:pt idx="12">
                  <c:v>0.25</c:v>
                </c:pt>
                <c:pt idx="14">
                  <c:v>0.7</c:v>
                </c:pt>
                <c:pt idx="16">
                  <c:v>0.44444444444444442</c:v>
                </c:pt>
                <c:pt idx="18">
                  <c:v>0.3</c:v>
                </c:pt>
                <c:pt idx="20">
                  <c:v>0.25</c:v>
                </c:pt>
                <c:pt idx="22">
                  <c:v>0.2857142857142857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F-4205-8555-BA3356DB42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86-4D6D-ACF6-B8A7B98543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6B-4ADE-B3F3-2E5BF21053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86-4D6D-ACF6-B8A7B985432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'October-2022'!$AU$23:$AU$25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('October-2022'!$B$16,'October-2022'!$B$18,'October-2022'!$D$18)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86-4D6D-ACF6-B8A7B985432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E30-4390-BCA7-66B7AF61A7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E30-4390-BCA7-66B7AF61A7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E30-4390-BCA7-66B7AF61A70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'October-2022'!$AU$23:$AU$25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('October-2022'!$B$16,'October-2022'!$B$18,'October-2022'!$D$18)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30-4390-BCA7-66B7AF61A70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613006986747323"/>
          <c:y val="0.17544159401728882"/>
          <c:w val="0.88639085975152998"/>
          <c:h val="0.71923163449704675"/>
        </c:manualLayout>
      </c:layout>
      <c:barChart>
        <c:barDir val="col"/>
        <c:grouping val="clustered"/>
        <c:varyColors val="0"/>
        <c:ser>
          <c:idx val="0"/>
          <c:order val="0"/>
          <c:tx>
            <c:v>Tore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'October-2022'!$H$20:$AO$20</c:f>
              <c:numCache>
                <c:formatCode>General</c:formatCode>
                <c:ptCount val="34"/>
                <c:pt idx="0">
                  <c:v>0</c:v>
                </c:pt>
                <c:pt idx="2">
                  <c:v>4</c:v>
                </c:pt>
                <c:pt idx="4">
                  <c:v>3</c:v>
                </c:pt>
                <c:pt idx="6">
                  <c:v>15</c:v>
                </c:pt>
                <c:pt idx="8">
                  <c:v>17</c:v>
                </c:pt>
                <c:pt idx="10">
                  <c:v>0</c:v>
                </c:pt>
                <c:pt idx="12">
                  <c:v>14</c:v>
                </c:pt>
                <c:pt idx="14">
                  <c:v>2</c:v>
                </c:pt>
                <c:pt idx="16">
                  <c:v>2</c:v>
                </c:pt>
                <c:pt idx="18">
                  <c:v>0</c:v>
                </c:pt>
                <c:pt idx="20">
                  <c:v>7</c:v>
                </c:pt>
                <c:pt idx="22">
                  <c:v>5</c:v>
                </c:pt>
                <c:pt idx="24">
                  <c:v>-1</c:v>
                </c:pt>
                <c:pt idx="26">
                  <c:v>-1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5-4193-B8F9-D21AF7E26B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72914943571031"/>
          <c:y val="0.18119365251376152"/>
          <c:w val="0.85951835672786048"/>
          <c:h val="0.66765446242326532"/>
        </c:manualLayout>
      </c:layout>
      <c:barChart>
        <c:barDir val="col"/>
        <c:grouping val="clustered"/>
        <c:varyColors val="0"/>
        <c:ser>
          <c:idx val="0"/>
          <c:order val="0"/>
          <c:tx>
            <c:v>Siegquote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'October-2022'!$H$17:$AO$17</c:f>
              <c:numCache>
                <c:formatCode>0%</c:formatCode>
                <c:ptCount val="34"/>
                <c:pt idx="0">
                  <c:v>1</c:v>
                </c:pt>
                <c:pt idx="2">
                  <c:v>0.6</c:v>
                </c:pt>
                <c:pt idx="4">
                  <c:v>0.6</c:v>
                </c:pt>
                <c:pt idx="6">
                  <c:v>0.5714285714285714</c:v>
                </c:pt>
                <c:pt idx="8">
                  <c:v>0.75</c:v>
                </c:pt>
                <c:pt idx="10">
                  <c:v>0</c:v>
                </c:pt>
                <c:pt idx="12">
                  <c:v>0.25</c:v>
                </c:pt>
                <c:pt idx="14">
                  <c:v>0.7</c:v>
                </c:pt>
                <c:pt idx="16">
                  <c:v>0.44444444444444442</c:v>
                </c:pt>
                <c:pt idx="18">
                  <c:v>0.3</c:v>
                </c:pt>
                <c:pt idx="20">
                  <c:v>0.25</c:v>
                </c:pt>
                <c:pt idx="22">
                  <c:v>0.2857142857142857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13-4F9B-A82A-0A95E90291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'October-2022'!$H$18:$AO$18</c:f>
              <c:numCache>
                <c:formatCode>General</c:formatCode>
                <c:ptCount val="34"/>
                <c:pt idx="0">
                  <c:v>5</c:v>
                </c:pt>
                <c:pt idx="2">
                  <c:v>6</c:v>
                </c:pt>
                <c:pt idx="4">
                  <c:v>6</c:v>
                </c:pt>
                <c:pt idx="6">
                  <c:v>4</c:v>
                </c:pt>
                <c:pt idx="8">
                  <c:v>6</c:v>
                </c:pt>
                <c:pt idx="10">
                  <c:v>1</c:v>
                </c:pt>
                <c:pt idx="12">
                  <c:v>2</c:v>
                </c:pt>
                <c:pt idx="14">
                  <c:v>7</c:v>
                </c:pt>
                <c:pt idx="16">
                  <c:v>4</c:v>
                </c:pt>
                <c:pt idx="18">
                  <c:v>3</c:v>
                </c:pt>
                <c:pt idx="20">
                  <c:v>2</c:v>
                </c:pt>
                <c:pt idx="22">
                  <c:v>2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7-4024-A506-41E34AD992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'November-2022'!$BA$2:$BA$18</c:f>
              <c:strCache>
                <c:ptCount val="17"/>
                <c:pt idx="0">
                  <c:v>Crouch</c:v>
                </c:pt>
                <c:pt idx="1">
                  <c:v>Nico</c:v>
                </c:pt>
                <c:pt idx="2">
                  <c:v>Albert </c:v>
                </c:pt>
                <c:pt idx="3">
                  <c:v>Alex</c:v>
                </c:pt>
                <c:pt idx="4">
                  <c:v>Rafa</c:v>
                </c:pt>
                <c:pt idx="5">
                  <c:v>Fabi</c:v>
                </c:pt>
                <c:pt idx="6">
                  <c:v>Molli</c:v>
                </c:pt>
                <c:pt idx="7">
                  <c:v>Robin</c:v>
                </c:pt>
                <c:pt idx="8">
                  <c:v>Julien</c:v>
                </c:pt>
                <c:pt idx="9">
                  <c:v>Marc</c:v>
                </c:pt>
                <c:pt idx="10">
                  <c:v>Sören</c:v>
                </c:pt>
                <c:pt idx="11">
                  <c:v>Daniel </c:v>
                </c:pt>
                <c:pt idx="12">
                  <c:v>Josh</c:v>
                </c:pt>
                <c:pt idx="13">
                  <c:v>Jamie </c:v>
                </c:pt>
                <c:pt idx="14">
                  <c:v>Lars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'November-2022'!$BC$2:$BC$18</c:f>
              <c:numCache>
                <c:formatCode>0</c:formatCode>
                <c:ptCount val="17"/>
                <c:pt idx="0">
                  <c:v>15</c:v>
                </c:pt>
                <c:pt idx="1">
                  <c:v>12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B-4CCB-AED5-FBFADB8B87E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'November-2022'!$A$20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'November-2022'!$BA$2:$BA$18</c15:sqref>
                        </c15:formulaRef>
                      </c:ext>
                    </c:extLst>
                    <c:strCache>
                      <c:ptCount val="17"/>
                      <c:pt idx="0">
                        <c:v>Crouch</c:v>
                      </c:pt>
                      <c:pt idx="1">
                        <c:v>Nico</c:v>
                      </c:pt>
                      <c:pt idx="2">
                        <c:v>Albert </c:v>
                      </c:pt>
                      <c:pt idx="3">
                        <c:v>Alex</c:v>
                      </c:pt>
                      <c:pt idx="4">
                        <c:v>Rafa</c:v>
                      </c:pt>
                      <c:pt idx="5">
                        <c:v>Fabi</c:v>
                      </c:pt>
                      <c:pt idx="6">
                        <c:v>Molli</c:v>
                      </c:pt>
                      <c:pt idx="7">
                        <c:v>Robin</c:v>
                      </c:pt>
                      <c:pt idx="8">
                        <c:v>Julien</c:v>
                      </c:pt>
                      <c:pt idx="9">
                        <c:v>Marc</c:v>
                      </c:pt>
                      <c:pt idx="10">
                        <c:v>Sören</c:v>
                      </c:pt>
                      <c:pt idx="11">
                        <c:v>Daniel </c:v>
                      </c:pt>
                      <c:pt idx="12">
                        <c:v>Josh</c:v>
                      </c:pt>
                      <c:pt idx="13">
                        <c:v>Jamie </c:v>
                      </c:pt>
                      <c:pt idx="14">
                        <c:v>Lars</c:v>
                      </c:pt>
                      <c:pt idx="15">
                        <c:v>Flo</c:v>
                      </c:pt>
                      <c:pt idx="16">
                        <c:v>Petar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$20,'November-2022'!$H$20,'November-2022'!$J$20,'November-2022'!$L$20,'November-2022'!$N$20,'November-2022'!$P$20,'November-2022'!$R$20,'November-2022'!$T$20,'November-2022'!$V$20,'November-2022'!$X$20,'November-2022'!$Z$20,'November-2022'!$AB$20,'November-2022'!$AD$20,'November-2022'!$AF$20,'November-2022'!$AH$20,'November-2022'!$AJ$20,'November-2022'!$AL$20,'November-2022'!$AN$20,'November-2022'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</c:v>
                      </c:pt>
                      <c:pt idx="1">
                        <c:v>0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12</c:v>
                      </c:pt>
                      <c:pt idx="5">
                        <c:v>5</c:v>
                      </c:pt>
                      <c:pt idx="6">
                        <c:v>0</c:v>
                      </c:pt>
                      <c:pt idx="7">
                        <c:v>15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8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2F0-564C-9B4E-8066FA91211F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strRef>
              <c:f>'November-2022'!$BE$2:$BE$15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Josh</c:v>
                </c:pt>
                <c:pt idx="7">
                  <c:v>Daniel </c:v>
                </c:pt>
                <c:pt idx="8">
                  <c:v>Marc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Lars</c:v>
                </c:pt>
              </c:strCache>
            </c:strRef>
          </c:cat>
          <c:val>
            <c:numRef>
              <c:f>('November-2022'!$F$18,'November-2022'!$H$18,'November-2022'!$J$18,'November-2022'!$L$18,'November-2022'!$N$18,'November-2022'!$P$18,'November-2022'!$R$18,'November-2022'!$T$18,'November-2022'!$V$18,'November-2022'!$X$18,'November-2022'!$Z$18,'November-2022'!$AB$18,'November-2022'!$AD$18,'November-2022'!$AF$18,'November-2022'!$AH$18,'November-2022'!$AJ$18,'November-2022'!$AL$18,'November-2022'!$AN$18,'November-2022'!$AP$18)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  <c:pt idx="7">
                  <c:v>7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8-6F46-93B9-4F519442785A}"/>
            </c:ext>
          </c:extLst>
        </c:ser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'November-2022'!$BE$2:$BE$15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Josh</c:v>
                </c:pt>
                <c:pt idx="7">
                  <c:v>Daniel </c:v>
                </c:pt>
                <c:pt idx="8">
                  <c:v>Marc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Lars</c:v>
                </c:pt>
              </c:strCache>
            </c:strRef>
          </c:cat>
          <c:val>
            <c:numRef>
              <c:f>'November-2022'!$BF$2:$BF$15</c:f>
              <c:numCache>
                <c:formatCode>General</c:formatCode>
                <c:ptCount val="14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C-491D-93DB-A0CA36B94E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'November-2022'!$AU$2:$AU$15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Daniel </c:v>
                </c:pt>
                <c:pt idx="7">
                  <c:v>Marc</c:v>
                </c:pt>
                <c:pt idx="8">
                  <c:v>Josh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Lars</c:v>
                </c:pt>
              </c:strCache>
            </c:strRef>
          </c:cat>
          <c:val>
            <c:numRef>
              <c:f>'November-2022'!$AX$2:$AX$15</c:f>
              <c:numCache>
                <c:formatCode>0%</c:formatCode>
                <c:ptCount val="14"/>
                <c:pt idx="0">
                  <c:v>0.875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0.7142857142857143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0-452C-A24B-0C10D61AF4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'November-2022'!$AU$2:$AU$15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Nico</c:v>
                      </c:pt>
                      <c:pt idx="5">
                        <c:v>Fabi</c:v>
                      </c:pt>
                      <c:pt idx="6">
                        <c:v>Daniel </c:v>
                      </c:pt>
                      <c:pt idx="7">
                        <c:v>Marc</c:v>
                      </c:pt>
                      <c:pt idx="8">
                        <c:v>Josh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Lars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$17,'November-2022'!$H$17,'November-2022'!$J$17,'November-2022'!$L$17,'November-2022'!$N$17,'November-2022'!$P$17,'November-2022'!$R$17,'November-2022'!$T$17,'November-2022'!$V$17,'November-2022'!$X$17,'November-2022'!$Z$17,'November-2022'!$AB$17,'November-2022'!$AD$17,'November-2022'!$AF$17,'November-2022'!$AH$17,'November-2022'!$AJ$17,'November-2022'!$AL$17,'November-2022'!$AN$17,'November-2022'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0.75</c:v>
                      </c:pt>
                      <c:pt idx="3">
                        <c:v>0.7142857142857143</c:v>
                      </c:pt>
                      <c:pt idx="4">
                        <c:v>0.75</c:v>
                      </c:pt>
                      <c:pt idx="5">
                        <c:v>0.75</c:v>
                      </c:pt>
                      <c:pt idx="6">
                        <c:v>0</c:v>
                      </c:pt>
                      <c:pt idx="7">
                        <c:v>0.875</c:v>
                      </c:pt>
                      <c:pt idx="8">
                        <c:v>0.25</c:v>
                      </c:pt>
                      <c:pt idx="9">
                        <c:v>0.5</c:v>
                      </c:pt>
                      <c:pt idx="10">
                        <c:v>0.75</c:v>
                      </c:pt>
                      <c:pt idx="11">
                        <c:v>0.25</c:v>
                      </c:pt>
                      <c:pt idx="12">
                        <c:v>0.25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AFE-F244-839A-2E681DA33790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908-40E8-86BB-0B2272CC51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908-40E8-86BB-0B2272CC51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908-40E8-86BB-0B2272CC51E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'November-2022'!$AU$26:$AU$28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('November-2022'!$B$16,'November-2022'!$B$18,'November-2022'!$D$18)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7-354D-BA75-AFF42261ECD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24-463A-A3BD-C2D5F34A5A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2A-4AFD-85C7-334726A3BC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('November-2022'!$B$1,'November-2022'!$D$1)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('November-2022'!$AT$17,'November-2022'!$AS$17)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2A-4AFD-85C7-334726A3BCD9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24-463A-A3BD-C2D5F34A5A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52A-4AFD-85C7-334726A3BC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('November-2022'!$B$1,'November-2022'!$D$1)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('November-2022'!$AT$20,'November-2022'!$AS$20)</c:f>
              <c:numCache>
                <c:formatCode>General</c:formatCode>
                <c:ptCount val="2"/>
                <c:pt idx="0">
                  <c:v>15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2A-4AFD-85C7-334726A3B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431081295184189"/>
          <c:y val="0.11450296794364032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 in GZ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FEE-49AE-A7AC-3B7A04E60C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FEE-49AE-A7AC-3B7A04E60C9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('November-2022'!$B$1,'November-2022'!$D$1)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('November-2022'!$AT$17,'November-2022'!$AS$17)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EE-49AE-A7AC-3B7A04E60C97}"/>
            </c:ext>
          </c:extLst>
        </c:ser>
        <c:ser>
          <c:idx val="1"/>
          <c:order val="1"/>
          <c:tx>
            <c:v>Tore in GZ</c:v>
          </c:tx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FEE-49AE-A7AC-3B7A04E60C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ysClr val="windowText" lastClr="000000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FEE-49AE-A7AC-3B7A04E60C9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('November-2022'!$B$1,'November-2022'!$D$1)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('November-2022'!$AT$20,'November-2022'!$AS$20)</c:f>
              <c:numCache>
                <c:formatCode>General</c:formatCode>
                <c:ptCount val="2"/>
                <c:pt idx="0">
                  <c:v>15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FEE-49AE-A7AC-3B7A04E60C9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5E-465E-8767-5423D991A6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5E-465E-8767-5423D991A6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5E-465E-8767-5423D991A68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'November-2022'!$AU$26:$AU$28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('November-2022'!$B$16,'November-2022'!$B$18,'November-2022'!$D$18)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5E-465E-8767-5423D991A68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'November-2022'!$BA$2:$BA$18</c:f>
              <c:strCache>
                <c:ptCount val="17"/>
                <c:pt idx="0">
                  <c:v>Crouch</c:v>
                </c:pt>
                <c:pt idx="1">
                  <c:v>Nico</c:v>
                </c:pt>
                <c:pt idx="2">
                  <c:v>Albert </c:v>
                </c:pt>
                <c:pt idx="3">
                  <c:v>Alex</c:v>
                </c:pt>
                <c:pt idx="4">
                  <c:v>Rafa</c:v>
                </c:pt>
                <c:pt idx="5">
                  <c:v>Fabi</c:v>
                </c:pt>
                <c:pt idx="6">
                  <c:v>Molli</c:v>
                </c:pt>
                <c:pt idx="7">
                  <c:v>Robin</c:v>
                </c:pt>
                <c:pt idx="8">
                  <c:v>Julien</c:v>
                </c:pt>
                <c:pt idx="9">
                  <c:v>Marc</c:v>
                </c:pt>
                <c:pt idx="10">
                  <c:v>Sören</c:v>
                </c:pt>
                <c:pt idx="11">
                  <c:v>Daniel </c:v>
                </c:pt>
                <c:pt idx="12">
                  <c:v>Josh</c:v>
                </c:pt>
                <c:pt idx="13">
                  <c:v>Jamie </c:v>
                </c:pt>
                <c:pt idx="14">
                  <c:v>Lars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'November-2022'!$BC$2:$BC$18</c:f>
              <c:numCache>
                <c:formatCode>0</c:formatCode>
                <c:ptCount val="17"/>
                <c:pt idx="0">
                  <c:v>15</c:v>
                </c:pt>
                <c:pt idx="1">
                  <c:v>12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4-4743-80AD-6D0B33E6C20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'November-2022'!$A$20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'November-2022'!$BA$2:$BA$18</c15:sqref>
                        </c15:formulaRef>
                      </c:ext>
                    </c:extLst>
                    <c:strCache>
                      <c:ptCount val="17"/>
                      <c:pt idx="0">
                        <c:v>Crouch</c:v>
                      </c:pt>
                      <c:pt idx="1">
                        <c:v>Nico</c:v>
                      </c:pt>
                      <c:pt idx="2">
                        <c:v>Albert </c:v>
                      </c:pt>
                      <c:pt idx="3">
                        <c:v>Alex</c:v>
                      </c:pt>
                      <c:pt idx="4">
                        <c:v>Rafa</c:v>
                      </c:pt>
                      <c:pt idx="5">
                        <c:v>Fabi</c:v>
                      </c:pt>
                      <c:pt idx="6">
                        <c:v>Molli</c:v>
                      </c:pt>
                      <c:pt idx="7">
                        <c:v>Robin</c:v>
                      </c:pt>
                      <c:pt idx="8">
                        <c:v>Julien</c:v>
                      </c:pt>
                      <c:pt idx="9">
                        <c:v>Marc</c:v>
                      </c:pt>
                      <c:pt idx="10">
                        <c:v>Sören</c:v>
                      </c:pt>
                      <c:pt idx="11">
                        <c:v>Daniel </c:v>
                      </c:pt>
                      <c:pt idx="12">
                        <c:v>Josh</c:v>
                      </c:pt>
                      <c:pt idx="13">
                        <c:v>Jamie </c:v>
                      </c:pt>
                      <c:pt idx="14">
                        <c:v>Lars</c:v>
                      </c:pt>
                      <c:pt idx="15">
                        <c:v>Flo</c:v>
                      </c:pt>
                      <c:pt idx="16">
                        <c:v>Petar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$20,'November-2022'!$H$20,'November-2022'!$J$20,'November-2022'!$L$20,'November-2022'!$N$20,'November-2022'!$P$20,'November-2022'!$R$20,'November-2022'!$T$20,'November-2022'!$V$20,'November-2022'!$X$20,'November-2022'!$Z$20,'November-2022'!$AB$20,'November-2022'!$AD$20,'November-2022'!$AF$20,'November-2022'!$AH$20,'November-2022'!$AJ$20,'November-2022'!$AL$20,'November-2022'!$AN$20,'November-2022'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</c:v>
                      </c:pt>
                      <c:pt idx="1">
                        <c:v>0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12</c:v>
                      </c:pt>
                      <c:pt idx="5">
                        <c:v>5</c:v>
                      </c:pt>
                      <c:pt idx="6">
                        <c:v>0</c:v>
                      </c:pt>
                      <c:pt idx="7">
                        <c:v>15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8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FA4-4743-80AD-6D0B33E6C205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'November-2022'!$AU$2:$AU$15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Daniel </c:v>
                </c:pt>
                <c:pt idx="7">
                  <c:v>Marc</c:v>
                </c:pt>
                <c:pt idx="8">
                  <c:v>Josh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Lars</c:v>
                </c:pt>
              </c:strCache>
            </c:strRef>
          </c:cat>
          <c:val>
            <c:numRef>
              <c:f>'November-2022'!$AX$2:$AX$15</c:f>
              <c:numCache>
                <c:formatCode>0%</c:formatCode>
                <c:ptCount val="14"/>
                <c:pt idx="0">
                  <c:v>0.875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0.7142857142857143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8-44CB-B2D8-3D065B459B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'November-2022'!$AU$2:$AU$15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Nico</c:v>
                      </c:pt>
                      <c:pt idx="5">
                        <c:v>Fabi</c:v>
                      </c:pt>
                      <c:pt idx="6">
                        <c:v>Daniel </c:v>
                      </c:pt>
                      <c:pt idx="7">
                        <c:v>Marc</c:v>
                      </c:pt>
                      <c:pt idx="8">
                        <c:v>Josh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Lars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$17,'November-2022'!$H$17,'November-2022'!$J$17,'November-2022'!$L$17,'November-2022'!$N$17,'November-2022'!$P$17,'November-2022'!$R$17,'November-2022'!$T$17,'November-2022'!$V$17,'November-2022'!$X$17,'November-2022'!$Z$17,'November-2022'!$AB$17,'November-2022'!$AD$17,'November-2022'!$AF$17,'November-2022'!$AH$17,'November-2022'!$AJ$17,'November-2022'!$AL$17,'November-2022'!$AN$17,'November-2022'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0.75</c:v>
                      </c:pt>
                      <c:pt idx="3">
                        <c:v>0.7142857142857143</c:v>
                      </c:pt>
                      <c:pt idx="4">
                        <c:v>0.75</c:v>
                      </c:pt>
                      <c:pt idx="5">
                        <c:v>0.75</c:v>
                      </c:pt>
                      <c:pt idx="6">
                        <c:v>0</c:v>
                      </c:pt>
                      <c:pt idx="7">
                        <c:v>0.875</c:v>
                      </c:pt>
                      <c:pt idx="8">
                        <c:v>0.25</c:v>
                      </c:pt>
                      <c:pt idx="9">
                        <c:v>0.5</c:v>
                      </c:pt>
                      <c:pt idx="10">
                        <c:v>0.75</c:v>
                      </c:pt>
                      <c:pt idx="11">
                        <c:v>0.25</c:v>
                      </c:pt>
                      <c:pt idx="12">
                        <c:v>0.25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828-44CB-B2D8-3D065B459B76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'November-2022'!$BE$2:$BE$15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Josh</c:v>
                </c:pt>
                <c:pt idx="7">
                  <c:v>Daniel </c:v>
                </c:pt>
                <c:pt idx="8">
                  <c:v>Marc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Lars</c:v>
                </c:pt>
              </c:strCache>
            </c:strRef>
          </c:cat>
          <c:val>
            <c:numRef>
              <c:f>'November-2022'!$BF$2:$BF$15</c:f>
              <c:numCache>
                <c:formatCode>General</c:formatCode>
                <c:ptCount val="14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4787-8B08-CD9C206B7C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'November-2022'!$BE$2:$BE$15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Nico</c:v>
                      </c:pt>
                      <c:pt idx="5">
                        <c:v>Fabi</c:v>
                      </c:pt>
                      <c:pt idx="6">
                        <c:v>Josh</c:v>
                      </c:pt>
                      <c:pt idx="7">
                        <c:v>Daniel </c:v>
                      </c:pt>
                      <c:pt idx="8">
                        <c:v>Marc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Lars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'November-2022'!$F$18,'November-2022'!$H$18,'November-2022'!$J$18,'November-2022'!$L$18,'November-2022'!$N$18,'November-2022'!$P$18,'November-2022'!$R$18,'November-2022'!$T$18,'November-2022'!$V$18,'November-2022'!$X$18,'November-2022'!$Z$18,'November-2022'!$AB$18,'November-2022'!$AD$18,'November-2022'!$AF$18,'November-2022'!$AH$18,'November-2022'!$AJ$18,'November-2022'!$AL$18,'November-2022'!$AN$18,'November-2022'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</c:v>
                      </c:pt>
                      <c:pt idx="1">
                        <c:v>2</c:v>
                      </c:pt>
                      <c:pt idx="2">
                        <c:v>6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</c:v>
                      </c:pt>
                      <c:pt idx="7">
                        <c:v>7</c:v>
                      </c:pt>
                      <c:pt idx="8">
                        <c:v>2</c:v>
                      </c:pt>
                      <c:pt idx="9">
                        <c:v>4</c:v>
                      </c:pt>
                      <c:pt idx="10">
                        <c:v>6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9EF-4787-8B08-CD9C206B7CC0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Tore aus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Dezember!$BA$2:$BA$18</c:f>
              <c:strCache>
                <c:ptCount val="17"/>
                <c:pt idx="0">
                  <c:v>Crouch</c:v>
                </c:pt>
                <c:pt idx="1">
                  <c:v>Nico</c:v>
                </c:pt>
                <c:pt idx="2">
                  <c:v>Albert </c:v>
                </c:pt>
                <c:pt idx="3">
                  <c:v>Alex</c:v>
                </c:pt>
                <c:pt idx="4">
                  <c:v>Rafa</c:v>
                </c:pt>
                <c:pt idx="5">
                  <c:v>Fabi</c:v>
                </c:pt>
                <c:pt idx="6">
                  <c:v>Molli</c:v>
                </c:pt>
                <c:pt idx="7">
                  <c:v>Robin</c:v>
                </c:pt>
                <c:pt idx="8">
                  <c:v>Julien</c:v>
                </c:pt>
                <c:pt idx="9">
                  <c:v>Marc</c:v>
                </c:pt>
                <c:pt idx="10">
                  <c:v>Sören</c:v>
                </c:pt>
                <c:pt idx="11">
                  <c:v>Daniel </c:v>
                </c:pt>
                <c:pt idx="12">
                  <c:v>Josh</c:v>
                </c:pt>
                <c:pt idx="13">
                  <c:v>Jamie </c:v>
                </c:pt>
                <c:pt idx="14">
                  <c:v>Lars</c:v>
                </c:pt>
                <c:pt idx="15">
                  <c:v>Flo</c:v>
                </c:pt>
                <c:pt idx="16">
                  <c:v>Petar</c:v>
                </c:pt>
              </c:strCache>
            </c:strRef>
          </c:cat>
          <c:val>
            <c:numRef>
              <c:f>Dezember!$BC$2:$BC$18</c:f>
              <c:numCache>
                <c:formatCode>0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A-45E2-B66D-D648EBBE65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Dezember!$A$20</c15:sqref>
                        </c15:formulaRef>
                      </c:ext>
                    </c:extLst>
                    <c:strCache>
                      <c:ptCount val="1"/>
                      <c:pt idx="0">
                        <c:v>Tore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Dezember!$BA$2:$BA$18</c15:sqref>
                        </c15:formulaRef>
                      </c:ext>
                    </c:extLst>
                    <c:strCache>
                      <c:ptCount val="17"/>
                      <c:pt idx="0">
                        <c:v>Crouch</c:v>
                      </c:pt>
                      <c:pt idx="1">
                        <c:v>Nico</c:v>
                      </c:pt>
                      <c:pt idx="2">
                        <c:v>Albert </c:v>
                      </c:pt>
                      <c:pt idx="3">
                        <c:v>Alex</c:v>
                      </c:pt>
                      <c:pt idx="4">
                        <c:v>Rafa</c:v>
                      </c:pt>
                      <c:pt idx="5">
                        <c:v>Fabi</c:v>
                      </c:pt>
                      <c:pt idx="6">
                        <c:v>Molli</c:v>
                      </c:pt>
                      <c:pt idx="7">
                        <c:v>Robin</c:v>
                      </c:pt>
                      <c:pt idx="8">
                        <c:v>Julien</c:v>
                      </c:pt>
                      <c:pt idx="9">
                        <c:v>Marc</c:v>
                      </c:pt>
                      <c:pt idx="10">
                        <c:v>Sören</c:v>
                      </c:pt>
                      <c:pt idx="11">
                        <c:v>Daniel </c:v>
                      </c:pt>
                      <c:pt idx="12">
                        <c:v>Josh</c:v>
                      </c:pt>
                      <c:pt idx="13">
                        <c:v>Jamie </c:v>
                      </c:pt>
                      <c:pt idx="14">
                        <c:v>Lars</c:v>
                      </c:pt>
                      <c:pt idx="15">
                        <c:v>Flo</c:v>
                      </c:pt>
                      <c:pt idx="16">
                        <c:v>Petar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Dezember!$F$20,Dezember!$H$20,Dezember!$J$20,Dezember!$L$20,Dezember!$N$20,Dezember!$P$20,Dezember!$R$20,Dezember!$T$20,Dezember!$Z$20,Dezember!$X$20,Dezember!$V$20,Dezember!$AB$20,Dezember!$AD$20,Dezember!$AF$20,Dezember!$AH$20,Dezember!$AJ$20,Dezember!$AL$20,Dezember!$AN$20,Dezember!$AP$20)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BFA-45E2-B66D-D648EBBE6564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Siege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Dezember!$BE$2:$BE$15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Josh</c:v>
                </c:pt>
                <c:pt idx="7">
                  <c:v>Daniel </c:v>
                </c:pt>
                <c:pt idx="8">
                  <c:v>Marc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Lars</c:v>
                </c:pt>
              </c:strCache>
            </c:strRef>
          </c:cat>
          <c:val>
            <c:numRef>
              <c:f>Dezember!$BF$2:$BF$15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79-436B-9EDD-369A0001B3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ormulaRef>
                          <c15:sqref>Dezember!$BE$2:$BE$15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Nico</c:v>
                      </c:pt>
                      <c:pt idx="5">
                        <c:v>Fabi</c:v>
                      </c:pt>
                      <c:pt idx="6">
                        <c:v>Josh</c:v>
                      </c:pt>
                      <c:pt idx="7">
                        <c:v>Daniel </c:v>
                      </c:pt>
                      <c:pt idx="8">
                        <c:v>Marc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Lars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Dezember!$F$18,Dezember!$H$18,Dezember!$J$18,Dezember!$L$18,Dezember!$N$18,Dezember!$P$18,Dezember!$R$18,Dezember!$T$18,Dezember!$Z$18,Dezember!$X$18,Dezember!$V$18,Dezember!$AB$18,Dezember!$AD$18,Dezember!$AF$18,Dezember!$AH$18,Dezember!$AJ$18,Dezember!$AL$18,Dezember!$AN$18,Dezember!$AP$18)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379-436B-9EDD-369A0001B321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43081071887067"/>
          <c:y val="0.1322625347929467"/>
          <c:w val="0.80988691533577106"/>
          <c:h val="0.72372743685183261"/>
        </c:manualLayout>
      </c:layout>
      <c:barChart>
        <c:barDir val="col"/>
        <c:grouping val="clustered"/>
        <c:varyColors val="0"/>
        <c:ser>
          <c:idx val="1"/>
          <c:order val="1"/>
          <c:tx>
            <c:v>Siegquote Tabelle</c:v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Dezember!$AU$2:$AU$15</c:f>
              <c:strCache>
                <c:ptCount val="14"/>
                <c:pt idx="0">
                  <c:v>Crouch</c:v>
                </c:pt>
                <c:pt idx="1">
                  <c:v>Alex</c:v>
                </c:pt>
                <c:pt idx="2">
                  <c:v>Julien</c:v>
                </c:pt>
                <c:pt idx="3">
                  <c:v>Molli</c:v>
                </c:pt>
                <c:pt idx="4">
                  <c:v>Nico</c:v>
                </c:pt>
                <c:pt idx="5">
                  <c:v>Fabi</c:v>
                </c:pt>
                <c:pt idx="6">
                  <c:v>Daniel </c:v>
                </c:pt>
                <c:pt idx="7">
                  <c:v>Marc</c:v>
                </c:pt>
                <c:pt idx="8">
                  <c:v>Josh</c:v>
                </c:pt>
                <c:pt idx="9">
                  <c:v>Jamie </c:v>
                </c:pt>
                <c:pt idx="10">
                  <c:v>Rafa</c:v>
                </c:pt>
                <c:pt idx="11">
                  <c:v>Albert </c:v>
                </c:pt>
                <c:pt idx="12">
                  <c:v>Robin</c:v>
                </c:pt>
                <c:pt idx="13">
                  <c:v>Lars</c:v>
                </c:pt>
              </c:strCache>
            </c:strRef>
          </c:cat>
          <c:val>
            <c:numRef>
              <c:f>Dezember!$AX$2:$AX$15</c:f>
              <c:numCache>
                <c:formatCode>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2-44DE-AD28-E514EBB800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Siegquote</c:v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Dezember!$AU$2:$AU$15</c15:sqref>
                        </c15:formulaRef>
                      </c:ext>
                    </c:extLst>
                    <c:strCache>
                      <c:ptCount val="14"/>
                      <c:pt idx="0">
                        <c:v>Crouch</c:v>
                      </c:pt>
                      <c:pt idx="1">
                        <c:v>Alex</c:v>
                      </c:pt>
                      <c:pt idx="2">
                        <c:v>Julien</c:v>
                      </c:pt>
                      <c:pt idx="3">
                        <c:v>Molli</c:v>
                      </c:pt>
                      <c:pt idx="4">
                        <c:v>Nico</c:v>
                      </c:pt>
                      <c:pt idx="5">
                        <c:v>Fabi</c:v>
                      </c:pt>
                      <c:pt idx="6">
                        <c:v>Daniel </c:v>
                      </c:pt>
                      <c:pt idx="7">
                        <c:v>Marc</c:v>
                      </c:pt>
                      <c:pt idx="8">
                        <c:v>Josh</c:v>
                      </c:pt>
                      <c:pt idx="9">
                        <c:v>Jamie </c:v>
                      </c:pt>
                      <c:pt idx="10">
                        <c:v>Rafa</c:v>
                      </c:pt>
                      <c:pt idx="11">
                        <c:v>Albert </c:v>
                      </c:pt>
                      <c:pt idx="12">
                        <c:v>Robin</c:v>
                      </c:pt>
                      <c:pt idx="13">
                        <c:v>Lars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Dezember!$F$17,Dezember!$H$17,Dezember!$J$17,Dezember!$L$17,Dezember!$N$17,Dezember!$P$17,Dezember!$R$17,Dezember!$T$17,Dezember!$Z$17,Dezember!$X$17,Dezember!$V$17,Dezember!$AB$17,Dezember!$AD$17,Dezember!$AF$17,Dezember!$AH$17,Dezember!$AJ$17,Dezember!$AL$17,Dezember!$AN$17,Dezember!$AP$17)</c15:sqref>
                        </c15:formulaRef>
                      </c:ext>
                    </c:extLst>
                    <c:numCache>
                      <c:formatCode>0%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3B2-44DE-AD28-E514EBB800BC}"/>
                  </c:ext>
                </c:extLst>
              </c15:ser>
            </c15:filteredBarSeries>
          </c:ext>
        </c:extLst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5E6-42F7-AB40-1FB1147180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E6-42F7-AB40-1FB1147180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E6-42F7-AB40-1FB1147180A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Dezember!$AU$26:$AU$28</c:f>
              <c:strCache>
                <c:ptCount val="3"/>
                <c:pt idx="0">
                  <c:v>Unentschieden</c:v>
                </c:pt>
                <c:pt idx="1">
                  <c:v>Alt</c:v>
                </c:pt>
                <c:pt idx="2">
                  <c:v>Jung</c:v>
                </c:pt>
              </c:strCache>
            </c:strRef>
          </c:cat>
          <c:val>
            <c:numRef>
              <c:f>(Dezember!$B$16,Dezember!$B$18,Dezember!$D$18)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E6-42F7-AB40-1FB1147180A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Siege und Tore in Gleichzahl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733255051340671"/>
          <c:y val="0.12585730046700019"/>
          <c:w val="0.49205123641806636"/>
          <c:h val="0.7940304318563759"/>
        </c:manualLayout>
      </c:layout>
      <c:doughnutChart>
        <c:varyColors val="1"/>
        <c:ser>
          <c:idx val="0"/>
          <c:order val="0"/>
          <c:tx>
            <c:v>Siege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E1-4B36-AB70-C1FA84D13A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E1-4B36-AB70-C1FA84D13A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(Dezember!$B$1,Dezember!$D$1)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(Dezember!$AT$17,Dezember!$AS$17)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E1-4B36-AB70-C1FA84D13A0F}"/>
            </c:ext>
          </c:extLst>
        </c:ser>
        <c:ser>
          <c:idx val="1"/>
          <c:order val="1"/>
          <c:tx>
            <c:v>Tore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2E1-4B36-AB70-C1FA84D13A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2E1-4B36-AB70-C1FA84D13A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(Dezember!$B$1,Dezember!$D$1)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f>(Dezember!$AT$20,Dezember!$AS$20)</c:f>
              <c:numCache>
                <c:formatCode>General</c:formatCode>
                <c:ptCount val="2"/>
                <c:pt idx="0">
                  <c:v>6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2E1-4B36-AB70-C1FA84D13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letzterMonat!$F$1:$AK$1</c:f>
              <c:strCache>
                <c:ptCount val="31"/>
                <c:pt idx="0">
                  <c:v>Crouch</c:v>
                </c:pt>
                <c:pt idx="2">
                  <c:v>Fabi</c:v>
                </c:pt>
                <c:pt idx="4">
                  <c:v>Marc</c:v>
                </c:pt>
                <c:pt idx="6">
                  <c:v>Alex</c:v>
                </c:pt>
                <c:pt idx="8">
                  <c:v>Molli</c:v>
                </c:pt>
                <c:pt idx="10">
                  <c:v>Nico</c:v>
                </c:pt>
                <c:pt idx="12">
                  <c:v>Daniel </c:v>
                </c:pt>
                <c:pt idx="14">
                  <c:v>Robin</c:v>
                </c:pt>
                <c:pt idx="16">
                  <c:v>Rafa</c:v>
                </c:pt>
                <c:pt idx="18">
                  <c:v>Jamie </c:v>
                </c:pt>
                <c:pt idx="20">
                  <c:v>Josh</c:v>
                </c:pt>
                <c:pt idx="22">
                  <c:v>Julien</c:v>
                </c:pt>
                <c:pt idx="24">
                  <c:v>Simi</c:v>
                </c:pt>
                <c:pt idx="26">
                  <c:v>Albert </c:v>
                </c:pt>
                <c:pt idx="28">
                  <c:v>Flo</c:v>
                </c:pt>
                <c:pt idx="30">
                  <c:v>Christian</c:v>
                </c:pt>
              </c:strCache>
            </c:strRef>
          </c:cat>
          <c:val>
            <c:numRef>
              <c:f>letzterMonat!$F$20:$AK$20</c:f>
              <c:numCache>
                <c:formatCode>General</c:formatCode>
                <c:ptCount val="32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0-41B4-9148-D596C6B992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letzterMonat!$F$1:$AQ$1</c:f>
              <c:strCache>
                <c:ptCount val="33"/>
                <c:pt idx="0">
                  <c:v>Crouch</c:v>
                </c:pt>
                <c:pt idx="2">
                  <c:v>Fabi</c:v>
                </c:pt>
                <c:pt idx="4">
                  <c:v>Marc</c:v>
                </c:pt>
                <c:pt idx="6">
                  <c:v>Alex</c:v>
                </c:pt>
                <c:pt idx="8">
                  <c:v>Molli</c:v>
                </c:pt>
                <c:pt idx="10">
                  <c:v>Nico</c:v>
                </c:pt>
                <c:pt idx="12">
                  <c:v>Daniel </c:v>
                </c:pt>
                <c:pt idx="14">
                  <c:v>Robin</c:v>
                </c:pt>
                <c:pt idx="16">
                  <c:v>Rafa</c:v>
                </c:pt>
                <c:pt idx="18">
                  <c:v>Jamie </c:v>
                </c:pt>
                <c:pt idx="20">
                  <c:v>Josh</c:v>
                </c:pt>
                <c:pt idx="22">
                  <c:v>Julien</c:v>
                </c:pt>
                <c:pt idx="24">
                  <c:v>Simi</c:v>
                </c:pt>
                <c:pt idx="26">
                  <c:v>Albert </c:v>
                </c:pt>
                <c:pt idx="28">
                  <c:v>Flo</c:v>
                </c:pt>
                <c:pt idx="30">
                  <c:v>Christian</c:v>
                </c:pt>
                <c:pt idx="32">
                  <c:v>Moritz</c:v>
                </c:pt>
              </c:strCache>
            </c:strRef>
          </c:cat>
          <c:val>
            <c:numRef>
              <c:f>letzterMonat!$F$18:$AQ$18</c:f>
              <c:numCache>
                <c:formatCode>General</c:formatCode>
                <c:ptCount val="38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0-4156-B3CF-217A804A42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'October-2022'!$H$18:$AO$18</c:f>
              <c:numCache>
                <c:formatCode>General</c:formatCode>
                <c:ptCount val="34"/>
                <c:pt idx="0">
                  <c:v>5</c:v>
                </c:pt>
                <c:pt idx="2">
                  <c:v>6</c:v>
                </c:pt>
                <c:pt idx="4">
                  <c:v>6</c:v>
                </c:pt>
                <c:pt idx="6">
                  <c:v>4</c:v>
                </c:pt>
                <c:pt idx="8">
                  <c:v>6</c:v>
                </c:pt>
                <c:pt idx="10">
                  <c:v>1</c:v>
                </c:pt>
                <c:pt idx="12">
                  <c:v>2</c:v>
                </c:pt>
                <c:pt idx="14">
                  <c:v>7</c:v>
                </c:pt>
                <c:pt idx="16">
                  <c:v>4</c:v>
                </c:pt>
                <c:pt idx="18">
                  <c:v>3</c:v>
                </c:pt>
                <c:pt idx="20">
                  <c:v>2</c:v>
                </c:pt>
                <c:pt idx="22">
                  <c:v>2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B-4CB2-AF4A-3C2A591B02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7663712273996363E-2"/>
          <c:y val="3.7890007294660213E-3"/>
          <c:w val="0.90579926281654022"/>
          <c:h val="0.70786385177642108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'October-2022'!$H$20:$AO$20</c:f>
              <c:numCache>
                <c:formatCode>General</c:formatCode>
                <c:ptCount val="34"/>
                <c:pt idx="0">
                  <c:v>0</c:v>
                </c:pt>
                <c:pt idx="2">
                  <c:v>4</c:v>
                </c:pt>
                <c:pt idx="4">
                  <c:v>3</c:v>
                </c:pt>
                <c:pt idx="6">
                  <c:v>15</c:v>
                </c:pt>
                <c:pt idx="8">
                  <c:v>17</c:v>
                </c:pt>
                <c:pt idx="10">
                  <c:v>0</c:v>
                </c:pt>
                <c:pt idx="12">
                  <c:v>14</c:v>
                </c:pt>
                <c:pt idx="14">
                  <c:v>2</c:v>
                </c:pt>
                <c:pt idx="16">
                  <c:v>2</c:v>
                </c:pt>
                <c:pt idx="18">
                  <c:v>0</c:v>
                </c:pt>
                <c:pt idx="20">
                  <c:v>7</c:v>
                </c:pt>
                <c:pt idx="22">
                  <c:v>5</c:v>
                </c:pt>
                <c:pt idx="24">
                  <c:v>-1</c:v>
                </c:pt>
                <c:pt idx="26">
                  <c:v>-1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A-4071-96F1-DB2179C137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de-DE"/>
              <a:t>Siegquote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Siegquote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'October-2022'!$H$1:$AO$1</c:f>
              <c:strCache>
                <c:ptCount val="33"/>
                <c:pt idx="0">
                  <c:v>Daniel </c:v>
                </c:pt>
                <c:pt idx="2">
                  <c:v>Molli</c:v>
                </c:pt>
                <c:pt idx="4">
                  <c:v>Fabi</c:v>
                </c:pt>
                <c:pt idx="6">
                  <c:v>Nico</c:v>
                </c:pt>
                <c:pt idx="8">
                  <c:v>Alex</c:v>
                </c:pt>
                <c:pt idx="10">
                  <c:v>Tobi</c:v>
                </c:pt>
                <c:pt idx="12">
                  <c:v>Crouch</c:v>
                </c:pt>
                <c:pt idx="14">
                  <c:v>Julien</c:v>
                </c:pt>
                <c:pt idx="16">
                  <c:v>Josh</c:v>
                </c:pt>
                <c:pt idx="18">
                  <c:v>Jamie </c:v>
                </c:pt>
                <c:pt idx="20">
                  <c:v>Albert </c:v>
                </c:pt>
                <c:pt idx="22">
                  <c:v>Rafa</c:v>
                </c:pt>
                <c:pt idx="24">
                  <c:v>Robin</c:v>
                </c:pt>
                <c:pt idx="26">
                  <c:v>Simi</c:v>
                </c:pt>
                <c:pt idx="28">
                  <c:v>Christian</c:v>
                </c:pt>
                <c:pt idx="30">
                  <c:v>Moritz</c:v>
                </c:pt>
                <c:pt idx="32">
                  <c:v>Otis</c:v>
                </c:pt>
              </c:strCache>
            </c:strRef>
          </c:cat>
          <c:val>
            <c:numRef>
              <c:f>'October-2022'!$H$17:$AO$17</c:f>
              <c:numCache>
                <c:formatCode>0%</c:formatCode>
                <c:ptCount val="34"/>
                <c:pt idx="0">
                  <c:v>1</c:v>
                </c:pt>
                <c:pt idx="2">
                  <c:v>0.6</c:v>
                </c:pt>
                <c:pt idx="4">
                  <c:v>0.6</c:v>
                </c:pt>
                <c:pt idx="6">
                  <c:v>0.5714285714285714</c:v>
                </c:pt>
                <c:pt idx="8">
                  <c:v>0.75</c:v>
                </c:pt>
                <c:pt idx="10">
                  <c:v>0</c:v>
                </c:pt>
                <c:pt idx="12">
                  <c:v>0.25</c:v>
                </c:pt>
                <c:pt idx="14">
                  <c:v>0.7</c:v>
                </c:pt>
                <c:pt idx="16">
                  <c:v>0.44444444444444442</c:v>
                </c:pt>
                <c:pt idx="18">
                  <c:v>0.3</c:v>
                </c:pt>
                <c:pt idx="20">
                  <c:v>0.25</c:v>
                </c:pt>
                <c:pt idx="22">
                  <c:v>0.2857142857142857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8-4ED0-9943-07FFF8E2A1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71228239"/>
        <c:axId val="1271222831"/>
      </c:barChart>
      <c:catAx>
        <c:axId val="1271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222831"/>
        <c:crosses val="autoZero"/>
        <c:auto val="1"/>
        <c:lblAlgn val="ctr"/>
        <c:lblOffset val="100"/>
        <c:noMultiLvlLbl val="0"/>
      </c:catAx>
      <c:valAx>
        <c:axId val="12712228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71228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Siege: Alt vs. Jung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3E-44D3-8C55-135FCD8D04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E5B-43F7-9E84-8A56BF4C834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Jahresauswertung!$B$1:$E$1</c15:sqref>
                  </c15:fullRef>
                </c:ext>
              </c:extLst>
              <c:f>(Jahresauswertung!$B$1,Jahresauswertung!$D$1)</c:f>
              <c:strCache>
                <c:ptCount val="2"/>
                <c:pt idx="0">
                  <c:v>Alt</c:v>
                </c:pt>
                <c:pt idx="1">
                  <c:v>Jung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Jahresauswertung!$B$18:$E$18</c15:sqref>
                  </c15:fullRef>
                </c:ext>
              </c:extLst>
              <c:f>(Jahresauswertung!$B$18,Jahresauswertung!$D$18)</c:f>
              <c:numCache>
                <c:formatCode>General</c:formatCode>
                <c:ptCount val="2"/>
                <c:pt idx="0">
                  <c:v>12</c:v>
                </c:pt>
                <c:pt idx="1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CA3E-44D3-8C55-135FCD8D042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18956</xdr:colOff>
      <xdr:row>22</xdr:row>
      <xdr:rowOff>1632</xdr:rowOff>
    </xdr:from>
    <xdr:to>
      <xdr:col>43</xdr:col>
      <xdr:colOff>47388</xdr:colOff>
      <xdr:row>40</xdr:row>
      <xdr:rowOff>28433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47CD9AB-F2C0-4D9B-BFEB-3BC71A636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42</xdr:row>
      <xdr:rowOff>0</xdr:rowOff>
    </xdr:from>
    <xdr:to>
      <xdr:col>43</xdr:col>
      <xdr:colOff>42505</xdr:colOff>
      <xdr:row>60</xdr:row>
      <xdr:rowOff>26801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2E0ADE-9409-4AB3-BA3B-5F9EF817D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42</xdr:row>
      <xdr:rowOff>1</xdr:rowOff>
    </xdr:from>
    <xdr:to>
      <xdr:col>21</xdr:col>
      <xdr:colOff>123210</xdr:colOff>
      <xdr:row>60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45647B0-D720-4F21-ADB6-461052891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464403</xdr:colOff>
      <xdr:row>22</xdr:row>
      <xdr:rowOff>113730</xdr:rowOff>
    </xdr:from>
    <xdr:to>
      <xdr:col>10</xdr:col>
      <xdr:colOff>284328</xdr:colOff>
      <xdr:row>40</xdr:row>
      <xdr:rowOff>66343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F30E8677-7D8C-4591-8CF2-C9BB17AC7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539750</xdr:colOff>
      <xdr:row>0</xdr:row>
      <xdr:rowOff>15875</xdr:rowOff>
    </xdr:from>
    <xdr:to>
      <xdr:col>8</xdr:col>
      <xdr:colOff>444500</xdr:colOff>
      <xdr:row>17</xdr:row>
      <xdr:rowOff>47625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ED3A69D-D8FC-430E-89A3-9E2CEDEEA5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254001</xdr:colOff>
      <xdr:row>17</xdr:row>
      <xdr:rowOff>79375</xdr:rowOff>
    </xdr:from>
    <xdr:to>
      <xdr:col>12</xdr:col>
      <xdr:colOff>63500</xdr:colOff>
      <xdr:row>35</xdr:row>
      <xdr:rowOff>50840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FB7BEC0-93F1-4BFC-BBD6-BB9AAFAEE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253999</xdr:colOff>
      <xdr:row>35</xdr:row>
      <xdr:rowOff>174625</xdr:rowOff>
    </xdr:from>
    <xdr:to>
      <xdr:col>12</xdr:col>
      <xdr:colOff>63500</xdr:colOff>
      <xdr:row>53</xdr:row>
      <xdr:rowOff>38141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3F9BD58-BF52-49C4-B7F4-D4E2855B6D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238125</xdr:colOff>
      <xdr:row>53</xdr:row>
      <xdr:rowOff>158750</xdr:rowOff>
    </xdr:from>
    <xdr:to>
      <xdr:col>12</xdr:col>
      <xdr:colOff>2268</xdr:colOff>
      <xdr:row>71</xdr:row>
      <xdr:rowOff>22266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B3BE388-A150-414B-9016-FED0A7101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18956</xdr:colOff>
      <xdr:row>25</xdr:row>
      <xdr:rowOff>1632</xdr:rowOff>
    </xdr:from>
    <xdr:to>
      <xdr:col>43</xdr:col>
      <xdr:colOff>47388</xdr:colOff>
      <xdr:row>43</xdr:row>
      <xdr:rowOff>28433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E29A3CA-A934-8341-868D-DFC55BAD4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42505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1C0CF6C-CB72-FF4D-9F1D-48E7C19E7CA1}"/>
            </a:ext>
            <a:ext uri="{147F2762-F138-4A5C-976F-8EAC2B608ADB}">
              <a16:predDERef xmlns:a16="http://schemas.microsoft.com/office/drawing/2014/main" pred="{1E29A3CA-A934-8341-868D-DFC55BAD4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BF6C578-F5B8-3144-8D61-5415F61E8042}"/>
            </a:ext>
            <a:ext uri="{147F2762-F138-4A5C-976F-8EAC2B608ADB}">
              <a16:predDERef xmlns:a16="http://schemas.microsoft.com/office/drawing/2014/main" pred="{F1C0CF6C-CB72-FF4D-9F1D-48E7C19E7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464403</xdr:colOff>
      <xdr:row>25</xdr:row>
      <xdr:rowOff>113730</xdr:rowOff>
    </xdr:from>
    <xdr:to>
      <xdr:col>10</xdr:col>
      <xdr:colOff>284328</xdr:colOff>
      <xdr:row>43</xdr:row>
      <xdr:rowOff>66343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50DECFD-E91F-0844-A14A-0A18149064F6}"/>
            </a:ext>
            <a:ext uri="{147F2762-F138-4A5C-976F-8EAC2B608ADB}">
              <a16:predDERef xmlns:a16="http://schemas.microsoft.com/office/drawing/2014/main" pred="{EBF6C578-F5B8-3144-8D61-5415F61E8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5CC3326E-7A47-09E6-A966-976F814C9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391834</xdr:colOff>
      <xdr:row>0</xdr:row>
      <xdr:rowOff>113644</xdr:rowOff>
    </xdr:from>
    <xdr:to>
      <xdr:col>14</xdr:col>
      <xdr:colOff>204611</xdr:colOff>
      <xdr:row>17</xdr:row>
      <xdr:rowOff>86430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0D581B0-FD0C-4117-8F66-0BCBC1905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408214</xdr:colOff>
      <xdr:row>0</xdr:row>
      <xdr:rowOff>0</xdr:rowOff>
    </xdr:from>
    <xdr:to>
      <xdr:col>8</xdr:col>
      <xdr:colOff>264425</xdr:colOff>
      <xdr:row>17</xdr:row>
      <xdr:rowOff>134041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EB72F17D-3DE5-4680-9A00-6AA4269AA5E9}"/>
            </a:ext>
            <a:ext uri="{147F2762-F138-4A5C-976F-8EAC2B608ADB}">
              <a16:predDERef xmlns:a16="http://schemas.microsoft.com/office/drawing/2014/main" pred="{EBF6C578-F5B8-3144-8D61-5415F61E8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111125</xdr:colOff>
      <xdr:row>18</xdr:row>
      <xdr:rowOff>63500</xdr:rowOff>
    </xdr:from>
    <xdr:to>
      <xdr:col>13</xdr:col>
      <xdr:colOff>568182</xdr:colOff>
      <xdr:row>36</xdr:row>
      <xdr:rowOff>90301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7FEC9B7-69A4-46A3-A045-2BE3DE582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36</xdr:row>
      <xdr:rowOff>174625</xdr:rowOff>
    </xdr:from>
    <xdr:to>
      <xdr:col>9</xdr:col>
      <xdr:colOff>432890</xdr:colOff>
      <xdr:row>55</xdr:row>
      <xdr:rowOff>10926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776518E3-179A-46A7-83C3-322504B2B6AF}"/>
            </a:ext>
            <a:ext uri="{147F2762-F138-4A5C-976F-8EAC2B608ADB}">
              <a16:predDERef xmlns:a16="http://schemas.microsoft.com/office/drawing/2014/main" pred="{F1C0CF6C-CB72-FF4D-9F1D-48E7C19E7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635000</xdr:colOff>
      <xdr:row>36</xdr:row>
      <xdr:rowOff>158750</xdr:rowOff>
    </xdr:from>
    <xdr:to>
      <xdr:col>18</xdr:col>
      <xdr:colOff>700962</xdr:colOff>
      <xdr:row>54</xdr:row>
      <xdr:rowOff>185551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3CF461D2-7E03-47D3-8578-20CE58401980}"/>
            </a:ext>
            <a:ext uri="{147F2762-F138-4A5C-976F-8EAC2B608ADB}">
              <a16:predDERef xmlns:a16="http://schemas.microsoft.com/office/drawing/2014/main" pred="{1E29A3CA-A934-8341-868D-DFC55BAD4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18956</xdr:colOff>
      <xdr:row>25</xdr:row>
      <xdr:rowOff>1632</xdr:rowOff>
    </xdr:from>
    <xdr:to>
      <xdr:col>43</xdr:col>
      <xdr:colOff>47388</xdr:colOff>
      <xdr:row>43</xdr:row>
      <xdr:rowOff>28433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51717F0-E810-4757-827C-1D272B64A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246418</xdr:colOff>
      <xdr:row>45</xdr:row>
      <xdr:rowOff>0</xdr:rowOff>
    </xdr:from>
    <xdr:to>
      <xdr:col>43</xdr:col>
      <xdr:colOff>42505</xdr:colOff>
      <xdr:row>63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D85FE0-1AB7-4F8B-A675-3D39FE1DE12E}"/>
            </a:ext>
            <a:ext uri="{147F2762-F138-4A5C-976F-8EAC2B608ADB}">
              <a16:predDERef xmlns:a16="http://schemas.microsoft.com/office/drawing/2014/main" pred="{1E29A3CA-A934-8341-868D-DFC55BAD4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341195</xdr:colOff>
      <xdr:row>45</xdr:row>
      <xdr:rowOff>1</xdr:rowOff>
    </xdr:from>
    <xdr:to>
      <xdr:col>21</xdr:col>
      <xdr:colOff>123210</xdr:colOff>
      <xdr:row>63</xdr:row>
      <xdr:rowOff>26802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866F3B8-9485-42E7-B55F-51F9BAAC4A9C}"/>
            </a:ext>
            <a:ext uri="{147F2762-F138-4A5C-976F-8EAC2B608ADB}">
              <a16:predDERef xmlns:a16="http://schemas.microsoft.com/office/drawing/2014/main" pred="{F1C0CF6C-CB72-FF4D-9F1D-48E7C19E7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464403</xdr:colOff>
      <xdr:row>25</xdr:row>
      <xdr:rowOff>113730</xdr:rowOff>
    </xdr:from>
    <xdr:to>
      <xdr:col>10</xdr:col>
      <xdr:colOff>284328</xdr:colOff>
      <xdr:row>43</xdr:row>
      <xdr:rowOff>66343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006BD8B-8A5E-4E9B-A494-7D0AB221EEDC}"/>
            </a:ext>
            <a:ext uri="{147F2762-F138-4A5C-976F-8EAC2B608ADB}">
              <a16:predDERef xmlns:a16="http://schemas.microsoft.com/office/drawing/2014/main" pred="{EBF6C578-F5B8-3144-8D61-5415F61E8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172357</xdr:colOff>
      <xdr:row>23</xdr:row>
      <xdr:rowOff>120650</xdr:rowOff>
    </xdr:from>
    <xdr:to>
      <xdr:col>51</xdr:col>
      <xdr:colOff>544286</xdr:colOff>
      <xdr:row>41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3BB93D4-29D6-409E-BCBA-AA97CCDDE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4883</xdr:colOff>
      <xdr:row>22</xdr:row>
      <xdr:rowOff>1632</xdr:rowOff>
    </xdr:from>
    <xdr:to>
      <xdr:col>43</xdr:col>
      <xdr:colOff>47388</xdr:colOff>
      <xdr:row>40</xdr:row>
      <xdr:rowOff>28433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6291E43-20E9-49FD-B4B7-5038622BD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42</xdr:row>
      <xdr:rowOff>0</xdr:rowOff>
    </xdr:from>
    <xdr:to>
      <xdr:col>43</xdr:col>
      <xdr:colOff>42505</xdr:colOff>
      <xdr:row>60</xdr:row>
      <xdr:rowOff>26801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06F253F-8040-44FA-82C2-20D23DE86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18955</xdr:colOff>
      <xdr:row>40</xdr:row>
      <xdr:rowOff>18955</xdr:rowOff>
    </xdr:from>
    <xdr:to>
      <xdr:col>43</xdr:col>
      <xdr:colOff>686982</xdr:colOff>
      <xdr:row>58</xdr:row>
      <xdr:rowOff>45755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14AD45F-C4C7-4CFB-A6B2-452CC41B6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28433</xdr:colOff>
      <xdr:row>20</xdr:row>
      <xdr:rowOff>152400</xdr:rowOff>
    </xdr:from>
    <xdr:to>
      <xdr:col>43</xdr:col>
      <xdr:colOff>24306</xdr:colOff>
      <xdr:row>38</xdr:row>
      <xdr:rowOff>179201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4E5FAE4-19A9-4CE6-9F56-973C9296D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59</xdr:row>
      <xdr:rowOff>0</xdr:rowOff>
    </xdr:from>
    <xdr:to>
      <xdr:col>43</xdr:col>
      <xdr:colOff>686982</xdr:colOff>
      <xdr:row>77</xdr:row>
      <xdr:rowOff>26801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F91409B-FF41-45A5-8689-62BBBB647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552545</xdr:colOff>
      <xdr:row>21</xdr:row>
      <xdr:rowOff>130602</xdr:rowOff>
    </xdr:from>
    <xdr:to>
      <xdr:col>9</xdr:col>
      <xdr:colOff>28433</xdr:colOff>
      <xdr:row>36</xdr:row>
      <xdr:rowOff>172682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DF060C1-5764-E578-BD42-8F4A167BD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1146C525-B17F-417A-AFF0-AF623EA329E2}">
    <nsvFilter filterId="{20160481-B255-41FB-8A7D-7D41A2153DE3}" ref="AS1:AU14" tableId="2"/>
    <nsvFilter filterId="{0A5886CF-17E4-417F-BEBC-4449DAB4F397}" ref="A1:AP20" tableId="0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4E46ACF2-B847-6941-A0E1-84C4A50DB138}">
    <nsvFilter filterId="{20160481-B255-41FB-8A7D-7D41A2153DE3}" ref="AU1:AY15" tableId="1"/>
    <nsvFilter filterId="{0A5886CF-17E4-417F-BEBC-4449DAB4F397}" ref="A1:AP20" tableId="0"/>
  </namedSheetView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3A4D8651-5EE5-41D6-868B-7EE03D7439D4}">
    <nsvFilter filterId="{20160481-B255-41FB-8A7D-7D41A2153DE3}" ref="AU1:AY15" tableId="8"/>
    <nsvFilter filterId="{0A5886CF-17E4-417F-BEBC-4449DAB4F397}" ref="A1:AP20" tableId="0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60481-B255-41FB-8A7D-7D41A2153DE3}" name="Tabelle2" displayName="Tabelle2" ref="AS1:AU14" totalsRowShown="0" dataDxfId="65">
  <autoFilter ref="AS1:AU14" xr:uid="{20160481-B255-41FB-8A7D-7D41A2153DE3}"/>
  <sortState xmlns:xlrd2="http://schemas.microsoft.com/office/spreadsheetml/2017/richdata2" ref="AS2:AU14">
    <sortCondition ref="AT1:AT14"/>
  </sortState>
  <tableColumns count="3">
    <tableColumn id="2" xr3:uid="{9FC63AFB-EBE2-485A-924D-89F94C0E3752}" name="Name" dataDxfId="64">
      <calculatedColumnFormula>T1</calculatedColumnFormula>
    </tableColumn>
    <tableColumn id="1" xr3:uid="{A61006B6-6EBC-4016-AE3F-A9822FA2A402}" name="Platzierung nach Siegen" dataDxfId="63">
      <calculatedColumnFormula>T17</calculatedColumnFormula>
    </tableColumn>
    <tableColumn id="3" xr3:uid="{589E4596-7905-4467-B598-2209935AD334}" name="Tore" dataDxfId="62">
      <calculatedColumnFormula>$H$20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75F8F9-357F-4AC6-A0E2-8AC45E46F4C5}" name="Tabelle24" displayName="Tabelle24" ref="A1:C14" totalsRowShown="0" dataDxfId="61">
  <autoFilter ref="A1:C14" xr:uid="{C375F8F9-357F-4AC6-A0E2-8AC45E46F4C5}"/>
  <sortState xmlns:xlrd2="http://schemas.microsoft.com/office/spreadsheetml/2017/richdata2" ref="A2:C14">
    <sortCondition ref="B1:B14"/>
  </sortState>
  <tableColumns count="3">
    <tableColumn id="2" xr3:uid="{9742E144-0860-45B7-A320-6D74590068AC}" name="Name" dataDxfId="60">
      <calculatedColumnFormula>Tabelle2[[#This Row],[Name]]</calculatedColumnFormula>
    </tableColumn>
    <tableColumn id="1" xr3:uid="{4E9629D3-9539-4669-9654-DA3E91100F20}" name="Platzierung nach Siegen" dataDxfId="59">
      <calculatedColumnFormula>Tabelle2[[#This Row],[Platzierung nach Siegen]]</calculatedColumnFormula>
    </tableColumn>
    <tableColumn id="3" xr3:uid="{F87885EC-C582-46EC-88CA-EB95EE925178}" name="Tore" dataDxfId="58">
      <calculatedColumnFormula>Tabelle2[[#This Row],[Tore]]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E8608-966B-0249-99FA-5741E23D261D}" name="Tabelle22" displayName="Tabelle22" ref="AU1:AY15" totalsRowShown="0" dataDxfId="51">
  <autoFilter ref="AU1:AY15" xr:uid="{20160481-B255-41FB-8A7D-7D41A2153DE3}"/>
  <sortState xmlns:xlrd2="http://schemas.microsoft.com/office/spreadsheetml/2017/richdata2" ref="AU2:AW14">
    <sortCondition ref="AV1:AV14"/>
  </sortState>
  <tableColumns count="5">
    <tableColumn id="2" xr3:uid="{6D6675FF-3BE1-A347-B8D1-C55370B45139}" name="Name" dataDxfId="50">
      <calculatedColumnFormula>T1</calculatedColumnFormula>
    </tableColumn>
    <tableColumn id="1" xr3:uid="{4A07D861-28F1-3F4E-88AB-D55F77F41993}" name="Platzierung nach Siegen" dataDxfId="49">
      <calculatedColumnFormula>T17</calculatedColumnFormula>
    </tableColumn>
    <tableColumn id="3" xr3:uid="{3CEEE090-12BC-EF4D-A03D-3BD61EC08DE2}" name="Tore" dataDxfId="48"/>
    <tableColumn id="4" xr3:uid="{2FF3B0B7-45EB-45B0-A0A6-AFFDEAF69AE7}" name="Siegquote">
      <calculatedColumnFormula>$T$17</calculatedColumnFormula>
    </tableColumn>
    <tableColumn id="5" xr3:uid="{0EA7CD00-2476-47F7-9639-359DF59ACE95}" name="Siege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1108A4-9B4F-4CF1-8A59-0C4262E6B827}" name="Tabelle227" displayName="Tabelle227" ref="BA1:BC18" dataDxfId="46">
  <autoFilter ref="BA1:BC18" xr:uid="{6E1108A4-9B4F-4CF1-8A59-0C4262E6B827}"/>
  <sortState xmlns:xlrd2="http://schemas.microsoft.com/office/spreadsheetml/2017/richdata2" ref="BA2:BC18">
    <sortCondition descending="1" ref="BC1:BC18"/>
  </sortState>
  <tableColumns count="3">
    <tableColumn id="2" xr3:uid="{6B14900C-E16A-4F5A-B62B-623F60C3C9D2}" name="Name" totalsRowFunction="custom" dataDxfId="45" totalsRowDxfId="44">
      <calculatedColumnFormula>X1</calculatedColumnFormula>
      <totalsRowFormula>AH1</totalsRowFormula>
    </tableColumn>
    <tableColumn id="1" xr3:uid="{E9296013-7922-4188-AE31-99AE45E2D4F1}" name="Platzierung nach Siegen" totalsRowFunction="custom" dataDxfId="43" totalsRowDxfId="42">
      <totalsRowFormula>_xlfn.RANK.EQ($AH$17,$F$17:$AQ$17)</totalsRowFormula>
    </tableColumn>
    <tableColumn id="3" xr3:uid="{6B230326-30B0-4521-BA29-4AA3308DCA54}" name="Tore" totalsRowFunction="custom" dataDxfId="41" totalsRowDxfId="40">
      <totalsRowFormula>AH20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F58C92-5ADD-4E82-B599-869F4D1C0004}" name="Tabelle7" displayName="Tabelle7" ref="BE1:BF15" totalsRowShown="0" headerRowDxfId="39" headerRowBorderDxfId="38" tableBorderDxfId="37" totalsRowBorderDxfId="36">
  <autoFilter ref="BE1:BF15" xr:uid="{BAF58C92-5ADD-4E82-B599-869F4D1C0004}"/>
  <sortState xmlns:xlrd2="http://schemas.microsoft.com/office/spreadsheetml/2017/richdata2" ref="BE2:BF15">
    <sortCondition descending="1" ref="BF1:BF15"/>
  </sortState>
  <tableColumns count="2">
    <tableColumn id="1" xr3:uid="{7191E7B9-5CA6-4132-B860-85B0E734A01E}" name="Name" dataDxfId="35"/>
    <tableColumn id="2" xr3:uid="{A5C10F98-96E7-4E05-A616-237E4FC0F0D1}" name="Siege" dataDxfId="34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133CE5-D91F-450A-A10D-8D1DB9163274}" name="Tabelle245" displayName="Tabelle245" ref="A1:C15" totalsRowShown="0" dataDxfId="32">
  <autoFilter ref="A1:C15" xr:uid="{C375F8F9-357F-4AC6-A0E2-8AC45E46F4C5}"/>
  <sortState xmlns:xlrd2="http://schemas.microsoft.com/office/spreadsheetml/2017/richdata2" ref="A2:C14">
    <sortCondition ref="B1:B14"/>
  </sortState>
  <tableColumns count="3">
    <tableColumn id="2" xr3:uid="{E931C91F-22B3-4109-B4F4-04DDFF3237EC}" name="Name" dataDxfId="31">
      <calculatedColumnFormula>Tabelle22[[#This Row],[Name]]</calculatedColumnFormula>
    </tableColumn>
    <tableColumn id="1" xr3:uid="{20B2BAC6-B48A-41C0-9E50-6E2B3EEE3EBF}" name="Platzierung nach Siegen" dataDxfId="30">
      <calculatedColumnFormula>Tabelle22[[#This Row],[Platzierung nach Siegen]]</calculatedColumnFormula>
    </tableColumn>
    <tableColumn id="3" xr3:uid="{5DA8C969-B661-4816-BA07-3CFD9D690D95}" name="Tore" dataDxfId="29">
      <calculatedColumnFormula>Tabelle22[[#This Row],[Tore]]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AD42C4-7031-4D49-853F-9389B0D0528E}" name="Tabelle229" displayName="Tabelle229" ref="AU1:AY15" totalsRowShown="0" dataDxfId="22">
  <autoFilter ref="AU1:AY15" xr:uid="{20160481-B255-41FB-8A7D-7D41A2153DE3}"/>
  <sortState xmlns:xlrd2="http://schemas.microsoft.com/office/spreadsheetml/2017/richdata2" ref="AU2:AW14">
    <sortCondition ref="AV1:AV14"/>
  </sortState>
  <tableColumns count="5">
    <tableColumn id="2" xr3:uid="{CD60787C-30FB-4794-BEBE-2053F8A4B4CB}" name="Name" dataDxfId="21">
      <calculatedColumnFormula>T1</calculatedColumnFormula>
    </tableColumn>
    <tableColumn id="1" xr3:uid="{B276C408-F2AC-4151-8A9D-42F718786843}" name="Platzierung nach Siegen" dataDxfId="20">
      <calculatedColumnFormula>T17</calculatedColumnFormula>
    </tableColumn>
    <tableColumn id="3" xr3:uid="{26DECA64-2AA2-4C49-BCAB-F4F3ED55789C}" name="Tore" dataDxfId="19"/>
    <tableColumn id="4" xr3:uid="{C7DB86A5-C9AF-427A-BF74-90EE4345FC29}" name="Siegquote">
      <calculatedColumnFormula>$T$17</calculatedColumnFormula>
    </tableColumn>
    <tableColumn id="5" xr3:uid="{5755A29B-3160-44B9-B289-89FD3E22F5DD}" name="Siege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E3F190-DC1B-431A-9C49-18EC562E773F}" name="Tabelle22710" displayName="Tabelle22710" ref="BA1:BC18" dataDxfId="17">
  <autoFilter ref="BA1:BC18" xr:uid="{6E1108A4-9B4F-4CF1-8A59-0C4262E6B827}"/>
  <sortState xmlns:xlrd2="http://schemas.microsoft.com/office/spreadsheetml/2017/richdata2" ref="BA2:BC18">
    <sortCondition descending="1" ref="BC1:BC18"/>
  </sortState>
  <tableColumns count="3">
    <tableColumn id="2" xr3:uid="{BD7D7873-5AA6-45B1-86BB-6DF08191D864}" name="Name" totalsRowFunction="custom" dataDxfId="16" totalsRowDxfId="15">
      <calculatedColumnFormula>X1</calculatedColumnFormula>
      <totalsRowFormula>AH1</totalsRowFormula>
    </tableColumn>
    <tableColumn id="1" xr3:uid="{DD9A86E2-97DE-4B19-9D9C-07BB8543B3CE}" name="Platzierung nach Siegen" totalsRowFunction="custom" dataDxfId="14" totalsRowDxfId="13">
      <totalsRowFormula>_xlfn.RANK.EQ($AH$17,$F$17:$AQ$17)</totalsRowFormula>
    </tableColumn>
    <tableColumn id="3" xr3:uid="{A98B8C99-9E92-473C-B053-EE012D6FD124}" name="Tore" totalsRowFunction="custom" dataDxfId="12" totalsRowDxfId="11">
      <totalsRowFormula>AH20</totalsRow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971220-F288-42B7-8326-BAA24BB124C4}" name="Tabelle711" displayName="Tabelle711" ref="BE1:BF15" totalsRowShown="0" headerRowDxfId="10" headerRowBorderDxfId="9" tableBorderDxfId="8" totalsRowBorderDxfId="7">
  <autoFilter ref="BE1:BF15" xr:uid="{BAF58C92-5ADD-4E82-B599-869F4D1C0004}"/>
  <sortState xmlns:xlrd2="http://schemas.microsoft.com/office/spreadsheetml/2017/richdata2" ref="BE2:BF15">
    <sortCondition descending="1" ref="BF1:BF15"/>
  </sortState>
  <tableColumns count="2">
    <tableColumn id="1" xr3:uid="{FAC9E342-1A9E-482D-88AE-DB965A6E61D4}" name="Name" dataDxfId="6"/>
    <tableColumn id="2" xr3:uid="{FDFB3D6D-23F8-4120-BE06-85801A475C07}" name="Siege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microsoft.com/office/2019/04/relationships/namedSheetView" Target="../namedSheetViews/namedSheetView2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6" Type="http://schemas.microsoft.com/office/2019/04/relationships/namedSheetView" Target="../namedSheetViews/namedSheetView3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86CF-17E4-417F-BEBC-4449DAB4F397}">
  <dimension ref="A1:AW27"/>
  <sheetViews>
    <sheetView tabSelected="1" zoomScale="70" zoomScaleNormal="70" workbookViewId="0">
      <selection activeCell="AS34" sqref="AS34"/>
    </sheetView>
  </sheetViews>
  <sheetFormatPr defaultColWidth="10.7109375" defaultRowHeight="15" x14ac:dyDescent="0.25"/>
  <cols>
    <col min="1" max="1" width="13.5703125" customWidth="1"/>
    <col min="2" max="43" width="4.5703125" customWidth="1"/>
    <col min="45" max="45" width="14.85546875" customWidth="1"/>
    <col min="46" max="46" width="22.5703125" customWidth="1"/>
    <col min="47" max="47" width="15" customWidth="1"/>
  </cols>
  <sheetData>
    <row r="1" spans="1:47" ht="15.75" thickBot="1" x14ac:dyDescent="0.3">
      <c r="B1" s="50" t="s">
        <v>15</v>
      </c>
      <c r="C1" s="50"/>
      <c r="D1" s="50" t="s">
        <v>16</v>
      </c>
      <c r="E1" s="50"/>
      <c r="F1" s="58" t="s">
        <v>2</v>
      </c>
      <c r="G1" s="59"/>
      <c r="H1" s="58" t="s">
        <v>18</v>
      </c>
      <c r="I1" s="59"/>
      <c r="J1" s="23" t="s">
        <v>4</v>
      </c>
      <c r="K1" s="24"/>
      <c r="L1" s="58" t="s">
        <v>1</v>
      </c>
      <c r="M1" s="59"/>
      <c r="N1" s="23" t="s">
        <v>5</v>
      </c>
      <c r="O1" s="24"/>
      <c r="P1" s="23" t="s">
        <v>3</v>
      </c>
      <c r="Q1" s="24"/>
      <c r="R1" s="58" t="s">
        <v>38</v>
      </c>
      <c r="S1" s="59"/>
      <c r="T1" s="58" t="s">
        <v>0</v>
      </c>
      <c r="U1" s="59"/>
      <c r="V1" s="58" t="s">
        <v>10</v>
      </c>
      <c r="W1" s="59"/>
      <c r="X1" s="58" t="s">
        <v>9</v>
      </c>
      <c r="Y1" s="59"/>
      <c r="Z1" s="58" t="s">
        <v>8</v>
      </c>
      <c r="AA1" s="59"/>
      <c r="AB1" s="58" t="s">
        <v>17</v>
      </c>
      <c r="AC1" s="59"/>
      <c r="AD1" s="62" t="s">
        <v>7</v>
      </c>
      <c r="AE1" s="55"/>
      <c r="AF1" s="62" t="s">
        <v>6</v>
      </c>
      <c r="AG1" s="55"/>
      <c r="AH1" s="58" t="s">
        <v>11</v>
      </c>
      <c r="AI1" s="59"/>
      <c r="AJ1" s="62" t="s">
        <v>21</v>
      </c>
      <c r="AK1" s="55"/>
      <c r="AL1" s="62" t="s">
        <v>20</v>
      </c>
      <c r="AM1" s="55"/>
      <c r="AN1" s="62" t="s">
        <v>36</v>
      </c>
      <c r="AO1" s="62"/>
      <c r="AP1" s="54" t="s">
        <v>19</v>
      </c>
      <c r="AQ1" s="55"/>
      <c r="AR1" t="s">
        <v>39</v>
      </c>
      <c r="AS1" t="s">
        <v>41</v>
      </c>
      <c r="AT1" t="s">
        <v>40</v>
      </c>
      <c r="AU1" t="s">
        <v>14</v>
      </c>
    </row>
    <row r="2" spans="1:47" x14ac:dyDescent="0.25">
      <c r="A2" s="1">
        <v>44837</v>
      </c>
      <c r="B2" t="str">
        <f>IF(C2&gt;D2,1,IF(ISBLANK(C2),"0","-1"))</f>
        <v>0</v>
      </c>
      <c r="C2" s="3"/>
      <c r="D2" s="4"/>
      <c r="E2" t="str">
        <f>IF(C2&lt;D2,1,IF(ISBLANK(C2),"0","-1"))</f>
        <v>0</v>
      </c>
      <c r="F2" s="11"/>
      <c r="G2" s="2"/>
      <c r="H2" s="11"/>
      <c r="I2" s="2"/>
      <c r="J2" s="11"/>
      <c r="K2" s="2"/>
      <c r="L2" s="11"/>
      <c r="M2" s="2"/>
      <c r="N2" s="11"/>
      <c r="O2" s="2"/>
      <c r="P2" s="11"/>
      <c r="Q2" s="2"/>
      <c r="R2" s="11"/>
      <c r="S2" s="2"/>
      <c r="T2" s="11"/>
      <c r="U2" s="2"/>
      <c r="V2" s="11"/>
      <c r="W2" s="2"/>
      <c r="X2" s="11"/>
      <c r="Y2" s="2"/>
      <c r="Z2" s="11"/>
      <c r="AA2" s="2"/>
      <c r="AB2" s="11"/>
      <c r="AC2" s="2"/>
      <c r="AD2" s="9"/>
      <c r="AE2" s="2"/>
      <c r="AF2" s="9"/>
      <c r="AG2" s="2"/>
      <c r="AH2" s="11"/>
      <c r="AI2" s="2"/>
      <c r="AJ2" s="9"/>
      <c r="AK2" s="2"/>
      <c r="AL2" s="9"/>
      <c r="AM2" s="2"/>
      <c r="AN2" s="11"/>
      <c r="AO2" s="9"/>
      <c r="AP2" s="11"/>
      <c r="AQ2" s="2"/>
      <c r="AS2" s="15" t="str">
        <f>$H$1</f>
        <v xml:space="preserve">Daniel </v>
      </c>
      <c r="AT2" s="15">
        <f>_xlfn.RANK.EQ($H$17,$H$17:$AB$17)</f>
        <v>1</v>
      </c>
      <c r="AU2" s="15">
        <f>$H$20</f>
        <v>0</v>
      </c>
    </row>
    <row r="3" spans="1:47" x14ac:dyDescent="0.25">
      <c r="A3" s="1">
        <v>44839</v>
      </c>
      <c r="B3">
        <f t="shared" ref="B3:B14" si="0">IF(C3&gt;D3,1,IF(ISBLANK(C3),"0","-1"))</f>
        <v>1</v>
      </c>
      <c r="C3" s="5">
        <v>12</v>
      </c>
      <c r="D3" s="6">
        <v>4</v>
      </c>
      <c r="E3" t="str">
        <f t="shared" ref="E3:E14" si="1">IF(C3&lt;D3,1,IF(ISBLANK(C3),"0","-1"))</f>
        <v>-1</v>
      </c>
      <c r="F3" s="11">
        <v>1</v>
      </c>
      <c r="G3" s="2"/>
      <c r="H3" s="11">
        <v>1</v>
      </c>
      <c r="I3" s="2"/>
      <c r="J3" s="11">
        <v>1</v>
      </c>
      <c r="K3" s="2">
        <v>2</v>
      </c>
      <c r="L3" s="11">
        <v>1</v>
      </c>
      <c r="M3" s="2">
        <v>1</v>
      </c>
      <c r="N3" s="11">
        <v>1</v>
      </c>
      <c r="O3" s="2">
        <v>5</v>
      </c>
      <c r="P3" s="11">
        <v>1</v>
      </c>
      <c r="Q3" s="2">
        <v>3</v>
      </c>
      <c r="R3" s="11"/>
      <c r="S3" s="2"/>
      <c r="T3" s="11"/>
      <c r="U3" s="2"/>
      <c r="V3" s="11">
        <v>1</v>
      </c>
      <c r="W3" s="2"/>
      <c r="X3" s="11">
        <v>-1</v>
      </c>
      <c r="Y3" s="2">
        <v>1</v>
      </c>
      <c r="Z3" s="11">
        <v>-1</v>
      </c>
      <c r="AA3" s="2"/>
      <c r="AB3" s="11">
        <v>-1</v>
      </c>
      <c r="AC3" s="2">
        <v>2</v>
      </c>
      <c r="AD3" s="9">
        <v>-1</v>
      </c>
      <c r="AE3" s="2">
        <v>1</v>
      </c>
      <c r="AF3" s="9">
        <v>-1</v>
      </c>
      <c r="AG3" s="2">
        <v>-1</v>
      </c>
      <c r="AH3" s="11">
        <v>-1</v>
      </c>
      <c r="AI3" s="2"/>
      <c r="AJ3" s="9"/>
      <c r="AK3" s="2"/>
      <c r="AL3" s="9"/>
      <c r="AM3" s="2"/>
      <c r="AN3" s="11"/>
      <c r="AO3" s="9"/>
      <c r="AP3" s="11"/>
      <c r="AQ3" s="2"/>
      <c r="AS3" s="15" t="str">
        <f>$P$1</f>
        <v>Alex</v>
      </c>
      <c r="AT3" s="15">
        <f>_xlfn.RANK.EQ($P$17,$H$17:$AB$17)</f>
        <v>2</v>
      </c>
      <c r="AU3" s="15">
        <f>$P$20</f>
        <v>17</v>
      </c>
    </row>
    <row r="4" spans="1:47" x14ac:dyDescent="0.25">
      <c r="A4" s="1">
        <v>44840</v>
      </c>
      <c r="B4">
        <f t="shared" si="0"/>
        <v>1</v>
      </c>
      <c r="C4" s="5">
        <v>11</v>
      </c>
      <c r="D4" s="6">
        <v>0</v>
      </c>
      <c r="E4" t="str">
        <f t="shared" si="1"/>
        <v>-1</v>
      </c>
      <c r="F4" s="11">
        <v>1</v>
      </c>
      <c r="G4" s="2"/>
      <c r="H4" s="11">
        <v>1</v>
      </c>
      <c r="I4" s="2"/>
      <c r="J4" s="11">
        <v>1</v>
      </c>
      <c r="K4" s="2">
        <v>0</v>
      </c>
      <c r="L4" s="11">
        <v>1</v>
      </c>
      <c r="M4" s="2"/>
      <c r="N4" s="11">
        <v>1</v>
      </c>
      <c r="O4" s="2">
        <v>2</v>
      </c>
      <c r="P4" s="11">
        <v>1</v>
      </c>
      <c r="Q4" s="2">
        <v>6</v>
      </c>
      <c r="R4" s="11"/>
      <c r="S4" s="2"/>
      <c r="T4" s="11"/>
      <c r="U4" s="2"/>
      <c r="V4" s="11">
        <v>1</v>
      </c>
      <c r="W4" s="2"/>
      <c r="X4" s="11">
        <v>1</v>
      </c>
      <c r="Y4" s="2"/>
      <c r="Z4" s="11">
        <v>-1</v>
      </c>
      <c r="AA4" s="2"/>
      <c r="AB4" s="11">
        <v>-1</v>
      </c>
      <c r="AC4" s="2"/>
      <c r="AD4" s="9">
        <v>-1</v>
      </c>
      <c r="AE4" s="2"/>
      <c r="AF4" s="9">
        <v>-1</v>
      </c>
      <c r="AG4" s="2"/>
      <c r="AH4" s="11">
        <v>-1</v>
      </c>
      <c r="AI4" s="2">
        <v>-1</v>
      </c>
      <c r="AJ4" s="9"/>
      <c r="AK4" s="2"/>
      <c r="AL4" s="9">
        <v>-1</v>
      </c>
      <c r="AM4" s="2"/>
      <c r="AN4" s="11"/>
      <c r="AO4" s="9"/>
      <c r="AP4" s="11">
        <v>-1</v>
      </c>
      <c r="AQ4" s="2"/>
      <c r="AS4" s="15" t="str">
        <f>$V$1</f>
        <v>Julien</v>
      </c>
      <c r="AT4" s="15">
        <f>_xlfn.RANK.EQ($V$17,$H$17:$AB$17)</f>
        <v>3</v>
      </c>
      <c r="AU4" s="15">
        <f>$V$20</f>
        <v>2</v>
      </c>
    </row>
    <row r="5" spans="1:47" x14ac:dyDescent="0.25">
      <c r="A5" s="1">
        <v>44844</v>
      </c>
      <c r="B5" t="str">
        <f t="shared" si="0"/>
        <v>-1</v>
      </c>
      <c r="C5" s="5">
        <v>1</v>
      </c>
      <c r="D5" s="6">
        <v>3</v>
      </c>
      <c r="E5">
        <f t="shared" si="1"/>
        <v>1</v>
      </c>
      <c r="F5" s="28">
        <v>-1</v>
      </c>
      <c r="G5" s="2">
        <v>1</v>
      </c>
      <c r="H5" s="11"/>
      <c r="I5" s="2"/>
      <c r="J5" s="28">
        <v>-1</v>
      </c>
      <c r="K5" s="2"/>
      <c r="L5" s="28">
        <v>-1</v>
      </c>
      <c r="M5" s="2"/>
      <c r="N5" s="28">
        <v>-1</v>
      </c>
      <c r="O5" s="2"/>
      <c r="P5" s="28">
        <v>1</v>
      </c>
      <c r="Q5" s="2">
        <v>2</v>
      </c>
      <c r="R5" s="11"/>
      <c r="S5" s="2"/>
      <c r="T5" s="11">
        <v>-1</v>
      </c>
      <c r="U5" s="2">
        <v>1</v>
      </c>
      <c r="V5" s="11">
        <v>1</v>
      </c>
      <c r="W5" s="2"/>
      <c r="X5" s="11">
        <v>1</v>
      </c>
      <c r="Y5" s="2"/>
      <c r="Z5" s="11">
        <v>1</v>
      </c>
      <c r="AA5" s="2"/>
      <c r="AB5" s="11"/>
      <c r="AC5" s="2"/>
      <c r="AD5" s="9"/>
      <c r="AE5" s="2"/>
      <c r="AF5" s="9"/>
      <c r="AG5" s="2"/>
      <c r="AH5" s="11"/>
      <c r="AI5" s="2"/>
      <c r="AJ5" s="9">
        <v>-1</v>
      </c>
      <c r="AK5" s="2"/>
      <c r="AL5" s="9"/>
      <c r="AM5" s="2"/>
      <c r="AN5" s="11"/>
      <c r="AO5" s="9"/>
      <c r="AP5" s="11"/>
      <c r="AQ5" s="2"/>
      <c r="AS5" s="15" t="str">
        <f>$J$1</f>
        <v>Molli</v>
      </c>
      <c r="AT5" s="15">
        <f>_xlfn.RANK.EQ($J$17,$H$17:$AB$17)</f>
        <v>4</v>
      </c>
      <c r="AU5" s="15">
        <f>$J$20</f>
        <v>4</v>
      </c>
    </row>
    <row r="6" spans="1:47" x14ac:dyDescent="0.25">
      <c r="A6" s="1">
        <v>44846</v>
      </c>
      <c r="B6" t="str">
        <f t="shared" si="0"/>
        <v>-1</v>
      </c>
      <c r="C6" s="5">
        <v>2</v>
      </c>
      <c r="D6" s="6">
        <v>3</v>
      </c>
      <c r="E6">
        <f t="shared" si="1"/>
        <v>1</v>
      </c>
      <c r="F6" s="28">
        <v>-1</v>
      </c>
      <c r="G6" s="2"/>
      <c r="H6" s="11"/>
      <c r="I6" s="2"/>
      <c r="J6" s="28">
        <v>-1</v>
      </c>
      <c r="K6" s="2"/>
      <c r="L6" s="28">
        <v>-1</v>
      </c>
      <c r="M6" s="2"/>
      <c r="N6" s="28">
        <v>-1</v>
      </c>
      <c r="O6" s="2">
        <v>1</v>
      </c>
      <c r="P6" s="28">
        <v>-1</v>
      </c>
      <c r="Q6" s="2"/>
      <c r="R6" s="11"/>
      <c r="S6" s="2"/>
      <c r="T6" s="11">
        <v>-1</v>
      </c>
      <c r="U6" s="2">
        <v>2</v>
      </c>
      <c r="V6" s="28">
        <v>1</v>
      </c>
      <c r="W6" s="2"/>
      <c r="X6" s="28">
        <v>1</v>
      </c>
      <c r="Y6" s="2"/>
      <c r="Z6" s="28">
        <v>1</v>
      </c>
      <c r="AA6" s="2"/>
      <c r="AB6" s="11">
        <v>1</v>
      </c>
      <c r="AC6" s="2">
        <v>2</v>
      </c>
      <c r="AD6" s="9">
        <v>1</v>
      </c>
      <c r="AE6" s="2">
        <v>1</v>
      </c>
      <c r="AF6" s="9"/>
      <c r="AG6" s="2"/>
      <c r="AH6" s="11"/>
      <c r="AI6" s="2"/>
      <c r="AJ6" s="9"/>
      <c r="AK6" s="2"/>
      <c r="AL6" s="9"/>
      <c r="AM6" s="2"/>
      <c r="AN6" s="11"/>
      <c r="AO6" s="9"/>
      <c r="AP6" s="11"/>
      <c r="AQ6" s="2"/>
      <c r="AS6" s="15" t="str">
        <f>$L$1</f>
        <v>Fabi</v>
      </c>
      <c r="AT6" s="15">
        <f>_xlfn.RANK.EQ($L$17,$H$17:$AB$17)</f>
        <v>4</v>
      </c>
      <c r="AU6" s="15">
        <f>$L$20</f>
        <v>3</v>
      </c>
    </row>
    <row r="7" spans="1:47" x14ac:dyDescent="0.25">
      <c r="A7" s="1">
        <v>44847</v>
      </c>
      <c r="B7" t="str">
        <f t="shared" si="0"/>
        <v>-1</v>
      </c>
      <c r="C7" s="5">
        <v>1</v>
      </c>
      <c r="D7" s="6">
        <v>1</v>
      </c>
      <c r="E7" t="str">
        <f t="shared" si="1"/>
        <v>-1</v>
      </c>
      <c r="F7" s="28">
        <v>-1</v>
      </c>
      <c r="G7" s="2"/>
      <c r="H7" s="11"/>
      <c r="I7" s="2"/>
      <c r="J7" s="28">
        <v>-1</v>
      </c>
      <c r="K7" s="2"/>
      <c r="L7" s="28">
        <v>-1</v>
      </c>
      <c r="M7" s="2"/>
      <c r="N7" s="28">
        <v>-1</v>
      </c>
      <c r="O7" s="2">
        <v>1</v>
      </c>
      <c r="P7" s="28">
        <v>-1</v>
      </c>
      <c r="Q7" s="2"/>
      <c r="R7" s="11"/>
      <c r="S7" s="2"/>
      <c r="T7" s="11">
        <v>-1</v>
      </c>
      <c r="U7" s="2"/>
      <c r="V7" s="28">
        <v>-1</v>
      </c>
      <c r="W7" s="2"/>
      <c r="X7" s="28">
        <v>-1</v>
      </c>
      <c r="Y7" s="2"/>
      <c r="Z7" s="28">
        <v>-1</v>
      </c>
      <c r="AA7" s="2"/>
      <c r="AB7" s="11">
        <v>-1</v>
      </c>
      <c r="AC7" s="2"/>
      <c r="AD7" s="10">
        <v>-1</v>
      </c>
      <c r="AE7" s="2"/>
      <c r="AF7" s="9"/>
      <c r="AG7" s="2"/>
      <c r="AH7" s="11"/>
      <c r="AI7" s="2"/>
      <c r="AJ7" s="9"/>
      <c r="AK7" s="2"/>
      <c r="AL7" s="9"/>
      <c r="AM7" s="2"/>
      <c r="AN7" s="11">
        <v>-1</v>
      </c>
      <c r="AO7" s="9"/>
      <c r="AP7" s="11"/>
      <c r="AQ7" s="2"/>
      <c r="AS7" s="15" t="str">
        <f>$N$1</f>
        <v>Nico</v>
      </c>
      <c r="AT7" s="15">
        <f>_xlfn.RANK.EQ($N$17,$H$17:$AB$17)</f>
        <v>6</v>
      </c>
      <c r="AU7" s="15">
        <f>$N$20</f>
        <v>15</v>
      </c>
    </row>
    <row r="8" spans="1:47" x14ac:dyDescent="0.25">
      <c r="A8" s="1">
        <v>44854</v>
      </c>
      <c r="B8">
        <f t="shared" si="0"/>
        <v>1</v>
      </c>
      <c r="C8" s="5">
        <v>8</v>
      </c>
      <c r="D8" s="6">
        <v>5</v>
      </c>
      <c r="E8" t="str">
        <f t="shared" si="1"/>
        <v>-1</v>
      </c>
      <c r="F8" s="11"/>
      <c r="G8" s="2"/>
      <c r="H8" s="11"/>
      <c r="I8" s="2"/>
      <c r="J8" s="28">
        <v>1</v>
      </c>
      <c r="K8" s="2">
        <v>1</v>
      </c>
      <c r="L8" s="28">
        <v>1</v>
      </c>
      <c r="M8" s="2">
        <v>1</v>
      </c>
      <c r="N8" s="28">
        <v>1</v>
      </c>
      <c r="O8" s="2">
        <v>4</v>
      </c>
      <c r="P8" s="28">
        <v>1</v>
      </c>
      <c r="Q8" s="2">
        <v>2</v>
      </c>
      <c r="R8" s="11">
        <v>1</v>
      </c>
      <c r="S8" s="2"/>
      <c r="T8" s="11">
        <v>-1</v>
      </c>
      <c r="U8" s="2">
        <v>5</v>
      </c>
      <c r="V8" s="28">
        <v>-1</v>
      </c>
      <c r="W8" s="2"/>
      <c r="X8" s="11"/>
      <c r="Y8" s="2"/>
      <c r="Z8" s="28">
        <v>-1</v>
      </c>
      <c r="AA8" s="2"/>
      <c r="AB8" s="11"/>
      <c r="AC8" s="2"/>
      <c r="AD8" s="9"/>
      <c r="AE8" s="2"/>
      <c r="AF8" s="10">
        <v>-1</v>
      </c>
      <c r="AG8" s="2"/>
      <c r="AH8" s="11"/>
      <c r="AI8" s="2"/>
      <c r="AJ8" s="9"/>
      <c r="AK8" s="2"/>
      <c r="AL8" s="9"/>
      <c r="AM8" s="2"/>
      <c r="AN8" s="11"/>
      <c r="AO8" s="9"/>
      <c r="AP8" s="11"/>
      <c r="AQ8" s="2"/>
      <c r="AS8" s="15" t="str">
        <f>$F$1</f>
        <v>Marc</v>
      </c>
      <c r="AT8" s="15" t="e">
        <f>_xlfn.RANK.EQ($F$17,$H$17:$AB$17)</f>
        <v>#VALUE!</v>
      </c>
      <c r="AU8" s="15">
        <f>$F$20</f>
        <v>0</v>
      </c>
    </row>
    <row r="9" spans="1:47" x14ac:dyDescent="0.25">
      <c r="A9" s="1">
        <v>44858</v>
      </c>
      <c r="B9">
        <f t="shared" si="0"/>
        <v>1</v>
      </c>
      <c r="C9" s="5">
        <v>6</v>
      </c>
      <c r="D9" s="6">
        <v>2</v>
      </c>
      <c r="E9" t="str">
        <f t="shared" si="1"/>
        <v>-1</v>
      </c>
      <c r="F9" s="28">
        <v>1</v>
      </c>
      <c r="G9" s="2">
        <v>1</v>
      </c>
      <c r="H9" s="11">
        <v>1</v>
      </c>
      <c r="I9" s="2"/>
      <c r="J9" s="28">
        <v>1</v>
      </c>
      <c r="K9" s="2">
        <v>1</v>
      </c>
      <c r="L9" s="28">
        <v>1</v>
      </c>
      <c r="M9" s="2">
        <v>1</v>
      </c>
      <c r="N9" s="11"/>
      <c r="O9" s="2"/>
      <c r="P9" s="28">
        <v>1</v>
      </c>
      <c r="Q9" s="2">
        <v>3</v>
      </c>
      <c r="R9" s="11"/>
      <c r="S9" s="2"/>
      <c r="T9" s="11">
        <v>-1</v>
      </c>
      <c r="U9" s="2">
        <v>1</v>
      </c>
      <c r="V9" s="28">
        <v>-1</v>
      </c>
      <c r="W9" s="2"/>
      <c r="X9" s="28">
        <v>-1</v>
      </c>
      <c r="Y9" s="2"/>
      <c r="Z9" s="28">
        <v>-1</v>
      </c>
      <c r="AA9" s="2"/>
      <c r="AB9" s="11">
        <v>-1</v>
      </c>
      <c r="AC9" s="2">
        <v>1</v>
      </c>
      <c r="AD9" s="9"/>
      <c r="AE9" s="2"/>
      <c r="AF9" s="9">
        <v>-1</v>
      </c>
      <c r="AG9" s="2"/>
      <c r="AH9" s="11"/>
      <c r="AI9" s="2"/>
      <c r="AJ9" s="9"/>
      <c r="AK9" s="2"/>
      <c r="AL9" s="9"/>
      <c r="AM9" s="2"/>
      <c r="AN9" s="11"/>
      <c r="AO9" s="9"/>
      <c r="AP9" s="11"/>
      <c r="AQ9" s="2"/>
      <c r="AS9" s="15" t="str">
        <f>$X$1</f>
        <v>Josh</v>
      </c>
      <c r="AT9" s="15">
        <f>_xlfn.RANK.EQ($X$17,$H$17:$AB$17)</f>
        <v>7</v>
      </c>
      <c r="AU9" s="15">
        <f>$X$20</f>
        <v>2</v>
      </c>
    </row>
    <row r="10" spans="1:47" x14ac:dyDescent="0.25">
      <c r="A10" s="1">
        <v>44860</v>
      </c>
      <c r="B10" t="str">
        <f t="shared" si="0"/>
        <v>-1</v>
      </c>
      <c r="C10" s="5">
        <v>2</v>
      </c>
      <c r="D10" s="6">
        <v>4</v>
      </c>
      <c r="E10">
        <f t="shared" si="1"/>
        <v>1</v>
      </c>
      <c r="F10" s="11">
        <v>-1</v>
      </c>
      <c r="G10" s="2"/>
      <c r="H10" s="11"/>
      <c r="I10" s="2"/>
      <c r="J10" s="11">
        <v>-1</v>
      </c>
      <c r="K10" s="2"/>
      <c r="L10" s="11">
        <v>-1</v>
      </c>
      <c r="M10" s="2"/>
      <c r="N10" s="11"/>
      <c r="O10" s="2"/>
      <c r="P10" s="11"/>
      <c r="Q10" s="2"/>
      <c r="R10" s="11">
        <v>-1</v>
      </c>
      <c r="S10" s="2"/>
      <c r="T10" s="11">
        <v>-1</v>
      </c>
      <c r="U10" s="2">
        <v>2</v>
      </c>
      <c r="V10" s="11">
        <v>1</v>
      </c>
      <c r="W10" s="2">
        <v>1</v>
      </c>
      <c r="X10" s="11">
        <v>1</v>
      </c>
      <c r="Y10" s="2"/>
      <c r="Z10" s="11">
        <v>1</v>
      </c>
      <c r="AA10" s="2"/>
      <c r="AB10" s="11">
        <v>1</v>
      </c>
      <c r="AC10" s="2">
        <v>1</v>
      </c>
      <c r="AD10" s="9">
        <v>1</v>
      </c>
      <c r="AE10" s="2">
        <v>2</v>
      </c>
      <c r="AF10" s="9"/>
      <c r="AG10" s="2"/>
      <c r="AH10" s="11"/>
      <c r="AI10" s="2"/>
      <c r="AJ10" s="9"/>
      <c r="AK10" s="2"/>
      <c r="AL10" s="9"/>
      <c r="AM10" s="2"/>
      <c r="AN10" s="11"/>
      <c r="AO10" s="9"/>
      <c r="AP10" s="11"/>
      <c r="AQ10" s="2"/>
      <c r="AS10" s="15" t="str">
        <f>$Z$1</f>
        <v xml:space="preserve">Jamie </v>
      </c>
      <c r="AT10" s="15">
        <f>_xlfn.RANK.EQ($Z$17,$H$17:$AB$17)</f>
        <v>8</v>
      </c>
      <c r="AU10" s="15">
        <f>$Z$20</f>
        <v>0</v>
      </c>
    </row>
    <row r="11" spans="1:47" x14ac:dyDescent="0.25">
      <c r="A11" s="1">
        <v>44861</v>
      </c>
      <c r="B11">
        <f t="shared" si="0"/>
        <v>1</v>
      </c>
      <c r="C11" s="5">
        <v>4</v>
      </c>
      <c r="D11" s="6">
        <v>3</v>
      </c>
      <c r="E11" t="str">
        <f t="shared" si="1"/>
        <v>-1</v>
      </c>
      <c r="F11" s="11">
        <v>1</v>
      </c>
      <c r="G11" s="2">
        <v>1</v>
      </c>
      <c r="H11" s="11">
        <v>1</v>
      </c>
      <c r="I11" s="2"/>
      <c r="J11" s="11">
        <v>1</v>
      </c>
      <c r="K11" s="2"/>
      <c r="L11" s="11">
        <v>1</v>
      </c>
      <c r="M11" s="2"/>
      <c r="N11" s="11">
        <v>1</v>
      </c>
      <c r="O11" s="2">
        <v>2</v>
      </c>
      <c r="P11" s="11"/>
      <c r="Q11" s="2"/>
      <c r="R11" s="11"/>
      <c r="S11" s="2"/>
      <c r="T11" s="11">
        <v>1</v>
      </c>
      <c r="U11" s="2">
        <v>1</v>
      </c>
      <c r="V11" s="11">
        <v>1</v>
      </c>
      <c r="W11" s="2"/>
      <c r="X11" s="11">
        <v>-1</v>
      </c>
      <c r="Y11" s="2">
        <v>1</v>
      </c>
      <c r="Z11" s="11">
        <v>-1</v>
      </c>
      <c r="AA11" s="2"/>
      <c r="AB11" s="11">
        <v>-1</v>
      </c>
      <c r="AC11" s="2">
        <v>1</v>
      </c>
      <c r="AD11" s="9">
        <v>-1</v>
      </c>
      <c r="AE11" s="2">
        <v>1</v>
      </c>
      <c r="AF11" s="9"/>
      <c r="AG11" s="2"/>
      <c r="AH11" s="11"/>
      <c r="AI11" s="2"/>
      <c r="AJ11" s="9"/>
      <c r="AK11" s="2"/>
      <c r="AL11" s="9"/>
      <c r="AM11" s="2"/>
      <c r="AN11" s="11"/>
      <c r="AO11" s="9"/>
      <c r="AP11" s="11">
        <v>-1</v>
      </c>
      <c r="AQ11" s="2"/>
      <c r="AS11" s="15" t="str">
        <f>$AD$1</f>
        <v>Rafa</v>
      </c>
      <c r="AT11" s="15" t="e">
        <f>_xlfn.RANK.EQ($AD$17,$H$17:$AB$17)</f>
        <v>#N/A</v>
      </c>
      <c r="AU11" s="15">
        <f>$AD$20</f>
        <v>5</v>
      </c>
    </row>
    <row r="12" spans="1:47" x14ac:dyDescent="0.25">
      <c r="A12" s="1">
        <v>44865</v>
      </c>
      <c r="B12" t="str">
        <f t="shared" si="0"/>
        <v>0</v>
      </c>
      <c r="C12" s="5"/>
      <c r="D12" s="6"/>
      <c r="E12" t="str">
        <f t="shared" si="1"/>
        <v>0</v>
      </c>
      <c r="F12" s="11"/>
      <c r="G12" s="2"/>
      <c r="H12" s="11">
        <v>1</v>
      </c>
      <c r="I12" s="2"/>
      <c r="J12" s="11">
        <v>1</v>
      </c>
      <c r="K12" s="2"/>
      <c r="L12" s="11">
        <v>1</v>
      </c>
      <c r="M12" s="2"/>
      <c r="N12" s="11"/>
      <c r="O12" s="2"/>
      <c r="P12" s="11">
        <v>1</v>
      </c>
      <c r="Q12" s="2">
        <v>1</v>
      </c>
      <c r="R12" s="11"/>
      <c r="S12" s="2"/>
      <c r="T12" s="11">
        <v>1</v>
      </c>
      <c r="U12" s="2">
        <v>2</v>
      </c>
      <c r="V12" s="11">
        <v>1</v>
      </c>
      <c r="W12" s="2">
        <v>1</v>
      </c>
      <c r="X12" s="11">
        <v>-1</v>
      </c>
      <c r="Y12" s="2"/>
      <c r="Z12" s="11">
        <v>-1</v>
      </c>
      <c r="AA12" s="2"/>
      <c r="AB12" s="11">
        <v>-1</v>
      </c>
      <c r="AC12" s="2"/>
      <c r="AD12" s="9">
        <v>-1</v>
      </c>
      <c r="AE12" s="2"/>
      <c r="AF12" s="9">
        <v>-1</v>
      </c>
      <c r="AG12" s="2"/>
      <c r="AH12" s="11"/>
      <c r="AI12" s="2"/>
      <c r="AJ12" s="9"/>
      <c r="AK12" s="2"/>
      <c r="AL12" s="9"/>
      <c r="AM12" s="2"/>
      <c r="AN12" s="11"/>
      <c r="AO12" s="9"/>
      <c r="AP12" s="11"/>
      <c r="AQ12" s="2"/>
      <c r="AS12" s="15" t="str">
        <f>$T$1</f>
        <v>Crouch</v>
      </c>
      <c r="AT12" s="15">
        <f>_xlfn.RANK.EQ($T$17,$H$17:$AB$17)</f>
        <v>9</v>
      </c>
      <c r="AU12" s="15">
        <f>$T$20</f>
        <v>14</v>
      </c>
    </row>
    <row r="13" spans="1:47" x14ac:dyDescent="0.25">
      <c r="B13" t="str">
        <f t="shared" si="0"/>
        <v>0</v>
      </c>
      <c r="C13" s="5"/>
      <c r="D13" s="6"/>
      <c r="E13" t="str">
        <f t="shared" si="1"/>
        <v>0</v>
      </c>
      <c r="F13" s="11"/>
      <c r="G13" s="2"/>
      <c r="H13" s="11"/>
      <c r="I13" s="2"/>
      <c r="J13" s="11"/>
      <c r="K13" s="2"/>
      <c r="L13" s="11"/>
      <c r="M13" s="2"/>
      <c r="N13" s="11"/>
      <c r="O13" s="2"/>
      <c r="P13" s="11"/>
      <c r="Q13" s="2"/>
      <c r="R13" s="11"/>
      <c r="S13" s="2"/>
      <c r="T13" s="11"/>
      <c r="U13" s="2"/>
      <c r="V13" s="11"/>
      <c r="W13" s="2"/>
      <c r="X13" s="11"/>
      <c r="Y13" s="2"/>
      <c r="Z13" s="11"/>
      <c r="AA13" s="2"/>
      <c r="AB13" s="11"/>
      <c r="AC13" s="2"/>
      <c r="AD13" s="9"/>
      <c r="AE13" s="2"/>
      <c r="AF13" s="9"/>
      <c r="AG13" s="2"/>
      <c r="AH13" s="11"/>
      <c r="AI13" s="2"/>
      <c r="AJ13" s="9"/>
      <c r="AK13" s="2"/>
      <c r="AL13" s="9"/>
      <c r="AM13" s="2"/>
      <c r="AN13" s="11"/>
      <c r="AO13" s="9"/>
      <c r="AP13" s="11"/>
      <c r="AQ13" s="2"/>
      <c r="AS13" s="15" t="str">
        <f>$AB$1</f>
        <v xml:space="preserve">Albert </v>
      </c>
      <c r="AT13" s="15">
        <f>_xlfn.RANK.EQ($AB$17,$H$17:$AB$17)</f>
        <v>9</v>
      </c>
      <c r="AU13" s="15">
        <f>$AB$20</f>
        <v>7</v>
      </c>
    </row>
    <row r="14" spans="1:47" ht="15.75" thickBot="1" x14ac:dyDescent="0.3">
      <c r="B14" t="str">
        <f t="shared" si="0"/>
        <v>0</v>
      </c>
      <c r="C14" s="7"/>
      <c r="D14" s="8"/>
      <c r="E14" t="str">
        <f t="shared" si="1"/>
        <v>0</v>
      </c>
      <c r="F14" s="11"/>
      <c r="G14" s="2"/>
      <c r="H14" s="11"/>
      <c r="I14" s="2"/>
      <c r="J14" s="11"/>
      <c r="K14" s="2"/>
      <c r="L14" s="11"/>
      <c r="M14" s="2"/>
      <c r="N14" s="11"/>
      <c r="O14" s="2"/>
      <c r="P14" s="11"/>
      <c r="Q14" s="2"/>
      <c r="R14" s="11"/>
      <c r="S14" s="2"/>
      <c r="T14" s="11"/>
      <c r="U14" s="2"/>
      <c r="V14" s="11"/>
      <c r="W14" s="2"/>
      <c r="X14" s="11"/>
      <c r="Y14" s="2"/>
      <c r="Z14" s="11"/>
      <c r="AA14" s="2"/>
      <c r="AB14" s="11"/>
      <c r="AC14" s="2"/>
      <c r="AD14" s="9"/>
      <c r="AE14" s="2"/>
      <c r="AF14" s="9"/>
      <c r="AG14" s="2"/>
      <c r="AH14" s="11"/>
      <c r="AI14" s="2"/>
      <c r="AJ14" s="9"/>
      <c r="AK14" s="2"/>
      <c r="AL14" s="9"/>
      <c r="AM14" s="2"/>
      <c r="AN14" s="11"/>
      <c r="AO14" s="9"/>
      <c r="AP14" s="11"/>
      <c r="AQ14" s="2"/>
      <c r="AS14" s="15" t="str">
        <f>$AF$1</f>
        <v>Robin</v>
      </c>
      <c r="AT14" s="15" t="e">
        <f>_xlfn.RANK.EQ($AF$17,$H$17:$AB$17)</f>
        <v>#N/A</v>
      </c>
      <c r="AU14" s="15">
        <f>$AF$20</f>
        <v>-1</v>
      </c>
    </row>
    <row r="15" spans="1:47" x14ac:dyDescent="0.25">
      <c r="F15" s="11"/>
      <c r="G15" s="2"/>
      <c r="H15" s="11"/>
      <c r="I15" s="2"/>
      <c r="J15" s="11"/>
      <c r="K15" s="2"/>
      <c r="L15" s="11"/>
      <c r="M15" s="2"/>
      <c r="N15" s="11"/>
      <c r="O15" s="2"/>
      <c r="P15" s="11"/>
      <c r="Q15" s="2"/>
      <c r="R15" s="11"/>
      <c r="S15" s="2"/>
      <c r="T15" s="11"/>
      <c r="U15" s="2"/>
      <c r="V15" s="11"/>
      <c r="W15" s="2"/>
      <c r="X15" s="11"/>
      <c r="Y15" s="2"/>
      <c r="Z15" s="11"/>
      <c r="AA15" s="2"/>
      <c r="AB15" s="11"/>
      <c r="AC15" s="2"/>
      <c r="AD15" s="9"/>
      <c r="AE15" s="2"/>
      <c r="AF15" s="9"/>
      <c r="AG15" s="2"/>
      <c r="AH15" s="11"/>
      <c r="AI15" s="2"/>
      <c r="AJ15" s="9"/>
      <c r="AK15" s="2"/>
      <c r="AL15" s="9"/>
      <c r="AM15" s="2"/>
      <c r="AN15" s="11"/>
      <c r="AO15" s="9"/>
      <c r="AP15" s="11"/>
      <c r="AQ15" s="2"/>
    </row>
    <row r="16" spans="1:47" x14ac:dyDescent="0.25">
      <c r="A16" t="s">
        <v>37</v>
      </c>
      <c r="B16" s="50">
        <f>COUNTIFS(B2:B14, -1, E2:E14, -1)</f>
        <v>1</v>
      </c>
      <c r="C16" s="50"/>
      <c r="D16" s="50"/>
      <c r="E16" s="51"/>
      <c r="F16" s="11"/>
      <c r="G16" s="2"/>
      <c r="H16" s="11"/>
      <c r="I16" s="2"/>
      <c r="J16" s="11"/>
      <c r="K16" s="2"/>
      <c r="L16" s="11"/>
      <c r="M16" s="2"/>
      <c r="N16" s="11"/>
      <c r="O16" s="2"/>
      <c r="P16" s="11"/>
      <c r="Q16" s="2"/>
      <c r="R16" s="11"/>
      <c r="S16" s="2"/>
      <c r="T16" s="52"/>
      <c r="U16" s="53"/>
      <c r="V16" s="11"/>
      <c r="W16" s="2"/>
      <c r="X16" s="11"/>
      <c r="Y16" s="2"/>
      <c r="Z16" s="11"/>
      <c r="AA16" s="2"/>
      <c r="AB16" s="11"/>
      <c r="AC16" s="2"/>
      <c r="AD16" s="9"/>
      <c r="AE16" s="2"/>
      <c r="AF16" s="9"/>
      <c r="AG16" s="2"/>
      <c r="AH16" s="11"/>
      <c r="AI16" s="2"/>
      <c r="AJ16" s="9"/>
      <c r="AK16" s="2"/>
      <c r="AL16" s="9"/>
      <c r="AM16" s="2"/>
      <c r="AN16" s="11"/>
      <c r="AO16" s="9"/>
      <c r="AP16" s="11"/>
      <c r="AQ16" s="2"/>
    </row>
    <row r="17" spans="1:49" x14ac:dyDescent="0.25">
      <c r="A17" t="s">
        <v>22</v>
      </c>
      <c r="B17" s="60">
        <f>B18/(B18+B19)</f>
        <v>0.55555555555555558</v>
      </c>
      <c r="C17" s="60"/>
      <c r="D17" s="61">
        <f>D18/(D18+D19)</f>
        <v>0.33333333333333331</v>
      </c>
      <c r="E17" s="61"/>
      <c r="F17" s="56" t="str">
        <f>IF(COUNTIF(AS21:AS33,1)+COUNTIF(AS21:AS33,-1)&gt;2,F18/(F18+F19),"")</f>
        <v/>
      </c>
      <c r="G17" s="57"/>
      <c r="H17" s="56">
        <f>IF(COUNTIF(H2:H14,1)+COUNTIF(H2:H14,-1)&gt;2,H18/(H18+H19),"")</f>
        <v>1</v>
      </c>
      <c r="I17" s="57"/>
      <c r="J17" s="17">
        <f>IF(COUNTIF(J2:J14,1)+COUNTIF(J2:J14,-1)&gt;2,J18/(J18+J19),"")</f>
        <v>0.6</v>
      </c>
      <c r="K17" s="18"/>
      <c r="L17" s="56">
        <f>IF(COUNTIF(L2:L14,1)+COUNTIF(L2:L14,-1)&gt;2,L18/(L18+L19),"")</f>
        <v>0.6</v>
      </c>
      <c r="M17" s="57"/>
      <c r="N17" s="17">
        <f>IF(COUNTIF(N2:N14,1)+COUNTIF(N2:N14,-1)&gt;2,N18/(N18+N19),"")</f>
        <v>0.5714285714285714</v>
      </c>
      <c r="O17" s="18"/>
      <c r="P17" s="17">
        <f>IF(COUNTIF(P2:P14,1)+COUNTIF(P2:P14,-1)&gt;2,P18/(P18+P19),"")</f>
        <v>0.75</v>
      </c>
      <c r="Q17" s="18"/>
      <c r="R17" s="56" t="str">
        <f>IF(COUNTIF(R2:R14,1)+COUNTIF(R2:R14,-1)&gt;2,R18/(R18+R19),"")</f>
        <v/>
      </c>
      <c r="S17" s="57"/>
      <c r="T17" s="56">
        <f>IF(COUNTIF(T2:T14,1)+COUNTIF(T2:T14,-1)&gt;2,T18/(T18+T19),"")</f>
        <v>0.25</v>
      </c>
      <c r="U17" s="57"/>
      <c r="V17" s="56">
        <f>IF(COUNTIF(V2:V14,1)+COUNTIF(V2:V14,-1)&gt;2,V18/(V18+V19),"")</f>
        <v>0.7</v>
      </c>
      <c r="W17" s="57"/>
      <c r="X17" s="56">
        <f>IF(COUNTIF(X2:X14,1)+COUNTIF(X2:X14,-1)&gt;2,X18/(X18+X19),"")</f>
        <v>0.44444444444444442</v>
      </c>
      <c r="Y17" s="57"/>
      <c r="Z17" s="56">
        <f>IF(COUNTIF(Z2:Z14,1)+COUNTIF(Z2:Z14,-1)&gt;2,Z18/(Z18+Z19),"")</f>
        <v>0.3</v>
      </c>
      <c r="AA17" s="57"/>
      <c r="AB17" s="56">
        <f>IF(COUNTIF(AB2:AB14,1)+COUNTIF(AB2:AB14,-1)&gt;2,AB18/(AB18+AB19),"")</f>
        <v>0.25</v>
      </c>
      <c r="AC17" s="57"/>
      <c r="AD17" s="56">
        <f>IF(COUNTIF(AD2:AD14,1)+COUNTIF(AD2:AD14,-1)&gt;2,AD18/(AD18+AD19),"")</f>
        <v>0.2857142857142857</v>
      </c>
      <c r="AE17" s="57"/>
      <c r="AF17" s="56">
        <f>IF(COUNTIF(AF2:AF14,1)+COUNTIF(AF2:AF14,-1)&gt;2,AF18/(AF18+AF19),"")</f>
        <v>0</v>
      </c>
      <c r="AG17" s="57"/>
      <c r="AH17" s="56" t="str">
        <f>IF(COUNTIF(AH2:AH14,1)+COUNTIF(AH2:AH14,-1)&gt;2,AH18/(AH18+AH19),"")</f>
        <v/>
      </c>
      <c r="AI17" s="57"/>
      <c r="AJ17" s="60" t="str">
        <f>IF(COUNTIF(AJ2:AJ14,1)+COUNTIF(AJ2:AJ14,-1)&gt;2,AJ18/(AJ18+AJ19),"")</f>
        <v/>
      </c>
      <c r="AK17" s="60"/>
      <c r="AL17" s="56" t="str">
        <f>IF(COUNTIF(AL2:AL14,1)+COUNTIF(AL2:AL14,-1)&gt;2,AL18/(AL18+AL19),"")</f>
        <v/>
      </c>
      <c r="AM17" s="57"/>
      <c r="AN17" s="56" t="str">
        <f>IF(COUNTIF(AN2:AN14,1)+COUNTIF(AN2:AN14,-1)&gt;2,AN18/(AN18+AN19),"")</f>
        <v/>
      </c>
      <c r="AO17" s="57"/>
      <c r="AP17" s="56" t="str">
        <f>IF(COUNTIF(AP2:AP14,1)+COUNTIF(AP2:AP14,-1)&gt;2,AP18/(AP18+AP19),"")</f>
        <v/>
      </c>
      <c r="AQ17" s="57"/>
      <c r="AR17" s="5"/>
    </row>
    <row r="18" spans="1:49" x14ac:dyDescent="0.25">
      <c r="A18" t="s">
        <v>12</v>
      </c>
      <c r="B18" s="50">
        <f>COUNTIF(B2:B14,1)</f>
        <v>5</v>
      </c>
      <c r="C18" s="50"/>
      <c r="D18" s="50">
        <f>COUNTIF(E2:E14,1)</f>
        <v>3</v>
      </c>
      <c r="E18" s="50"/>
      <c r="F18" s="52">
        <f>SUMIF(AS21:AS35,"&gt;0",AS21:AS35)</f>
        <v>0</v>
      </c>
      <c r="G18" s="53"/>
      <c r="H18" s="52">
        <f t="shared" ref="H18" si="2">SUMIF(H2:H16,"&gt;0",H2:H16)</f>
        <v>5</v>
      </c>
      <c r="I18" s="53"/>
      <c r="J18" s="20">
        <f t="shared" ref="J18" si="3">SUMIF(J2:J16,"&gt;0",J2:J16)</f>
        <v>6</v>
      </c>
      <c r="K18" s="16"/>
      <c r="L18" s="52">
        <f>SUMIF(L2:L16,"&gt;0",L2:L16)</f>
        <v>6</v>
      </c>
      <c r="M18" s="53"/>
      <c r="N18" s="20">
        <f t="shared" ref="N18" si="4">SUMIF(N2:N16,"&gt;0",N2:N16)</f>
        <v>4</v>
      </c>
      <c r="O18" s="16"/>
      <c r="P18" s="20">
        <f t="shared" ref="P18" si="5">SUMIF(P2:P16,"&gt;0",P2:P16)</f>
        <v>6</v>
      </c>
      <c r="Q18" s="16"/>
      <c r="R18" s="52">
        <f>SUMIF(R2:R16,"&gt;0",R2:R16)</f>
        <v>1</v>
      </c>
      <c r="S18" s="53"/>
      <c r="T18" s="52">
        <f>SUMIF(T2:T16,"&gt;0",T2:T16)</f>
        <v>2</v>
      </c>
      <c r="U18" s="53"/>
      <c r="V18" s="52">
        <f t="shared" ref="V18" si="6">SUMIF(V2:V16,"&gt;0",V2:V16)</f>
        <v>7</v>
      </c>
      <c r="W18" s="53"/>
      <c r="X18" s="52">
        <f t="shared" ref="X18" si="7">SUMIF(X2:X16,"&gt;0",X2:X16)</f>
        <v>4</v>
      </c>
      <c r="Y18" s="53"/>
      <c r="Z18" s="52">
        <f t="shared" ref="Z18" si="8">SUMIF(Z2:Z16,"&gt;0",Z2:Z16)</f>
        <v>3</v>
      </c>
      <c r="AA18" s="53"/>
      <c r="AB18" s="52">
        <f t="shared" ref="AB18" si="9">SUMIF(AB2:AB16,"&gt;0",AB2:AB16)</f>
        <v>2</v>
      </c>
      <c r="AC18" s="53"/>
      <c r="AD18" s="51">
        <f t="shared" ref="AD18" si="10">SUMIF(AD2:AD16,"&gt;0",AD2:AD16)</f>
        <v>2</v>
      </c>
      <c r="AE18" s="53"/>
      <c r="AF18" s="51">
        <f t="shared" ref="AF18" si="11">SUMIF(AF2:AF16,"&gt;0",AF2:AF16)</f>
        <v>0</v>
      </c>
      <c r="AG18" s="53"/>
      <c r="AH18" s="52">
        <f>SUMIF(AH2:AH16,"&gt;0",AH2:AH16)</f>
        <v>0</v>
      </c>
      <c r="AI18" s="53"/>
      <c r="AJ18" s="51">
        <f t="shared" ref="AJ18" si="12">SUMIF(AJ2:AJ16,"&gt;0",AJ2:AJ16)</f>
        <v>0</v>
      </c>
      <c r="AK18" s="53"/>
      <c r="AL18" s="51">
        <f t="shared" ref="AL18" si="13">SUMIF(AL2:AL16,"&gt;0",AL2:AL16)</f>
        <v>0</v>
      </c>
      <c r="AM18" s="53"/>
      <c r="AN18" s="52">
        <f>SUMIF(AN2:AN16,"&gt;0",AN2:AN16)</f>
        <v>0</v>
      </c>
      <c r="AO18" s="51"/>
      <c r="AP18" s="52">
        <f t="shared" ref="AP18" si="14">SUMIF(AP2:AP16,"&gt;0",AP2:AP16)</f>
        <v>0</v>
      </c>
      <c r="AQ18" s="53"/>
      <c r="AS18" t="s">
        <v>44</v>
      </c>
      <c r="AU18">
        <f>(D18 -AF18)/(D19+D18-AF18-AF19)</f>
        <v>0.75</v>
      </c>
      <c r="AW18" s="12"/>
    </row>
    <row r="19" spans="1:49" x14ac:dyDescent="0.25">
      <c r="A19" t="s">
        <v>13</v>
      </c>
      <c r="B19" s="50">
        <f>COUNTIF(B2:B14,-1)</f>
        <v>4</v>
      </c>
      <c r="C19" s="50"/>
      <c r="D19" s="50">
        <f>COUNTIF(E2:E14,-1)</f>
        <v>6</v>
      </c>
      <c r="E19" s="50"/>
      <c r="F19" s="52">
        <f>-1*SUMIF(AS21:AS35,"&lt;0",AS21:AS35)</f>
        <v>0</v>
      </c>
      <c r="G19" s="53"/>
      <c r="H19" s="52">
        <f t="shared" ref="H19" si="15">-1*SUMIF(H2:H16,"&lt;0",H2:H16)</f>
        <v>0</v>
      </c>
      <c r="I19" s="53"/>
      <c r="J19" s="20">
        <f t="shared" ref="J19" si="16">-1*SUMIF(J2:J16,"&lt;0",J2:J16)</f>
        <v>4</v>
      </c>
      <c r="K19" s="16"/>
      <c r="L19" s="52">
        <f t="shared" ref="L19" si="17">-1*SUMIF(L2:L16,"&lt;0",L2:L16)</f>
        <v>4</v>
      </c>
      <c r="M19" s="53"/>
      <c r="N19" s="20">
        <f t="shared" ref="N19" si="18">-1*SUMIF(N2:N16,"&lt;0",N2:N16)</f>
        <v>3</v>
      </c>
      <c r="O19" s="16"/>
      <c r="P19" s="20">
        <f t="shared" ref="P19" si="19">-1*SUMIF(P2:P16,"&lt;0",P2:P16)</f>
        <v>2</v>
      </c>
      <c r="Q19" s="16"/>
      <c r="R19" s="52">
        <f>-1*SUMIF(R2:R16,"&lt;0",R2:R16)</f>
        <v>1</v>
      </c>
      <c r="S19" s="53"/>
      <c r="T19" s="52">
        <f>-1*SUMIF(T2:T16,"&lt;0",T2:T16)</f>
        <v>6</v>
      </c>
      <c r="U19" s="53"/>
      <c r="V19" s="52">
        <f t="shared" ref="V19" si="20">-1*SUMIF(V2:V16,"&lt;0",V2:V16)</f>
        <v>3</v>
      </c>
      <c r="W19" s="53"/>
      <c r="X19" s="52">
        <f t="shared" ref="X19" si="21">-1*SUMIF(X2:X16,"&lt;0",X2:X16)</f>
        <v>5</v>
      </c>
      <c r="Y19" s="53"/>
      <c r="Z19" s="52">
        <f t="shared" ref="Z19" si="22">-1*SUMIF(Z2:Z16,"&lt;0",Z2:Z16)</f>
        <v>7</v>
      </c>
      <c r="AA19" s="53"/>
      <c r="AB19" s="52">
        <f t="shared" ref="AB19" si="23">-1*SUMIF(AB2:AB16,"&lt;0",AB2:AB16)</f>
        <v>6</v>
      </c>
      <c r="AC19" s="53"/>
      <c r="AD19" s="51">
        <f t="shared" ref="AD19" si="24">-1*SUMIF(AD2:AD16,"&lt;0",AD2:AD16)</f>
        <v>5</v>
      </c>
      <c r="AE19" s="53"/>
      <c r="AF19" s="51">
        <f t="shared" ref="AF19" si="25">-1*SUMIF(AF2:AF16,"&lt;0",AF2:AF16)</f>
        <v>5</v>
      </c>
      <c r="AG19" s="53"/>
      <c r="AH19" s="52">
        <f>-1*SUMIF(AH2:AH16,"&lt;0",AH2:AH16)</f>
        <v>2</v>
      </c>
      <c r="AI19" s="53"/>
      <c r="AJ19" s="51">
        <f t="shared" ref="AJ19" si="26">-1*SUMIF(AJ2:AJ16,"&lt;0",AJ2:AJ16)</f>
        <v>1</v>
      </c>
      <c r="AK19" s="53"/>
      <c r="AL19" s="51">
        <f t="shared" ref="AL19" si="27">-1*SUMIF(AL2:AL16,"&lt;0",AL2:AL16)</f>
        <v>1</v>
      </c>
      <c r="AM19" s="53"/>
      <c r="AN19" s="52">
        <f t="shared" ref="AN19" si="28">-1*SUMIF(AN2:AN16,"&lt;0",AN2:AN16)</f>
        <v>1</v>
      </c>
      <c r="AO19" s="51"/>
      <c r="AP19" s="52">
        <f t="shared" ref="AP19" si="29">-1*SUMIF(AP2:AP16,"&lt;0",AP2:AP16)</f>
        <v>2</v>
      </c>
      <c r="AQ19" s="53"/>
      <c r="AW19" s="12"/>
    </row>
    <row r="20" spans="1:49" ht="15.75" thickBot="1" x14ac:dyDescent="0.3">
      <c r="A20" t="s">
        <v>14</v>
      </c>
      <c r="B20" s="50">
        <f>SUM(C2:C16)</f>
        <v>47</v>
      </c>
      <c r="C20" s="50"/>
      <c r="D20" s="50">
        <f>SUM(D2:D16)</f>
        <v>25</v>
      </c>
      <c r="E20" s="51"/>
      <c r="F20" s="45">
        <f>SUM(AT21:AT35)</f>
        <v>0</v>
      </c>
      <c r="G20" s="46"/>
      <c r="H20" s="45">
        <f t="shared" ref="H20" si="30">SUM(I2:I16)</f>
        <v>0</v>
      </c>
      <c r="I20" s="46"/>
      <c r="J20" s="21">
        <f t="shared" ref="J20" si="31">SUM(K2:K16)</f>
        <v>4</v>
      </c>
      <c r="K20" s="22"/>
      <c r="L20" s="45">
        <f t="shared" ref="L20" si="32">SUM(M2:M16)</f>
        <v>3</v>
      </c>
      <c r="M20" s="46"/>
      <c r="N20" s="21">
        <f t="shared" ref="N20" si="33">SUM(O2:O16)</f>
        <v>15</v>
      </c>
      <c r="O20" s="22"/>
      <c r="P20" s="21">
        <f t="shared" ref="P20" si="34">SUM(Q2:Q16)</f>
        <v>17</v>
      </c>
      <c r="Q20" s="22"/>
      <c r="R20" s="45">
        <f t="shared" ref="R20" si="35">SUM(S2:S16)</f>
        <v>0</v>
      </c>
      <c r="S20" s="46"/>
      <c r="T20" s="45">
        <f>SUM(U2:U16)</f>
        <v>14</v>
      </c>
      <c r="U20" s="46"/>
      <c r="V20" s="45">
        <f t="shared" ref="V20" si="36">SUM(W2:W16)</f>
        <v>2</v>
      </c>
      <c r="W20" s="46"/>
      <c r="X20" s="45">
        <f t="shared" ref="X20" si="37">SUM(Y2:Y16)</f>
        <v>2</v>
      </c>
      <c r="Y20" s="46"/>
      <c r="Z20" s="45">
        <f t="shared" ref="Z20" si="38">SUM(AA2:AA16)</f>
        <v>0</v>
      </c>
      <c r="AA20" s="46"/>
      <c r="AB20" s="45">
        <f t="shared" ref="AB20" si="39">SUM(AC2:AC16)</f>
        <v>7</v>
      </c>
      <c r="AC20" s="46"/>
      <c r="AD20" s="49">
        <f t="shared" ref="AD20" si="40">SUM(AE2:AE16)</f>
        <v>5</v>
      </c>
      <c r="AE20" s="48"/>
      <c r="AF20" s="49">
        <f t="shared" ref="AF20" si="41">SUM(AG2:AG16)</f>
        <v>-1</v>
      </c>
      <c r="AG20" s="48"/>
      <c r="AH20" s="45">
        <f>SUM(AI2:AI16)</f>
        <v>-1</v>
      </c>
      <c r="AI20" s="46"/>
      <c r="AJ20" s="49">
        <f t="shared" ref="AJ20" si="42">SUM(AK2:AK16)</f>
        <v>0</v>
      </c>
      <c r="AK20" s="48"/>
      <c r="AL20" s="49">
        <f t="shared" ref="AL20" si="43">SUM(AM2:AM16)</f>
        <v>0</v>
      </c>
      <c r="AM20" s="48"/>
      <c r="AN20" s="47">
        <f t="shared" ref="AN20" si="44">SUM(AO2:AO16)</f>
        <v>0</v>
      </c>
      <c r="AO20" s="49"/>
      <c r="AP20" s="47">
        <f t="shared" ref="AP20" si="45">SUM(AQ2:AQ16)</f>
        <v>0</v>
      </c>
      <c r="AQ20" s="48"/>
      <c r="AW20" s="12"/>
    </row>
    <row r="21" spans="1:49" x14ac:dyDescent="0.25">
      <c r="AU21" s="13"/>
      <c r="AV21" s="12"/>
      <c r="AW21" s="12"/>
    </row>
    <row r="22" spans="1:49" x14ac:dyDescent="0.25">
      <c r="AU22" s="13"/>
      <c r="AV22" s="12"/>
      <c r="AW22" s="12"/>
    </row>
    <row r="23" spans="1:49" x14ac:dyDescent="0.25">
      <c r="AU23" s="14" t="s">
        <v>37</v>
      </c>
    </row>
    <row r="24" spans="1:49" x14ac:dyDescent="0.25">
      <c r="AU24" s="14" t="s">
        <v>15</v>
      </c>
      <c r="AV24" s="12"/>
      <c r="AW24" s="12"/>
    </row>
    <row r="25" spans="1:49" x14ac:dyDescent="0.25">
      <c r="AU25" s="14" t="s">
        <v>16</v>
      </c>
      <c r="AV25" s="12"/>
      <c r="AW25" s="12"/>
    </row>
    <row r="26" spans="1:49" x14ac:dyDescent="0.25">
      <c r="AU26" s="13"/>
      <c r="AV26" s="12"/>
      <c r="AW26" s="12"/>
    </row>
    <row r="27" spans="1:49" x14ac:dyDescent="0.25">
      <c r="AR27" s="12"/>
      <c r="AU27" s="9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92">
    <mergeCell ref="AL20:AM20"/>
    <mergeCell ref="AN18:AO18"/>
    <mergeCell ref="T18:U18"/>
    <mergeCell ref="T19:U19"/>
    <mergeCell ref="V19:W19"/>
    <mergeCell ref="AH19:AI19"/>
    <mergeCell ref="AB20:AC20"/>
    <mergeCell ref="AL18:AM18"/>
    <mergeCell ref="AL1:AM1"/>
    <mergeCell ref="AJ18:AK18"/>
    <mergeCell ref="R18:S18"/>
    <mergeCell ref="AN19:AO19"/>
    <mergeCell ref="R19:S19"/>
    <mergeCell ref="AJ1:AK1"/>
    <mergeCell ref="T16:U16"/>
    <mergeCell ref="T17:U17"/>
    <mergeCell ref="AF1:AG1"/>
    <mergeCell ref="AD1:AE1"/>
    <mergeCell ref="Z1:AA1"/>
    <mergeCell ref="L1:M1"/>
    <mergeCell ref="B16:E16"/>
    <mergeCell ref="F1:G1"/>
    <mergeCell ref="AN17:AO17"/>
    <mergeCell ref="R17:S17"/>
    <mergeCell ref="AN1:AO1"/>
    <mergeCell ref="R1:S1"/>
    <mergeCell ref="AF17:AG17"/>
    <mergeCell ref="AD17:AE17"/>
    <mergeCell ref="Z17:AA17"/>
    <mergeCell ref="X17:Y17"/>
    <mergeCell ref="V17:W17"/>
    <mergeCell ref="AH17:AI17"/>
    <mergeCell ref="AJ17:AK17"/>
    <mergeCell ref="AL17:AM17"/>
    <mergeCell ref="T1:U1"/>
    <mergeCell ref="L18:M18"/>
    <mergeCell ref="F18:G18"/>
    <mergeCell ref="B17:C17"/>
    <mergeCell ref="D17:E17"/>
    <mergeCell ref="L17:M17"/>
    <mergeCell ref="F17:G17"/>
    <mergeCell ref="H17:I17"/>
    <mergeCell ref="H1:I1"/>
    <mergeCell ref="B1:C1"/>
    <mergeCell ref="D1:E1"/>
    <mergeCell ref="B18:C18"/>
    <mergeCell ref="D18:E18"/>
    <mergeCell ref="AP1:AQ1"/>
    <mergeCell ref="AB17:AC17"/>
    <mergeCell ref="AP17:AQ17"/>
    <mergeCell ref="AB18:AC18"/>
    <mergeCell ref="H18:I18"/>
    <mergeCell ref="AP18:AQ18"/>
    <mergeCell ref="AF18:AG18"/>
    <mergeCell ref="AD18:AE18"/>
    <mergeCell ref="Z18:AA18"/>
    <mergeCell ref="X18:Y18"/>
    <mergeCell ref="V18:W18"/>
    <mergeCell ref="AH18:AI18"/>
    <mergeCell ref="X1:Y1"/>
    <mergeCell ref="V1:W1"/>
    <mergeCell ref="AH1:AI1"/>
    <mergeCell ref="AB1:AC1"/>
    <mergeCell ref="B19:C19"/>
    <mergeCell ref="D19:E19"/>
    <mergeCell ref="L19:M19"/>
    <mergeCell ref="F19:G19"/>
    <mergeCell ref="AL19:AM19"/>
    <mergeCell ref="AB19:AC19"/>
    <mergeCell ref="H19:I19"/>
    <mergeCell ref="X19:Y19"/>
    <mergeCell ref="AP19:AQ19"/>
    <mergeCell ref="AJ19:AK19"/>
    <mergeCell ref="AF19:AG19"/>
    <mergeCell ref="AD19:AE19"/>
    <mergeCell ref="Z19:AA19"/>
    <mergeCell ref="H20:I20"/>
    <mergeCell ref="AP20:AQ20"/>
    <mergeCell ref="AJ20:AK20"/>
    <mergeCell ref="B20:C20"/>
    <mergeCell ref="D20:E20"/>
    <mergeCell ref="AF20:AG20"/>
    <mergeCell ref="AD20:AE20"/>
    <mergeCell ref="Z20:AA20"/>
    <mergeCell ref="X20:Y20"/>
    <mergeCell ref="V20:W20"/>
    <mergeCell ref="AH20:AI20"/>
    <mergeCell ref="T20:U20"/>
    <mergeCell ref="L20:M20"/>
    <mergeCell ref="F20:G20"/>
    <mergeCell ref="AN20:AO20"/>
    <mergeCell ref="R20:S20"/>
  </mergeCells>
  <conditionalFormatting sqref="B19:E19">
    <cfRule type="cellIs" dxfId="69" priority="4" operator="equal">
      <formula>-1</formula>
    </cfRule>
  </conditionalFormatting>
  <conditionalFormatting sqref="B16 R2:R16 AN2:AN16 AL2:AL16 AJ2:AJ16 AP2:AP16 AB2:AB16 AH2:AH16 V2:V16 X2:X16 Z2:Z16 AD2:AD16 AF2:AF16 N2:N15 J2:J15 P2:P15 L2:L15 B2:B14 B17:E20 F16:G17 T16:U17 H2:H16 J16:Q17 R17:S17 B15:E15 E2:E14 T2:T15 H17:I17 V17:AQ17 F2:F15">
    <cfRule type="cellIs" dxfId="68" priority="3" operator="equal">
      <formula>-1</formula>
    </cfRule>
  </conditionalFormatting>
  <conditionalFormatting sqref="B2:B14 R2:R14 AN2:AN14 AL2:AL14 AJ2:AJ14 AP2:AP14 AB2:AB14 V2:V14 X2:X14 Z2:Z14 AF2:AF14 H2:H14 N2:N14 J2:J14 P2:P14 L2:L14 T2:T14 AD2:AD14 AH2:AH14 E2:F14">
    <cfRule type="cellIs" dxfId="67" priority="2" operator="equal">
      <formula>1</formula>
    </cfRule>
  </conditionalFormatting>
  <conditionalFormatting sqref="F17:AQ17">
    <cfRule type="top10" dxfId="66" priority="53" bottom="1" rank="3"/>
  </conditionalFormatting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05C9-4731-492E-94E2-3AFAB952941E}">
  <dimension ref="A1:C14"/>
  <sheetViews>
    <sheetView topLeftCell="B1" zoomScale="55" zoomScaleNormal="55" workbookViewId="0">
      <selection activeCell="D3" sqref="D3"/>
    </sheetView>
  </sheetViews>
  <sheetFormatPr defaultColWidth="10.7109375" defaultRowHeight="15" x14ac:dyDescent="0.25"/>
  <cols>
    <col min="1" max="1" width="11" bestFit="1" customWidth="1"/>
    <col min="3" max="3" width="11" bestFit="1" customWidth="1"/>
  </cols>
  <sheetData>
    <row r="1" spans="1:3" x14ac:dyDescent="0.25">
      <c r="A1" t="s">
        <v>41</v>
      </c>
      <c r="B1" t="s">
        <v>40</v>
      </c>
      <c r="C1" t="s">
        <v>14</v>
      </c>
    </row>
    <row r="2" spans="1:3" x14ac:dyDescent="0.25">
      <c r="A2" s="15" t="str">
        <f>Tabelle2[[#This Row],[Name]]</f>
        <v xml:space="preserve">Daniel </v>
      </c>
      <c r="B2" s="15">
        <f>Tabelle2[[#This Row],[Platzierung nach Siegen]]</f>
        <v>1</v>
      </c>
      <c r="C2" s="15">
        <f>Tabelle2[[#This Row],[Tore]]</f>
        <v>0</v>
      </c>
    </row>
    <row r="3" spans="1:3" x14ac:dyDescent="0.25">
      <c r="A3" s="15" t="str">
        <f>Tabelle2[[#This Row],[Name]]</f>
        <v>Alex</v>
      </c>
      <c r="B3" s="15">
        <f>Tabelle2[[#This Row],[Platzierung nach Siegen]]</f>
        <v>2</v>
      </c>
      <c r="C3" s="15">
        <f>Tabelle2[[#This Row],[Tore]]</f>
        <v>17</v>
      </c>
    </row>
    <row r="4" spans="1:3" x14ac:dyDescent="0.25">
      <c r="A4" s="15" t="str">
        <f>Tabelle2[[#This Row],[Name]]</f>
        <v>Julien</v>
      </c>
      <c r="B4" s="15">
        <f>Tabelle2[[#This Row],[Platzierung nach Siegen]]</f>
        <v>3</v>
      </c>
      <c r="C4" s="15">
        <f>Tabelle2[[#This Row],[Tore]]</f>
        <v>2</v>
      </c>
    </row>
    <row r="5" spans="1:3" x14ac:dyDescent="0.25">
      <c r="A5" s="15" t="str">
        <f>Tabelle2[[#This Row],[Name]]</f>
        <v>Molli</v>
      </c>
      <c r="B5" s="15">
        <f>Tabelle2[[#This Row],[Platzierung nach Siegen]]</f>
        <v>4</v>
      </c>
      <c r="C5" s="15">
        <f>Tabelle2[[#This Row],[Tore]]</f>
        <v>4</v>
      </c>
    </row>
    <row r="6" spans="1:3" x14ac:dyDescent="0.25">
      <c r="A6" s="15" t="str">
        <f>Tabelle2[[#This Row],[Name]]</f>
        <v>Fabi</v>
      </c>
      <c r="B6" s="15">
        <f>Tabelle2[[#This Row],[Platzierung nach Siegen]]</f>
        <v>4</v>
      </c>
      <c r="C6" s="15">
        <f>Tabelle2[[#This Row],[Tore]]</f>
        <v>3</v>
      </c>
    </row>
    <row r="7" spans="1:3" x14ac:dyDescent="0.25">
      <c r="A7" s="15" t="str">
        <f>Tabelle2[[#This Row],[Name]]</f>
        <v>Nico</v>
      </c>
      <c r="B7" s="15">
        <f>Tabelle2[[#This Row],[Platzierung nach Siegen]]</f>
        <v>6</v>
      </c>
      <c r="C7" s="15">
        <f>Tabelle2[[#This Row],[Tore]]</f>
        <v>15</v>
      </c>
    </row>
    <row r="8" spans="1:3" x14ac:dyDescent="0.25">
      <c r="A8" s="15" t="str">
        <f>Tabelle2[[#This Row],[Name]]</f>
        <v>Marc</v>
      </c>
      <c r="B8" s="15" t="e">
        <f>Tabelle2[[#This Row],[Platzierung nach Siegen]]</f>
        <v>#VALUE!</v>
      </c>
      <c r="C8" s="15">
        <f>Tabelle2[[#This Row],[Tore]]</f>
        <v>0</v>
      </c>
    </row>
    <row r="9" spans="1:3" x14ac:dyDescent="0.25">
      <c r="A9" s="15" t="str">
        <f>Tabelle2[[#This Row],[Name]]</f>
        <v>Josh</v>
      </c>
      <c r="B9" s="15">
        <f>Tabelle2[[#This Row],[Platzierung nach Siegen]]</f>
        <v>7</v>
      </c>
      <c r="C9" s="15">
        <f>Tabelle2[[#This Row],[Tore]]</f>
        <v>2</v>
      </c>
    </row>
    <row r="10" spans="1:3" x14ac:dyDescent="0.25">
      <c r="A10" s="15" t="str">
        <f>Tabelle2[[#This Row],[Name]]</f>
        <v xml:space="preserve">Jamie </v>
      </c>
      <c r="B10" s="15">
        <f>Tabelle2[[#This Row],[Platzierung nach Siegen]]</f>
        <v>8</v>
      </c>
      <c r="C10" s="15">
        <f>Tabelle2[[#This Row],[Tore]]</f>
        <v>0</v>
      </c>
    </row>
    <row r="11" spans="1:3" x14ac:dyDescent="0.25">
      <c r="A11" s="15" t="str">
        <f>Tabelle2[[#This Row],[Name]]</f>
        <v>Rafa</v>
      </c>
      <c r="B11" s="15" t="e">
        <f>Tabelle2[[#This Row],[Platzierung nach Siegen]]</f>
        <v>#N/A</v>
      </c>
      <c r="C11" s="15">
        <f>Tabelle2[[#This Row],[Tore]]</f>
        <v>5</v>
      </c>
    </row>
    <row r="12" spans="1:3" x14ac:dyDescent="0.25">
      <c r="A12" s="15" t="str">
        <f>Tabelle2[[#This Row],[Name]]</f>
        <v>Crouch</v>
      </c>
      <c r="B12" s="15">
        <f>Tabelle2[[#This Row],[Platzierung nach Siegen]]</f>
        <v>9</v>
      </c>
      <c r="C12" s="15">
        <f>Tabelle2[[#This Row],[Tore]]</f>
        <v>14</v>
      </c>
    </row>
    <row r="13" spans="1:3" x14ac:dyDescent="0.25">
      <c r="A13" s="15" t="str">
        <f>Tabelle2[[#This Row],[Name]]</f>
        <v xml:space="preserve">Albert </v>
      </c>
      <c r="B13" s="15">
        <f>Tabelle2[[#This Row],[Platzierung nach Siegen]]</f>
        <v>9</v>
      </c>
      <c r="C13" s="15">
        <f>Tabelle2[[#This Row],[Tore]]</f>
        <v>7</v>
      </c>
    </row>
    <row r="14" spans="1:3" x14ac:dyDescent="0.25">
      <c r="A14" s="15" t="str">
        <f>Tabelle2[[#This Row],[Name]]</f>
        <v>Robin</v>
      </c>
      <c r="B14" s="15" t="e">
        <f>Tabelle2[[#This Row],[Platzierung nach Siegen]]</f>
        <v>#N/A</v>
      </c>
      <c r="C14" s="15">
        <f>Tabelle2[[#This Row],[Tore]]</f>
        <v>-1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EAAC-B057-544D-87E8-9E379B3EF549}">
  <dimension ref="A1:BF30"/>
  <sheetViews>
    <sheetView topLeftCell="A10" zoomScaleNormal="100" workbookViewId="0">
      <selection activeCell="AM24" sqref="AM24"/>
    </sheetView>
  </sheetViews>
  <sheetFormatPr defaultColWidth="10.7109375" defaultRowHeight="15" x14ac:dyDescent="0.25"/>
  <cols>
    <col min="1" max="1" width="13.5703125" customWidth="1"/>
    <col min="2" max="3" width="4.5703125" customWidth="1"/>
    <col min="4" max="4" width="2" bestFit="1" customWidth="1"/>
    <col min="5" max="43" width="4.5703125" customWidth="1"/>
    <col min="44" max="44" width="11" customWidth="1"/>
    <col min="45" max="46" width="5.140625" customWidth="1"/>
    <col min="47" max="47" width="15" customWidth="1"/>
  </cols>
  <sheetData>
    <row r="1" spans="1:58" ht="15.75" thickBot="1" x14ac:dyDescent="0.3">
      <c r="B1" s="50" t="s">
        <v>15</v>
      </c>
      <c r="C1" s="50"/>
      <c r="D1" s="50" t="s">
        <v>16</v>
      </c>
      <c r="E1" s="50"/>
      <c r="F1" s="58" t="s">
        <v>2</v>
      </c>
      <c r="G1" s="59"/>
      <c r="H1" s="58" t="s">
        <v>18</v>
      </c>
      <c r="I1" s="59"/>
      <c r="J1" s="58" t="s">
        <v>4</v>
      </c>
      <c r="K1" s="59"/>
      <c r="L1" s="58" t="s">
        <v>1</v>
      </c>
      <c r="M1" s="59"/>
      <c r="N1" s="58" t="s">
        <v>5</v>
      </c>
      <c r="O1" s="59"/>
      <c r="P1" s="58" t="s">
        <v>3</v>
      </c>
      <c r="Q1" s="59"/>
      <c r="R1" s="58" t="s">
        <v>38</v>
      </c>
      <c r="S1" s="59"/>
      <c r="T1" s="58" t="s">
        <v>0</v>
      </c>
      <c r="U1" s="59"/>
      <c r="V1" s="58" t="s">
        <v>8</v>
      </c>
      <c r="W1" s="59"/>
      <c r="X1" s="58" t="s">
        <v>9</v>
      </c>
      <c r="Y1" s="59"/>
      <c r="Z1" s="58" t="s">
        <v>10</v>
      </c>
      <c r="AA1" s="59"/>
      <c r="AB1" s="58" t="s">
        <v>17</v>
      </c>
      <c r="AC1" s="59"/>
      <c r="AD1" s="62" t="s">
        <v>7</v>
      </c>
      <c r="AE1" s="55"/>
      <c r="AF1" s="62" t="s">
        <v>6</v>
      </c>
      <c r="AG1" s="55"/>
      <c r="AH1" s="62" t="s">
        <v>42</v>
      </c>
      <c r="AI1" s="55"/>
      <c r="AJ1" s="54" t="s">
        <v>19</v>
      </c>
      <c r="AK1" s="55"/>
      <c r="AL1" s="54" t="s">
        <v>43</v>
      </c>
      <c r="AM1" s="55"/>
      <c r="AN1" s="62" t="s">
        <v>46</v>
      </c>
      <c r="AO1" s="55"/>
      <c r="AP1" s="62" t="s">
        <v>47</v>
      </c>
      <c r="AQ1" s="62"/>
      <c r="AR1" s="32" t="s">
        <v>56</v>
      </c>
      <c r="AS1" s="26" t="s">
        <v>57</v>
      </c>
      <c r="AT1" s="27" t="s">
        <v>58</v>
      </c>
      <c r="AU1" t="s">
        <v>41</v>
      </c>
      <c r="AV1" t="s">
        <v>40</v>
      </c>
      <c r="AW1" t="s">
        <v>14</v>
      </c>
      <c r="AX1" t="s">
        <v>22</v>
      </c>
      <c r="AY1" t="s">
        <v>12</v>
      </c>
      <c r="BA1" t="s">
        <v>41</v>
      </c>
      <c r="BB1" t="s">
        <v>40</v>
      </c>
      <c r="BC1" t="s">
        <v>14</v>
      </c>
      <c r="BE1" s="42" t="s">
        <v>41</v>
      </c>
      <c r="BF1" s="42" t="s">
        <v>12</v>
      </c>
    </row>
    <row r="2" spans="1:58" x14ac:dyDescent="0.25">
      <c r="A2" s="1" t="s">
        <v>48</v>
      </c>
      <c r="B2">
        <f>IF(C2&gt;D2,1,IF(ISBLANK(C2),"0","-1"))</f>
        <v>1</v>
      </c>
      <c r="C2" s="3">
        <v>5</v>
      </c>
      <c r="D2" s="4">
        <v>2</v>
      </c>
      <c r="E2" t="str">
        <f>IF(C2&lt;D2,1,IF(ISBLANK(C2),"0","-1"))</f>
        <v>-1</v>
      </c>
      <c r="F2" s="11"/>
      <c r="G2" s="2"/>
      <c r="H2" s="11">
        <v>1</v>
      </c>
      <c r="I2" s="2"/>
      <c r="J2" s="11">
        <v>1</v>
      </c>
      <c r="K2" s="2"/>
      <c r="L2" s="11">
        <v>1</v>
      </c>
      <c r="M2" s="2">
        <v>1</v>
      </c>
      <c r="N2" s="11">
        <v>1</v>
      </c>
      <c r="O2" s="2">
        <v>2</v>
      </c>
      <c r="P2" s="11">
        <v>1</v>
      </c>
      <c r="Q2" s="2">
        <v>1</v>
      </c>
      <c r="R2" s="11"/>
      <c r="S2" s="2"/>
      <c r="T2" s="11">
        <v>1</v>
      </c>
      <c r="U2" s="2">
        <v>1</v>
      </c>
      <c r="V2" s="11">
        <v>-1</v>
      </c>
      <c r="W2" s="2"/>
      <c r="X2" s="11">
        <v>-1</v>
      </c>
      <c r="Y2" s="2"/>
      <c r="Z2" s="11">
        <v>-1</v>
      </c>
      <c r="AA2" s="2"/>
      <c r="AB2" s="11">
        <v>-1</v>
      </c>
      <c r="AC2" s="2"/>
      <c r="AD2" s="9">
        <v>-1</v>
      </c>
      <c r="AE2" s="2">
        <v>1</v>
      </c>
      <c r="AF2" s="9">
        <v>-1</v>
      </c>
      <c r="AG2" s="2">
        <v>1</v>
      </c>
      <c r="AH2" s="9"/>
      <c r="AI2" s="2"/>
      <c r="AJ2" s="11"/>
      <c r="AK2" s="2"/>
      <c r="AL2" s="11"/>
      <c r="AM2" s="2"/>
      <c r="AN2" s="9"/>
      <c r="AO2" s="2"/>
      <c r="AP2" s="11"/>
      <c r="AQ2" s="9"/>
      <c r="AR2" s="33">
        <v>1</v>
      </c>
      <c r="AS2" s="9">
        <f>E2*AR2</f>
        <v>-1</v>
      </c>
      <c r="AT2" s="2">
        <f>B2*AR2</f>
        <v>1</v>
      </c>
      <c r="AU2" s="15" t="str">
        <f>$T$1</f>
        <v>Crouch</v>
      </c>
      <c r="AV2" s="15">
        <f>_xlfn.RANK.EQ($T$17,$F$17:$AQ$17)</f>
        <v>1</v>
      </c>
      <c r="AW2" s="15">
        <f>$T$20</f>
        <v>15</v>
      </c>
      <c r="AX2" s="36">
        <f t="shared" ref="AX2" si="0">$T$17</f>
        <v>0.875</v>
      </c>
      <c r="AY2" s="37">
        <f>$T$18</f>
        <v>7</v>
      </c>
      <c r="BA2" s="15" t="str">
        <f>$T$1</f>
        <v>Crouch</v>
      </c>
      <c r="BB2" s="15">
        <f>_xlfn.RANK.EQ($T$17,$F$17:$AQ$17)</f>
        <v>1</v>
      </c>
      <c r="BC2" s="15">
        <f>$T$20</f>
        <v>15</v>
      </c>
      <c r="BE2" s="38" t="str">
        <f>$T$1</f>
        <v>Crouch</v>
      </c>
      <c r="BF2" s="40">
        <f>$T$18</f>
        <v>7</v>
      </c>
    </row>
    <row r="3" spans="1:58" x14ac:dyDescent="0.25">
      <c r="A3" s="1" t="s">
        <v>49</v>
      </c>
      <c r="B3">
        <f t="shared" ref="B3:B14" si="1">IF(C3&gt;D3,1,IF(ISBLANK(C3),"0","-1"))</f>
        <v>1</v>
      </c>
      <c r="C3" s="5">
        <v>9</v>
      </c>
      <c r="D3" s="6">
        <v>0</v>
      </c>
      <c r="E3" t="str">
        <f t="shared" ref="E3:E14" si="2">IF(C3&lt;D3,1,IF(ISBLANK(C3),"0","-1"))</f>
        <v>-1</v>
      </c>
      <c r="F3" s="11"/>
      <c r="G3" s="2"/>
      <c r="H3" s="11"/>
      <c r="I3" s="2"/>
      <c r="J3" s="11">
        <v>1</v>
      </c>
      <c r="K3" s="2">
        <v>1</v>
      </c>
      <c r="L3" s="11">
        <v>1</v>
      </c>
      <c r="M3" s="2">
        <v>1</v>
      </c>
      <c r="N3" s="11">
        <v>1</v>
      </c>
      <c r="O3" s="2">
        <v>3</v>
      </c>
      <c r="P3" s="11">
        <v>1</v>
      </c>
      <c r="Q3" s="2">
        <v>1</v>
      </c>
      <c r="R3" s="11"/>
      <c r="S3" s="2"/>
      <c r="T3" s="11">
        <v>1</v>
      </c>
      <c r="U3" s="2">
        <v>2</v>
      </c>
      <c r="V3" s="11">
        <v>-1</v>
      </c>
      <c r="W3" s="2"/>
      <c r="X3" s="11">
        <v>-1</v>
      </c>
      <c r="Y3" s="2"/>
      <c r="Z3" s="11">
        <v>1</v>
      </c>
      <c r="AA3" s="2">
        <v>1</v>
      </c>
      <c r="AB3" s="11">
        <v>-1</v>
      </c>
      <c r="AC3" s="2"/>
      <c r="AD3" s="9">
        <v>-1</v>
      </c>
      <c r="AE3" s="2"/>
      <c r="AF3" s="9">
        <v>-1</v>
      </c>
      <c r="AG3" s="2"/>
      <c r="AH3" s="9"/>
      <c r="AI3" s="2"/>
      <c r="AJ3" s="11"/>
      <c r="AK3" s="2"/>
      <c r="AL3" s="11"/>
      <c r="AM3" s="2"/>
      <c r="AN3" s="9"/>
      <c r="AO3" s="2"/>
      <c r="AP3" s="11"/>
      <c r="AQ3" s="9"/>
      <c r="AR3" s="33">
        <v>0</v>
      </c>
      <c r="AS3" s="9">
        <f t="shared" ref="AS3:AS9" si="3">E3*AR3</f>
        <v>0</v>
      </c>
      <c r="AT3" s="2">
        <f t="shared" ref="AT3:AT9" si="4">B3*AR3</f>
        <v>0</v>
      </c>
      <c r="AU3" s="15" t="str">
        <f>$P$1</f>
        <v>Alex</v>
      </c>
      <c r="AV3" s="15">
        <f>_xlfn.RANK.EQ($P$17,$F$17:$AQ$17)</f>
        <v>2</v>
      </c>
      <c r="AW3" s="15">
        <f>$P$20</f>
        <v>5</v>
      </c>
      <c r="AX3" s="36">
        <f>$P$17</f>
        <v>0.75</v>
      </c>
      <c r="AY3" s="37">
        <f>$P$18</f>
        <v>6</v>
      </c>
      <c r="BA3" s="15" t="str">
        <f>$N$1</f>
        <v>Nico</v>
      </c>
      <c r="BB3" s="15">
        <f>_xlfn.RANK.EQ($N$17,$F$17:$AQ$17)</f>
        <v>2</v>
      </c>
      <c r="BC3" s="15">
        <f>$N$20</f>
        <v>12</v>
      </c>
      <c r="BE3" s="39" t="str">
        <f>$P$1</f>
        <v>Alex</v>
      </c>
      <c r="BF3" s="41">
        <f>$P$18</f>
        <v>6</v>
      </c>
    </row>
    <row r="4" spans="1:58" x14ac:dyDescent="0.25">
      <c r="A4" s="1" t="s">
        <v>50</v>
      </c>
      <c r="B4" t="str">
        <f t="shared" si="1"/>
        <v>-1</v>
      </c>
      <c r="C4" s="5">
        <v>2</v>
      </c>
      <c r="D4" s="6">
        <v>7</v>
      </c>
      <c r="E4">
        <f t="shared" si="2"/>
        <v>1</v>
      </c>
      <c r="F4" s="11">
        <v>-1</v>
      </c>
      <c r="G4" s="2">
        <v>2</v>
      </c>
      <c r="H4" s="11">
        <v>-1</v>
      </c>
      <c r="I4" s="2"/>
      <c r="J4" s="11">
        <v>-1</v>
      </c>
      <c r="K4" s="2"/>
      <c r="L4" s="11">
        <v>-1</v>
      </c>
      <c r="M4" s="2"/>
      <c r="N4" s="11">
        <v>-1</v>
      </c>
      <c r="O4" s="2"/>
      <c r="P4" s="11">
        <v>-1</v>
      </c>
      <c r="Q4" s="2"/>
      <c r="R4" s="11"/>
      <c r="S4" s="2"/>
      <c r="T4" s="11">
        <v>1</v>
      </c>
      <c r="U4" s="2">
        <v>2</v>
      </c>
      <c r="V4" s="11">
        <v>1</v>
      </c>
      <c r="W4" s="2"/>
      <c r="X4" s="11">
        <v>1</v>
      </c>
      <c r="Y4" s="2"/>
      <c r="Z4" s="11">
        <v>1</v>
      </c>
      <c r="AA4" s="2"/>
      <c r="AB4" s="11">
        <v>1</v>
      </c>
      <c r="AC4" s="2">
        <v>4</v>
      </c>
      <c r="AD4" s="9">
        <v>1</v>
      </c>
      <c r="AE4" s="2">
        <v>1</v>
      </c>
      <c r="AF4" s="9"/>
      <c r="AG4" s="2"/>
      <c r="AH4" s="9"/>
      <c r="AI4" s="2"/>
      <c r="AJ4" s="11"/>
      <c r="AK4" s="2"/>
      <c r="AL4" s="11"/>
      <c r="AM4" s="2"/>
      <c r="AN4" s="9"/>
      <c r="AO4" s="2"/>
      <c r="AP4" s="11"/>
      <c r="AQ4" s="9"/>
      <c r="AR4" s="33">
        <v>1</v>
      </c>
      <c r="AS4" s="9">
        <f t="shared" si="3"/>
        <v>1</v>
      </c>
      <c r="AT4" s="2">
        <f t="shared" si="4"/>
        <v>-1</v>
      </c>
      <c r="AU4" s="15" t="str">
        <f>$Z$1</f>
        <v>Julien</v>
      </c>
      <c r="AV4" s="15">
        <f>_xlfn.RANK.EQ($Z$17,$F$17:$AQ$17)</f>
        <v>2</v>
      </c>
      <c r="AW4" s="15">
        <f>$Z$20</f>
        <v>2</v>
      </c>
      <c r="AX4" s="36">
        <f>$Z$17</f>
        <v>0.75</v>
      </c>
      <c r="AY4" s="37">
        <f>$Z$18</f>
        <v>6</v>
      </c>
      <c r="BA4" s="25" t="str">
        <f>$AB$1</f>
        <v xml:space="preserve">Albert </v>
      </c>
      <c r="BB4" s="25">
        <f>_xlfn.RANK.EQ($AB$17,$F$17:$AQ$17)</f>
        <v>10</v>
      </c>
      <c r="BC4" s="25">
        <f>$AB$20</f>
        <v>8</v>
      </c>
      <c r="BE4" s="38" t="str">
        <f>$Z$1</f>
        <v>Julien</v>
      </c>
      <c r="BF4" s="40">
        <f>$Z$18</f>
        <v>6</v>
      </c>
    </row>
    <row r="5" spans="1:58" x14ac:dyDescent="0.25">
      <c r="A5" s="1" t="s">
        <v>51</v>
      </c>
      <c r="B5" t="str">
        <f t="shared" si="1"/>
        <v>-1</v>
      </c>
      <c r="C5" s="5">
        <v>2</v>
      </c>
      <c r="D5" s="6">
        <v>3</v>
      </c>
      <c r="E5">
        <f t="shared" si="2"/>
        <v>1</v>
      </c>
      <c r="F5" s="28">
        <v>-1</v>
      </c>
      <c r="G5" s="2"/>
      <c r="H5" s="11">
        <v>-1</v>
      </c>
      <c r="I5" s="2"/>
      <c r="J5" s="28">
        <v>-1</v>
      </c>
      <c r="K5" s="2">
        <v>1</v>
      </c>
      <c r="L5" s="28">
        <v>-1</v>
      </c>
      <c r="M5" s="2"/>
      <c r="N5" s="28">
        <v>-1</v>
      </c>
      <c r="O5" s="2">
        <v>1</v>
      </c>
      <c r="P5" s="28">
        <v>-1</v>
      </c>
      <c r="Q5" s="2"/>
      <c r="R5" s="11">
        <v>-1</v>
      </c>
      <c r="S5" s="2"/>
      <c r="T5" s="11">
        <v>-1</v>
      </c>
      <c r="U5" s="2">
        <v>1</v>
      </c>
      <c r="V5" s="11">
        <v>1</v>
      </c>
      <c r="W5" s="2"/>
      <c r="X5" s="11">
        <v>1</v>
      </c>
      <c r="Y5" s="2"/>
      <c r="Z5" s="11">
        <v>1</v>
      </c>
      <c r="AA5" s="2">
        <v>1</v>
      </c>
      <c r="AB5" s="11">
        <v>1</v>
      </c>
      <c r="AC5" s="2">
        <v>1</v>
      </c>
      <c r="AD5" s="9">
        <v>1</v>
      </c>
      <c r="AE5" s="2"/>
      <c r="AF5" s="9"/>
      <c r="AG5" s="2"/>
      <c r="AH5" s="9">
        <v>1</v>
      </c>
      <c r="AI5" s="2">
        <v>1</v>
      </c>
      <c r="AJ5" s="11">
        <v>1</v>
      </c>
      <c r="AK5" s="2"/>
      <c r="AL5" s="11">
        <v>1</v>
      </c>
      <c r="AM5" s="2"/>
      <c r="AN5" s="9"/>
      <c r="AO5" s="2"/>
      <c r="AP5" s="11"/>
      <c r="AQ5" s="9"/>
      <c r="AR5" s="33">
        <v>1</v>
      </c>
      <c r="AS5" s="9">
        <f t="shared" si="3"/>
        <v>1</v>
      </c>
      <c r="AT5" s="2">
        <f t="shared" si="4"/>
        <v>-1</v>
      </c>
      <c r="AU5" s="15" t="str">
        <f>$J$1</f>
        <v>Molli</v>
      </c>
      <c r="AV5" s="15">
        <f>_xlfn.RANK.EQ($J$17,$F$17:$AQ$17)</f>
        <v>2</v>
      </c>
      <c r="AW5" s="15">
        <f>$J$20</f>
        <v>3</v>
      </c>
      <c r="AX5" s="36">
        <f>$J$17</f>
        <v>0.75</v>
      </c>
      <c r="AY5" s="37">
        <f>$J$18</f>
        <v>6</v>
      </c>
      <c r="BA5" s="15" t="str">
        <f>$P$1</f>
        <v>Alex</v>
      </c>
      <c r="BB5" s="15">
        <f>_xlfn.RANK.EQ($P$17,$F$17:$AQ$17)</f>
        <v>2</v>
      </c>
      <c r="BC5" s="15">
        <f>$P$20</f>
        <v>5</v>
      </c>
      <c r="BE5" s="39" t="str">
        <f>$J$1</f>
        <v>Molli</v>
      </c>
      <c r="BF5" s="41">
        <f>$J$18</f>
        <v>6</v>
      </c>
    </row>
    <row r="6" spans="1:58" x14ac:dyDescent="0.25">
      <c r="A6" s="1" t="s">
        <v>52</v>
      </c>
      <c r="B6">
        <f t="shared" si="1"/>
        <v>1</v>
      </c>
      <c r="C6" s="5">
        <v>8</v>
      </c>
      <c r="D6" s="6">
        <v>3</v>
      </c>
      <c r="E6" t="str">
        <f t="shared" si="2"/>
        <v>-1</v>
      </c>
      <c r="F6" s="28">
        <v>1</v>
      </c>
      <c r="G6" s="2"/>
      <c r="H6" s="11"/>
      <c r="I6" s="2"/>
      <c r="J6" s="28">
        <v>1</v>
      </c>
      <c r="K6" s="2"/>
      <c r="L6" s="28">
        <v>1</v>
      </c>
      <c r="M6" s="2">
        <v>1</v>
      </c>
      <c r="N6" s="28">
        <v>1</v>
      </c>
      <c r="O6" s="2">
        <v>4</v>
      </c>
      <c r="P6" s="28">
        <v>1</v>
      </c>
      <c r="Q6" s="2"/>
      <c r="R6" s="11"/>
      <c r="S6" s="2"/>
      <c r="T6" s="11">
        <v>1</v>
      </c>
      <c r="U6" s="2">
        <v>1</v>
      </c>
      <c r="V6" s="28">
        <v>-1</v>
      </c>
      <c r="W6" s="2"/>
      <c r="X6" s="28">
        <v>-1</v>
      </c>
      <c r="Y6" s="2"/>
      <c r="Z6" s="28">
        <v>1</v>
      </c>
      <c r="AA6" s="2"/>
      <c r="AB6" s="11">
        <v>-1</v>
      </c>
      <c r="AC6" s="2"/>
      <c r="AD6" s="9">
        <v>-1</v>
      </c>
      <c r="AE6" s="2"/>
      <c r="AF6" s="9">
        <v>-1</v>
      </c>
      <c r="AG6" s="2">
        <v>2</v>
      </c>
      <c r="AH6" s="9"/>
      <c r="AI6" s="2"/>
      <c r="AJ6" s="11">
        <v>-1</v>
      </c>
      <c r="AK6" s="2"/>
      <c r="AL6" s="11">
        <v>-1</v>
      </c>
      <c r="AM6" s="2"/>
      <c r="AN6" s="9"/>
      <c r="AO6" s="2"/>
      <c r="AP6" s="11"/>
      <c r="AQ6" s="9"/>
      <c r="AR6" s="33">
        <v>1</v>
      </c>
      <c r="AS6" s="9">
        <f t="shared" si="3"/>
        <v>-1</v>
      </c>
      <c r="AT6" s="2">
        <f t="shared" si="4"/>
        <v>1</v>
      </c>
      <c r="AU6" s="15" t="str">
        <f>$N$1</f>
        <v>Nico</v>
      </c>
      <c r="AV6" s="15">
        <f>_xlfn.RANK.EQ($N$17,$F$17:$AQ$17)</f>
        <v>2</v>
      </c>
      <c r="AW6" s="15">
        <f>$N$20</f>
        <v>12</v>
      </c>
      <c r="AX6" s="36">
        <f>$N$17</f>
        <v>0.75</v>
      </c>
      <c r="AY6" s="37">
        <f>$N$18</f>
        <v>6</v>
      </c>
      <c r="BA6" s="25" t="str">
        <f>$AD$1</f>
        <v>Rafa</v>
      </c>
      <c r="BB6" s="25">
        <f>_xlfn.RANK.EQ($AD$17,$F$17:$AQ$17)</f>
        <v>10</v>
      </c>
      <c r="BC6" s="25">
        <f>$AD$20</f>
        <v>5</v>
      </c>
      <c r="BE6" s="38" t="str">
        <f>$N$1</f>
        <v>Nico</v>
      </c>
      <c r="BF6" s="40">
        <f>$N$18</f>
        <v>6</v>
      </c>
    </row>
    <row r="7" spans="1:58" x14ac:dyDescent="0.25">
      <c r="A7" s="1" t="s">
        <v>53</v>
      </c>
      <c r="B7">
        <f t="shared" si="1"/>
        <v>1</v>
      </c>
      <c r="C7" s="5">
        <v>4</v>
      </c>
      <c r="D7" s="6">
        <v>2</v>
      </c>
      <c r="E7" t="str">
        <f t="shared" si="2"/>
        <v>-1</v>
      </c>
      <c r="F7" s="28"/>
      <c r="G7" s="2"/>
      <c r="H7" s="11"/>
      <c r="I7" s="2"/>
      <c r="J7" s="28">
        <v>1</v>
      </c>
      <c r="K7" s="2">
        <v>1</v>
      </c>
      <c r="L7" s="28">
        <v>1</v>
      </c>
      <c r="M7" s="2"/>
      <c r="N7" s="28">
        <v>1</v>
      </c>
      <c r="O7" s="2">
        <v>1</v>
      </c>
      <c r="P7" s="28">
        <v>1</v>
      </c>
      <c r="Q7" s="2">
        <v>1</v>
      </c>
      <c r="R7" s="11"/>
      <c r="S7" s="2"/>
      <c r="T7" s="11">
        <v>1</v>
      </c>
      <c r="U7" s="2">
        <v>1</v>
      </c>
      <c r="V7" s="28">
        <v>-1</v>
      </c>
      <c r="W7" s="2"/>
      <c r="X7" s="28">
        <v>1</v>
      </c>
      <c r="Y7" s="2"/>
      <c r="Z7" s="28">
        <v>1</v>
      </c>
      <c r="AA7" s="2"/>
      <c r="AB7" s="11">
        <v>-1</v>
      </c>
      <c r="AC7" s="2">
        <v>1</v>
      </c>
      <c r="AD7" s="10">
        <v>-1</v>
      </c>
      <c r="AE7" s="2">
        <v>1</v>
      </c>
      <c r="AF7" s="9">
        <v>-1</v>
      </c>
      <c r="AG7" s="2"/>
      <c r="AH7" s="9"/>
      <c r="AI7" s="2"/>
      <c r="AJ7" s="11"/>
      <c r="AK7" s="2"/>
      <c r="AL7" s="11"/>
      <c r="AM7" s="2"/>
      <c r="AN7" s="9">
        <v>-1</v>
      </c>
      <c r="AO7" s="2"/>
      <c r="AP7" s="11">
        <v>-1</v>
      </c>
      <c r="AQ7" s="9"/>
      <c r="AR7" s="33">
        <v>0</v>
      </c>
      <c r="AS7" s="9">
        <f t="shared" si="3"/>
        <v>0</v>
      </c>
      <c r="AT7" s="2">
        <f t="shared" si="4"/>
        <v>0</v>
      </c>
      <c r="AU7" s="15" t="str">
        <f>$L$1</f>
        <v>Fabi</v>
      </c>
      <c r="AV7" s="15">
        <f>_xlfn.RANK.EQ($L$17,$F$17:$AQ$17)</f>
        <v>6</v>
      </c>
      <c r="AW7" s="15">
        <f>$L$20</f>
        <v>4</v>
      </c>
      <c r="AX7" s="36">
        <f>$L$17</f>
        <v>0.7142857142857143</v>
      </c>
      <c r="AY7" s="37">
        <f>$L$18</f>
        <v>5</v>
      </c>
      <c r="BA7" s="15" t="str">
        <f>$L$1</f>
        <v>Fabi</v>
      </c>
      <c r="BB7" s="15">
        <f>_xlfn.RANK.EQ($L$17,$F$17:$AQ$17)</f>
        <v>6</v>
      </c>
      <c r="BC7" s="15">
        <f>$L$20</f>
        <v>4</v>
      </c>
      <c r="BE7" s="39" t="str">
        <f>$L$1</f>
        <v>Fabi</v>
      </c>
      <c r="BF7" s="41">
        <f>$L$18</f>
        <v>5</v>
      </c>
    </row>
    <row r="8" spans="1:58" x14ac:dyDescent="0.25">
      <c r="A8" s="1" t="s">
        <v>54</v>
      </c>
      <c r="B8">
        <f t="shared" si="1"/>
        <v>1</v>
      </c>
      <c r="C8" s="5">
        <v>10</v>
      </c>
      <c r="D8" s="6">
        <v>5</v>
      </c>
      <c r="E8" t="str">
        <f t="shared" si="2"/>
        <v>-1</v>
      </c>
      <c r="F8" s="11"/>
      <c r="G8" s="2"/>
      <c r="H8" s="11"/>
      <c r="I8" s="2"/>
      <c r="J8" s="28">
        <v>1</v>
      </c>
      <c r="K8" s="2"/>
      <c r="L8" s="28">
        <v>1</v>
      </c>
      <c r="M8" s="2">
        <v>1</v>
      </c>
      <c r="N8" s="28">
        <v>1</v>
      </c>
      <c r="O8" s="2"/>
      <c r="P8" s="28">
        <v>1</v>
      </c>
      <c r="Q8" s="2">
        <v>1</v>
      </c>
      <c r="R8" s="11"/>
      <c r="S8" s="2"/>
      <c r="T8" s="11">
        <v>1</v>
      </c>
      <c r="U8" s="2">
        <v>6</v>
      </c>
      <c r="V8" s="28">
        <v>-1</v>
      </c>
      <c r="W8" s="2"/>
      <c r="X8" s="11">
        <v>1</v>
      </c>
      <c r="Y8" s="2"/>
      <c r="Z8" s="28">
        <v>1</v>
      </c>
      <c r="AA8" s="2"/>
      <c r="AB8" s="11">
        <v>-1</v>
      </c>
      <c r="AC8" s="2">
        <v>2</v>
      </c>
      <c r="AD8" s="9">
        <v>-1</v>
      </c>
      <c r="AE8" s="2">
        <v>2</v>
      </c>
      <c r="AF8" s="10">
        <v>-1</v>
      </c>
      <c r="AG8" s="2"/>
      <c r="AH8" s="9"/>
      <c r="AI8" s="2"/>
      <c r="AJ8" s="11"/>
      <c r="AK8" s="2"/>
      <c r="AL8" s="11"/>
      <c r="AM8" s="2"/>
      <c r="AN8" s="9">
        <v>-1</v>
      </c>
      <c r="AO8" s="2">
        <v>1</v>
      </c>
      <c r="AP8" s="11">
        <v>-1</v>
      </c>
      <c r="AQ8" s="9">
        <v>2</v>
      </c>
      <c r="AR8" s="34">
        <v>0</v>
      </c>
      <c r="AS8" s="9">
        <f t="shared" si="3"/>
        <v>0</v>
      </c>
      <c r="AT8" s="2">
        <f t="shared" si="4"/>
        <v>0</v>
      </c>
      <c r="AU8" s="15" t="str">
        <f>H1</f>
        <v xml:space="preserve">Daniel </v>
      </c>
      <c r="AV8" s="15">
        <f>_xlfn.RANK.EQ($H$17,$G$17:$AQ$17)</f>
        <v>7</v>
      </c>
      <c r="AW8" s="15">
        <f>$H$20</f>
        <v>0</v>
      </c>
      <c r="AX8" s="36">
        <f>$H$17</f>
        <v>0.5</v>
      </c>
      <c r="AY8" s="37">
        <f>$H$18</f>
        <v>2</v>
      </c>
      <c r="BA8" s="15" t="str">
        <f>$J$1</f>
        <v>Molli</v>
      </c>
      <c r="BB8" s="15">
        <f>_xlfn.RANK.EQ($J$17,$F$17:$AQ$17)</f>
        <v>2</v>
      </c>
      <c r="BC8" s="15">
        <f>$J$20</f>
        <v>3</v>
      </c>
      <c r="BE8" s="38" t="str">
        <f>$X$1</f>
        <v>Josh</v>
      </c>
      <c r="BF8" s="40">
        <f>$X$18</f>
        <v>4</v>
      </c>
    </row>
    <row r="9" spans="1:58" x14ac:dyDescent="0.25">
      <c r="A9" s="1" t="s">
        <v>55</v>
      </c>
      <c r="B9">
        <f t="shared" si="1"/>
        <v>1</v>
      </c>
      <c r="C9" s="5">
        <v>3</v>
      </c>
      <c r="D9" s="6">
        <v>0</v>
      </c>
      <c r="E9" t="str">
        <f t="shared" si="2"/>
        <v>-1</v>
      </c>
      <c r="F9" s="28">
        <v>1</v>
      </c>
      <c r="G9" s="2"/>
      <c r="H9" s="11">
        <v>1</v>
      </c>
      <c r="I9" s="2"/>
      <c r="J9" s="28">
        <v>1</v>
      </c>
      <c r="K9" s="2"/>
      <c r="L9" s="28"/>
      <c r="M9" s="2"/>
      <c r="N9" s="11">
        <v>1</v>
      </c>
      <c r="O9" s="2">
        <v>1</v>
      </c>
      <c r="P9" s="28">
        <v>1</v>
      </c>
      <c r="Q9" s="2">
        <v>1</v>
      </c>
      <c r="R9" s="11">
        <v>1</v>
      </c>
      <c r="S9" s="2"/>
      <c r="T9" s="11">
        <v>1</v>
      </c>
      <c r="U9" s="2">
        <v>1</v>
      </c>
      <c r="V9" s="28">
        <v>-1</v>
      </c>
      <c r="W9" s="2"/>
      <c r="X9" s="28">
        <v>-1</v>
      </c>
      <c r="Y9" s="2"/>
      <c r="Z9" s="28">
        <v>-1</v>
      </c>
      <c r="AA9" s="2"/>
      <c r="AB9" s="11">
        <v>-1</v>
      </c>
      <c r="AC9" s="2"/>
      <c r="AD9" s="9">
        <v>-1</v>
      </c>
      <c r="AE9" s="2"/>
      <c r="AF9" s="9"/>
      <c r="AG9" s="2"/>
      <c r="AH9" s="9"/>
      <c r="AI9" s="2"/>
      <c r="AJ9" s="11"/>
      <c r="AK9" s="2"/>
      <c r="AL9" s="11"/>
      <c r="AM9" s="2"/>
      <c r="AN9" s="9"/>
      <c r="AO9" s="2"/>
      <c r="AP9" s="11">
        <v>-1</v>
      </c>
      <c r="AQ9" s="9"/>
      <c r="AR9" s="34">
        <v>0</v>
      </c>
      <c r="AS9" s="9">
        <f t="shared" si="3"/>
        <v>0</v>
      </c>
      <c r="AT9" s="2">
        <f t="shared" si="4"/>
        <v>0</v>
      </c>
      <c r="AU9" s="15" t="str">
        <f>$F$1</f>
        <v>Marc</v>
      </c>
      <c r="AV9" s="15">
        <f>_xlfn.RANK.EQ($F$17,$F$17:$AQ$17)</f>
        <v>7</v>
      </c>
      <c r="AW9" s="15">
        <f>$F$20</f>
        <v>2</v>
      </c>
      <c r="AX9" s="36">
        <f>$F$17</f>
        <v>0.5</v>
      </c>
      <c r="AY9" s="37">
        <f>$F$18</f>
        <v>2</v>
      </c>
      <c r="BA9" s="25" t="str">
        <f>$AF$1</f>
        <v>Robin</v>
      </c>
      <c r="BB9" s="25">
        <f>_xlfn.RANK.EQ($AF$17,$F$17:$AQ$17)</f>
        <v>13</v>
      </c>
      <c r="BC9" s="25">
        <f>$AF$20</f>
        <v>3</v>
      </c>
      <c r="BE9" s="38" t="str">
        <f>$H$1</f>
        <v xml:space="preserve">Daniel </v>
      </c>
      <c r="BF9" s="40">
        <f>$H$18</f>
        <v>2</v>
      </c>
    </row>
    <row r="10" spans="1:58" x14ac:dyDescent="0.25">
      <c r="A10" s="1"/>
      <c r="B10" t="str">
        <f t="shared" si="1"/>
        <v>0</v>
      </c>
      <c r="C10" s="5"/>
      <c r="D10" s="6"/>
      <c r="E10" t="str">
        <f t="shared" si="2"/>
        <v>0</v>
      </c>
      <c r="F10" s="11"/>
      <c r="G10" s="2"/>
      <c r="H10" s="11"/>
      <c r="I10" s="2"/>
      <c r="J10" s="11"/>
      <c r="K10" s="2"/>
      <c r="L10" s="11"/>
      <c r="M10" s="2"/>
      <c r="N10" s="11"/>
      <c r="O10" s="2"/>
      <c r="P10" s="11"/>
      <c r="Q10" s="2"/>
      <c r="R10" s="11"/>
      <c r="S10" s="2"/>
      <c r="T10" s="11"/>
      <c r="U10" s="2"/>
      <c r="V10" s="11"/>
      <c r="W10" s="2"/>
      <c r="X10" s="11"/>
      <c r="Y10" s="2"/>
      <c r="Z10" s="11"/>
      <c r="AA10" s="2"/>
      <c r="AB10" s="11"/>
      <c r="AC10" s="2"/>
      <c r="AD10" s="9"/>
      <c r="AE10" s="2"/>
      <c r="AF10" s="9"/>
      <c r="AG10" s="2"/>
      <c r="AH10" s="9"/>
      <c r="AI10" s="2"/>
      <c r="AJ10" s="11"/>
      <c r="AK10" s="2"/>
      <c r="AL10" s="11"/>
      <c r="AM10" s="2"/>
      <c r="AN10" s="9"/>
      <c r="AO10" s="2"/>
      <c r="AP10" s="11"/>
      <c r="AQ10" s="9"/>
      <c r="AR10" s="33"/>
      <c r="AS10" s="9"/>
      <c r="AT10" s="2"/>
      <c r="AU10" s="15" t="str">
        <f>$X$1</f>
        <v>Josh</v>
      </c>
      <c r="AV10" s="15">
        <f>_xlfn.RANK.EQ($X$17,$F$17:$AQ$17)</f>
        <v>7</v>
      </c>
      <c r="AW10" s="15">
        <f>$X$20</f>
        <v>0</v>
      </c>
      <c r="AX10" s="36">
        <f>$X$17</f>
        <v>0.5</v>
      </c>
      <c r="AY10" s="37">
        <f>$X$18</f>
        <v>4</v>
      </c>
      <c r="BA10" s="15" t="str">
        <f>$Z$1</f>
        <v>Julien</v>
      </c>
      <c r="BB10" s="15">
        <f>_xlfn.RANK.EQ($Z$17,$F$17:$AQ$17)</f>
        <v>2</v>
      </c>
      <c r="BC10" s="15">
        <f>$Z$20</f>
        <v>2</v>
      </c>
      <c r="BE10" s="39" t="str">
        <f>$F$1</f>
        <v>Marc</v>
      </c>
      <c r="BF10" s="41">
        <f>$F$18</f>
        <v>2</v>
      </c>
    </row>
    <row r="11" spans="1:58" x14ac:dyDescent="0.25">
      <c r="A11" s="1"/>
      <c r="B11" t="str">
        <f t="shared" si="1"/>
        <v>0</v>
      </c>
      <c r="C11" s="5"/>
      <c r="D11" s="6"/>
      <c r="E11" t="str">
        <f t="shared" si="2"/>
        <v>0</v>
      </c>
      <c r="F11" s="11"/>
      <c r="G11" s="2"/>
      <c r="H11" s="11"/>
      <c r="I11" s="2"/>
      <c r="J11" s="11"/>
      <c r="K11" s="2"/>
      <c r="L11" s="11"/>
      <c r="M11" s="2"/>
      <c r="N11" s="11"/>
      <c r="O11" s="2"/>
      <c r="P11" s="11"/>
      <c r="Q11" s="2"/>
      <c r="R11" s="11"/>
      <c r="S11" s="2"/>
      <c r="T11" s="11"/>
      <c r="U11" s="2"/>
      <c r="V11" s="11"/>
      <c r="W11" s="2"/>
      <c r="X11" s="11"/>
      <c r="Y11" s="2"/>
      <c r="Z11" s="11"/>
      <c r="AA11" s="2"/>
      <c r="AB11" s="11"/>
      <c r="AC11" s="2"/>
      <c r="AD11" s="9"/>
      <c r="AE11" s="2"/>
      <c r="AF11" s="9"/>
      <c r="AG11" s="2"/>
      <c r="AH11" s="9"/>
      <c r="AI11" s="2"/>
      <c r="AJ11" s="11"/>
      <c r="AK11" s="2"/>
      <c r="AL11" s="11"/>
      <c r="AM11" s="2"/>
      <c r="AN11" s="9"/>
      <c r="AO11" s="2"/>
      <c r="AP11" s="11"/>
      <c r="AQ11" s="9"/>
      <c r="AR11" s="33"/>
      <c r="AS11" s="9"/>
      <c r="AT11" s="2"/>
      <c r="AU11" s="25" t="str">
        <f>$V$1</f>
        <v xml:space="preserve">Jamie </v>
      </c>
      <c r="AV11" s="25">
        <f>_xlfn.RANK.EQ($V$17,$F$17:$AQ$17)</f>
        <v>10</v>
      </c>
      <c r="AW11" s="25">
        <f>$V$20</f>
        <v>0</v>
      </c>
      <c r="AX11" s="36">
        <f>$V$17</f>
        <v>0.25</v>
      </c>
      <c r="AY11" s="37">
        <f>$V$18</f>
        <v>2</v>
      </c>
      <c r="BA11" s="15" t="str">
        <f>$F$1</f>
        <v>Marc</v>
      </c>
      <c r="BB11" s="15">
        <f>_xlfn.RANK.EQ($F$17,$F$17:$AQ$17)</f>
        <v>7</v>
      </c>
      <c r="BC11" s="15">
        <f>$F$20</f>
        <v>2</v>
      </c>
      <c r="BE11" s="39" t="str">
        <f>$V$1</f>
        <v xml:space="preserve">Jamie </v>
      </c>
      <c r="BF11" s="41">
        <f>$V$18</f>
        <v>2</v>
      </c>
    </row>
    <row r="12" spans="1:58" x14ac:dyDescent="0.25">
      <c r="A12" s="1"/>
      <c r="B12" t="str">
        <f t="shared" si="1"/>
        <v>0</v>
      </c>
      <c r="C12" s="5"/>
      <c r="D12" s="6"/>
      <c r="E12" t="str">
        <f t="shared" si="2"/>
        <v>0</v>
      </c>
      <c r="F12" s="11"/>
      <c r="G12" s="2"/>
      <c r="H12" s="11"/>
      <c r="I12" s="2"/>
      <c r="J12" s="11"/>
      <c r="K12" s="2"/>
      <c r="L12" s="11"/>
      <c r="M12" s="2"/>
      <c r="N12" s="11"/>
      <c r="O12" s="2"/>
      <c r="P12" s="11"/>
      <c r="Q12" s="2"/>
      <c r="R12" s="11"/>
      <c r="S12" s="2"/>
      <c r="T12" s="11"/>
      <c r="U12" s="2"/>
      <c r="V12" s="11"/>
      <c r="W12" s="2"/>
      <c r="X12" s="11"/>
      <c r="Y12" s="2"/>
      <c r="Z12" s="11"/>
      <c r="AA12" s="2"/>
      <c r="AB12" s="11"/>
      <c r="AC12" s="2"/>
      <c r="AD12" s="9"/>
      <c r="AE12" s="2"/>
      <c r="AF12" s="9"/>
      <c r="AG12" s="2"/>
      <c r="AH12" s="9"/>
      <c r="AI12" s="2"/>
      <c r="AJ12" s="11"/>
      <c r="AK12" s="2"/>
      <c r="AL12" s="11"/>
      <c r="AM12" s="2"/>
      <c r="AN12" s="9"/>
      <c r="AO12" s="2"/>
      <c r="AP12" s="11"/>
      <c r="AQ12" s="9"/>
      <c r="AR12" s="33"/>
      <c r="AS12" s="9"/>
      <c r="AT12" s="2"/>
      <c r="AU12" s="25" t="str">
        <f>$AD$1</f>
        <v>Rafa</v>
      </c>
      <c r="AV12" s="25">
        <f>_xlfn.RANK.EQ($AD$17,$F$17:$AQ$17)</f>
        <v>10</v>
      </c>
      <c r="AW12" s="25">
        <f>$AD$20</f>
        <v>5</v>
      </c>
      <c r="AX12" s="36">
        <f>$AD$17</f>
        <v>0.25</v>
      </c>
      <c r="AY12" s="37">
        <f>$AD$18</f>
        <v>2</v>
      </c>
      <c r="BA12" s="15" t="str">
        <f>$AN$1</f>
        <v>Sören</v>
      </c>
      <c r="BB12" s="15" t="e">
        <f>_xlfn.RANK.EQ($AN$17,$F$17:$AQ$17)</f>
        <v>#VALUE!</v>
      </c>
      <c r="BC12" s="15">
        <f>$AN$20</f>
        <v>1</v>
      </c>
      <c r="BE12" s="38" t="str">
        <f>$AD$1</f>
        <v>Rafa</v>
      </c>
      <c r="BF12" s="40">
        <f>$AD$18</f>
        <v>2</v>
      </c>
    </row>
    <row r="13" spans="1:58" x14ac:dyDescent="0.25">
      <c r="B13" t="str">
        <f t="shared" si="1"/>
        <v>0</v>
      </c>
      <c r="C13" s="5"/>
      <c r="D13" s="6"/>
      <c r="E13" t="str">
        <f t="shared" si="2"/>
        <v>0</v>
      </c>
      <c r="F13" s="11"/>
      <c r="G13" s="2"/>
      <c r="H13" s="11"/>
      <c r="I13" s="2"/>
      <c r="J13" s="11"/>
      <c r="K13" s="2"/>
      <c r="L13" s="11"/>
      <c r="M13" s="2"/>
      <c r="N13" s="11"/>
      <c r="O13" s="2"/>
      <c r="P13" s="11"/>
      <c r="Q13" s="2"/>
      <c r="R13" s="11"/>
      <c r="S13" s="2"/>
      <c r="T13" s="11"/>
      <c r="U13" s="2"/>
      <c r="V13" s="11"/>
      <c r="W13" s="2"/>
      <c r="X13" s="11"/>
      <c r="Y13" s="2"/>
      <c r="Z13" s="11"/>
      <c r="AA13" s="2"/>
      <c r="AB13" s="11"/>
      <c r="AC13" s="2"/>
      <c r="AD13" s="9"/>
      <c r="AE13" s="2"/>
      <c r="AF13" s="9"/>
      <c r="AG13" s="2"/>
      <c r="AH13" s="9"/>
      <c r="AI13" s="2"/>
      <c r="AJ13" s="11"/>
      <c r="AK13" s="2"/>
      <c r="AL13" s="11"/>
      <c r="AM13" s="2"/>
      <c r="AN13" s="9"/>
      <c r="AO13" s="2"/>
      <c r="AP13" s="11"/>
      <c r="AQ13" s="9"/>
      <c r="AR13" s="33"/>
      <c r="AS13" s="9"/>
      <c r="AT13" s="2"/>
      <c r="AU13" s="25" t="str">
        <f>$AB$1</f>
        <v xml:space="preserve">Albert </v>
      </c>
      <c r="AV13" s="25">
        <f>_xlfn.RANK.EQ($AB$17,$F$17:$AQ$17)</f>
        <v>10</v>
      </c>
      <c r="AW13" s="25">
        <f>$AB$20</f>
        <v>8</v>
      </c>
      <c r="AX13" s="36">
        <f>$AB$17</f>
        <v>0.25</v>
      </c>
      <c r="AY13" s="37">
        <f>$AB$18</f>
        <v>2</v>
      </c>
      <c r="BA13" s="15" t="str">
        <f>$H$1</f>
        <v xml:space="preserve">Daniel </v>
      </c>
      <c r="BB13" s="15">
        <f>_xlfn.RANK.EQ($H$17,$G$17:$AQ$17)</f>
        <v>7</v>
      </c>
      <c r="BC13" s="15">
        <f>$H$20</f>
        <v>0</v>
      </c>
      <c r="BE13" s="39" t="str">
        <f>$AB$1</f>
        <v xml:space="preserve">Albert </v>
      </c>
      <c r="BF13" s="41">
        <f>$AB$18</f>
        <v>2</v>
      </c>
    </row>
    <row r="14" spans="1:58" ht="15.75" thickBot="1" x14ac:dyDescent="0.3">
      <c r="B14" t="str">
        <f t="shared" si="1"/>
        <v>0</v>
      </c>
      <c r="C14" s="7"/>
      <c r="D14" s="8"/>
      <c r="E14" t="str">
        <f t="shared" si="2"/>
        <v>0</v>
      </c>
      <c r="F14" s="11"/>
      <c r="G14" s="2"/>
      <c r="H14" s="11"/>
      <c r="I14" s="2"/>
      <c r="J14" s="11"/>
      <c r="K14" s="2"/>
      <c r="L14" s="11"/>
      <c r="M14" s="2"/>
      <c r="N14" s="11"/>
      <c r="O14" s="2"/>
      <c r="P14" s="11"/>
      <c r="Q14" s="2"/>
      <c r="R14" s="11"/>
      <c r="S14" s="2"/>
      <c r="T14" s="11"/>
      <c r="U14" s="2"/>
      <c r="V14" s="11"/>
      <c r="W14" s="2"/>
      <c r="X14" s="11"/>
      <c r="Y14" s="2"/>
      <c r="Z14" s="11"/>
      <c r="AA14" s="2"/>
      <c r="AB14" s="11"/>
      <c r="AC14" s="2"/>
      <c r="AD14" s="9"/>
      <c r="AE14" s="2"/>
      <c r="AF14" s="9"/>
      <c r="AG14" s="2"/>
      <c r="AH14" s="9"/>
      <c r="AI14" s="2"/>
      <c r="AJ14" s="11"/>
      <c r="AK14" s="2"/>
      <c r="AL14" s="11"/>
      <c r="AM14" s="2"/>
      <c r="AN14" s="9"/>
      <c r="AO14" s="2"/>
      <c r="AP14" s="11"/>
      <c r="AQ14" s="9"/>
      <c r="AR14" s="33"/>
      <c r="AS14" s="9"/>
      <c r="AT14" s="2"/>
      <c r="AU14" s="25" t="str">
        <f>$AF$1</f>
        <v>Robin</v>
      </c>
      <c r="AV14" s="25">
        <f>_xlfn.RANK.EQ($AF$17,$F$17:$AQ$17)</f>
        <v>13</v>
      </c>
      <c r="AW14" s="25">
        <f>$AF$20</f>
        <v>3</v>
      </c>
      <c r="AX14" s="36">
        <f>$AF$17</f>
        <v>0</v>
      </c>
      <c r="AY14" s="37">
        <f>$AF$18</f>
        <v>0</v>
      </c>
      <c r="BA14" s="15" t="str">
        <f>$X$1</f>
        <v>Josh</v>
      </c>
      <c r="BB14" s="15">
        <f>_xlfn.RANK.EQ($X$17,$F$17:$AQ$17)</f>
        <v>7</v>
      </c>
      <c r="BC14" s="15">
        <f>$X$20</f>
        <v>0</v>
      </c>
      <c r="BE14" s="38" t="str">
        <f>$AF$1</f>
        <v>Robin</v>
      </c>
      <c r="BF14" s="40">
        <f>$AF$18</f>
        <v>0</v>
      </c>
    </row>
    <row r="15" spans="1:58" x14ac:dyDescent="0.25">
      <c r="F15" s="11"/>
      <c r="G15" s="2"/>
      <c r="H15" s="11"/>
      <c r="I15" s="2"/>
      <c r="J15" s="11"/>
      <c r="K15" s="2"/>
      <c r="L15" s="11"/>
      <c r="M15" s="2"/>
      <c r="N15" s="11"/>
      <c r="O15" s="2"/>
      <c r="P15" s="11"/>
      <c r="Q15" s="2"/>
      <c r="R15" s="11"/>
      <c r="S15" s="2"/>
      <c r="T15" s="11"/>
      <c r="U15" s="2"/>
      <c r="V15" s="11"/>
      <c r="W15" s="2"/>
      <c r="X15" s="11"/>
      <c r="Y15" s="2"/>
      <c r="Z15" s="11"/>
      <c r="AA15" s="2"/>
      <c r="AB15" s="11"/>
      <c r="AC15" s="2"/>
      <c r="AD15" s="9"/>
      <c r="AE15" s="2"/>
      <c r="AF15" s="9"/>
      <c r="AG15" s="2"/>
      <c r="AH15" s="9"/>
      <c r="AI15" s="2"/>
      <c r="AJ15" s="11"/>
      <c r="AK15" s="2"/>
      <c r="AL15" s="11"/>
      <c r="AM15" s="2"/>
      <c r="AN15" s="9"/>
      <c r="AO15" s="2"/>
      <c r="AP15" s="11"/>
      <c r="AQ15" s="9"/>
      <c r="AR15" s="33"/>
      <c r="AS15" s="9"/>
      <c r="AT15" s="2"/>
      <c r="AU15" s="25" t="str">
        <f>$AP$1</f>
        <v>Lars</v>
      </c>
      <c r="AV15" s="25">
        <f>_xlfn.RANK.EQ($AP$17,$F$17:$AQ$17)</f>
        <v>13</v>
      </c>
      <c r="AW15" s="25">
        <f>$H$20</f>
        <v>0</v>
      </c>
      <c r="AX15" s="36">
        <f>$AP$17</f>
        <v>0</v>
      </c>
      <c r="AY15" s="37">
        <f>$AP$18</f>
        <v>0</v>
      </c>
      <c r="BA15" s="25" t="str">
        <f>$V$1</f>
        <v xml:space="preserve">Jamie </v>
      </c>
      <c r="BB15" s="25">
        <f>_xlfn.RANK.EQ($V$17,$F$17:$AQ$17)</f>
        <v>10</v>
      </c>
      <c r="BC15" s="25">
        <f>$V$20</f>
        <v>0</v>
      </c>
      <c r="BE15" s="43" t="str">
        <f>$AP$1</f>
        <v>Lars</v>
      </c>
      <c r="BF15" s="44">
        <f>$AP$18</f>
        <v>0</v>
      </c>
    </row>
    <row r="16" spans="1:58" x14ac:dyDescent="0.25">
      <c r="A16" t="s">
        <v>37</v>
      </c>
      <c r="B16" s="50">
        <f>COUNTIFS(B2:B14, -1, E2:E14, -1)</f>
        <v>0</v>
      </c>
      <c r="C16" s="50"/>
      <c r="D16" s="50"/>
      <c r="E16" s="51"/>
      <c r="F16" s="11"/>
      <c r="G16" s="2"/>
      <c r="H16" s="11"/>
      <c r="I16" s="2"/>
      <c r="J16" s="11"/>
      <c r="K16" s="2"/>
      <c r="L16" s="11"/>
      <c r="M16" s="2"/>
      <c r="N16" s="11"/>
      <c r="O16" s="2"/>
      <c r="P16" s="11"/>
      <c r="Q16" s="2"/>
      <c r="R16" s="11"/>
      <c r="S16" s="2"/>
      <c r="T16" s="52"/>
      <c r="U16" s="53"/>
      <c r="V16" s="11"/>
      <c r="W16" s="2"/>
      <c r="X16" s="11"/>
      <c r="Y16" s="2"/>
      <c r="Z16" s="11"/>
      <c r="AA16" s="2"/>
      <c r="AB16" s="11"/>
      <c r="AC16" s="2"/>
      <c r="AD16" s="9"/>
      <c r="AE16" s="2"/>
      <c r="AF16" s="9"/>
      <c r="AG16" s="2"/>
      <c r="AH16" s="9"/>
      <c r="AI16" s="2"/>
      <c r="AJ16" s="11"/>
      <c r="AK16" s="2"/>
      <c r="AL16" s="11"/>
      <c r="AM16" s="2"/>
      <c r="AN16" s="9"/>
      <c r="AO16" s="2"/>
      <c r="AP16" s="11"/>
      <c r="AQ16" s="9"/>
      <c r="AR16" s="33"/>
      <c r="AS16" s="9"/>
      <c r="AT16" s="2"/>
      <c r="BA16" s="25" t="str">
        <f>$AP$1</f>
        <v>Lars</v>
      </c>
      <c r="BB16" s="25">
        <f>_xlfn.RANK.EQ($AP$17,$F$17:$AQ$17)</f>
        <v>13</v>
      </c>
      <c r="BC16" s="25">
        <f>$H$20</f>
        <v>0</v>
      </c>
    </row>
    <row r="17" spans="1:55" x14ac:dyDescent="0.25">
      <c r="A17" t="s">
        <v>22</v>
      </c>
      <c r="B17" s="60">
        <f>B18/(B18+B19)</f>
        <v>0.75</v>
      </c>
      <c r="C17" s="60"/>
      <c r="D17" s="61">
        <f>D18/(D18+D19)</f>
        <v>0.25</v>
      </c>
      <c r="E17" s="61"/>
      <c r="F17" s="56">
        <f>IF(COUNTIF(F2:F14,1)+COUNTIF(F2:F14,-1)&gt;2,F18/(F18+F19),"")</f>
        <v>0.5</v>
      </c>
      <c r="G17" s="57"/>
      <c r="H17" s="56">
        <f>IF(COUNTIF(H2:H14,1)+COUNTIF(H2:H14,-1)&gt;2,H18/(H18+H19),"")</f>
        <v>0.5</v>
      </c>
      <c r="I17" s="57"/>
      <c r="J17" s="56">
        <f>IF(COUNTIF(J2:J14,1)+COUNTIF(J2:J14,-1)&gt;2,J18/(J18+J19),"")</f>
        <v>0.75</v>
      </c>
      <c r="K17" s="57"/>
      <c r="L17" s="56">
        <f>IF(COUNTIF(L2:L14,1)+COUNTIF(L2:L14,-1)&gt;2,L18/(L18+L19),"")</f>
        <v>0.7142857142857143</v>
      </c>
      <c r="M17" s="57"/>
      <c r="N17" s="56">
        <f>IF(COUNTIF(N2:N14,1)+COUNTIF(N2:N14,-1)&gt;2,N18/(N18+N19),"")</f>
        <v>0.75</v>
      </c>
      <c r="O17" s="57"/>
      <c r="P17" s="56">
        <f>IF(COUNTIF(P2:P14,1)+COUNTIF(P2:P14,-1)&gt;2,P18/(P18+P19),"")</f>
        <v>0.75</v>
      </c>
      <c r="Q17" s="57"/>
      <c r="R17" s="56" t="str">
        <f>IF(COUNTIF(R2:R14,1)+COUNTIF(R2:R14,-1)&gt;2,R18/(R18+R19),"")</f>
        <v/>
      </c>
      <c r="S17" s="57"/>
      <c r="T17" s="56">
        <f>IF(COUNTIF(T2:T14,1)+COUNTIF(T2:T14,-1)&gt;2,T18/(T18+T19),"")</f>
        <v>0.875</v>
      </c>
      <c r="U17" s="57"/>
      <c r="V17" s="56">
        <f>IF(COUNTIF(V2:V14,1)+COUNTIF(V2:V14,-1)&gt;2,V18/(V18+V19),"")</f>
        <v>0.25</v>
      </c>
      <c r="W17" s="57"/>
      <c r="X17" s="56">
        <f>IF(COUNTIF(X2:X14,1)+COUNTIF(X2:X14,-1)&gt;2,X18/(X18+X19),"")</f>
        <v>0.5</v>
      </c>
      <c r="Y17" s="57"/>
      <c r="Z17" s="56">
        <f>IF(COUNTIF(Z2:Z14,1)+COUNTIF(Z2:Z14,-1)&gt;2,Z18/(Z18+Z19),"")</f>
        <v>0.75</v>
      </c>
      <c r="AA17" s="57"/>
      <c r="AB17" s="56">
        <f>IF(COUNTIF(AB2:AB14,1)+COUNTIF(AB2:AB14,-1)&gt;2,AB18/(AB18+AB19),"")</f>
        <v>0.25</v>
      </c>
      <c r="AC17" s="57"/>
      <c r="AD17" s="56">
        <f>IF(COUNTIF(AD2:AD14,1)+COUNTIF(AD2:AD14,-1)&gt;2,AD18/(AD18+AD19),"")</f>
        <v>0.25</v>
      </c>
      <c r="AE17" s="57"/>
      <c r="AF17" s="56">
        <f>IF(COUNTIF(AF2:AF14,1)+COUNTIF(AF2:AF14,-1)&gt;2,AF18/(AF18+AF19),"")</f>
        <v>0</v>
      </c>
      <c r="AG17" s="57"/>
      <c r="AH17" s="56" t="str">
        <f>IF(COUNTIF(AH2:AH14,1)+COUNTIF(AH2:AH14,-1)&gt;2,AH18/(AH18+AH19),"")</f>
        <v/>
      </c>
      <c r="AI17" s="61"/>
      <c r="AJ17" s="56" t="str">
        <f>IF(COUNTIF(AJ2:AJ14,1)+COUNTIF(AJ2:AJ14,-1)&gt;2,AJ18/(AJ18+AJ19),"")</f>
        <v/>
      </c>
      <c r="AK17" s="57"/>
      <c r="AL17" s="60" t="str">
        <f>IF(COUNTIF(AL2:AL14,1)+COUNTIF(AL2:AL14,-1)&gt;2,AL18/(AL18+AL19),"")</f>
        <v/>
      </c>
      <c r="AM17" s="60"/>
      <c r="AN17" s="56" t="str">
        <f>IF(COUNTIF(AN2:AN14,1)+COUNTIF(AN2:AN14,-1)&gt;2,AN18/(AN18+AN19),"")</f>
        <v/>
      </c>
      <c r="AO17" s="57"/>
      <c r="AP17" s="56">
        <f>IF(COUNTIF(AP2:AP14,1)+COUNTIF(AP2:AP14,-1)&gt;2,AP18/(AP18+AP19),"")</f>
        <v>0</v>
      </c>
      <c r="AQ17" s="57"/>
      <c r="AR17" s="33" t="s">
        <v>22</v>
      </c>
      <c r="AS17" s="31">
        <f>AS18/(AS18+AS19)</f>
        <v>0.5</v>
      </c>
      <c r="AT17" s="31">
        <f>AT18/(AT18+AT19)</f>
        <v>0.5</v>
      </c>
      <c r="BA17" s="15" t="str">
        <f>$AJ$1</f>
        <v>Flo</v>
      </c>
      <c r="BB17" s="15" t="e">
        <f>_xlfn.RANK.EQ($AJ$17,$F$17:$AQ$17)</f>
        <v>#VALUE!</v>
      </c>
      <c r="BC17" s="15">
        <f>$AJ$20</f>
        <v>0</v>
      </c>
    </row>
    <row r="18" spans="1:55" x14ac:dyDescent="0.25">
      <c r="A18" t="s">
        <v>12</v>
      </c>
      <c r="B18" s="50">
        <f>COUNTIF(B2:B14,1)</f>
        <v>6</v>
      </c>
      <c r="C18" s="50"/>
      <c r="D18" s="50">
        <f>COUNTIF(E2:E14,1)</f>
        <v>2</v>
      </c>
      <c r="E18" s="50"/>
      <c r="F18" s="52">
        <f t="shared" ref="F18" si="5">SUMIF(F2:F16,"&gt;0",F2:F16)</f>
        <v>2</v>
      </c>
      <c r="G18" s="53"/>
      <c r="H18" s="52">
        <f t="shared" ref="H18" si="6">SUMIF(H2:H16,"&gt;0",H2:H16)</f>
        <v>2</v>
      </c>
      <c r="I18" s="53"/>
      <c r="J18" s="52">
        <f t="shared" ref="J18" si="7">SUMIF(J2:J16,"&gt;0",J2:J16)</f>
        <v>6</v>
      </c>
      <c r="K18" s="53"/>
      <c r="L18" s="52">
        <f>SUMIF(L2:L16,"&gt;0",L2:L16)</f>
        <v>5</v>
      </c>
      <c r="M18" s="53"/>
      <c r="N18" s="52">
        <f t="shared" ref="N18" si="8">SUMIF(N2:N16,"&gt;0",N2:N16)</f>
        <v>6</v>
      </c>
      <c r="O18" s="53"/>
      <c r="P18" s="52">
        <f t="shared" ref="P18" si="9">SUMIF(P2:P16,"&gt;0",P2:P16)</f>
        <v>6</v>
      </c>
      <c r="Q18" s="53"/>
      <c r="R18" s="52">
        <f>SUMIF(R2:R16,"&gt;0",R2:R16)</f>
        <v>1</v>
      </c>
      <c r="S18" s="53"/>
      <c r="T18" s="52">
        <f>SUMIF(T2:T16,"&gt;0",T2:T16)</f>
        <v>7</v>
      </c>
      <c r="U18" s="53"/>
      <c r="V18" s="52">
        <f t="shared" ref="V18" si="10">SUMIF(V2:V16,"&gt;0",V2:V16)</f>
        <v>2</v>
      </c>
      <c r="W18" s="53"/>
      <c r="X18" s="52">
        <f t="shared" ref="X18" si="11">SUMIF(X2:X16,"&gt;0",X2:X16)</f>
        <v>4</v>
      </c>
      <c r="Y18" s="53"/>
      <c r="Z18" s="52">
        <f t="shared" ref="Z18" si="12">SUMIF(Z2:Z16,"&gt;0",Z2:Z16)</f>
        <v>6</v>
      </c>
      <c r="AA18" s="53"/>
      <c r="AB18" s="52">
        <f t="shared" ref="AB18" si="13">SUMIF(AB2:AB16,"&gt;0",AB2:AB16)</f>
        <v>2</v>
      </c>
      <c r="AC18" s="53"/>
      <c r="AD18" s="51">
        <f t="shared" ref="AD18" si="14">SUMIF(AD2:AD16,"&gt;0",AD2:AD16)</f>
        <v>2</v>
      </c>
      <c r="AE18" s="53"/>
      <c r="AF18" s="51">
        <f t="shared" ref="AF18" si="15">SUMIF(AF2:AF16,"&gt;0",AF2:AF16)</f>
        <v>0</v>
      </c>
      <c r="AG18" s="53"/>
      <c r="AH18" s="51">
        <f>SUMIF(AH2:AH16,"&gt;0",AH2:AH16)</f>
        <v>1</v>
      </c>
      <c r="AI18" s="53"/>
      <c r="AJ18" s="52">
        <f t="shared" ref="AJ18" si="16">SUMIF(AJ2:AJ16,"&gt;0",AJ2:AJ16)</f>
        <v>1</v>
      </c>
      <c r="AK18" s="53"/>
      <c r="AL18" s="52">
        <f t="shared" ref="AL18" si="17">SUMIF(AL2:AL16,"&gt;0",AL2:AL16)</f>
        <v>1</v>
      </c>
      <c r="AM18" s="53"/>
      <c r="AN18" s="51">
        <f t="shared" ref="AN18" si="18">SUMIF(AN2:AN16,"&gt;0",AN2:AN16)</f>
        <v>0</v>
      </c>
      <c r="AO18" s="53"/>
      <c r="AP18" s="52">
        <f>SUMIF(AP2:AP16,"&gt;0",AP2:AP16)</f>
        <v>0</v>
      </c>
      <c r="AQ18" s="51"/>
      <c r="AR18" s="33" t="s">
        <v>12</v>
      </c>
      <c r="AS18" s="9">
        <f>COUNTIF(AS2:AS9,1)</f>
        <v>2</v>
      </c>
      <c r="AT18" s="2">
        <f>COUNTIF(AT2:AT9,1)</f>
        <v>2</v>
      </c>
      <c r="AW18" s="12"/>
      <c r="BA18" s="15" t="str">
        <f>$AL$1</f>
        <v>Petar</v>
      </c>
      <c r="BB18" s="15" t="e">
        <f>_xlfn.RANK.EQ($AL$17,$F$17:$AQ$17)</f>
        <v>#VALUE!</v>
      </c>
      <c r="BC18" s="15">
        <f>$AL$20</f>
        <v>0</v>
      </c>
    </row>
    <row r="19" spans="1:55" x14ac:dyDescent="0.25">
      <c r="A19" t="s">
        <v>13</v>
      </c>
      <c r="B19" s="50">
        <f>COUNTIF(B2:B14,-1)</f>
        <v>2</v>
      </c>
      <c r="C19" s="50"/>
      <c r="D19" s="50">
        <f>COUNTIF(E2:E14,-1)</f>
        <v>6</v>
      </c>
      <c r="E19" s="50"/>
      <c r="F19" s="52">
        <f t="shared" ref="F19" si="19">-1*SUMIF(F2:F16,"&lt;0",F2:F16)</f>
        <v>2</v>
      </c>
      <c r="G19" s="53"/>
      <c r="H19" s="52">
        <f t="shared" ref="H19" si="20">-1*SUMIF(H2:H16,"&lt;0",H2:H16)</f>
        <v>2</v>
      </c>
      <c r="I19" s="53"/>
      <c r="J19" s="52">
        <f t="shared" ref="J19" si="21">-1*SUMIF(J2:J16,"&lt;0",J2:J16)</f>
        <v>2</v>
      </c>
      <c r="K19" s="53"/>
      <c r="L19" s="52">
        <f t="shared" ref="L19" si="22">-1*SUMIF(L2:L16,"&lt;0",L2:L16)</f>
        <v>2</v>
      </c>
      <c r="M19" s="53"/>
      <c r="N19" s="52">
        <f t="shared" ref="N19" si="23">-1*SUMIF(N2:N16,"&lt;0",N2:N16)</f>
        <v>2</v>
      </c>
      <c r="O19" s="53"/>
      <c r="P19" s="52">
        <f t="shared" ref="P19" si="24">-1*SUMIF(P2:P16,"&lt;0",P2:P16)</f>
        <v>2</v>
      </c>
      <c r="Q19" s="53"/>
      <c r="R19" s="52">
        <f>-1*SUMIF(R2:R16,"&lt;0",R2:R16)</f>
        <v>1</v>
      </c>
      <c r="S19" s="53"/>
      <c r="T19" s="52">
        <f>-1*SUMIF(T2:T16,"&lt;0",T2:T16)</f>
        <v>1</v>
      </c>
      <c r="U19" s="53"/>
      <c r="V19" s="52">
        <f t="shared" ref="V19" si="25">-1*SUMIF(V2:V16,"&lt;0",V2:V16)</f>
        <v>6</v>
      </c>
      <c r="W19" s="53"/>
      <c r="X19" s="52">
        <f t="shared" ref="X19" si="26">-1*SUMIF(X2:X16,"&lt;0",X2:X16)</f>
        <v>4</v>
      </c>
      <c r="Y19" s="53"/>
      <c r="Z19" s="52">
        <f t="shared" ref="Z19" si="27">-1*SUMIF(Z2:Z16,"&lt;0",Z2:Z16)</f>
        <v>2</v>
      </c>
      <c r="AA19" s="53"/>
      <c r="AB19" s="52">
        <f t="shared" ref="AB19" si="28">-1*SUMIF(AB2:AB16,"&lt;0",AB2:AB16)</f>
        <v>6</v>
      </c>
      <c r="AC19" s="53"/>
      <c r="AD19" s="51">
        <f t="shared" ref="AD19" si="29">-1*SUMIF(AD2:AD16,"&lt;0",AD2:AD16)</f>
        <v>6</v>
      </c>
      <c r="AE19" s="53"/>
      <c r="AF19" s="51">
        <f t="shared" ref="AF19" si="30">-1*SUMIF(AF2:AF16,"&lt;0",AF2:AF16)</f>
        <v>5</v>
      </c>
      <c r="AG19" s="53"/>
      <c r="AH19" s="51">
        <f>-1*SUMIF(AH2:AH16,"&lt;0",AH2:AH16)</f>
        <v>0</v>
      </c>
      <c r="AI19" s="53"/>
      <c r="AJ19" s="52">
        <f t="shared" ref="AJ19" si="31">-1*SUMIF(AJ2:AJ16,"&lt;0",AJ2:AJ16)</f>
        <v>1</v>
      </c>
      <c r="AK19" s="53"/>
      <c r="AL19" s="52">
        <f t="shared" ref="AL19" si="32">-1*SUMIF(AL2:AL16,"&lt;0",AL2:AL16)</f>
        <v>1</v>
      </c>
      <c r="AM19" s="53"/>
      <c r="AN19" s="51">
        <f t="shared" ref="AN19" si="33">-1*SUMIF(AN2:AN16,"&lt;0",AN2:AN16)</f>
        <v>2</v>
      </c>
      <c r="AO19" s="53"/>
      <c r="AP19" s="52">
        <f>-1*SUMIF(AP2:AP16,"&lt;0",AP2:AP16)</f>
        <v>3</v>
      </c>
      <c r="AQ19" s="51"/>
      <c r="AR19" s="33" t="s">
        <v>13</v>
      </c>
      <c r="AS19" s="9">
        <f>COUNTIF(AS2:AS14,-1)</f>
        <v>2</v>
      </c>
      <c r="AT19" s="2">
        <f>COUNTIF(AT2:AT14,-1)</f>
        <v>2</v>
      </c>
      <c r="AW19" s="12"/>
    </row>
    <row r="20" spans="1:55" ht="15.75" thickBot="1" x14ac:dyDescent="0.3">
      <c r="A20" t="s">
        <v>14</v>
      </c>
      <c r="B20" s="50">
        <f>SUM(C2:C14)</f>
        <v>43</v>
      </c>
      <c r="C20" s="50"/>
      <c r="D20" s="50">
        <f>SUM(D2:D14)</f>
        <v>22</v>
      </c>
      <c r="E20" s="51"/>
      <c r="F20" s="45">
        <f t="shared" ref="F20" si="34">SUM(G2:G16)</f>
        <v>2</v>
      </c>
      <c r="G20" s="46"/>
      <c r="H20" s="45">
        <f t="shared" ref="H20" si="35">SUM(I2:I16)</f>
        <v>0</v>
      </c>
      <c r="I20" s="46"/>
      <c r="J20" s="45">
        <f t="shared" ref="J20" si="36">SUM(K2:K16)</f>
        <v>3</v>
      </c>
      <c r="K20" s="46"/>
      <c r="L20" s="45">
        <f t="shared" ref="L20" si="37">SUM(M2:M16)</f>
        <v>4</v>
      </c>
      <c r="M20" s="46"/>
      <c r="N20" s="45">
        <f t="shared" ref="N20" si="38">SUM(O2:O16)</f>
        <v>12</v>
      </c>
      <c r="O20" s="46"/>
      <c r="P20" s="45">
        <f t="shared" ref="P20" si="39">SUM(Q2:Q16)</f>
        <v>5</v>
      </c>
      <c r="Q20" s="46"/>
      <c r="R20" s="45">
        <f t="shared" ref="R20" si="40">SUM(S2:S16)</f>
        <v>0</v>
      </c>
      <c r="S20" s="46"/>
      <c r="T20" s="45">
        <f>SUM(U2:U16)</f>
        <v>15</v>
      </c>
      <c r="U20" s="46"/>
      <c r="V20" s="45">
        <f t="shared" ref="V20" si="41">SUM(W2:W16)</f>
        <v>0</v>
      </c>
      <c r="W20" s="46"/>
      <c r="X20" s="45">
        <f t="shared" ref="X20" si="42">SUM(Y2:Y16)</f>
        <v>0</v>
      </c>
      <c r="Y20" s="46"/>
      <c r="Z20" s="45">
        <f t="shared" ref="Z20" si="43">SUM(AA2:AA16)</f>
        <v>2</v>
      </c>
      <c r="AA20" s="46"/>
      <c r="AB20" s="45">
        <f t="shared" ref="AB20" si="44">SUM(AC2:AC16)</f>
        <v>8</v>
      </c>
      <c r="AC20" s="46"/>
      <c r="AD20" s="49">
        <f t="shared" ref="AD20" si="45">SUM(AE2:AE16)</f>
        <v>5</v>
      </c>
      <c r="AE20" s="48"/>
      <c r="AF20" s="49">
        <f t="shared" ref="AF20" si="46">SUM(AG2:AG16)</f>
        <v>3</v>
      </c>
      <c r="AG20" s="48"/>
      <c r="AH20" s="49">
        <f>SUM(AI2:AI16)</f>
        <v>1</v>
      </c>
      <c r="AI20" s="48"/>
      <c r="AJ20" s="47">
        <f t="shared" ref="AJ20" si="47">SUM(AK2:AK16)</f>
        <v>0</v>
      </c>
      <c r="AK20" s="48"/>
      <c r="AL20" s="47">
        <f t="shared" ref="AL20" si="48">SUM(AM2:AM16)</f>
        <v>0</v>
      </c>
      <c r="AM20" s="48"/>
      <c r="AN20" s="49">
        <f t="shared" ref="AN20" si="49">SUM(AO2:AO16)</f>
        <v>1</v>
      </c>
      <c r="AO20" s="48"/>
      <c r="AP20" s="47">
        <f t="shared" ref="AP20" si="50">SUM(AQ2:AQ16)</f>
        <v>2</v>
      </c>
      <c r="AQ20" s="49"/>
      <c r="AR20" s="35" t="s">
        <v>14</v>
      </c>
      <c r="AS20" s="29" cm="1">
        <f t="array" ref="AS20">SUM((C2:C14)*(AR2:AR14))</f>
        <v>17</v>
      </c>
      <c r="AT20" s="30" cm="1">
        <f t="array" ref="AT20">SUM((D2:D14)*(AR2:AR14))</f>
        <v>15</v>
      </c>
      <c r="AW20" s="12"/>
    </row>
    <row r="21" spans="1:55" x14ac:dyDescent="0.25">
      <c r="F21" s="51" t="s">
        <v>2</v>
      </c>
      <c r="G21" s="53"/>
      <c r="H21" s="52" t="s">
        <v>18</v>
      </c>
      <c r="I21" s="53"/>
      <c r="J21" s="52" t="s">
        <v>4</v>
      </c>
      <c r="K21" s="53"/>
      <c r="L21" s="19" t="s">
        <v>1</v>
      </c>
      <c r="M21" s="16"/>
      <c r="N21" s="19" t="s">
        <v>5</v>
      </c>
      <c r="O21" s="16"/>
      <c r="P21" s="52" t="s">
        <v>3</v>
      </c>
      <c r="Q21" s="53"/>
      <c r="R21" s="52" t="s">
        <v>38</v>
      </c>
      <c r="S21" s="63"/>
      <c r="T21" s="64" t="s">
        <v>0</v>
      </c>
      <c r="U21" s="53"/>
      <c r="V21" s="52" t="s">
        <v>10</v>
      </c>
      <c r="W21" s="53"/>
      <c r="X21" s="52" t="s">
        <v>9</v>
      </c>
      <c r="Y21" s="53"/>
      <c r="Z21" s="52" t="s">
        <v>8</v>
      </c>
      <c r="AA21" s="53"/>
      <c r="AB21" s="52" t="s">
        <v>17</v>
      </c>
      <c r="AC21" s="53"/>
      <c r="AD21" s="54" t="s">
        <v>7</v>
      </c>
      <c r="AE21" s="55"/>
      <c r="AF21" s="54" t="s">
        <v>6</v>
      </c>
      <c r="AG21" s="55"/>
      <c r="AH21" s="52" t="s">
        <v>42</v>
      </c>
      <c r="AI21" s="53"/>
      <c r="AJ21" s="54" t="s">
        <v>19</v>
      </c>
      <c r="AK21" s="55"/>
      <c r="AL21" s="54" t="s">
        <v>43</v>
      </c>
      <c r="AM21" s="55"/>
      <c r="AN21" s="54" t="s">
        <v>46</v>
      </c>
      <c r="AO21" s="55"/>
      <c r="AP21" s="54" t="s">
        <v>47</v>
      </c>
      <c r="AQ21" s="55"/>
      <c r="AU21" s="13"/>
      <c r="AV21" s="12"/>
      <c r="AW21" s="12"/>
    </row>
    <row r="23" spans="1:55" x14ac:dyDescent="0.25">
      <c r="A23" t="s">
        <v>44</v>
      </c>
      <c r="C23">
        <f>(D18 -AF18)/(D19+D18-AF18-AF19)</f>
        <v>0.66666666666666663</v>
      </c>
    </row>
    <row r="25" spans="1:55" x14ac:dyDescent="0.25">
      <c r="AU25" s="13"/>
      <c r="AV25" s="12"/>
      <c r="AW25" s="12"/>
    </row>
    <row r="26" spans="1:55" x14ac:dyDescent="0.25">
      <c r="AU26" s="14" t="s">
        <v>37</v>
      </c>
    </row>
    <row r="27" spans="1:55" x14ac:dyDescent="0.25">
      <c r="AU27" s="14" t="s">
        <v>15</v>
      </c>
      <c r="AV27" s="12"/>
      <c r="AW27" s="12"/>
    </row>
    <row r="28" spans="1:55" x14ac:dyDescent="0.25">
      <c r="AU28" s="14" t="s">
        <v>16</v>
      </c>
      <c r="AV28" s="12"/>
      <c r="AW28" s="12"/>
    </row>
    <row r="29" spans="1:55" x14ac:dyDescent="0.25">
      <c r="AU29" s="13"/>
      <c r="AV29" s="12"/>
      <c r="AW29" s="12"/>
    </row>
    <row r="30" spans="1:55" x14ac:dyDescent="0.25">
      <c r="AR30" s="12"/>
      <c r="AU30" s="9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24"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F21:G21"/>
    <mergeCell ref="H21:I21"/>
    <mergeCell ref="J21:K21"/>
    <mergeCell ref="P21:Q21"/>
    <mergeCell ref="R21:S21"/>
    <mergeCell ref="T21:U21"/>
    <mergeCell ref="V21:W21"/>
    <mergeCell ref="X21:Y21"/>
    <mergeCell ref="Z21:AA21"/>
    <mergeCell ref="AN1:AO1"/>
    <mergeCell ref="AP1:AQ1"/>
    <mergeCell ref="R1:S1"/>
    <mergeCell ref="B16:E16"/>
    <mergeCell ref="T16:U16"/>
    <mergeCell ref="AJ1:AK1"/>
    <mergeCell ref="AL1:AM1"/>
    <mergeCell ref="B17:C17"/>
    <mergeCell ref="D17:E17"/>
    <mergeCell ref="T17:U17"/>
    <mergeCell ref="L17:M17"/>
    <mergeCell ref="F17:G17"/>
    <mergeCell ref="X1:Y1"/>
    <mergeCell ref="Z1:AA1"/>
    <mergeCell ref="AB1:AC1"/>
    <mergeCell ref="AH1:AI1"/>
    <mergeCell ref="J1:K1"/>
    <mergeCell ref="N1:O1"/>
    <mergeCell ref="H1:I1"/>
    <mergeCell ref="AF1:AG1"/>
    <mergeCell ref="AD1:AE1"/>
    <mergeCell ref="V1:W1"/>
    <mergeCell ref="B1:C1"/>
    <mergeCell ref="D1:E1"/>
    <mergeCell ref="T1:U1"/>
    <mergeCell ref="L1:M1"/>
    <mergeCell ref="F1:G1"/>
    <mergeCell ref="P1:Q1"/>
    <mergeCell ref="AL17:AM17"/>
    <mergeCell ref="AN17:AO17"/>
    <mergeCell ref="AP17:AQ17"/>
    <mergeCell ref="R17:S17"/>
    <mergeCell ref="B18:C18"/>
    <mergeCell ref="D18:E18"/>
    <mergeCell ref="T18:U18"/>
    <mergeCell ref="L18:M18"/>
    <mergeCell ref="F18:G18"/>
    <mergeCell ref="P18:Q18"/>
    <mergeCell ref="V17:W17"/>
    <mergeCell ref="X17:Y17"/>
    <mergeCell ref="Z17:AA17"/>
    <mergeCell ref="AB17:AC17"/>
    <mergeCell ref="AH17:AI17"/>
    <mergeCell ref="AJ17:AK17"/>
    <mergeCell ref="P17:Q17"/>
    <mergeCell ref="J17:K17"/>
    <mergeCell ref="N17:O17"/>
    <mergeCell ref="H17:I17"/>
    <mergeCell ref="AF17:AG17"/>
    <mergeCell ref="AD17:AE17"/>
    <mergeCell ref="AN18:AO18"/>
    <mergeCell ref="AP18:AQ18"/>
    <mergeCell ref="R18:S18"/>
    <mergeCell ref="B19:C19"/>
    <mergeCell ref="D19:E19"/>
    <mergeCell ref="T19:U19"/>
    <mergeCell ref="L19:M19"/>
    <mergeCell ref="F19:G19"/>
    <mergeCell ref="P19:Q19"/>
    <mergeCell ref="J19:K19"/>
    <mergeCell ref="X18:Y18"/>
    <mergeCell ref="Z18:AA18"/>
    <mergeCell ref="AB18:AC18"/>
    <mergeCell ref="AH18:AI18"/>
    <mergeCell ref="AJ18:AK18"/>
    <mergeCell ref="AL18:AM18"/>
    <mergeCell ref="J18:K18"/>
    <mergeCell ref="N18:O18"/>
    <mergeCell ref="H18:I18"/>
    <mergeCell ref="AF18:AG18"/>
    <mergeCell ref="AD18:AE18"/>
    <mergeCell ref="V18:W18"/>
    <mergeCell ref="AP19:AQ19"/>
    <mergeCell ref="R19:S19"/>
    <mergeCell ref="AB19:AC19"/>
    <mergeCell ref="AH19:AI19"/>
    <mergeCell ref="B20:C20"/>
    <mergeCell ref="D20:E20"/>
    <mergeCell ref="T20:U20"/>
    <mergeCell ref="L20:M20"/>
    <mergeCell ref="F20:G20"/>
    <mergeCell ref="P20:Q20"/>
    <mergeCell ref="J20:K20"/>
    <mergeCell ref="N20:O20"/>
    <mergeCell ref="Z19:AA19"/>
    <mergeCell ref="AJ19:AK19"/>
    <mergeCell ref="AL19:AM19"/>
    <mergeCell ref="AN19:AO19"/>
    <mergeCell ref="N19:O19"/>
    <mergeCell ref="H19:I19"/>
    <mergeCell ref="AF19:AG19"/>
    <mergeCell ref="AD19:AE19"/>
    <mergeCell ref="V19:W19"/>
    <mergeCell ref="X19:Y19"/>
    <mergeCell ref="R20:S20"/>
    <mergeCell ref="AB20:AC20"/>
    <mergeCell ref="AH20:AI20"/>
    <mergeCell ref="AJ20:AK20"/>
    <mergeCell ref="AL20:AM20"/>
    <mergeCell ref="AN20:AO20"/>
    <mergeCell ref="AP20:AQ20"/>
    <mergeCell ref="H20:I20"/>
    <mergeCell ref="AF20:AG20"/>
    <mergeCell ref="AD20:AE20"/>
    <mergeCell ref="V20:W20"/>
    <mergeCell ref="X20:Y20"/>
    <mergeCell ref="Z20:AA20"/>
  </mergeCells>
  <phoneticPr fontId="2" type="noConversion"/>
  <conditionalFormatting sqref="B19:E19">
    <cfRule type="cellIs" dxfId="57" priority="6" operator="equal">
      <formula>-1</formula>
    </cfRule>
  </conditionalFormatting>
  <conditionalFormatting sqref="B16 R2:R16 AP2:AP16 AN2:AN16 AL2:AL16 AJ2:AJ16 AB2:AB16 AH2:AH16 Z2:Z16 X2:X16 V2:V16 AD2:AD16 AF2:AF16 N2:N15 J2:J15 P2:P15 F2:F15 L2:L15 B2:B14 B17:E20 B15:E15 E2:E14 T2:T15 F16:G17 H2:H16 H17:I17 T16:U17 J16:Q17 R17:S17 V17:AQ17">
    <cfRule type="cellIs" dxfId="56" priority="5" operator="equal">
      <formula>-1</formula>
    </cfRule>
  </conditionalFormatting>
  <conditionalFormatting sqref="B2:B14 R2:R14 AP2:AP14 AN2:AN14 AL2:AL14 AJ2:AJ14 AB2:AB14 AH2:AH14 Z2:Z14 X2:X14 V2:V14 AD2:AD14 AF2:AF14 H2:H14 N2:N14 J2:J14 P2:P14 L2:L14 E2:F14 T2:T14">
    <cfRule type="cellIs" dxfId="55" priority="4" operator="equal">
      <formula>1</formula>
    </cfRule>
  </conditionalFormatting>
  <conditionalFormatting sqref="F17:AQ17">
    <cfRule type="top10" dxfId="54" priority="7" bottom="1" rank="3"/>
  </conditionalFormatting>
  <conditionalFormatting sqref="AV2:AV15">
    <cfRule type="top10" dxfId="53" priority="3" rank="3"/>
  </conditionalFormatting>
  <conditionalFormatting sqref="F20:AQ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{721F00D6-E932-4D26-B817-6C666A1AD614}</x14:id>
        </ext>
      </extLst>
    </cfRule>
  </conditionalFormatting>
  <conditionalFormatting sqref="BB2:BB18">
    <cfRule type="top10" dxfId="52" priority="1" rank="3"/>
  </conditionalFormatting>
  <pageMargins left="0.7" right="0.7" top="0.78740157499999996" bottom="0.78740157499999996" header="0.3" footer="0.3"/>
  <pageSetup paperSize="9"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1F00D6-E932-4D26-B817-6C666A1AD6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F20:AQ20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367A-9FCB-4C39-B261-8660A4BFF045}">
  <dimension ref="A1:C15"/>
  <sheetViews>
    <sheetView zoomScale="40" zoomScaleNormal="40" workbookViewId="0">
      <selection activeCell="S30" sqref="S30"/>
    </sheetView>
  </sheetViews>
  <sheetFormatPr defaultColWidth="10.7109375" defaultRowHeight="15" x14ac:dyDescent="0.25"/>
  <cols>
    <col min="1" max="1" width="11" bestFit="1" customWidth="1"/>
    <col min="3" max="3" width="11" bestFit="1" customWidth="1"/>
  </cols>
  <sheetData>
    <row r="1" spans="1:3" x14ac:dyDescent="0.25">
      <c r="A1" t="s">
        <v>41</v>
      </c>
      <c r="B1" t="s">
        <v>40</v>
      </c>
      <c r="C1" t="s">
        <v>14</v>
      </c>
    </row>
    <row r="2" spans="1:3" x14ac:dyDescent="0.25">
      <c r="A2" s="15" t="str">
        <f>Tabelle22[[#This Row],[Name]]</f>
        <v>Crouch</v>
      </c>
      <c r="B2" s="15">
        <f>Tabelle22[[#This Row],[Platzierung nach Siegen]]</f>
        <v>1</v>
      </c>
      <c r="C2" s="15">
        <f>Tabelle22[[#This Row],[Tore]]</f>
        <v>15</v>
      </c>
    </row>
    <row r="3" spans="1:3" x14ac:dyDescent="0.25">
      <c r="A3" s="15" t="str">
        <f>Tabelle22[[#This Row],[Name]]</f>
        <v>Alex</v>
      </c>
      <c r="B3" s="15">
        <f>Tabelle22[[#This Row],[Platzierung nach Siegen]]</f>
        <v>2</v>
      </c>
      <c r="C3" s="15">
        <f>Tabelle22[[#This Row],[Tore]]</f>
        <v>5</v>
      </c>
    </row>
    <row r="4" spans="1:3" x14ac:dyDescent="0.25">
      <c r="A4" s="15" t="str">
        <f>Tabelle22[[#This Row],[Name]]</f>
        <v>Julien</v>
      </c>
      <c r="B4" s="15">
        <f>Tabelle22[[#This Row],[Platzierung nach Siegen]]</f>
        <v>2</v>
      </c>
      <c r="C4" s="15">
        <f>Tabelle22[[#This Row],[Tore]]</f>
        <v>2</v>
      </c>
    </row>
    <row r="5" spans="1:3" x14ac:dyDescent="0.25">
      <c r="A5" s="15" t="str">
        <f>Tabelle22[[#This Row],[Name]]</f>
        <v>Molli</v>
      </c>
      <c r="B5" s="15">
        <f>Tabelle22[[#This Row],[Platzierung nach Siegen]]</f>
        <v>2</v>
      </c>
      <c r="C5" s="15">
        <f>Tabelle22[[#This Row],[Tore]]</f>
        <v>3</v>
      </c>
    </row>
    <row r="6" spans="1:3" x14ac:dyDescent="0.25">
      <c r="A6" s="15" t="str">
        <f>Tabelle22[[#This Row],[Name]]</f>
        <v>Nico</v>
      </c>
      <c r="B6" s="15">
        <f>Tabelle22[[#This Row],[Platzierung nach Siegen]]</f>
        <v>2</v>
      </c>
      <c r="C6" s="15">
        <f>Tabelle22[[#This Row],[Tore]]</f>
        <v>12</v>
      </c>
    </row>
    <row r="7" spans="1:3" x14ac:dyDescent="0.25">
      <c r="A7" s="15" t="str">
        <f>Tabelle22[[#This Row],[Name]]</f>
        <v>Fabi</v>
      </c>
      <c r="B7" s="15">
        <f>Tabelle22[[#This Row],[Platzierung nach Siegen]]</f>
        <v>6</v>
      </c>
      <c r="C7" s="15">
        <f>Tabelle22[[#This Row],[Tore]]</f>
        <v>4</v>
      </c>
    </row>
    <row r="8" spans="1:3" x14ac:dyDescent="0.25">
      <c r="A8" s="15" t="str">
        <f>Tabelle22[[#This Row],[Name]]</f>
        <v xml:space="preserve">Daniel </v>
      </c>
      <c r="B8" s="15">
        <f>Tabelle22[[#This Row],[Platzierung nach Siegen]]</f>
        <v>7</v>
      </c>
      <c r="C8" s="15">
        <f>Tabelle22[[#This Row],[Tore]]</f>
        <v>0</v>
      </c>
    </row>
    <row r="9" spans="1:3" x14ac:dyDescent="0.25">
      <c r="A9" s="15" t="str">
        <f>Tabelle22[[#This Row],[Name]]</f>
        <v>Marc</v>
      </c>
      <c r="B9" s="15">
        <f>Tabelle22[[#This Row],[Platzierung nach Siegen]]</f>
        <v>7</v>
      </c>
      <c r="C9" s="15">
        <f>Tabelle22[[#This Row],[Tore]]</f>
        <v>2</v>
      </c>
    </row>
    <row r="10" spans="1:3" x14ac:dyDescent="0.25">
      <c r="A10" s="15" t="str">
        <f>Tabelle22[[#This Row],[Name]]</f>
        <v>Josh</v>
      </c>
      <c r="B10" s="15">
        <f>Tabelle22[[#This Row],[Platzierung nach Siegen]]</f>
        <v>7</v>
      </c>
      <c r="C10" s="15">
        <f>Tabelle22[[#This Row],[Tore]]</f>
        <v>0</v>
      </c>
    </row>
    <row r="11" spans="1:3" x14ac:dyDescent="0.25">
      <c r="A11" s="15" t="str">
        <f>Tabelle22[[#This Row],[Name]]</f>
        <v xml:space="preserve">Jamie </v>
      </c>
      <c r="B11" s="15">
        <f>Tabelle22[[#This Row],[Platzierung nach Siegen]]</f>
        <v>10</v>
      </c>
      <c r="C11" s="15">
        <f>Tabelle22[[#This Row],[Tore]]</f>
        <v>0</v>
      </c>
    </row>
    <row r="12" spans="1:3" x14ac:dyDescent="0.25">
      <c r="A12" s="15" t="str">
        <f>Tabelle22[[#This Row],[Name]]</f>
        <v>Rafa</v>
      </c>
      <c r="B12" s="15">
        <f>Tabelle22[[#This Row],[Platzierung nach Siegen]]</f>
        <v>10</v>
      </c>
      <c r="C12" s="15">
        <f>Tabelle22[[#This Row],[Tore]]</f>
        <v>5</v>
      </c>
    </row>
    <row r="13" spans="1:3" x14ac:dyDescent="0.25">
      <c r="A13" s="15" t="str">
        <f>Tabelle22[[#This Row],[Name]]</f>
        <v xml:space="preserve">Albert </v>
      </c>
      <c r="B13" s="15">
        <f>Tabelle22[[#This Row],[Platzierung nach Siegen]]</f>
        <v>10</v>
      </c>
      <c r="C13" s="15">
        <f>Tabelle22[[#This Row],[Tore]]</f>
        <v>8</v>
      </c>
    </row>
    <row r="14" spans="1:3" x14ac:dyDescent="0.25">
      <c r="A14" s="15" t="str">
        <f>Tabelle22[[#This Row],[Name]]</f>
        <v>Robin</v>
      </c>
      <c r="B14" s="15">
        <f>Tabelle22[[#This Row],[Platzierung nach Siegen]]</f>
        <v>13</v>
      </c>
      <c r="C14" s="15">
        <f>Tabelle22[[#This Row],[Tore]]</f>
        <v>3</v>
      </c>
    </row>
    <row r="15" spans="1:3" x14ac:dyDescent="0.25">
      <c r="A15" s="15" t="str">
        <f>Tabelle22[[#This Row],[Name]]</f>
        <v>Lars</v>
      </c>
      <c r="B15" s="15">
        <f>Tabelle22[[#This Row],[Platzierung nach Siegen]]</f>
        <v>13</v>
      </c>
      <c r="C15" s="15">
        <f>Tabelle22[[#This Row],[Tore]]</f>
        <v>0</v>
      </c>
    </row>
  </sheetData>
  <conditionalFormatting sqref="B2:B15">
    <cfRule type="top10" dxfId="33" priority="1" rank="3"/>
  </conditionalFormatting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398-4686-435E-BF54-58654BF45007}">
  <dimension ref="A1:BF30"/>
  <sheetViews>
    <sheetView topLeftCell="A30" zoomScale="90" zoomScaleNormal="90" workbookViewId="0">
      <selection activeCell="AV7" sqref="AV7"/>
    </sheetView>
  </sheetViews>
  <sheetFormatPr defaultColWidth="10.7109375" defaultRowHeight="15" x14ac:dyDescent="0.25"/>
  <cols>
    <col min="1" max="1" width="13.5703125" customWidth="1"/>
    <col min="2" max="43" width="4.5703125" customWidth="1"/>
    <col min="44" max="44" width="11" customWidth="1"/>
    <col min="45" max="45" width="5.140625" customWidth="1"/>
    <col min="46" max="46" width="6.5703125" customWidth="1"/>
    <col min="47" max="47" width="15" customWidth="1"/>
  </cols>
  <sheetData>
    <row r="1" spans="1:58" ht="15.75" thickBot="1" x14ac:dyDescent="0.3">
      <c r="B1" s="50" t="s">
        <v>15</v>
      </c>
      <c r="C1" s="50"/>
      <c r="D1" s="50" t="s">
        <v>16</v>
      </c>
      <c r="E1" s="50"/>
      <c r="F1" s="58" t="s">
        <v>2</v>
      </c>
      <c r="G1" s="59"/>
      <c r="H1" s="58" t="s">
        <v>18</v>
      </c>
      <c r="I1" s="59"/>
      <c r="J1" s="58" t="s">
        <v>4</v>
      </c>
      <c r="K1" s="59"/>
      <c r="L1" s="58" t="s">
        <v>1</v>
      </c>
      <c r="M1" s="59"/>
      <c r="N1" s="58" t="s">
        <v>5</v>
      </c>
      <c r="O1" s="59"/>
      <c r="P1" s="58" t="s">
        <v>3</v>
      </c>
      <c r="Q1" s="59"/>
      <c r="R1" s="58" t="s">
        <v>38</v>
      </c>
      <c r="S1" s="59"/>
      <c r="T1" s="58" t="s">
        <v>0</v>
      </c>
      <c r="U1" s="59"/>
      <c r="V1" s="58" t="s">
        <v>10</v>
      </c>
      <c r="W1" s="59"/>
      <c r="X1" s="58" t="s">
        <v>9</v>
      </c>
      <c r="Y1" s="59"/>
      <c r="Z1" s="58" t="s">
        <v>8</v>
      </c>
      <c r="AA1" s="59"/>
      <c r="AB1" s="58" t="s">
        <v>17</v>
      </c>
      <c r="AC1" s="59"/>
      <c r="AD1" s="62" t="s">
        <v>7</v>
      </c>
      <c r="AE1" s="55"/>
      <c r="AF1" s="62" t="s">
        <v>6</v>
      </c>
      <c r="AG1" s="55"/>
      <c r="AH1" s="62" t="s">
        <v>42</v>
      </c>
      <c r="AI1" s="55"/>
      <c r="AJ1" s="54" t="s">
        <v>19</v>
      </c>
      <c r="AK1" s="55"/>
      <c r="AL1" s="54" t="s">
        <v>43</v>
      </c>
      <c r="AM1" s="55"/>
      <c r="AN1" s="62" t="s">
        <v>46</v>
      </c>
      <c r="AO1" s="55"/>
      <c r="AP1" s="62" t="s">
        <v>47</v>
      </c>
      <c r="AQ1" s="62"/>
      <c r="AR1" s="32" t="s">
        <v>56</v>
      </c>
      <c r="AS1" s="26" t="s">
        <v>57</v>
      </c>
      <c r="AT1" s="27" t="s">
        <v>58</v>
      </c>
      <c r="AU1" t="s">
        <v>41</v>
      </c>
      <c r="AV1" t="s">
        <v>40</v>
      </c>
      <c r="AW1" t="s">
        <v>14</v>
      </c>
      <c r="AX1" t="s">
        <v>22</v>
      </c>
      <c r="AY1" t="s">
        <v>12</v>
      </c>
      <c r="BA1" t="s">
        <v>41</v>
      </c>
      <c r="BB1" t="s">
        <v>40</v>
      </c>
      <c r="BC1" t="s">
        <v>14</v>
      </c>
      <c r="BE1" s="42" t="s">
        <v>41</v>
      </c>
      <c r="BF1" s="42" t="s">
        <v>12</v>
      </c>
    </row>
    <row r="2" spans="1:58" x14ac:dyDescent="0.25">
      <c r="A2" s="1" t="s">
        <v>59</v>
      </c>
      <c r="B2">
        <f>IF(C2&gt;D2,1,IF(ISBLANK(C2),"0","-1"))</f>
        <v>1</v>
      </c>
      <c r="C2" s="3">
        <v>6</v>
      </c>
      <c r="D2" s="4">
        <v>3</v>
      </c>
      <c r="E2" t="str">
        <f>IF(C2&lt;D2,1,IF(ISBLANK(C2),"0","-1"))</f>
        <v>-1</v>
      </c>
      <c r="F2" s="11"/>
      <c r="G2" s="2"/>
      <c r="H2" s="11"/>
      <c r="I2" s="2"/>
      <c r="J2" s="11">
        <v>1</v>
      </c>
      <c r="K2" s="2"/>
      <c r="L2" s="11">
        <v>1</v>
      </c>
      <c r="M2" s="2">
        <v>1</v>
      </c>
      <c r="N2" s="11">
        <v>1</v>
      </c>
      <c r="O2" s="2">
        <v>4</v>
      </c>
      <c r="P2" s="11">
        <v>1</v>
      </c>
      <c r="Q2" s="2"/>
      <c r="R2" s="11"/>
      <c r="S2" s="2"/>
      <c r="T2" s="11">
        <v>1</v>
      </c>
      <c r="U2" s="2"/>
      <c r="V2" s="11">
        <v>1</v>
      </c>
      <c r="W2" s="2"/>
      <c r="X2" s="11">
        <v>1</v>
      </c>
      <c r="Y2" s="2"/>
      <c r="Z2" s="11">
        <v>-1</v>
      </c>
      <c r="AA2" s="2"/>
      <c r="AB2" s="11">
        <v>-1</v>
      </c>
      <c r="AC2" s="2"/>
      <c r="AD2" s="9"/>
      <c r="AE2" s="2"/>
      <c r="AF2" s="9"/>
      <c r="AG2" s="2"/>
      <c r="AH2" s="9">
        <v>-1</v>
      </c>
      <c r="AI2" s="2">
        <v>1</v>
      </c>
      <c r="AJ2" s="11">
        <v>-1</v>
      </c>
      <c r="AK2" s="2"/>
      <c r="AL2" s="11"/>
      <c r="AM2" s="2"/>
      <c r="AN2" s="9"/>
      <c r="AO2" s="2"/>
      <c r="AP2" s="11"/>
      <c r="AQ2" s="9"/>
      <c r="AR2" s="33">
        <v>1</v>
      </c>
      <c r="AS2" s="9">
        <f>E2*AR2</f>
        <v>-1</v>
      </c>
      <c r="AT2" s="2">
        <f>B2*AR2</f>
        <v>1</v>
      </c>
      <c r="AU2" s="15" t="str">
        <f>$T$1</f>
        <v>Crouch</v>
      </c>
      <c r="AV2" s="15" t="e">
        <f>_xlfn.RANK.EQ($T$17,$F$17:$AQ$17)</f>
        <v>#VALUE!</v>
      </c>
      <c r="AW2" s="15">
        <f>$T$20</f>
        <v>0</v>
      </c>
      <c r="AX2" s="36" t="str">
        <f t="shared" ref="AX2" si="0">$T$17</f>
        <v/>
      </c>
      <c r="AY2" s="37">
        <f>$T$18</f>
        <v>1</v>
      </c>
      <c r="BA2" s="15" t="str">
        <f>$T$1</f>
        <v>Crouch</v>
      </c>
      <c r="BB2" s="15" t="e">
        <f>_xlfn.RANK.EQ($T$17,$F$17:$AQ$17)</f>
        <v>#VALUE!</v>
      </c>
      <c r="BC2" s="15">
        <f>$T$20</f>
        <v>0</v>
      </c>
      <c r="BE2" s="38" t="str">
        <f>$T$1</f>
        <v>Crouch</v>
      </c>
      <c r="BF2" s="40">
        <f>$T$18</f>
        <v>1</v>
      </c>
    </row>
    <row r="3" spans="1:58" x14ac:dyDescent="0.25">
      <c r="A3" s="1" t="s">
        <v>49</v>
      </c>
      <c r="B3" t="str">
        <f t="shared" ref="B3:B14" si="1">IF(C3&gt;D3,1,IF(ISBLANK(C3),"0","-1"))</f>
        <v>0</v>
      </c>
      <c r="C3" s="5"/>
      <c r="D3" s="6"/>
      <c r="E3" t="str">
        <f t="shared" ref="E3:E14" si="2">IF(C3&lt;D3,1,IF(ISBLANK(C3),"0","-1"))</f>
        <v>0</v>
      </c>
      <c r="F3" s="11"/>
      <c r="G3" s="2"/>
      <c r="H3" s="11"/>
      <c r="I3" s="2"/>
      <c r="J3" s="11"/>
      <c r="K3" s="2"/>
      <c r="L3" s="11"/>
      <c r="M3" s="2"/>
      <c r="N3" s="11"/>
      <c r="O3" s="2"/>
      <c r="P3" s="11"/>
      <c r="Q3" s="2"/>
      <c r="R3" s="11"/>
      <c r="S3" s="2"/>
      <c r="T3" s="11"/>
      <c r="U3" s="2"/>
      <c r="V3" s="11"/>
      <c r="W3" s="2"/>
      <c r="X3" s="11"/>
      <c r="Y3" s="2"/>
      <c r="Z3" s="11"/>
      <c r="AA3" s="2"/>
      <c r="AB3" s="11"/>
      <c r="AC3" s="2"/>
      <c r="AD3" s="9"/>
      <c r="AE3" s="2"/>
      <c r="AF3" s="9"/>
      <c r="AG3" s="2"/>
      <c r="AH3" s="9"/>
      <c r="AI3" s="2"/>
      <c r="AJ3" s="11"/>
      <c r="AK3" s="2"/>
      <c r="AL3" s="11"/>
      <c r="AM3" s="2"/>
      <c r="AN3" s="9"/>
      <c r="AO3" s="2"/>
      <c r="AP3" s="11"/>
      <c r="AQ3" s="9"/>
      <c r="AR3" s="33"/>
      <c r="AS3" s="9">
        <f t="shared" ref="AS3:AS9" si="3">E3*AR3</f>
        <v>0</v>
      </c>
      <c r="AT3" s="2">
        <f t="shared" ref="AT3:AT9" si="4">B3*AR3</f>
        <v>0</v>
      </c>
      <c r="AU3" s="15" t="str">
        <f>$P$1</f>
        <v>Alex</v>
      </c>
      <c r="AV3" s="15" t="e">
        <f>_xlfn.RANK.EQ($P$17,$F$17:$AQ$17)</f>
        <v>#VALUE!</v>
      </c>
      <c r="AW3" s="15">
        <f>$P$20</f>
        <v>0</v>
      </c>
      <c r="AX3" s="36" t="str">
        <f>$P$17</f>
        <v/>
      </c>
      <c r="AY3" s="37">
        <f>$P$18</f>
        <v>1</v>
      </c>
      <c r="BA3" s="15" t="str">
        <f>$N$1</f>
        <v>Nico</v>
      </c>
      <c r="BB3" s="15" t="e">
        <f>_xlfn.RANK.EQ($N$17,$F$17:$AQ$17)</f>
        <v>#VALUE!</v>
      </c>
      <c r="BC3" s="15">
        <f>$N$20</f>
        <v>4</v>
      </c>
      <c r="BE3" s="39" t="str">
        <f>$P$1</f>
        <v>Alex</v>
      </c>
      <c r="BF3" s="41">
        <f>$P$18</f>
        <v>1</v>
      </c>
    </row>
    <row r="4" spans="1:58" x14ac:dyDescent="0.25">
      <c r="A4" s="1" t="s">
        <v>50</v>
      </c>
      <c r="B4" t="str">
        <f t="shared" si="1"/>
        <v>0</v>
      </c>
      <c r="C4" s="5"/>
      <c r="D4" s="6"/>
      <c r="E4" t="str">
        <f t="shared" si="2"/>
        <v>0</v>
      </c>
      <c r="F4" s="11"/>
      <c r="G4" s="2"/>
      <c r="H4" s="11"/>
      <c r="I4" s="2"/>
      <c r="J4" s="11"/>
      <c r="K4" s="2"/>
      <c r="L4" s="11"/>
      <c r="M4" s="2"/>
      <c r="N4" s="11"/>
      <c r="O4" s="2"/>
      <c r="P4" s="11"/>
      <c r="Q4" s="2"/>
      <c r="R4" s="11"/>
      <c r="S4" s="2"/>
      <c r="T4" s="11"/>
      <c r="U4" s="2"/>
      <c r="V4" s="11"/>
      <c r="W4" s="2"/>
      <c r="X4" s="11"/>
      <c r="Y4" s="2"/>
      <c r="Z4" s="11"/>
      <c r="AA4" s="2"/>
      <c r="AB4" s="11"/>
      <c r="AC4" s="2"/>
      <c r="AD4" s="9"/>
      <c r="AE4" s="2"/>
      <c r="AF4" s="9"/>
      <c r="AG4" s="2"/>
      <c r="AH4" s="9"/>
      <c r="AI4" s="2"/>
      <c r="AJ4" s="11"/>
      <c r="AK4" s="2"/>
      <c r="AL4" s="11"/>
      <c r="AM4" s="2"/>
      <c r="AN4" s="9"/>
      <c r="AO4" s="2"/>
      <c r="AP4" s="11"/>
      <c r="AQ4" s="9"/>
      <c r="AR4" s="33"/>
      <c r="AS4" s="9">
        <f t="shared" si="3"/>
        <v>0</v>
      </c>
      <c r="AT4" s="2">
        <f t="shared" si="4"/>
        <v>0</v>
      </c>
      <c r="AU4" s="15" t="str">
        <f>$V$1</f>
        <v>Julien</v>
      </c>
      <c r="AV4" s="15" t="e">
        <f>_xlfn.RANK.EQ($V$17,$F$17:$AQ$17)</f>
        <v>#VALUE!</v>
      </c>
      <c r="AW4" s="15">
        <f>$V$20</f>
        <v>0</v>
      </c>
      <c r="AX4" s="36" t="str">
        <f>$V$17</f>
        <v/>
      </c>
      <c r="AY4" s="37">
        <f>$V$18</f>
        <v>1</v>
      </c>
      <c r="BA4" s="25" t="str">
        <f>$AB$1</f>
        <v xml:space="preserve">Albert </v>
      </c>
      <c r="BB4" s="25" t="e">
        <f>_xlfn.RANK.EQ($AB$17,$F$17:$AQ$17)</f>
        <v>#VALUE!</v>
      </c>
      <c r="BC4" s="25">
        <f>$AB$20</f>
        <v>0</v>
      </c>
      <c r="BE4" s="38" t="str">
        <f>$V$1</f>
        <v>Julien</v>
      </c>
      <c r="BF4" s="40">
        <f>$V$18</f>
        <v>1</v>
      </c>
    </row>
    <row r="5" spans="1:58" x14ac:dyDescent="0.25">
      <c r="A5" s="1" t="s">
        <v>51</v>
      </c>
      <c r="B5" t="str">
        <f t="shared" si="1"/>
        <v>0</v>
      </c>
      <c r="C5" s="5"/>
      <c r="D5" s="6"/>
      <c r="E5" t="str">
        <f t="shared" si="2"/>
        <v>0</v>
      </c>
      <c r="F5" s="28"/>
      <c r="G5" s="2"/>
      <c r="H5" s="11"/>
      <c r="I5" s="2"/>
      <c r="J5" s="28"/>
      <c r="K5" s="2"/>
      <c r="L5" s="28"/>
      <c r="M5" s="2"/>
      <c r="N5" s="28"/>
      <c r="O5" s="2"/>
      <c r="P5" s="28"/>
      <c r="Q5" s="2"/>
      <c r="R5" s="11"/>
      <c r="S5" s="2"/>
      <c r="T5" s="11"/>
      <c r="U5" s="2"/>
      <c r="V5" s="11"/>
      <c r="W5" s="2"/>
      <c r="X5" s="11"/>
      <c r="Y5" s="2"/>
      <c r="Z5" s="11"/>
      <c r="AA5" s="2"/>
      <c r="AB5" s="11"/>
      <c r="AC5" s="2"/>
      <c r="AD5" s="9"/>
      <c r="AE5" s="2"/>
      <c r="AF5" s="9"/>
      <c r="AG5" s="2"/>
      <c r="AH5" s="9"/>
      <c r="AI5" s="2"/>
      <c r="AJ5" s="11"/>
      <c r="AK5" s="2"/>
      <c r="AL5" s="11"/>
      <c r="AM5" s="2"/>
      <c r="AN5" s="9"/>
      <c r="AO5" s="2"/>
      <c r="AP5" s="11"/>
      <c r="AQ5" s="9"/>
      <c r="AR5" s="33"/>
      <c r="AS5" s="9">
        <f t="shared" si="3"/>
        <v>0</v>
      </c>
      <c r="AT5" s="2">
        <f t="shared" si="4"/>
        <v>0</v>
      </c>
      <c r="AU5" s="15" t="str">
        <f>$J$1</f>
        <v>Molli</v>
      </c>
      <c r="AV5" s="15" t="e">
        <f>_xlfn.RANK.EQ($J$17,$F$17:$AQ$17)</f>
        <v>#VALUE!</v>
      </c>
      <c r="AW5" s="15">
        <f>$J$20</f>
        <v>0</v>
      </c>
      <c r="AX5" s="36" t="str">
        <f>$J$17</f>
        <v/>
      </c>
      <c r="AY5" s="37">
        <f>$J$18</f>
        <v>1</v>
      </c>
      <c r="BA5" s="15" t="str">
        <f>$P$1</f>
        <v>Alex</v>
      </c>
      <c r="BB5" s="15" t="e">
        <f>_xlfn.RANK.EQ($P$17,$F$17:$AQ$17)</f>
        <v>#VALUE!</v>
      </c>
      <c r="BC5" s="15">
        <f>$P$20</f>
        <v>0</v>
      </c>
      <c r="BE5" s="39" t="str">
        <f>$J$1</f>
        <v>Molli</v>
      </c>
      <c r="BF5" s="41">
        <f>$J$18</f>
        <v>1</v>
      </c>
    </row>
    <row r="6" spans="1:58" x14ac:dyDescent="0.25">
      <c r="A6" s="1" t="s">
        <v>52</v>
      </c>
      <c r="B6" t="str">
        <f t="shared" si="1"/>
        <v>0</v>
      </c>
      <c r="C6" s="5"/>
      <c r="D6" s="6"/>
      <c r="E6" t="str">
        <f t="shared" si="2"/>
        <v>0</v>
      </c>
      <c r="F6" s="28"/>
      <c r="G6" s="2"/>
      <c r="H6" s="11"/>
      <c r="I6" s="2"/>
      <c r="J6" s="28"/>
      <c r="K6" s="2"/>
      <c r="L6" s="28"/>
      <c r="M6" s="2"/>
      <c r="N6" s="28"/>
      <c r="O6" s="2"/>
      <c r="P6" s="28"/>
      <c r="Q6" s="2"/>
      <c r="R6" s="11"/>
      <c r="S6" s="2"/>
      <c r="T6" s="11"/>
      <c r="U6" s="2"/>
      <c r="V6" s="28"/>
      <c r="W6" s="2"/>
      <c r="X6" s="28"/>
      <c r="Y6" s="2"/>
      <c r="Z6" s="28"/>
      <c r="AA6" s="2"/>
      <c r="AB6" s="11"/>
      <c r="AC6" s="2"/>
      <c r="AD6" s="9"/>
      <c r="AE6" s="2"/>
      <c r="AF6" s="9"/>
      <c r="AG6" s="2"/>
      <c r="AH6" s="9"/>
      <c r="AI6" s="2"/>
      <c r="AJ6" s="11"/>
      <c r="AK6" s="2"/>
      <c r="AL6" s="11"/>
      <c r="AM6" s="2"/>
      <c r="AN6" s="9"/>
      <c r="AO6" s="2"/>
      <c r="AP6" s="11"/>
      <c r="AQ6" s="9"/>
      <c r="AR6" s="33"/>
      <c r="AS6" s="9">
        <f t="shared" si="3"/>
        <v>0</v>
      </c>
      <c r="AT6" s="2">
        <f t="shared" si="4"/>
        <v>0</v>
      </c>
      <c r="AU6" s="15" t="str">
        <f>$N$1</f>
        <v>Nico</v>
      </c>
      <c r="AV6" s="15" t="e">
        <f>_xlfn.RANK.EQ($N$17,$F$17:$AQ$17)</f>
        <v>#VALUE!</v>
      </c>
      <c r="AW6" s="15">
        <f>$N$20</f>
        <v>4</v>
      </c>
      <c r="AX6" s="36" t="str">
        <f>$N$17</f>
        <v/>
      </c>
      <c r="AY6" s="37">
        <f>$N$18</f>
        <v>1</v>
      </c>
      <c r="BA6" s="25" t="str">
        <f>$AD$1</f>
        <v>Rafa</v>
      </c>
      <c r="BB6" s="25" t="e">
        <f>_xlfn.RANK.EQ($AD$17,$F$17:$AQ$17)</f>
        <v>#VALUE!</v>
      </c>
      <c r="BC6" s="25">
        <f>$AD$20</f>
        <v>0</v>
      </c>
      <c r="BE6" s="38" t="str">
        <f>$N$1</f>
        <v>Nico</v>
      </c>
      <c r="BF6" s="40">
        <f>$N$18</f>
        <v>1</v>
      </c>
    </row>
    <row r="7" spans="1:58" x14ac:dyDescent="0.25">
      <c r="A7" s="1" t="s">
        <v>53</v>
      </c>
      <c r="B7" t="str">
        <f t="shared" si="1"/>
        <v>0</v>
      </c>
      <c r="C7" s="5"/>
      <c r="D7" s="6"/>
      <c r="E7" t="str">
        <f t="shared" si="2"/>
        <v>0</v>
      </c>
      <c r="F7" s="28"/>
      <c r="G7" s="2"/>
      <c r="H7" s="11"/>
      <c r="I7" s="2"/>
      <c r="J7" s="28"/>
      <c r="K7" s="2"/>
      <c r="L7" s="28"/>
      <c r="M7" s="2"/>
      <c r="N7" s="28"/>
      <c r="O7" s="2"/>
      <c r="P7" s="28"/>
      <c r="Q7" s="2"/>
      <c r="R7" s="11"/>
      <c r="S7" s="2"/>
      <c r="T7" s="11"/>
      <c r="U7" s="2"/>
      <c r="V7" s="28"/>
      <c r="W7" s="2"/>
      <c r="X7" s="28"/>
      <c r="Y7" s="2"/>
      <c r="Z7" s="28"/>
      <c r="AA7" s="2"/>
      <c r="AB7" s="11"/>
      <c r="AC7" s="2"/>
      <c r="AD7" s="10"/>
      <c r="AE7" s="2"/>
      <c r="AF7" s="9"/>
      <c r="AG7" s="2"/>
      <c r="AH7" s="9"/>
      <c r="AI7" s="2"/>
      <c r="AJ7" s="11"/>
      <c r="AK7" s="2"/>
      <c r="AL7" s="11"/>
      <c r="AM7" s="2"/>
      <c r="AN7" s="9"/>
      <c r="AO7" s="2"/>
      <c r="AP7" s="11"/>
      <c r="AQ7" s="9"/>
      <c r="AR7" s="33"/>
      <c r="AS7" s="9">
        <f t="shared" si="3"/>
        <v>0</v>
      </c>
      <c r="AT7" s="2">
        <f t="shared" si="4"/>
        <v>0</v>
      </c>
      <c r="AU7" s="15" t="str">
        <f>$L$1</f>
        <v>Fabi</v>
      </c>
      <c r="AV7" s="15" t="e">
        <f>_xlfn.RANK.EQ($L$17,$F$17:$AQ$17)</f>
        <v>#VALUE!</v>
      </c>
      <c r="AW7" s="15">
        <f>$L$20</f>
        <v>1</v>
      </c>
      <c r="AX7" s="36" t="str">
        <f>$L$17</f>
        <v/>
      </c>
      <c r="AY7" s="37">
        <f>$L$18</f>
        <v>1</v>
      </c>
      <c r="BA7" s="15" t="str">
        <f>$L$1</f>
        <v>Fabi</v>
      </c>
      <c r="BB7" s="15" t="e">
        <f>_xlfn.RANK.EQ($L$17,$F$17:$AQ$17)</f>
        <v>#VALUE!</v>
      </c>
      <c r="BC7" s="15">
        <f>$L$20</f>
        <v>1</v>
      </c>
      <c r="BE7" s="39" t="str">
        <f>$L$1</f>
        <v>Fabi</v>
      </c>
      <c r="BF7" s="41">
        <f>$L$18</f>
        <v>1</v>
      </c>
    </row>
    <row r="8" spans="1:58" x14ac:dyDescent="0.25">
      <c r="A8" s="1" t="s">
        <v>54</v>
      </c>
      <c r="B8" t="str">
        <f t="shared" si="1"/>
        <v>0</v>
      </c>
      <c r="C8" s="5"/>
      <c r="D8" s="6"/>
      <c r="E8" t="str">
        <f t="shared" si="2"/>
        <v>0</v>
      </c>
      <c r="F8" s="11"/>
      <c r="G8" s="2"/>
      <c r="H8" s="11"/>
      <c r="I8" s="2"/>
      <c r="J8" s="28"/>
      <c r="K8" s="2"/>
      <c r="L8" s="28"/>
      <c r="M8" s="2"/>
      <c r="N8" s="28"/>
      <c r="O8" s="2"/>
      <c r="P8" s="28"/>
      <c r="Q8" s="2"/>
      <c r="R8" s="11"/>
      <c r="S8" s="2"/>
      <c r="T8" s="11"/>
      <c r="U8" s="2"/>
      <c r="V8" s="28"/>
      <c r="W8" s="2"/>
      <c r="X8" s="11"/>
      <c r="Y8" s="2"/>
      <c r="Z8" s="28"/>
      <c r="AA8" s="2"/>
      <c r="AB8" s="11"/>
      <c r="AC8" s="2"/>
      <c r="AD8" s="9"/>
      <c r="AE8" s="2"/>
      <c r="AF8" s="10"/>
      <c r="AG8" s="2"/>
      <c r="AH8" s="9"/>
      <c r="AI8" s="2"/>
      <c r="AJ8" s="11"/>
      <c r="AK8" s="2"/>
      <c r="AL8" s="11"/>
      <c r="AM8" s="2"/>
      <c r="AN8" s="9"/>
      <c r="AO8" s="2"/>
      <c r="AP8" s="11"/>
      <c r="AQ8" s="9"/>
      <c r="AR8" s="34"/>
      <c r="AS8" s="9">
        <f t="shared" si="3"/>
        <v>0</v>
      </c>
      <c r="AT8" s="2">
        <f t="shared" si="4"/>
        <v>0</v>
      </c>
      <c r="AU8" s="15" t="str">
        <f>H1</f>
        <v xml:space="preserve">Daniel </v>
      </c>
      <c r="AV8" s="15" t="e">
        <f>_xlfn.RANK.EQ($H$17,$G$17:$AQ$17)</f>
        <v>#VALUE!</v>
      </c>
      <c r="AW8" s="15">
        <f>$H$20</f>
        <v>0</v>
      </c>
      <c r="AX8" s="36" t="str">
        <f>$H$17</f>
        <v/>
      </c>
      <c r="AY8" s="37">
        <f>$H$18</f>
        <v>0</v>
      </c>
      <c r="BA8" s="15" t="str">
        <f>$J$1</f>
        <v>Molli</v>
      </c>
      <c r="BB8" s="15" t="e">
        <f>_xlfn.RANK.EQ($J$17,$F$17:$AQ$17)</f>
        <v>#VALUE!</v>
      </c>
      <c r="BC8" s="15">
        <f>$J$20</f>
        <v>0</v>
      </c>
      <c r="BE8" s="38" t="str">
        <f>$X$1</f>
        <v>Josh</v>
      </c>
      <c r="BF8" s="40">
        <f>$X$18</f>
        <v>1</v>
      </c>
    </row>
    <row r="9" spans="1:58" x14ac:dyDescent="0.25">
      <c r="A9" s="1" t="s">
        <v>55</v>
      </c>
      <c r="B9" t="str">
        <f t="shared" si="1"/>
        <v>0</v>
      </c>
      <c r="C9" s="5"/>
      <c r="D9" s="6"/>
      <c r="E9" t="str">
        <f t="shared" si="2"/>
        <v>0</v>
      </c>
      <c r="F9" s="28"/>
      <c r="G9" s="2"/>
      <c r="H9" s="11"/>
      <c r="I9" s="2"/>
      <c r="J9" s="28"/>
      <c r="K9" s="2"/>
      <c r="L9" s="28"/>
      <c r="M9" s="2"/>
      <c r="N9" s="11"/>
      <c r="O9" s="2"/>
      <c r="P9" s="28"/>
      <c r="Q9" s="2"/>
      <c r="R9" s="11"/>
      <c r="S9" s="2"/>
      <c r="T9" s="11"/>
      <c r="U9" s="2"/>
      <c r="V9" s="28"/>
      <c r="W9" s="2"/>
      <c r="X9" s="28"/>
      <c r="Y9" s="2"/>
      <c r="Z9" s="28"/>
      <c r="AA9" s="2"/>
      <c r="AB9" s="11"/>
      <c r="AC9" s="2"/>
      <c r="AD9" s="9"/>
      <c r="AE9" s="2"/>
      <c r="AF9" s="9"/>
      <c r="AG9" s="2"/>
      <c r="AH9" s="9"/>
      <c r="AI9" s="2"/>
      <c r="AJ9" s="11"/>
      <c r="AK9" s="2"/>
      <c r="AL9" s="11"/>
      <c r="AM9" s="2"/>
      <c r="AN9" s="9"/>
      <c r="AO9" s="2"/>
      <c r="AP9" s="11"/>
      <c r="AQ9" s="9"/>
      <c r="AR9" s="34"/>
      <c r="AS9" s="9">
        <f t="shared" si="3"/>
        <v>0</v>
      </c>
      <c r="AT9" s="2">
        <f t="shared" si="4"/>
        <v>0</v>
      </c>
      <c r="AU9" s="15" t="str">
        <f>$F$1</f>
        <v>Marc</v>
      </c>
      <c r="AV9" s="15" t="e">
        <f>_xlfn.RANK.EQ($F$17,$F$17:$AQ$17)</f>
        <v>#VALUE!</v>
      </c>
      <c r="AW9" s="15">
        <f>$F$20</f>
        <v>0</v>
      </c>
      <c r="AX9" s="36" t="str">
        <f>$F$17</f>
        <v/>
      </c>
      <c r="AY9" s="37">
        <f>$F$18</f>
        <v>0</v>
      </c>
      <c r="BA9" s="25" t="str">
        <f>$AF$1</f>
        <v>Robin</v>
      </c>
      <c r="BB9" s="25" t="e">
        <f>_xlfn.RANK.EQ($AF$17,$F$17:$AQ$17)</f>
        <v>#VALUE!</v>
      </c>
      <c r="BC9" s="25">
        <f>$AF$20</f>
        <v>0</v>
      </c>
      <c r="BE9" s="38" t="str">
        <f>$H$1</f>
        <v xml:space="preserve">Daniel </v>
      </c>
      <c r="BF9" s="40">
        <f>$H$18</f>
        <v>0</v>
      </c>
    </row>
    <row r="10" spans="1:58" x14ac:dyDescent="0.25">
      <c r="A10" s="1"/>
      <c r="B10" t="str">
        <f t="shared" si="1"/>
        <v>0</v>
      </c>
      <c r="C10" s="5"/>
      <c r="D10" s="6"/>
      <c r="E10" t="str">
        <f t="shared" si="2"/>
        <v>0</v>
      </c>
      <c r="F10" s="11"/>
      <c r="G10" s="2"/>
      <c r="H10" s="11"/>
      <c r="I10" s="2"/>
      <c r="J10" s="11"/>
      <c r="K10" s="2"/>
      <c r="L10" s="11"/>
      <c r="M10" s="2"/>
      <c r="N10" s="11"/>
      <c r="O10" s="2"/>
      <c r="P10" s="11"/>
      <c r="Q10" s="2"/>
      <c r="R10" s="11"/>
      <c r="S10" s="2"/>
      <c r="T10" s="11"/>
      <c r="U10" s="2"/>
      <c r="V10" s="11"/>
      <c r="W10" s="2"/>
      <c r="X10" s="11"/>
      <c r="Y10" s="2"/>
      <c r="Z10" s="11"/>
      <c r="AA10" s="2"/>
      <c r="AB10" s="11"/>
      <c r="AC10" s="2"/>
      <c r="AD10" s="9"/>
      <c r="AE10" s="2"/>
      <c r="AF10" s="9"/>
      <c r="AG10" s="2"/>
      <c r="AH10" s="9"/>
      <c r="AI10" s="2"/>
      <c r="AJ10" s="11"/>
      <c r="AK10" s="2"/>
      <c r="AL10" s="11"/>
      <c r="AM10" s="2"/>
      <c r="AN10" s="9"/>
      <c r="AO10" s="2"/>
      <c r="AP10" s="11"/>
      <c r="AQ10" s="9"/>
      <c r="AR10" s="33"/>
      <c r="AS10" s="9"/>
      <c r="AT10" s="2"/>
      <c r="AU10" s="15" t="str">
        <f>$X$1</f>
        <v>Josh</v>
      </c>
      <c r="AV10" s="15" t="e">
        <f>_xlfn.RANK.EQ($X$17,$F$17:$AQ$17)</f>
        <v>#VALUE!</v>
      </c>
      <c r="AW10" s="15">
        <f>$X$20</f>
        <v>0</v>
      </c>
      <c r="AX10" s="36" t="str">
        <f>$X$17</f>
        <v/>
      </c>
      <c r="AY10" s="37">
        <f>$X$18</f>
        <v>1</v>
      </c>
      <c r="BA10" s="15" t="str">
        <f>$V$1</f>
        <v>Julien</v>
      </c>
      <c r="BB10" s="15" t="e">
        <f>_xlfn.RANK.EQ($V$17,$F$17:$AQ$17)</f>
        <v>#VALUE!</v>
      </c>
      <c r="BC10" s="15">
        <f>$V$20</f>
        <v>0</v>
      </c>
      <c r="BE10" s="39" t="str">
        <f>$F$1</f>
        <v>Marc</v>
      </c>
      <c r="BF10" s="41">
        <f>$F$18</f>
        <v>0</v>
      </c>
    </row>
    <row r="11" spans="1:58" x14ac:dyDescent="0.25">
      <c r="A11" s="1"/>
      <c r="B11" t="str">
        <f t="shared" si="1"/>
        <v>0</v>
      </c>
      <c r="C11" s="5"/>
      <c r="D11" s="6"/>
      <c r="E11" t="str">
        <f t="shared" si="2"/>
        <v>0</v>
      </c>
      <c r="F11" s="11"/>
      <c r="G11" s="2"/>
      <c r="H11" s="11"/>
      <c r="I11" s="2"/>
      <c r="J11" s="11"/>
      <c r="K11" s="2"/>
      <c r="L11" s="11"/>
      <c r="M11" s="2"/>
      <c r="N11" s="11"/>
      <c r="O11" s="2"/>
      <c r="P11" s="11"/>
      <c r="Q11" s="2"/>
      <c r="R11" s="11"/>
      <c r="S11" s="2"/>
      <c r="T11" s="11"/>
      <c r="U11" s="2"/>
      <c r="V11" s="11"/>
      <c r="W11" s="2"/>
      <c r="X11" s="11"/>
      <c r="Y11" s="2"/>
      <c r="Z11" s="11"/>
      <c r="AA11" s="2"/>
      <c r="AB11" s="11"/>
      <c r="AC11" s="2"/>
      <c r="AD11" s="9"/>
      <c r="AE11" s="2"/>
      <c r="AF11" s="9"/>
      <c r="AG11" s="2"/>
      <c r="AH11" s="9"/>
      <c r="AI11" s="2"/>
      <c r="AJ11" s="11"/>
      <c r="AK11" s="2"/>
      <c r="AL11" s="11"/>
      <c r="AM11" s="2"/>
      <c r="AN11" s="9"/>
      <c r="AO11" s="2"/>
      <c r="AP11" s="11"/>
      <c r="AQ11" s="9"/>
      <c r="AR11" s="33"/>
      <c r="AS11" s="9"/>
      <c r="AT11" s="2"/>
      <c r="AU11" s="25" t="str">
        <f>$Z$1</f>
        <v xml:space="preserve">Jamie </v>
      </c>
      <c r="AV11" s="25" t="e">
        <f>_xlfn.RANK.EQ($Z$17,$F$17:$AQ$17)</f>
        <v>#VALUE!</v>
      </c>
      <c r="AW11" s="25">
        <f>$Z$20</f>
        <v>0</v>
      </c>
      <c r="AX11" s="36" t="str">
        <f>$Z$17</f>
        <v/>
      </c>
      <c r="AY11" s="37">
        <f>$Z$18</f>
        <v>0</v>
      </c>
      <c r="BA11" s="15" t="str">
        <f>$F$1</f>
        <v>Marc</v>
      </c>
      <c r="BB11" s="15" t="e">
        <f>_xlfn.RANK.EQ($F$17,$F$17:$AQ$17)</f>
        <v>#VALUE!</v>
      </c>
      <c r="BC11" s="15">
        <f>$F$20</f>
        <v>0</v>
      </c>
      <c r="BE11" s="39" t="str">
        <f>$Z$1</f>
        <v xml:space="preserve">Jamie </v>
      </c>
      <c r="BF11" s="41">
        <f>$Z$18</f>
        <v>0</v>
      </c>
    </row>
    <row r="12" spans="1:58" x14ac:dyDescent="0.25">
      <c r="A12" s="1"/>
      <c r="B12" t="str">
        <f t="shared" si="1"/>
        <v>0</v>
      </c>
      <c r="C12" s="5"/>
      <c r="D12" s="6"/>
      <c r="E12" t="str">
        <f t="shared" si="2"/>
        <v>0</v>
      </c>
      <c r="F12" s="11"/>
      <c r="G12" s="2"/>
      <c r="H12" s="11"/>
      <c r="I12" s="2"/>
      <c r="J12" s="11"/>
      <c r="K12" s="2"/>
      <c r="L12" s="11"/>
      <c r="M12" s="2"/>
      <c r="N12" s="11"/>
      <c r="O12" s="2"/>
      <c r="P12" s="11"/>
      <c r="Q12" s="2"/>
      <c r="R12" s="11"/>
      <c r="S12" s="2"/>
      <c r="T12" s="11"/>
      <c r="U12" s="2"/>
      <c r="V12" s="11"/>
      <c r="W12" s="2"/>
      <c r="X12" s="11"/>
      <c r="Y12" s="2"/>
      <c r="Z12" s="11"/>
      <c r="AA12" s="2"/>
      <c r="AB12" s="11"/>
      <c r="AC12" s="2"/>
      <c r="AD12" s="9"/>
      <c r="AE12" s="2"/>
      <c r="AF12" s="9"/>
      <c r="AG12" s="2"/>
      <c r="AH12" s="9"/>
      <c r="AI12" s="2"/>
      <c r="AJ12" s="11"/>
      <c r="AK12" s="2"/>
      <c r="AL12" s="11"/>
      <c r="AM12" s="2"/>
      <c r="AN12" s="9"/>
      <c r="AO12" s="2"/>
      <c r="AP12" s="11"/>
      <c r="AQ12" s="9"/>
      <c r="AR12" s="33"/>
      <c r="AS12" s="9"/>
      <c r="AT12" s="2"/>
      <c r="AU12" s="25" t="str">
        <f>$AD$1</f>
        <v>Rafa</v>
      </c>
      <c r="AV12" s="25" t="e">
        <f>_xlfn.RANK.EQ($AD$17,$F$17:$AQ$17)</f>
        <v>#VALUE!</v>
      </c>
      <c r="AW12" s="25">
        <f>$AD$20</f>
        <v>0</v>
      </c>
      <c r="AX12" s="36" t="str">
        <f>$AD$17</f>
        <v/>
      </c>
      <c r="AY12" s="37">
        <f>$AD$18</f>
        <v>0</v>
      </c>
      <c r="BA12" s="15" t="str">
        <f>$AN$1</f>
        <v>Sören</v>
      </c>
      <c r="BB12" s="15" t="e">
        <f>_xlfn.RANK.EQ($AN$17,$F$17:$AQ$17)</f>
        <v>#VALUE!</v>
      </c>
      <c r="BC12" s="15">
        <f>$AN$20</f>
        <v>0</v>
      </c>
      <c r="BE12" s="38" t="str">
        <f>$AD$1</f>
        <v>Rafa</v>
      </c>
      <c r="BF12" s="40">
        <f>$AD$18</f>
        <v>0</v>
      </c>
    </row>
    <row r="13" spans="1:58" x14ac:dyDescent="0.25">
      <c r="B13" t="str">
        <f t="shared" si="1"/>
        <v>0</v>
      </c>
      <c r="C13" s="5"/>
      <c r="D13" s="6"/>
      <c r="E13" t="str">
        <f t="shared" si="2"/>
        <v>0</v>
      </c>
      <c r="F13" s="11"/>
      <c r="G13" s="2"/>
      <c r="H13" s="11"/>
      <c r="I13" s="2"/>
      <c r="J13" s="11"/>
      <c r="K13" s="2"/>
      <c r="L13" s="11"/>
      <c r="M13" s="2"/>
      <c r="N13" s="11"/>
      <c r="O13" s="2"/>
      <c r="P13" s="11"/>
      <c r="Q13" s="2"/>
      <c r="R13" s="11"/>
      <c r="S13" s="2"/>
      <c r="T13" s="11"/>
      <c r="U13" s="2"/>
      <c r="V13" s="11"/>
      <c r="W13" s="2"/>
      <c r="X13" s="11"/>
      <c r="Y13" s="2"/>
      <c r="Z13" s="11"/>
      <c r="AA13" s="2"/>
      <c r="AB13" s="11"/>
      <c r="AC13" s="2"/>
      <c r="AD13" s="9"/>
      <c r="AE13" s="2"/>
      <c r="AF13" s="9"/>
      <c r="AG13" s="2"/>
      <c r="AH13" s="9"/>
      <c r="AI13" s="2"/>
      <c r="AJ13" s="11"/>
      <c r="AK13" s="2"/>
      <c r="AL13" s="11"/>
      <c r="AM13" s="2"/>
      <c r="AN13" s="9"/>
      <c r="AO13" s="2"/>
      <c r="AP13" s="11"/>
      <c r="AQ13" s="9"/>
      <c r="AR13" s="33"/>
      <c r="AS13" s="9"/>
      <c r="AT13" s="2"/>
      <c r="AU13" s="25" t="str">
        <f>$AB$1</f>
        <v xml:space="preserve">Albert </v>
      </c>
      <c r="AV13" s="25" t="e">
        <f>_xlfn.RANK.EQ($AB$17,$F$17:$AQ$17)</f>
        <v>#VALUE!</v>
      </c>
      <c r="AW13" s="25">
        <f>$AB$20</f>
        <v>0</v>
      </c>
      <c r="AX13" s="36" t="str">
        <f>$AB$17</f>
        <v/>
      </c>
      <c r="AY13" s="37">
        <f>$AB$18</f>
        <v>0</v>
      </c>
      <c r="BA13" s="15" t="str">
        <f>$H$1</f>
        <v xml:space="preserve">Daniel </v>
      </c>
      <c r="BB13" s="15" t="e">
        <f>_xlfn.RANK.EQ($H$17,$G$17:$AQ$17)</f>
        <v>#VALUE!</v>
      </c>
      <c r="BC13" s="15">
        <f>$H$20</f>
        <v>0</v>
      </c>
      <c r="BE13" s="39" t="str">
        <f>$AB$1</f>
        <v xml:space="preserve">Albert </v>
      </c>
      <c r="BF13" s="41">
        <f>$AB$18</f>
        <v>0</v>
      </c>
    </row>
    <row r="14" spans="1:58" ht="15.75" thickBot="1" x14ac:dyDescent="0.3">
      <c r="B14" t="str">
        <f t="shared" si="1"/>
        <v>0</v>
      </c>
      <c r="C14" s="7"/>
      <c r="D14" s="8"/>
      <c r="E14" t="str">
        <f t="shared" si="2"/>
        <v>0</v>
      </c>
      <c r="F14" s="11"/>
      <c r="G14" s="2"/>
      <c r="H14" s="11"/>
      <c r="I14" s="2"/>
      <c r="J14" s="11"/>
      <c r="K14" s="2"/>
      <c r="L14" s="11"/>
      <c r="M14" s="2"/>
      <c r="N14" s="11"/>
      <c r="O14" s="2"/>
      <c r="P14" s="11"/>
      <c r="Q14" s="2"/>
      <c r="R14" s="11"/>
      <c r="S14" s="2"/>
      <c r="T14" s="11"/>
      <c r="U14" s="2"/>
      <c r="V14" s="11"/>
      <c r="W14" s="2"/>
      <c r="X14" s="11"/>
      <c r="Y14" s="2"/>
      <c r="Z14" s="11"/>
      <c r="AA14" s="2"/>
      <c r="AB14" s="11"/>
      <c r="AC14" s="2"/>
      <c r="AD14" s="9"/>
      <c r="AE14" s="2"/>
      <c r="AF14" s="9"/>
      <c r="AG14" s="2"/>
      <c r="AH14" s="9"/>
      <c r="AI14" s="2"/>
      <c r="AJ14" s="11"/>
      <c r="AK14" s="2"/>
      <c r="AL14" s="11"/>
      <c r="AM14" s="2"/>
      <c r="AN14" s="9"/>
      <c r="AO14" s="2"/>
      <c r="AP14" s="11"/>
      <c r="AQ14" s="9"/>
      <c r="AR14" s="33"/>
      <c r="AS14" s="9"/>
      <c r="AT14" s="2"/>
      <c r="AU14" s="25" t="str">
        <f>$AF$1</f>
        <v>Robin</v>
      </c>
      <c r="AV14" s="25" t="e">
        <f>_xlfn.RANK.EQ($AF$17,$F$17:$AQ$17)</f>
        <v>#VALUE!</v>
      </c>
      <c r="AW14" s="25">
        <f>$AF$20</f>
        <v>0</v>
      </c>
      <c r="AX14" s="36" t="str">
        <f>$AF$17</f>
        <v/>
      </c>
      <c r="AY14" s="37">
        <f>$AF$18</f>
        <v>0</v>
      </c>
      <c r="BA14" s="15" t="str">
        <f>$X$1</f>
        <v>Josh</v>
      </c>
      <c r="BB14" s="15" t="e">
        <f>_xlfn.RANK.EQ($X$17,$F$17:$AQ$17)</f>
        <v>#VALUE!</v>
      </c>
      <c r="BC14" s="15">
        <f>$X$20</f>
        <v>0</v>
      </c>
      <c r="BE14" s="38" t="str">
        <f>$AF$1</f>
        <v>Robin</v>
      </c>
      <c r="BF14" s="40">
        <f>$AF$18</f>
        <v>0</v>
      </c>
    </row>
    <row r="15" spans="1:58" x14ac:dyDescent="0.25">
      <c r="F15" s="11"/>
      <c r="G15" s="2"/>
      <c r="H15" s="11"/>
      <c r="I15" s="2"/>
      <c r="J15" s="11"/>
      <c r="K15" s="2"/>
      <c r="L15" s="11"/>
      <c r="M15" s="2"/>
      <c r="N15" s="11"/>
      <c r="O15" s="2"/>
      <c r="P15" s="11"/>
      <c r="Q15" s="2"/>
      <c r="R15" s="11"/>
      <c r="S15" s="2"/>
      <c r="T15" s="11"/>
      <c r="U15" s="2"/>
      <c r="V15" s="11"/>
      <c r="W15" s="2"/>
      <c r="X15" s="11"/>
      <c r="Y15" s="2"/>
      <c r="Z15" s="11"/>
      <c r="AA15" s="2"/>
      <c r="AB15" s="11"/>
      <c r="AC15" s="2"/>
      <c r="AD15" s="9"/>
      <c r="AE15" s="2"/>
      <c r="AF15" s="9"/>
      <c r="AG15" s="2"/>
      <c r="AH15" s="9"/>
      <c r="AI15" s="2"/>
      <c r="AJ15" s="11"/>
      <c r="AK15" s="2"/>
      <c r="AL15" s="11"/>
      <c r="AM15" s="2"/>
      <c r="AN15" s="9"/>
      <c r="AO15" s="2"/>
      <c r="AP15" s="11"/>
      <c r="AQ15" s="9"/>
      <c r="AR15" s="33"/>
      <c r="AS15" s="9"/>
      <c r="AT15" s="2"/>
      <c r="AU15" s="25" t="str">
        <f>$AP$1</f>
        <v>Lars</v>
      </c>
      <c r="AV15" s="25" t="e">
        <f>_xlfn.RANK.EQ($AP$17,$F$17:$AQ$17)</f>
        <v>#VALUE!</v>
      </c>
      <c r="AW15" s="25">
        <f>$H$20</f>
        <v>0</v>
      </c>
      <c r="AX15" s="36" t="str">
        <f>$AP$17</f>
        <v/>
      </c>
      <c r="AY15" s="37">
        <f>$AP$18</f>
        <v>0</v>
      </c>
      <c r="BA15" s="25" t="str">
        <f>$Z$1</f>
        <v xml:space="preserve">Jamie </v>
      </c>
      <c r="BB15" s="25" t="e">
        <f>_xlfn.RANK.EQ($Z$17,$F$17:$AQ$17)</f>
        <v>#VALUE!</v>
      </c>
      <c r="BC15" s="25">
        <f>$Z$20</f>
        <v>0</v>
      </c>
      <c r="BE15" s="43" t="str">
        <f>$AP$1</f>
        <v>Lars</v>
      </c>
      <c r="BF15" s="44">
        <f>$AP$18</f>
        <v>0</v>
      </c>
    </row>
    <row r="16" spans="1:58" x14ac:dyDescent="0.25">
      <c r="A16" t="s">
        <v>37</v>
      </c>
      <c r="B16" s="50">
        <f>COUNTIFS(B2:B14, -1, E2:E14, -1)</f>
        <v>0</v>
      </c>
      <c r="C16" s="50"/>
      <c r="D16" s="50"/>
      <c r="E16" s="51"/>
      <c r="F16" s="11"/>
      <c r="G16" s="2"/>
      <c r="H16" s="11"/>
      <c r="I16" s="2"/>
      <c r="J16" s="11"/>
      <c r="K16" s="2"/>
      <c r="L16" s="11"/>
      <c r="M16" s="2"/>
      <c r="N16" s="11"/>
      <c r="O16" s="2"/>
      <c r="P16" s="11"/>
      <c r="Q16" s="2"/>
      <c r="R16" s="11"/>
      <c r="S16" s="2"/>
      <c r="T16" s="52"/>
      <c r="U16" s="53"/>
      <c r="V16" s="11"/>
      <c r="W16" s="2"/>
      <c r="X16" s="11"/>
      <c r="Y16" s="2"/>
      <c r="Z16" s="11"/>
      <c r="AA16" s="2"/>
      <c r="AB16" s="11"/>
      <c r="AC16" s="2"/>
      <c r="AD16" s="9"/>
      <c r="AE16" s="2"/>
      <c r="AF16" s="9"/>
      <c r="AG16" s="2"/>
      <c r="AH16" s="9"/>
      <c r="AI16" s="2"/>
      <c r="AJ16" s="11"/>
      <c r="AK16" s="2"/>
      <c r="AL16" s="11"/>
      <c r="AM16" s="2"/>
      <c r="AN16" s="9"/>
      <c r="AO16" s="2"/>
      <c r="AP16" s="11"/>
      <c r="AQ16" s="9"/>
      <c r="AR16" s="33"/>
      <c r="AS16" s="9"/>
      <c r="AT16" s="2"/>
      <c r="BA16" s="25" t="str">
        <f>$AP$1</f>
        <v>Lars</v>
      </c>
      <c r="BB16" s="25" t="e">
        <f>_xlfn.RANK.EQ($AP$17,$F$17:$AQ$17)</f>
        <v>#VALUE!</v>
      </c>
      <c r="BC16" s="25">
        <f>$H$20</f>
        <v>0</v>
      </c>
    </row>
    <row r="17" spans="1:55" x14ac:dyDescent="0.25">
      <c r="A17" t="s">
        <v>22</v>
      </c>
      <c r="B17" s="60">
        <f>B18/(B18+B19)</f>
        <v>1</v>
      </c>
      <c r="C17" s="60"/>
      <c r="D17" s="61">
        <f>D18/(D18+D19)</f>
        <v>0</v>
      </c>
      <c r="E17" s="61"/>
      <c r="F17" s="56" t="str">
        <f>IF(COUNTIF(F2:F14,1)+COUNTIF(F2:F14,-1)&gt;2,F18/(F18+F19),"")</f>
        <v/>
      </c>
      <c r="G17" s="57"/>
      <c r="H17" s="56" t="str">
        <f>IF(COUNTIF(H2:H14,1)+COUNTIF(H2:H14,-1)&gt;2,H18/(H18+H19),"")</f>
        <v/>
      </c>
      <c r="I17" s="57"/>
      <c r="J17" s="56" t="str">
        <f>IF(COUNTIF(J2:J14,1)+COUNTIF(J2:J14,-1)&gt;2,J18/(J18+J19),"")</f>
        <v/>
      </c>
      <c r="K17" s="57"/>
      <c r="L17" s="56" t="str">
        <f>IF(COUNTIF(L2:L14,1)+COUNTIF(L2:L14,-1)&gt;2,L18/(L18+L19),"")</f>
        <v/>
      </c>
      <c r="M17" s="57"/>
      <c r="N17" s="56" t="str">
        <f>IF(COUNTIF(N2:N14,1)+COUNTIF(N2:N14,-1)&gt;2,N18/(N18+N19),"")</f>
        <v/>
      </c>
      <c r="O17" s="57"/>
      <c r="P17" s="56" t="str">
        <f>IF(COUNTIF(P2:P14,1)+COUNTIF(P2:P14,-1)&gt;2,P18/(P18+P19),"")</f>
        <v/>
      </c>
      <c r="Q17" s="57"/>
      <c r="R17" s="56" t="str">
        <f>IF(COUNTIF(R2:R14,1)+COUNTIF(R2:R14,-1)&gt;2,R18/(R18+R19),"")</f>
        <v/>
      </c>
      <c r="S17" s="57"/>
      <c r="T17" s="56" t="str">
        <f>IF(COUNTIF(T2:T14,1)+COUNTIF(T2:T14,-1)&gt;2,T18/(T18+T19),"")</f>
        <v/>
      </c>
      <c r="U17" s="57"/>
      <c r="V17" s="56" t="str">
        <f>IF(COUNTIF(V2:V14,1)+COUNTIF(V2:V14,-1)&gt;2,V18/(V18+V19),"")</f>
        <v/>
      </c>
      <c r="W17" s="57"/>
      <c r="X17" s="56" t="str">
        <f>IF(COUNTIF(X2:X14,1)+COUNTIF(X2:X14,-1)&gt;2,X18/(X18+X19),"")</f>
        <v/>
      </c>
      <c r="Y17" s="57"/>
      <c r="Z17" s="56" t="str">
        <f>IF(COUNTIF(Z2:Z14,1)+COUNTIF(Z2:Z14,-1)&gt;2,Z18/(Z18+Z19),"")</f>
        <v/>
      </c>
      <c r="AA17" s="57"/>
      <c r="AB17" s="56" t="str">
        <f>IF(COUNTIF(AB2:AB14,1)+COUNTIF(AB2:AB14,-1)&gt;2,AB18/(AB18+AB19),"")</f>
        <v/>
      </c>
      <c r="AC17" s="57"/>
      <c r="AD17" s="56" t="str">
        <f>IF(COUNTIF(AD2:AD14,1)+COUNTIF(AD2:AD14,-1)&gt;2,AD18/(AD18+AD19),"")</f>
        <v/>
      </c>
      <c r="AE17" s="57"/>
      <c r="AF17" s="56" t="str">
        <f>IF(COUNTIF(AF2:AF14,1)+COUNTIF(AF2:AF14,-1)&gt;2,AF18/(AF18+AF19),"")</f>
        <v/>
      </c>
      <c r="AG17" s="57"/>
      <c r="AH17" s="56" t="str">
        <f>IF(COUNTIF(AH2:AH14,1)+COUNTIF(AH2:AH14,-1)&gt;2,AH18/(AH18+AH19),"")</f>
        <v/>
      </c>
      <c r="AI17" s="61"/>
      <c r="AJ17" s="56" t="str">
        <f>IF(COUNTIF(AJ2:AJ14,1)+COUNTIF(AJ2:AJ14,-1)&gt;2,AJ18/(AJ18+AJ19),"")</f>
        <v/>
      </c>
      <c r="AK17" s="57"/>
      <c r="AL17" s="60" t="str">
        <f>IF(COUNTIF(AL2:AL14,1)+COUNTIF(AL2:AL14,-1)&gt;2,AL18/(AL18+AL19),"")</f>
        <v/>
      </c>
      <c r="AM17" s="60"/>
      <c r="AN17" s="56" t="str">
        <f>IF(COUNTIF(AN2:AN14,1)+COUNTIF(AN2:AN14,-1)&gt;2,AN18/(AN18+AN19),"")</f>
        <v/>
      </c>
      <c r="AO17" s="57"/>
      <c r="AP17" s="56" t="str">
        <f>IF(COUNTIF(AP2:AP14,1)+COUNTIF(AP2:AP14,-1)&gt;2,AP18/(AP18+AP19),"")</f>
        <v/>
      </c>
      <c r="AQ17" s="57"/>
      <c r="AR17" s="33" t="s">
        <v>22</v>
      </c>
      <c r="AS17" s="31">
        <f>AS18/(AS18+AS19)</f>
        <v>0</v>
      </c>
      <c r="AT17" s="31">
        <f>AT18/(AT18+AT19)</f>
        <v>1</v>
      </c>
      <c r="BA17" s="15" t="str">
        <f>$AJ$1</f>
        <v>Flo</v>
      </c>
      <c r="BB17" s="15" t="e">
        <f>_xlfn.RANK.EQ($AJ$17,$F$17:$AQ$17)</f>
        <v>#VALUE!</v>
      </c>
      <c r="BC17" s="15">
        <f>$AJ$20</f>
        <v>0</v>
      </c>
    </row>
    <row r="18" spans="1:55" x14ac:dyDescent="0.25">
      <c r="A18" t="s">
        <v>12</v>
      </c>
      <c r="B18" s="50">
        <f>COUNTIF(B2:B14,1)</f>
        <v>1</v>
      </c>
      <c r="C18" s="50"/>
      <c r="D18" s="50">
        <f>COUNTIF(E2:E14,1)</f>
        <v>0</v>
      </c>
      <c r="E18" s="50"/>
      <c r="F18" s="52">
        <f t="shared" ref="F18" si="5">SUMIF(F2:F16,"&gt;0",F2:F16)</f>
        <v>0</v>
      </c>
      <c r="G18" s="53"/>
      <c r="H18" s="52">
        <f t="shared" ref="H18" si="6">SUMIF(H2:H16,"&gt;0",H2:H16)</f>
        <v>0</v>
      </c>
      <c r="I18" s="53"/>
      <c r="J18" s="52">
        <f t="shared" ref="J18" si="7">SUMIF(J2:J16,"&gt;0",J2:J16)</f>
        <v>1</v>
      </c>
      <c r="K18" s="53"/>
      <c r="L18" s="52">
        <f>SUMIF(L2:L16,"&gt;0",L2:L16)</f>
        <v>1</v>
      </c>
      <c r="M18" s="53"/>
      <c r="N18" s="52">
        <f t="shared" ref="N18" si="8">SUMIF(N2:N16,"&gt;0",N2:N16)</f>
        <v>1</v>
      </c>
      <c r="O18" s="53"/>
      <c r="P18" s="52">
        <f t="shared" ref="P18" si="9">SUMIF(P2:P16,"&gt;0",P2:P16)</f>
        <v>1</v>
      </c>
      <c r="Q18" s="53"/>
      <c r="R18" s="52">
        <f>SUMIF(R2:R16,"&gt;0",R2:R16)</f>
        <v>0</v>
      </c>
      <c r="S18" s="53"/>
      <c r="T18" s="52">
        <f>SUMIF(T2:T16,"&gt;0",T2:T16)</f>
        <v>1</v>
      </c>
      <c r="U18" s="53"/>
      <c r="V18" s="52">
        <f t="shared" ref="V18" si="10">SUMIF(V2:V16,"&gt;0",V2:V16)</f>
        <v>1</v>
      </c>
      <c r="W18" s="53"/>
      <c r="X18" s="52">
        <f t="shared" ref="X18" si="11">SUMIF(X2:X16,"&gt;0",X2:X16)</f>
        <v>1</v>
      </c>
      <c r="Y18" s="53"/>
      <c r="Z18" s="52">
        <f t="shared" ref="Z18" si="12">SUMIF(Z2:Z16,"&gt;0",Z2:Z16)</f>
        <v>0</v>
      </c>
      <c r="AA18" s="53"/>
      <c r="AB18" s="52">
        <f t="shared" ref="AB18" si="13">SUMIF(AB2:AB16,"&gt;0",AB2:AB16)</f>
        <v>0</v>
      </c>
      <c r="AC18" s="53"/>
      <c r="AD18" s="51">
        <f t="shared" ref="AD18" si="14">SUMIF(AD2:AD16,"&gt;0",AD2:AD16)</f>
        <v>0</v>
      </c>
      <c r="AE18" s="53"/>
      <c r="AF18" s="51">
        <f t="shared" ref="AF18" si="15">SUMIF(AF2:AF16,"&gt;0",AF2:AF16)</f>
        <v>0</v>
      </c>
      <c r="AG18" s="53"/>
      <c r="AH18" s="51">
        <f>SUMIF(AH2:AH16,"&gt;0",AH2:AH16)</f>
        <v>0</v>
      </c>
      <c r="AI18" s="53"/>
      <c r="AJ18" s="52">
        <f t="shared" ref="AJ18" si="16">SUMIF(AJ2:AJ16,"&gt;0",AJ2:AJ16)</f>
        <v>0</v>
      </c>
      <c r="AK18" s="53"/>
      <c r="AL18" s="52">
        <f t="shared" ref="AL18" si="17">SUMIF(AL2:AL16,"&gt;0",AL2:AL16)</f>
        <v>0</v>
      </c>
      <c r="AM18" s="53"/>
      <c r="AN18" s="51">
        <f t="shared" ref="AN18" si="18">SUMIF(AN2:AN16,"&gt;0",AN2:AN16)</f>
        <v>0</v>
      </c>
      <c r="AO18" s="53"/>
      <c r="AP18" s="52">
        <f>SUMIF(AP2:AP16,"&gt;0",AP2:AP16)</f>
        <v>0</v>
      </c>
      <c r="AQ18" s="51"/>
      <c r="AR18" s="33" t="s">
        <v>12</v>
      </c>
      <c r="AS18" s="9">
        <f>COUNTIF(AS2:AS9,1)</f>
        <v>0</v>
      </c>
      <c r="AT18" s="2">
        <f>COUNTIF(AT2:AT9,1)</f>
        <v>1</v>
      </c>
      <c r="AW18" s="12"/>
      <c r="BA18" s="15" t="str">
        <f>$AL$1</f>
        <v>Petar</v>
      </c>
      <c r="BB18" s="15" t="e">
        <f>_xlfn.RANK.EQ($AL$17,$F$17:$AQ$17)</f>
        <v>#VALUE!</v>
      </c>
      <c r="BC18" s="15">
        <f>$AL$20</f>
        <v>0</v>
      </c>
    </row>
    <row r="19" spans="1:55" x14ac:dyDescent="0.25">
      <c r="A19" t="s">
        <v>13</v>
      </c>
      <c r="B19" s="50">
        <f>COUNTIF(B2:B14,-1)</f>
        <v>0</v>
      </c>
      <c r="C19" s="50"/>
      <c r="D19" s="50">
        <f>COUNTIF(E2:E14,-1)</f>
        <v>1</v>
      </c>
      <c r="E19" s="50"/>
      <c r="F19" s="52">
        <f t="shared" ref="F19" si="19">-1*SUMIF(F2:F16,"&lt;0",F2:F16)</f>
        <v>0</v>
      </c>
      <c r="G19" s="53"/>
      <c r="H19" s="52">
        <f t="shared" ref="H19" si="20">-1*SUMIF(H2:H16,"&lt;0",H2:H16)</f>
        <v>0</v>
      </c>
      <c r="I19" s="53"/>
      <c r="J19" s="52">
        <f t="shared" ref="J19" si="21">-1*SUMIF(J2:J16,"&lt;0",J2:J16)</f>
        <v>0</v>
      </c>
      <c r="K19" s="53"/>
      <c r="L19" s="52">
        <f t="shared" ref="L19" si="22">-1*SUMIF(L2:L16,"&lt;0",L2:L16)</f>
        <v>0</v>
      </c>
      <c r="M19" s="53"/>
      <c r="N19" s="52">
        <f t="shared" ref="N19" si="23">-1*SUMIF(N2:N16,"&lt;0",N2:N16)</f>
        <v>0</v>
      </c>
      <c r="O19" s="53"/>
      <c r="P19" s="52">
        <f t="shared" ref="P19" si="24">-1*SUMIF(P2:P16,"&lt;0",P2:P16)</f>
        <v>0</v>
      </c>
      <c r="Q19" s="53"/>
      <c r="R19" s="52">
        <f>-1*SUMIF(R2:R16,"&lt;0",R2:R16)</f>
        <v>0</v>
      </c>
      <c r="S19" s="53"/>
      <c r="T19" s="52">
        <f>-1*SUMIF(T2:T16,"&lt;0",T2:T16)</f>
        <v>0</v>
      </c>
      <c r="U19" s="53"/>
      <c r="V19" s="52">
        <f t="shared" ref="V19" si="25">-1*SUMIF(V2:V16,"&lt;0",V2:V16)</f>
        <v>0</v>
      </c>
      <c r="W19" s="53"/>
      <c r="X19" s="52">
        <f t="shared" ref="X19" si="26">-1*SUMIF(X2:X16,"&lt;0",X2:X16)</f>
        <v>0</v>
      </c>
      <c r="Y19" s="53"/>
      <c r="Z19" s="52">
        <f t="shared" ref="Z19" si="27">-1*SUMIF(Z2:Z16,"&lt;0",Z2:Z16)</f>
        <v>1</v>
      </c>
      <c r="AA19" s="53"/>
      <c r="AB19" s="52">
        <f t="shared" ref="AB19" si="28">-1*SUMIF(AB2:AB16,"&lt;0",AB2:AB16)</f>
        <v>1</v>
      </c>
      <c r="AC19" s="53"/>
      <c r="AD19" s="51">
        <f t="shared" ref="AD19" si="29">-1*SUMIF(AD2:AD16,"&lt;0",AD2:AD16)</f>
        <v>0</v>
      </c>
      <c r="AE19" s="53"/>
      <c r="AF19" s="51">
        <f t="shared" ref="AF19" si="30">-1*SUMIF(AF2:AF16,"&lt;0",AF2:AF16)</f>
        <v>0</v>
      </c>
      <c r="AG19" s="53"/>
      <c r="AH19" s="51">
        <f>-1*SUMIF(AH2:AH16,"&lt;0",AH2:AH16)</f>
        <v>1</v>
      </c>
      <c r="AI19" s="53"/>
      <c r="AJ19" s="52">
        <f t="shared" ref="AJ19" si="31">-1*SUMIF(AJ2:AJ16,"&lt;0",AJ2:AJ16)</f>
        <v>1</v>
      </c>
      <c r="AK19" s="53"/>
      <c r="AL19" s="52">
        <f t="shared" ref="AL19" si="32">-1*SUMIF(AL2:AL16,"&lt;0",AL2:AL16)</f>
        <v>0</v>
      </c>
      <c r="AM19" s="53"/>
      <c r="AN19" s="51">
        <f t="shared" ref="AN19" si="33">-1*SUMIF(AN2:AN16,"&lt;0",AN2:AN16)</f>
        <v>0</v>
      </c>
      <c r="AO19" s="53"/>
      <c r="AP19" s="52">
        <f>-1*SUMIF(AP2:AP16,"&lt;0",AP2:AP16)</f>
        <v>0</v>
      </c>
      <c r="AQ19" s="51"/>
      <c r="AR19" s="33" t="s">
        <v>13</v>
      </c>
      <c r="AS19" s="9">
        <f>COUNTIF(AS2:AS14,-1)</f>
        <v>1</v>
      </c>
      <c r="AT19" s="2">
        <f>COUNTIF(AT2:AT14,-1)</f>
        <v>0</v>
      </c>
      <c r="AW19" s="12"/>
    </row>
    <row r="20" spans="1:55" ht="15.75" thickBot="1" x14ac:dyDescent="0.3">
      <c r="A20" t="s">
        <v>14</v>
      </c>
      <c r="B20" s="50">
        <f>SUM(C2:C14)</f>
        <v>6</v>
      </c>
      <c r="C20" s="50"/>
      <c r="D20" s="50">
        <f>SUM(D2:D14)</f>
        <v>3</v>
      </c>
      <c r="E20" s="51"/>
      <c r="F20" s="45">
        <f t="shared" ref="F20" si="34">SUM(G2:G16)</f>
        <v>0</v>
      </c>
      <c r="G20" s="46"/>
      <c r="H20" s="45">
        <f t="shared" ref="H20" si="35">SUM(I2:I16)</f>
        <v>0</v>
      </c>
      <c r="I20" s="46"/>
      <c r="J20" s="45">
        <f t="shared" ref="J20" si="36">SUM(K2:K16)</f>
        <v>0</v>
      </c>
      <c r="K20" s="46"/>
      <c r="L20" s="45">
        <f t="shared" ref="L20" si="37">SUM(M2:M16)</f>
        <v>1</v>
      </c>
      <c r="M20" s="46"/>
      <c r="N20" s="45">
        <f t="shared" ref="N20" si="38">SUM(O2:O16)</f>
        <v>4</v>
      </c>
      <c r="O20" s="46"/>
      <c r="P20" s="45">
        <f t="shared" ref="P20" si="39">SUM(Q2:Q16)</f>
        <v>0</v>
      </c>
      <c r="Q20" s="46"/>
      <c r="R20" s="45">
        <f t="shared" ref="R20" si="40">SUM(S2:S16)</f>
        <v>0</v>
      </c>
      <c r="S20" s="46"/>
      <c r="T20" s="45">
        <f>SUM(U2:U16)</f>
        <v>0</v>
      </c>
      <c r="U20" s="46"/>
      <c r="V20" s="45">
        <f t="shared" ref="V20" si="41">SUM(W2:W16)</f>
        <v>0</v>
      </c>
      <c r="W20" s="46"/>
      <c r="X20" s="45">
        <f t="shared" ref="X20" si="42">SUM(Y2:Y16)</f>
        <v>0</v>
      </c>
      <c r="Y20" s="46"/>
      <c r="Z20" s="45">
        <f t="shared" ref="Z20" si="43">SUM(AA2:AA16)</f>
        <v>0</v>
      </c>
      <c r="AA20" s="46"/>
      <c r="AB20" s="45">
        <f t="shared" ref="AB20" si="44">SUM(AC2:AC16)</f>
        <v>0</v>
      </c>
      <c r="AC20" s="46"/>
      <c r="AD20" s="49">
        <f t="shared" ref="AD20" si="45">SUM(AE2:AE16)</f>
        <v>0</v>
      </c>
      <c r="AE20" s="48"/>
      <c r="AF20" s="49">
        <f t="shared" ref="AF20" si="46">SUM(AG2:AG16)</f>
        <v>0</v>
      </c>
      <c r="AG20" s="48"/>
      <c r="AH20" s="49">
        <f>SUM(AI2:AI16)</f>
        <v>1</v>
      </c>
      <c r="AI20" s="48"/>
      <c r="AJ20" s="47">
        <f t="shared" ref="AJ20" si="47">SUM(AK2:AK16)</f>
        <v>0</v>
      </c>
      <c r="AK20" s="48"/>
      <c r="AL20" s="47">
        <f t="shared" ref="AL20" si="48">SUM(AM2:AM16)</f>
        <v>0</v>
      </c>
      <c r="AM20" s="48"/>
      <c r="AN20" s="49">
        <f t="shared" ref="AN20" si="49">SUM(AO2:AO16)</f>
        <v>0</v>
      </c>
      <c r="AO20" s="48"/>
      <c r="AP20" s="47">
        <f t="shared" ref="AP20" si="50">SUM(AQ2:AQ16)</f>
        <v>0</v>
      </c>
      <c r="AQ20" s="49"/>
      <c r="AR20" s="35" t="s">
        <v>14</v>
      </c>
      <c r="AS20" s="29" cm="1">
        <f t="array" ref="AS20">SUM((D2:D14)*(AR2:AR14))</f>
        <v>3</v>
      </c>
      <c r="AT20" s="30" cm="1">
        <f t="array" ref="AT20">SUM((C2:C14)*(AR2:AR14))</f>
        <v>6</v>
      </c>
      <c r="AW20" s="12"/>
    </row>
    <row r="21" spans="1:55" x14ac:dyDescent="0.25">
      <c r="F21" s="51" t="s">
        <v>2</v>
      </c>
      <c r="G21" s="53"/>
      <c r="H21" s="52" t="s">
        <v>18</v>
      </c>
      <c r="I21" s="53"/>
      <c r="J21" s="52" t="s">
        <v>4</v>
      </c>
      <c r="K21" s="53"/>
      <c r="L21" s="19" t="s">
        <v>1</v>
      </c>
      <c r="M21" s="16"/>
      <c r="N21" s="19" t="s">
        <v>5</v>
      </c>
      <c r="O21" s="16"/>
      <c r="P21" s="52" t="s">
        <v>3</v>
      </c>
      <c r="Q21" s="53"/>
      <c r="R21" s="52" t="s">
        <v>38</v>
      </c>
      <c r="S21" s="63"/>
      <c r="T21" s="64" t="s">
        <v>0</v>
      </c>
      <c r="U21" s="53"/>
      <c r="V21" s="52" t="s">
        <v>10</v>
      </c>
      <c r="W21" s="53"/>
      <c r="X21" s="52" t="s">
        <v>9</v>
      </c>
      <c r="Y21" s="53"/>
      <c r="Z21" s="52" t="s">
        <v>8</v>
      </c>
      <c r="AA21" s="53"/>
      <c r="AB21" s="52" t="s">
        <v>17</v>
      </c>
      <c r="AC21" s="53"/>
      <c r="AD21" s="54" t="s">
        <v>7</v>
      </c>
      <c r="AE21" s="55"/>
      <c r="AF21" s="54" t="s">
        <v>6</v>
      </c>
      <c r="AG21" s="55"/>
      <c r="AH21" s="52" t="s">
        <v>42</v>
      </c>
      <c r="AI21" s="53"/>
      <c r="AJ21" s="54" t="s">
        <v>19</v>
      </c>
      <c r="AK21" s="55"/>
      <c r="AL21" s="54" t="s">
        <v>43</v>
      </c>
      <c r="AM21" s="55"/>
      <c r="AN21" s="54" t="s">
        <v>46</v>
      </c>
      <c r="AO21" s="55"/>
      <c r="AP21" s="54" t="s">
        <v>47</v>
      </c>
      <c r="AQ21" s="55"/>
      <c r="AU21" s="13"/>
      <c r="AV21" s="12"/>
      <c r="AW21" s="12"/>
    </row>
    <row r="23" spans="1:55" x14ac:dyDescent="0.25">
      <c r="A23" t="s">
        <v>44</v>
      </c>
      <c r="C23">
        <f>(D18 -AF18)/(D19+D18-AF18-AF19)</f>
        <v>0</v>
      </c>
      <c r="AL23" t="s">
        <v>60</v>
      </c>
    </row>
    <row r="24" spans="1:55" x14ac:dyDescent="0.25">
      <c r="AL24" t="s">
        <v>61</v>
      </c>
    </row>
    <row r="25" spans="1:55" x14ac:dyDescent="0.25">
      <c r="AL25" t="s">
        <v>62</v>
      </c>
      <c r="AU25" s="13"/>
      <c r="AV25" s="12"/>
      <c r="AW25" s="12"/>
    </row>
    <row r="26" spans="1:55" x14ac:dyDescent="0.25">
      <c r="AU26" s="14" t="s">
        <v>37</v>
      </c>
    </row>
    <row r="27" spans="1:55" x14ac:dyDescent="0.25">
      <c r="AU27" s="14" t="s">
        <v>15</v>
      </c>
      <c r="AV27" s="12"/>
      <c r="AW27" s="12"/>
    </row>
    <row r="28" spans="1:55" x14ac:dyDescent="0.25">
      <c r="AU28" s="14" t="s">
        <v>16</v>
      </c>
      <c r="AV28" s="12"/>
      <c r="AW28" s="12"/>
    </row>
    <row r="29" spans="1:55" x14ac:dyDescent="0.25">
      <c r="AU29" s="13"/>
      <c r="AV29" s="12"/>
      <c r="AW29" s="12"/>
    </row>
    <row r="30" spans="1:55" x14ac:dyDescent="0.25">
      <c r="AR30" s="12"/>
      <c r="AU30" s="9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24">
    <mergeCell ref="AN21:AO21"/>
    <mergeCell ref="AP21:AQ21"/>
    <mergeCell ref="AB21:AC21"/>
    <mergeCell ref="AD21:AE21"/>
    <mergeCell ref="AF21:AG21"/>
    <mergeCell ref="AH21:AI21"/>
    <mergeCell ref="AJ21:AK21"/>
    <mergeCell ref="AL21:AM21"/>
    <mergeCell ref="AP20:AQ20"/>
    <mergeCell ref="AD20:AE20"/>
    <mergeCell ref="AF20:AG20"/>
    <mergeCell ref="AH20:AI20"/>
    <mergeCell ref="AJ20:AK20"/>
    <mergeCell ref="AL20:AM20"/>
    <mergeCell ref="AN20:AO20"/>
    <mergeCell ref="F21:G21"/>
    <mergeCell ref="H21:I21"/>
    <mergeCell ref="J21:K21"/>
    <mergeCell ref="P21:Q21"/>
    <mergeCell ref="R21:S21"/>
    <mergeCell ref="T21:U21"/>
    <mergeCell ref="V21:W21"/>
    <mergeCell ref="X21:Y21"/>
    <mergeCell ref="Z21:AA21"/>
    <mergeCell ref="R20:S20"/>
    <mergeCell ref="T20:U20"/>
    <mergeCell ref="Z20:AA20"/>
    <mergeCell ref="X20:Y20"/>
    <mergeCell ref="V20:W20"/>
    <mergeCell ref="AB20:AC20"/>
    <mergeCell ref="AN19:AO19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T19:U19"/>
    <mergeCell ref="Z19:AA19"/>
    <mergeCell ref="X19:Y19"/>
    <mergeCell ref="V19:W19"/>
    <mergeCell ref="AL18:AM18"/>
    <mergeCell ref="AN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V18:W18"/>
    <mergeCell ref="AB18:AC18"/>
    <mergeCell ref="AD18:AE18"/>
    <mergeCell ref="AF18:AG18"/>
    <mergeCell ref="AH18:AI18"/>
    <mergeCell ref="AJ18:AK18"/>
    <mergeCell ref="N18:O18"/>
    <mergeCell ref="P18:Q18"/>
    <mergeCell ref="R18:S18"/>
    <mergeCell ref="T18:U18"/>
    <mergeCell ref="AP17:AQ17"/>
    <mergeCell ref="B18:C18"/>
    <mergeCell ref="D18:E18"/>
    <mergeCell ref="F18:G18"/>
    <mergeCell ref="H18:I18"/>
    <mergeCell ref="J18:K18"/>
    <mergeCell ref="L18:M18"/>
    <mergeCell ref="X17:Y17"/>
    <mergeCell ref="V17:W17"/>
    <mergeCell ref="AB17:AC17"/>
    <mergeCell ref="AD17:AE17"/>
    <mergeCell ref="AF17:AG17"/>
    <mergeCell ref="AH17:AI17"/>
    <mergeCell ref="L17:M17"/>
    <mergeCell ref="N17:O17"/>
    <mergeCell ref="P17:Q17"/>
    <mergeCell ref="R17:S17"/>
    <mergeCell ref="T17:U17"/>
    <mergeCell ref="Z17:AA17"/>
    <mergeCell ref="F1:G1"/>
    <mergeCell ref="H1:I1"/>
    <mergeCell ref="J1:K1"/>
    <mergeCell ref="L1:M1"/>
    <mergeCell ref="Z18:AA18"/>
    <mergeCell ref="X18:Y18"/>
    <mergeCell ref="AJ17:AK17"/>
    <mergeCell ref="AL17:AM17"/>
    <mergeCell ref="AN17:AO17"/>
    <mergeCell ref="AL1:AM1"/>
    <mergeCell ref="AN1:AO1"/>
    <mergeCell ref="AP1:AQ1"/>
    <mergeCell ref="B16:E16"/>
    <mergeCell ref="T16:U16"/>
    <mergeCell ref="AH1:AI1"/>
    <mergeCell ref="AJ1:AK1"/>
    <mergeCell ref="B17:C17"/>
    <mergeCell ref="D17:E17"/>
    <mergeCell ref="F17:G17"/>
    <mergeCell ref="H17:I17"/>
    <mergeCell ref="J17:K17"/>
    <mergeCell ref="V1:W1"/>
    <mergeCell ref="AB1:AC1"/>
    <mergeCell ref="AD1:AE1"/>
    <mergeCell ref="AF1:AG1"/>
    <mergeCell ref="N1:O1"/>
    <mergeCell ref="P1:Q1"/>
    <mergeCell ref="R1:S1"/>
    <mergeCell ref="T1:U1"/>
    <mergeCell ref="Z1:AA1"/>
    <mergeCell ref="X1:Y1"/>
    <mergeCell ref="B1:C1"/>
    <mergeCell ref="D1:E1"/>
  </mergeCells>
  <conditionalFormatting sqref="B19:E19">
    <cfRule type="cellIs" dxfId="28" priority="6" operator="equal">
      <formula>-1</formula>
    </cfRule>
  </conditionalFormatting>
  <conditionalFormatting sqref="B16 R2:R16 AP2:AP16 AN2:AN16 AL2:AL16 AJ2:AJ16 AB2:AB16 AH2:AH16 V2:V16 X2:X16 Z2:Z16 AD2:AD16 AF2:AF16 N2:N15 J2:J15 P2:P15 F2:F15 L2:L15 B2:B14 B17:E20 B15:E15 E2:E14 T2:T15 F16:G17 H2:H16 H17:I17 T16:U17 J16:Q17 R17:S17 V17:AQ17">
    <cfRule type="cellIs" dxfId="27" priority="5" operator="equal">
      <formula>-1</formula>
    </cfRule>
  </conditionalFormatting>
  <conditionalFormatting sqref="B2:B14 R2:R14 AP2:AP14 AN2:AN14 AL2:AL14 AJ2:AJ14 AB2:AB14 AH2:AH14 V2:V14 X2:X14 Z2:Z14 AD2:AD14 AF2:AF14 H2:H14 N2:N14 J2:J14 P2:P14 L2:L14 E2:F14 T2:T14">
    <cfRule type="cellIs" dxfId="26" priority="4" operator="equal">
      <formula>1</formula>
    </cfRule>
  </conditionalFormatting>
  <conditionalFormatting sqref="F17:AQ17">
    <cfRule type="top10" dxfId="25" priority="7" bottom="1" rank="3"/>
  </conditionalFormatting>
  <conditionalFormatting sqref="AV2:AV15">
    <cfRule type="top10" dxfId="24" priority="3" rank="3"/>
  </conditionalFormatting>
  <conditionalFormatting sqref="F20:AQ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{0B74B018-EB7A-4812-86F9-2879C7DCCE29}</x14:id>
        </ext>
      </extLst>
    </cfRule>
  </conditionalFormatting>
  <conditionalFormatting sqref="BB2:BB18">
    <cfRule type="top10" dxfId="23" priority="1" rank="3"/>
  </conditionalFormatting>
  <pageMargins left="0.7" right="0.7" top="0.78740157499999996" bottom="0.78740157499999996" header="0.3" footer="0.3"/>
  <pageSetup paperSize="9"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74B018-EB7A-4812-86F9-2879C7DCCE2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F20:AQ20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2E3B-FFD2-4E7B-A8A6-65AE31893130}">
  <dimension ref="A1:AQ21"/>
  <sheetViews>
    <sheetView zoomScale="67" zoomScaleNormal="67" workbookViewId="0">
      <selection activeCell="V2" sqref="V2:V6"/>
    </sheetView>
  </sheetViews>
  <sheetFormatPr defaultColWidth="10.7109375" defaultRowHeight="15" x14ac:dyDescent="0.25"/>
  <cols>
    <col min="2" max="43" width="4.5703125" customWidth="1"/>
  </cols>
  <sheetData>
    <row r="1" spans="1:43" ht="15.75" thickBot="1" x14ac:dyDescent="0.3">
      <c r="B1" s="50" t="s">
        <v>15</v>
      </c>
      <c r="C1" s="50"/>
      <c r="D1" s="50" t="s">
        <v>16</v>
      </c>
      <c r="E1" s="50"/>
      <c r="F1" s="65" t="s">
        <v>0</v>
      </c>
      <c r="G1" s="55"/>
      <c r="H1" s="62" t="s">
        <v>1</v>
      </c>
      <c r="I1" s="55"/>
      <c r="J1" s="62" t="s">
        <v>2</v>
      </c>
      <c r="K1" s="55"/>
      <c r="L1" s="62" t="s">
        <v>3</v>
      </c>
      <c r="M1" s="55"/>
      <c r="N1" s="62" t="s">
        <v>4</v>
      </c>
      <c r="O1" s="55"/>
      <c r="P1" s="62" t="s">
        <v>5</v>
      </c>
      <c r="Q1" s="55"/>
      <c r="R1" s="54" t="s">
        <v>18</v>
      </c>
      <c r="S1" s="55"/>
      <c r="T1" s="62" t="s">
        <v>6</v>
      </c>
      <c r="U1" s="55"/>
      <c r="V1" s="62" t="s">
        <v>7</v>
      </c>
      <c r="W1" s="55"/>
      <c r="X1" s="62" t="s">
        <v>8</v>
      </c>
      <c r="Y1" s="55"/>
      <c r="Z1" s="62" t="s">
        <v>9</v>
      </c>
      <c r="AA1" s="55"/>
      <c r="AB1" s="62" t="s">
        <v>10</v>
      </c>
      <c r="AC1" s="55"/>
      <c r="AD1" s="62" t="s">
        <v>11</v>
      </c>
      <c r="AE1" s="55"/>
      <c r="AF1" s="54" t="s">
        <v>17</v>
      </c>
      <c r="AG1" s="55"/>
      <c r="AH1" s="54" t="s">
        <v>19</v>
      </c>
      <c r="AI1" s="55"/>
      <c r="AJ1" s="54" t="s">
        <v>21</v>
      </c>
      <c r="AK1" s="55"/>
      <c r="AL1" s="62" t="s">
        <v>20</v>
      </c>
      <c r="AM1" s="55"/>
      <c r="AN1" s="62"/>
      <c r="AO1" s="62"/>
      <c r="AP1" s="54"/>
      <c r="AQ1" s="66"/>
    </row>
    <row r="2" spans="1:43" x14ac:dyDescent="0.25">
      <c r="A2" s="1">
        <v>44837</v>
      </c>
      <c r="B2" t="str">
        <f>IF(C2&gt;D2,1,IF(ISBLANK(C2),"0","-1"))</f>
        <v>0</v>
      </c>
      <c r="C2" s="3"/>
      <c r="D2" s="4"/>
      <c r="E2" t="str">
        <f>IF(C2&lt;D2,1,IF(ISBLANK(C2),"0","-1"))</f>
        <v>0</v>
      </c>
      <c r="F2" s="5"/>
      <c r="G2" s="2"/>
      <c r="H2" s="9"/>
      <c r="I2" s="2"/>
      <c r="J2" s="9"/>
      <c r="K2" s="2"/>
      <c r="L2" s="9"/>
      <c r="M2" s="2"/>
      <c r="N2" s="9"/>
      <c r="O2" s="2"/>
      <c r="P2" s="9"/>
      <c r="Q2" s="2"/>
      <c r="R2" s="11"/>
      <c r="S2" s="2"/>
      <c r="T2" s="9"/>
      <c r="U2" s="2"/>
      <c r="V2" s="9"/>
      <c r="W2" s="2"/>
      <c r="X2" s="9"/>
      <c r="Y2" s="2"/>
      <c r="Z2" s="9"/>
      <c r="AA2" s="2"/>
      <c r="AB2" s="9"/>
      <c r="AC2" s="2"/>
      <c r="AD2" s="9"/>
      <c r="AE2" s="2"/>
      <c r="AF2" s="11"/>
      <c r="AG2" s="2"/>
      <c r="AH2" s="11"/>
      <c r="AI2" s="2"/>
      <c r="AJ2" s="11"/>
      <c r="AK2" s="2"/>
      <c r="AL2" s="9"/>
      <c r="AM2" s="2"/>
      <c r="AN2" s="11"/>
      <c r="AO2" s="9"/>
      <c r="AP2" s="11"/>
      <c r="AQ2" s="6"/>
    </row>
    <row r="3" spans="1:43" x14ac:dyDescent="0.25">
      <c r="A3" s="1">
        <v>44839</v>
      </c>
      <c r="B3" t="str">
        <f t="shared" ref="B3:B14" si="0">IF(C3&gt;D3,1,IF(ISBLANK(C3),"0","-1"))</f>
        <v>0</v>
      </c>
      <c r="C3" s="5"/>
      <c r="D3" s="6"/>
      <c r="E3" t="str">
        <f t="shared" ref="E3:E14" si="1">IF(C3&lt;D3,1,IF(ISBLANK(C3),"0","-1"))</f>
        <v>0</v>
      </c>
      <c r="F3" s="5"/>
      <c r="G3" s="2"/>
      <c r="H3" s="9"/>
      <c r="I3" s="2"/>
      <c r="J3" s="9"/>
      <c r="K3" s="2"/>
      <c r="L3" s="9"/>
      <c r="M3" s="2"/>
      <c r="N3" s="9"/>
      <c r="O3" s="2"/>
      <c r="P3" s="9"/>
      <c r="Q3" s="2"/>
      <c r="R3" s="11"/>
      <c r="S3" s="2"/>
      <c r="T3" s="9"/>
      <c r="U3" s="2"/>
      <c r="V3" s="9"/>
      <c r="W3" s="2"/>
      <c r="X3" s="9"/>
      <c r="Y3" s="2"/>
      <c r="Z3" s="9"/>
      <c r="AA3" s="2"/>
      <c r="AB3" s="9"/>
      <c r="AC3" s="2"/>
      <c r="AD3" s="9"/>
      <c r="AE3" s="2"/>
      <c r="AF3" s="11"/>
      <c r="AG3" s="2"/>
      <c r="AH3" s="11"/>
      <c r="AI3" s="2"/>
      <c r="AJ3" s="11"/>
      <c r="AK3" s="2"/>
      <c r="AL3" s="9"/>
      <c r="AM3" s="2"/>
      <c r="AN3" s="11"/>
      <c r="AO3" s="9"/>
      <c r="AP3" s="11"/>
      <c r="AQ3" s="6"/>
    </row>
    <row r="4" spans="1:43" x14ac:dyDescent="0.25">
      <c r="A4" s="1">
        <v>44840</v>
      </c>
      <c r="B4" t="str">
        <f t="shared" si="0"/>
        <v>0</v>
      </c>
      <c r="C4" s="5"/>
      <c r="D4" s="6"/>
      <c r="E4" t="str">
        <f t="shared" si="1"/>
        <v>0</v>
      </c>
      <c r="F4" s="5"/>
      <c r="G4" s="2"/>
      <c r="H4" s="9"/>
      <c r="I4" s="2"/>
      <c r="J4" s="9"/>
      <c r="K4" s="2"/>
      <c r="L4" s="9"/>
      <c r="M4" s="2"/>
      <c r="N4" s="9"/>
      <c r="O4" s="2"/>
      <c r="P4" s="9"/>
      <c r="Q4" s="2"/>
      <c r="R4" s="11"/>
      <c r="S4" s="2"/>
      <c r="T4" s="9"/>
      <c r="U4" s="2"/>
      <c r="V4" s="9"/>
      <c r="W4" s="2"/>
      <c r="X4" s="9"/>
      <c r="Y4" s="2"/>
      <c r="Z4" s="9"/>
      <c r="AA4" s="2"/>
      <c r="AB4" s="9"/>
      <c r="AC4" s="2"/>
      <c r="AD4" s="9"/>
      <c r="AE4" s="2"/>
      <c r="AF4" s="11"/>
      <c r="AG4" s="2"/>
      <c r="AH4" s="11"/>
      <c r="AI4" s="2"/>
      <c r="AJ4" s="11"/>
      <c r="AK4" s="2"/>
      <c r="AL4" s="9"/>
      <c r="AM4" s="2"/>
      <c r="AN4" s="11"/>
      <c r="AO4" s="9"/>
      <c r="AP4" s="11"/>
      <c r="AQ4" s="6"/>
    </row>
    <row r="5" spans="1:43" x14ac:dyDescent="0.25">
      <c r="A5" s="1">
        <v>44844</v>
      </c>
      <c r="B5" t="str">
        <f t="shared" si="0"/>
        <v>0</v>
      </c>
      <c r="C5" s="5"/>
      <c r="D5" s="6"/>
      <c r="E5" t="str">
        <f t="shared" si="1"/>
        <v>0</v>
      </c>
      <c r="F5" s="5"/>
      <c r="G5" s="2"/>
      <c r="H5" s="10"/>
      <c r="I5" s="2"/>
      <c r="J5" s="10"/>
      <c r="K5" s="2"/>
      <c r="L5" s="10"/>
      <c r="M5" s="2"/>
      <c r="N5" s="10"/>
      <c r="O5" s="2"/>
      <c r="P5" s="10"/>
      <c r="Q5" s="2"/>
      <c r="R5" s="11"/>
      <c r="S5" s="2"/>
      <c r="T5" s="9"/>
      <c r="U5" s="2"/>
      <c r="V5" s="10"/>
      <c r="W5" s="2"/>
      <c r="X5" s="9"/>
      <c r="Y5" s="2"/>
      <c r="Z5" s="9"/>
      <c r="AA5" s="2"/>
      <c r="AB5" s="9"/>
      <c r="AC5" s="2"/>
      <c r="AD5" s="9"/>
      <c r="AE5" s="2"/>
      <c r="AF5" s="11"/>
      <c r="AG5" s="2"/>
      <c r="AH5" s="11"/>
      <c r="AI5" s="2"/>
      <c r="AJ5" s="11"/>
      <c r="AK5" s="2"/>
      <c r="AL5" s="9"/>
      <c r="AM5" s="2"/>
      <c r="AN5" s="11"/>
      <c r="AO5" s="9"/>
      <c r="AP5" s="11"/>
      <c r="AQ5" s="6"/>
    </row>
    <row r="6" spans="1:43" x14ac:dyDescent="0.25">
      <c r="A6" s="1">
        <v>44846</v>
      </c>
      <c r="B6" t="str">
        <f t="shared" si="0"/>
        <v>0</v>
      </c>
      <c r="C6" s="5"/>
      <c r="D6" s="6"/>
      <c r="E6" t="str">
        <f t="shared" si="1"/>
        <v>0</v>
      </c>
      <c r="F6" s="5"/>
      <c r="G6" s="2"/>
      <c r="H6" s="9"/>
      <c r="I6" s="2"/>
      <c r="J6" s="9"/>
      <c r="K6" s="2"/>
      <c r="L6" s="9"/>
      <c r="M6" s="2"/>
      <c r="N6" s="9"/>
      <c r="O6" s="2"/>
      <c r="P6" s="9"/>
      <c r="Q6" s="2"/>
      <c r="R6" s="11"/>
      <c r="S6" s="2"/>
      <c r="T6" s="9"/>
      <c r="U6" s="2"/>
      <c r="V6" s="9"/>
      <c r="W6" s="2"/>
      <c r="X6" s="9"/>
      <c r="Y6" s="2"/>
      <c r="Z6" s="9"/>
      <c r="AA6" s="2"/>
      <c r="AB6" s="9"/>
      <c r="AC6" s="2"/>
      <c r="AD6" s="9"/>
      <c r="AE6" s="2"/>
      <c r="AF6" s="11"/>
      <c r="AG6" s="2"/>
      <c r="AH6" s="11"/>
      <c r="AI6" s="2"/>
      <c r="AJ6" s="11"/>
      <c r="AK6" s="2"/>
      <c r="AL6" s="9"/>
      <c r="AM6" s="2"/>
      <c r="AN6" s="11"/>
      <c r="AO6" s="9"/>
      <c r="AP6" s="11"/>
      <c r="AQ6" s="6"/>
    </row>
    <row r="7" spans="1:43" x14ac:dyDescent="0.25">
      <c r="A7" s="1">
        <v>44847</v>
      </c>
      <c r="B7" t="str">
        <f t="shared" si="0"/>
        <v>0</v>
      </c>
      <c r="C7" s="5"/>
      <c r="D7" s="6"/>
      <c r="E7" t="str">
        <f t="shared" si="1"/>
        <v>0</v>
      </c>
      <c r="F7" s="5"/>
      <c r="G7" s="2"/>
      <c r="H7" s="9"/>
      <c r="I7" s="2"/>
      <c r="J7" s="9"/>
      <c r="K7" s="2"/>
      <c r="L7" s="9"/>
      <c r="M7" s="2"/>
      <c r="N7" s="9"/>
      <c r="O7" s="2"/>
      <c r="P7" s="9"/>
      <c r="Q7" s="2"/>
      <c r="R7" s="11"/>
      <c r="S7" s="2"/>
      <c r="T7" s="9"/>
      <c r="U7" s="2"/>
      <c r="V7" s="9"/>
      <c r="W7" s="2"/>
      <c r="X7" s="9"/>
      <c r="Y7" s="2"/>
      <c r="Z7" s="9"/>
      <c r="AA7" s="2"/>
      <c r="AB7" s="9"/>
      <c r="AC7" s="2"/>
      <c r="AD7" s="9"/>
      <c r="AE7" s="2"/>
      <c r="AF7" s="11"/>
      <c r="AG7" s="2"/>
      <c r="AH7" s="11"/>
      <c r="AI7" s="2"/>
      <c r="AJ7" s="11"/>
      <c r="AK7" s="2"/>
      <c r="AL7" s="9"/>
      <c r="AM7" s="2"/>
      <c r="AN7" s="11"/>
      <c r="AO7" s="9"/>
      <c r="AP7" s="11"/>
      <c r="AQ7" s="6"/>
    </row>
    <row r="8" spans="1:43" x14ac:dyDescent="0.25">
      <c r="A8" s="1">
        <v>44851</v>
      </c>
      <c r="B8" t="str">
        <f t="shared" si="0"/>
        <v>0</v>
      </c>
      <c r="C8" s="5"/>
      <c r="D8" s="6"/>
      <c r="E8" t="str">
        <f t="shared" si="1"/>
        <v>0</v>
      </c>
      <c r="F8" s="5"/>
      <c r="G8" s="2"/>
      <c r="H8" s="9"/>
      <c r="I8" s="2"/>
      <c r="J8" s="9"/>
      <c r="K8" s="2"/>
      <c r="L8" s="9"/>
      <c r="M8" s="2"/>
      <c r="N8" s="9"/>
      <c r="O8" s="2"/>
      <c r="P8" s="9"/>
      <c r="Q8" s="2"/>
      <c r="R8" s="11"/>
      <c r="S8" s="2"/>
      <c r="T8" s="9"/>
      <c r="U8" s="2"/>
      <c r="V8" s="9"/>
      <c r="W8" s="2"/>
      <c r="X8" s="9"/>
      <c r="Y8" s="2"/>
      <c r="Z8" s="9"/>
      <c r="AA8" s="2"/>
      <c r="AB8" s="9"/>
      <c r="AC8" s="2"/>
      <c r="AD8" s="9"/>
      <c r="AE8" s="2"/>
      <c r="AF8" s="11"/>
      <c r="AG8" s="2"/>
      <c r="AH8" s="11"/>
      <c r="AI8" s="2"/>
      <c r="AJ8" s="11"/>
      <c r="AK8" s="2"/>
      <c r="AL8" s="9"/>
      <c r="AM8" s="2"/>
      <c r="AN8" s="11"/>
      <c r="AO8" s="9"/>
      <c r="AP8" s="11"/>
      <c r="AQ8" s="6"/>
    </row>
    <row r="9" spans="1:43" x14ac:dyDescent="0.25">
      <c r="A9" s="1">
        <v>44853</v>
      </c>
      <c r="B9" t="str">
        <f t="shared" si="0"/>
        <v>0</v>
      </c>
      <c r="C9" s="5"/>
      <c r="D9" s="6"/>
      <c r="E9" t="str">
        <f t="shared" si="1"/>
        <v>0</v>
      </c>
      <c r="F9" s="5"/>
      <c r="G9" s="2"/>
      <c r="H9" s="9"/>
      <c r="I9" s="2"/>
      <c r="J9" s="9"/>
      <c r="K9" s="2"/>
      <c r="L9" s="9"/>
      <c r="M9" s="2"/>
      <c r="N9" s="9"/>
      <c r="O9" s="2"/>
      <c r="P9" s="9"/>
      <c r="Q9" s="2"/>
      <c r="R9" s="11"/>
      <c r="S9" s="2"/>
      <c r="T9" s="9"/>
      <c r="U9" s="2"/>
      <c r="V9" s="9"/>
      <c r="W9" s="2"/>
      <c r="X9" s="9"/>
      <c r="Y9" s="2"/>
      <c r="Z9" s="9"/>
      <c r="AA9" s="2"/>
      <c r="AB9" s="9"/>
      <c r="AC9" s="2"/>
      <c r="AD9" s="9"/>
      <c r="AE9" s="2"/>
      <c r="AF9" s="11"/>
      <c r="AG9" s="2"/>
      <c r="AH9" s="11"/>
      <c r="AI9" s="2"/>
      <c r="AJ9" s="11"/>
      <c r="AK9" s="2"/>
      <c r="AL9" s="9"/>
      <c r="AM9" s="2"/>
      <c r="AN9" s="11"/>
      <c r="AO9" s="9"/>
      <c r="AP9" s="11"/>
      <c r="AQ9" s="6"/>
    </row>
    <row r="10" spans="1:43" x14ac:dyDescent="0.25">
      <c r="A10" s="1">
        <v>44854</v>
      </c>
      <c r="B10" t="str">
        <f t="shared" si="0"/>
        <v>0</v>
      </c>
      <c r="C10" s="5"/>
      <c r="D10" s="6"/>
      <c r="E10" t="str">
        <f t="shared" si="1"/>
        <v>0</v>
      </c>
      <c r="F10" s="5"/>
      <c r="G10" s="2"/>
      <c r="H10" s="9"/>
      <c r="I10" s="2"/>
      <c r="J10" s="9"/>
      <c r="K10" s="2"/>
      <c r="L10" s="9"/>
      <c r="M10" s="2"/>
      <c r="N10" s="9"/>
      <c r="O10" s="2"/>
      <c r="P10" s="9"/>
      <c r="Q10" s="2"/>
      <c r="R10" s="11"/>
      <c r="S10" s="2"/>
      <c r="T10" s="9"/>
      <c r="U10" s="2"/>
      <c r="V10" s="9"/>
      <c r="W10" s="2"/>
      <c r="X10" s="9"/>
      <c r="Y10" s="2"/>
      <c r="Z10" s="9"/>
      <c r="AA10" s="2"/>
      <c r="AB10" s="9"/>
      <c r="AC10" s="2"/>
      <c r="AD10" s="9"/>
      <c r="AE10" s="2"/>
      <c r="AF10" s="11"/>
      <c r="AG10" s="2"/>
      <c r="AH10" s="11"/>
      <c r="AI10" s="2"/>
      <c r="AJ10" s="11"/>
      <c r="AK10" s="2"/>
      <c r="AL10" s="9"/>
      <c r="AM10" s="2"/>
      <c r="AN10" s="11"/>
      <c r="AO10" s="9"/>
      <c r="AP10" s="11"/>
      <c r="AQ10" s="6"/>
    </row>
    <row r="11" spans="1:43" x14ac:dyDescent="0.25">
      <c r="A11" s="1">
        <v>44858</v>
      </c>
      <c r="B11" t="str">
        <f t="shared" si="0"/>
        <v>0</v>
      </c>
      <c r="C11" s="5"/>
      <c r="D11" s="6"/>
      <c r="E11" t="str">
        <f t="shared" si="1"/>
        <v>0</v>
      </c>
      <c r="F11" s="5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11"/>
      <c r="S11" s="2"/>
      <c r="T11" s="9"/>
      <c r="U11" s="2"/>
      <c r="V11" s="9"/>
      <c r="W11" s="2"/>
      <c r="X11" s="9"/>
      <c r="Y11" s="2"/>
      <c r="Z11" s="9"/>
      <c r="AA11" s="2"/>
      <c r="AB11" s="9"/>
      <c r="AC11" s="2"/>
      <c r="AD11" s="9"/>
      <c r="AE11" s="2"/>
      <c r="AF11" s="11"/>
      <c r="AG11" s="2"/>
      <c r="AH11" s="11"/>
      <c r="AI11" s="2"/>
      <c r="AJ11" s="11"/>
      <c r="AK11" s="2"/>
      <c r="AL11" s="9"/>
      <c r="AM11" s="2"/>
      <c r="AN11" s="11"/>
      <c r="AO11" s="9"/>
      <c r="AP11" s="11"/>
      <c r="AQ11" s="6"/>
    </row>
    <row r="12" spans="1:43" x14ac:dyDescent="0.25">
      <c r="A12" s="1">
        <v>44860</v>
      </c>
      <c r="B12" t="str">
        <f t="shared" si="0"/>
        <v>0</v>
      </c>
      <c r="C12" s="5"/>
      <c r="D12" s="6"/>
      <c r="E12" t="str">
        <f t="shared" si="1"/>
        <v>0</v>
      </c>
      <c r="F12" s="5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11"/>
      <c r="S12" s="2"/>
      <c r="T12" s="9"/>
      <c r="U12" s="2"/>
      <c r="V12" s="9"/>
      <c r="W12" s="2"/>
      <c r="X12" s="9"/>
      <c r="Y12" s="2"/>
      <c r="Z12" s="9"/>
      <c r="AA12" s="2"/>
      <c r="AB12" s="9"/>
      <c r="AC12" s="2"/>
      <c r="AD12" s="9"/>
      <c r="AE12" s="2"/>
      <c r="AF12" s="11"/>
      <c r="AG12" s="2"/>
      <c r="AH12" s="11"/>
      <c r="AI12" s="2"/>
      <c r="AJ12" s="11"/>
      <c r="AK12" s="2"/>
      <c r="AL12" s="9"/>
      <c r="AM12" s="2"/>
      <c r="AN12" s="11"/>
      <c r="AO12" s="9"/>
      <c r="AP12" s="11"/>
      <c r="AQ12" s="6"/>
    </row>
    <row r="13" spans="1:43" x14ac:dyDescent="0.25">
      <c r="A13" s="1">
        <v>44861</v>
      </c>
      <c r="B13" t="str">
        <f t="shared" si="0"/>
        <v>0</v>
      </c>
      <c r="C13" s="5"/>
      <c r="D13" s="6"/>
      <c r="E13" t="str">
        <f t="shared" si="1"/>
        <v>0</v>
      </c>
      <c r="F13" s="5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11"/>
      <c r="S13" s="2"/>
      <c r="T13" s="9"/>
      <c r="U13" s="2"/>
      <c r="V13" s="9"/>
      <c r="W13" s="2"/>
      <c r="X13" s="9"/>
      <c r="Y13" s="2"/>
      <c r="Z13" s="9"/>
      <c r="AA13" s="2"/>
      <c r="AB13" s="9"/>
      <c r="AC13" s="2"/>
      <c r="AD13" s="9"/>
      <c r="AE13" s="2"/>
      <c r="AF13" s="11"/>
      <c r="AG13" s="2"/>
      <c r="AH13" s="11"/>
      <c r="AI13" s="2"/>
      <c r="AJ13" s="11"/>
      <c r="AK13" s="2"/>
      <c r="AL13" s="9"/>
      <c r="AM13" s="2"/>
      <c r="AN13" s="11"/>
      <c r="AO13" s="9"/>
      <c r="AP13" s="11"/>
      <c r="AQ13" s="6"/>
    </row>
    <row r="14" spans="1:43" ht="15.75" thickBot="1" x14ac:dyDescent="0.3">
      <c r="A14" s="1">
        <v>44865</v>
      </c>
      <c r="B14" t="str">
        <f t="shared" si="0"/>
        <v>0</v>
      </c>
      <c r="C14" s="7"/>
      <c r="D14" s="8"/>
      <c r="E14" t="str">
        <f t="shared" si="1"/>
        <v>0</v>
      </c>
      <c r="F14" s="5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11"/>
      <c r="S14" s="2"/>
      <c r="T14" s="9"/>
      <c r="U14" s="2"/>
      <c r="V14" s="9"/>
      <c r="W14" s="2"/>
      <c r="X14" s="9"/>
      <c r="Y14" s="2"/>
      <c r="Z14" s="9"/>
      <c r="AA14" s="2"/>
      <c r="AB14" s="9"/>
      <c r="AC14" s="2"/>
      <c r="AD14" s="9"/>
      <c r="AE14" s="2"/>
      <c r="AF14" s="11"/>
      <c r="AG14" s="2"/>
      <c r="AH14" s="11"/>
      <c r="AI14" s="2"/>
      <c r="AJ14" s="11"/>
      <c r="AK14" s="2"/>
      <c r="AL14" s="9"/>
      <c r="AM14" s="2"/>
      <c r="AN14" s="11"/>
      <c r="AO14" s="9"/>
      <c r="AP14" s="11"/>
      <c r="AQ14" s="6"/>
    </row>
    <row r="15" spans="1:43" x14ac:dyDescent="0.25">
      <c r="F15" s="5"/>
      <c r="G15" s="2"/>
      <c r="H15" s="9"/>
      <c r="I15" s="2"/>
      <c r="J15" s="9"/>
      <c r="K15" s="2"/>
      <c r="L15" s="9"/>
      <c r="M15" s="2"/>
      <c r="N15" s="9"/>
      <c r="O15" s="2"/>
      <c r="P15" s="9"/>
      <c r="Q15" s="2"/>
      <c r="R15" s="11"/>
      <c r="S15" s="2"/>
      <c r="T15" s="9"/>
      <c r="U15" s="2"/>
      <c r="V15" s="9"/>
      <c r="W15" s="2"/>
      <c r="X15" s="9"/>
      <c r="Y15" s="2"/>
      <c r="Z15" s="9"/>
      <c r="AA15" s="2"/>
      <c r="AB15" s="9"/>
      <c r="AC15" s="2"/>
      <c r="AD15" s="9"/>
      <c r="AE15" s="2"/>
      <c r="AF15" s="11"/>
      <c r="AG15" s="2"/>
      <c r="AH15" s="11"/>
      <c r="AI15" s="2"/>
      <c r="AJ15" s="11"/>
      <c r="AK15" s="2"/>
      <c r="AL15" s="9"/>
      <c r="AM15" s="2"/>
      <c r="AN15" s="11"/>
      <c r="AO15" s="9"/>
      <c r="AP15" s="11"/>
      <c r="AQ15" s="6"/>
    </row>
    <row r="16" spans="1:43" x14ac:dyDescent="0.25">
      <c r="F16" s="64"/>
      <c r="G16" s="53"/>
      <c r="H16" s="9"/>
      <c r="I16" s="2"/>
      <c r="J16" s="9"/>
      <c r="K16" s="2"/>
      <c r="L16" s="9"/>
      <c r="M16" s="2"/>
      <c r="N16" s="9"/>
      <c r="O16" s="2"/>
      <c r="P16" s="9"/>
      <c r="Q16" s="2"/>
      <c r="R16" s="11"/>
      <c r="S16" s="2"/>
      <c r="T16" s="9"/>
      <c r="U16" s="2"/>
      <c r="V16" s="9"/>
      <c r="W16" s="2"/>
      <c r="X16" s="9"/>
      <c r="Y16" s="2"/>
      <c r="Z16" s="9"/>
      <c r="AA16" s="2"/>
      <c r="AB16" s="9"/>
      <c r="AC16" s="2"/>
      <c r="AD16" s="9"/>
      <c r="AE16" s="2"/>
      <c r="AF16" s="11"/>
      <c r="AG16" s="2"/>
      <c r="AH16" s="11"/>
      <c r="AI16" s="2"/>
      <c r="AJ16" s="11"/>
      <c r="AK16" s="2"/>
      <c r="AL16" s="9"/>
      <c r="AM16" s="2"/>
      <c r="AN16" s="11"/>
      <c r="AO16" s="9"/>
      <c r="AP16" s="11"/>
      <c r="AQ16" s="6"/>
    </row>
    <row r="17" spans="1:43" x14ac:dyDescent="0.25">
      <c r="A17" t="s">
        <v>22</v>
      </c>
      <c r="B17" s="60" t="e">
        <f>B18/(B18+B19)</f>
        <v>#DIV/0!</v>
      </c>
      <c r="C17" s="60"/>
      <c r="D17" s="60" t="e">
        <f>D18/(D18+D19)</f>
        <v>#DIV/0!</v>
      </c>
      <c r="E17" s="60"/>
      <c r="F17" s="67" t="str">
        <f>IF(COUNTIF(F2:F14,1)+COUNTIF(F2:F14,-1)&gt;2,F18/(F18+F19),"---")</f>
        <v>---</v>
      </c>
      <c r="G17" s="61"/>
      <c r="H17" s="56" t="str">
        <f>IF(COUNTIF(H2:H14,1)+COUNTIF(H2:H14,-1)&gt;2,H18/(H18+H19),"---")</f>
        <v>---</v>
      </c>
      <c r="I17" s="61"/>
      <c r="J17" s="56" t="str">
        <f t="shared" ref="J17" si="2">IF(COUNTIF(J2:J14,1)+COUNTIF(J2:J14,-1)&gt;2,J18/(J18+J19),"---")</f>
        <v>---</v>
      </c>
      <c r="K17" s="57"/>
      <c r="L17" s="60" t="str">
        <f t="shared" ref="L17" si="3">IF(COUNTIF(L2:L14,1)+COUNTIF(L2:L14,-1)&gt;2,L18/(L18+L19),"---")</f>
        <v>---</v>
      </c>
      <c r="M17" s="60"/>
      <c r="N17" s="56" t="str">
        <f t="shared" ref="N17" si="4">IF(COUNTIF(N2:N14,1)+COUNTIF(N2:N14,-1)&gt;2,N18/(N18+N19),"---")</f>
        <v>---</v>
      </c>
      <c r="O17" s="57"/>
      <c r="P17" s="56" t="str">
        <f t="shared" ref="P17" si="5">IF(COUNTIF(P2:P14,1)+COUNTIF(P2:P14,-1)&gt;2,P18/(P18+P19),"---")</f>
        <v>---</v>
      </c>
      <c r="Q17" s="57"/>
      <c r="R17" s="60" t="str">
        <f t="shared" ref="R17" si="6">IF(COUNTIF(R2:R14,1)+COUNTIF(R2:R14,-1)&gt;2,R18/(R18+R19),"---")</f>
        <v>---</v>
      </c>
      <c r="S17" s="60"/>
      <c r="T17" s="56" t="str">
        <f t="shared" ref="T17" si="7">IF(COUNTIF(T2:T14,1)+COUNTIF(T2:T14,-1)&gt;2,T18/(T18+T19),"---")</f>
        <v>---</v>
      </c>
      <c r="U17" s="57"/>
      <c r="V17" s="56" t="str">
        <f t="shared" ref="V17" si="8">IF(COUNTIF(V2:V14,1)+COUNTIF(V2:V14,-1)&gt;2,V18/(V18+V19),"---")</f>
        <v>---</v>
      </c>
      <c r="W17" s="57"/>
      <c r="X17" s="56" t="str">
        <f t="shared" ref="X17" si="9">IF(COUNTIF(X2:X14,1)+COUNTIF(X2:X14,-1)&gt;2,X18/(X18+X19),"---")</f>
        <v>---</v>
      </c>
      <c r="Y17" s="57"/>
      <c r="Z17" s="60" t="str">
        <f t="shared" ref="Z17" si="10">IF(COUNTIF(Z2:Z14,1)+COUNTIF(Z2:Z14,-1)&gt;2,Z18/(Z18+Z19),"---")</f>
        <v>---</v>
      </c>
      <c r="AA17" s="60"/>
      <c r="AB17" s="56" t="str">
        <f t="shared" ref="AB17" si="11">IF(COUNTIF(AB2:AB14,1)+COUNTIF(AB2:AB14,-1)&gt;2,AB18/(AB18+AB19),"---")</f>
        <v>---</v>
      </c>
      <c r="AC17" s="61"/>
      <c r="AD17" s="56" t="str">
        <f t="shared" ref="AD17" si="12">IF(COUNTIF(AD2:AD14,1)+COUNTIF(AD2:AD14,-1)&gt;2,AD18/(AD18+AD19),"---")</f>
        <v>---</v>
      </c>
      <c r="AE17" s="61"/>
      <c r="AF17" s="56" t="str">
        <f t="shared" ref="AF17" si="13">IF(COUNTIF(AF2:AF14,1)+COUNTIF(AF2:AF14,-1)&gt;2,AF18/(AF18+AF19),"---")</f>
        <v>---</v>
      </c>
      <c r="AG17" s="57"/>
      <c r="AH17" s="56" t="str">
        <f t="shared" ref="AH17" si="14">IF(COUNTIF(AH2:AH14,1)+COUNTIF(AH2:AH14,-1)&gt;2,AH18/(AH18+AH19),"---")</f>
        <v>---</v>
      </c>
      <c r="AI17" s="57"/>
      <c r="AJ17" s="60" t="str">
        <f t="shared" ref="AJ17" si="15">IF(COUNTIF(AJ2:AJ14,1)+COUNTIF(AJ2:AJ14,-1)&gt;2,AJ18/(AJ18+AJ19),"---")</f>
        <v>---</v>
      </c>
      <c r="AK17" s="60"/>
      <c r="AL17" s="56" t="str">
        <f t="shared" ref="AL17" si="16">IF(COUNTIF(AL2:AL14,1)+COUNTIF(AL2:AL14,-1)&gt;2,AL18/(AL18+AL19),"---")</f>
        <v>---</v>
      </c>
      <c r="AM17" s="57"/>
      <c r="AN17" s="56" t="str">
        <f t="shared" ref="AN17" si="17">IF(COUNTIF(AN2:AN14,1)+COUNTIF(AN2:AN14,-1)&gt;2,AN18/(AN18+AN19),"---")</f>
        <v>---</v>
      </c>
      <c r="AO17" s="57"/>
      <c r="AP17" s="60" t="str">
        <f t="shared" ref="AP17" si="18">IF(COUNTIF(AP2:AP14,1)+COUNTIF(AP2:AP14,-1)&gt;2,AP18/(AP18+AP19),"---")</f>
        <v>---</v>
      </c>
      <c r="AQ17" s="60"/>
    </row>
    <row r="18" spans="1:43" x14ac:dyDescent="0.25">
      <c r="A18" t="s">
        <v>12</v>
      </c>
      <c r="B18" s="50">
        <f>SUMIF(B2:B14,"&gt;0",B2:B16)</f>
        <v>0</v>
      </c>
      <c r="C18" s="50"/>
      <c r="D18" s="50">
        <f>SUMIF(E2:E16,"&gt;0",E2:E16)</f>
        <v>0</v>
      </c>
      <c r="E18" s="50"/>
      <c r="F18" s="64">
        <f>SUMIF(F2:F16,"&gt;0",F2:F16)</f>
        <v>0</v>
      </c>
      <c r="G18" s="53"/>
      <c r="H18" s="51">
        <f>SUMIF(H2:H16,"&gt;0",H2:H16)</f>
        <v>0</v>
      </c>
      <c r="I18" s="53"/>
      <c r="J18" s="51">
        <f t="shared" ref="J18" si="19">SUMIF(J2:J16,"&gt;0",J2:J16)</f>
        <v>0</v>
      </c>
      <c r="K18" s="53"/>
      <c r="L18" s="51">
        <f t="shared" ref="L18" si="20">SUMIF(L2:L16,"&gt;0",L2:L16)</f>
        <v>0</v>
      </c>
      <c r="M18" s="53"/>
      <c r="N18" s="51">
        <f t="shared" ref="N18" si="21">SUMIF(N2:N16,"&gt;0",N2:N16)</f>
        <v>0</v>
      </c>
      <c r="O18" s="53"/>
      <c r="P18" s="51">
        <f t="shared" ref="P18" si="22">SUMIF(P2:P16,"&gt;0",P2:P16)</f>
        <v>0</v>
      </c>
      <c r="Q18" s="53"/>
      <c r="R18" s="52">
        <f t="shared" ref="R18" si="23">SUMIF(R2:R16,"&gt;0",R2:R16)</f>
        <v>0</v>
      </c>
      <c r="S18" s="53"/>
      <c r="T18" s="51">
        <f t="shared" ref="T18" si="24">SUMIF(T2:T16,"&gt;0",T2:T16)</f>
        <v>0</v>
      </c>
      <c r="U18" s="53"/>
      <c r="V18" s="51">
        <f t="shared" ref="V18" si="25">SUMIF(V2:V16,"&gt;0",V2:V16)</f>
        <v>0</v>
      </c>
      <c r="W18" s="53"/>
      <c r="X18" s="51">
        <f t="shared" ref="X18" si="26">SUMIF(X2:X16,"&gt;0",X2:X16)</f>
        <v>0</v>
      </c>
      <c r="Y18" s="53"/>
      <c r="Z18" s="51">
        <f t="shared" ref="Z18" si="27">SUMIF(Z2:Z16,"&gt;0",Z2:Z16)</f>
        <v>0</v>
      </c>
      <c r="AA18" s="53"/>
      <c r="AB18" s="51">
        <f t="shared" ref="AB18" si="28">SUMIF(AB2:AB16,"&gt;0",AB2:AB16)</f>
        <v>0</v>
      </c>
      <c r="AC18" s="53"/>
      <c r="AD18" s="51">
        <f t="shared" ref="AD18" si="29">SUMIF(AD2:AD16,"&gt;0",AD2:AD16)</f>
        <v>0</v>
      </c>
      <c r="AE18" s="53"/>
      <c r="AF18" s="52">
        <f t="shared" ref="AF18" si="30">SUMIF(AF2:AF16,"&gt;0",AF2:AF16)</f>
        <v>0</v>
      </c>
      <c r="AG18" s="53"/>
      <c r="AH18" s="52">
        <f t="shared" ref="AH18" si="31">SUMIF(AH2:AH16,"&gt;0",AH2:AH16)</f>
        <v>0</v>
      </c>
      <c r="AI18" s="53"/>
      <c r="AJ18" s="52">
        <f t="shared" ref="AJ18" si="32">SUMIF(AJ2:AJ16,"&gt;0",AJ2:AJ16)</f>
        <v>0</v>
      </c>
      <c r="AK18" s="53"/>
      <c r="AL18" s="51">
        <f t="shared" ref="AL18" si="33">SUMIF(AL2:AL16,"&gt;0",AL2:AL16)</f>
        <v>0</v>
      </c>
      <c r="AM18" s="53"/>
      <c r="AN18" s="52">
        <f>SUMIF(AN2:AN16,"&gt;0",AN2:AN16)</f>
        <v>0</v>
      </c>
      <c r="AO18" s="51"/>
      <c r="AP18" s="52">
        <f>SUMIF(AP2:AP16,"&gt;0",AP2:AP16)</f>
        <v>0</v>
      </c>
      <c r="AQ18" s="63"/>
    </row>
    <row r="19" spans="1:43" x14ac:dyDescent="0.25">
      <c r="A19" t="s">
        <v>13</v>
      </c>
      <c r="B19" s="50">
        <f>SUMIF(B2:B14,"&lt;0")</f>
        <v>0</v>
      </c>
      <c r="C19" s="50"/>
      <c r="D19" s="50">
        <f>-1*SUMIF(E2:E14,"&lt;0")</f>
        <v>0</v>
      </c>
      <c r="E19" s="50"/>
      <c r="F19" s="64">
        <f>-1*SUMIF(F2:F16,"&lt;0",F2:F16)</f>
        <v>0</v>
      </c>
      <c r="G19" s="53"/>
      <c r="H19" s="51">
        <f t="shared" ref="H19" si="34">-1*SUMIF(H2:H16,"&lt;0",H2:H16)</f>
        <v>0</v>
      </c>
      <c r="I19" s="53"/>
      <c r="J19" s="51">
        <f t="shared" ref="J19" si="35">-1*SUMIF(J2:J16,"&lt;0",J2:J16)</f>
        <v>0</v>
      </c>
      <c r="K19" s="53"/>
      <c r="L19" s="51">
        <f t="shared" ref="L19" si="36">-1*SUMIF(L2:L16,"&lt;0",L2:L16)</f>
        <v>0</v>
      </c>
      <c r="M19" s="53"/>
      <c r="N19" s="51">
        <f t="shared" ref="N19" si="37">-1*SUMIF(N2:N16,"&lt;0",N2:N16)</f>
        <v>0</v>
      </c>
      <c r="O19" s="53"/>
      <c r="P19" s="51">
        <f t="shared" ref="P19" si="38">-1*SUMIF(P2:P16,"&lt;0",P2:P16)</f>
        <v>0</v>
      </c>
      <c r="Q19" s="53"/>
      <c r="R19" s="52">
        <f t="shared" ref="R19" si="39">-1*SUMIF(R2:R16,"&lt;0",R2:R16)</f>
        <v>0</v>
      </c>
      <c r="S19" s="53"/>
      <c r="T19" s="51">
        <f t="shared" ref="T19" si="40">-1*SUMIF(T2:T16,"&lt;0",T2:T16)</f>
        <v>0</v>
      </c>
      <c r="U19" s="53"/>
      <c r="V19" s="51">
        <f t="shared" ref="V19" si="41">-1*SUMIF(V2:V16,"&lt;0",V2:V16)</f>
        <v>0</v>
      </c>
      <c r="W19" s="53"/>
      <c r="X19" s="51">
        <f t="shared" ref="X19" si="42">-1*SUMIF(X2:X16,"&lt;0",X2:X16)</f>
        <v>0</v>
      </c>
      <c r="Y19" s="53"/>
      <c r="Z19" s="51">
        <f t="shared" ref="Z19" si="43">-1*SUMIF(Z2:Z16,"&lt;0",Z2:Z16)</f>
        <v>0</v>
      </c>
      <c r="AA19" s="53"/>
      <c r="AB19" s="51">
        <f t="shared" ref="AB19" si="44">-1*SUMIF(AB2:AB16,"&lt;0",AB2:AB16)</f>
        <v>0</v>
      </c>
      <c r="AC19" s="53"/>
      <c r="AD19" s="51">
        <f t="shared" ref="AD19" si="45">-1*SUMIF(AD2:AD16,"&lt;0",AD2:AD16)</f>
        <v>0</v>
      </c>
      <c r="AE19" s="53"/>
      <c r="AF19" s="52">
        <f t="shared" ref="AF19" si="46">-1*SUMIF(AF2:AF16,"&lt;0",AF2:AF16)</f>
        <v>0</v>
      </c>
      <c r="AG19" s="53"/>
      <c r="AH19" s="52">
        <f t="shared" ref="AH19" si="47">-1*SUMIF(AH2:AH16,"&lt;0",AH2:AH16)</f>
        <v>0</v>
      </c>
      <c r="AI19" s="53"/>
      <c r="AJ19" s="52">
        <f t="shared" ref="AJ19" si="48">-1*SUMIF(AJ2:AJ16,"&lt;0",AJ2:AJ16)</f>
        <v>0</v>
      </c>
      <c r="AK19" s="53"/>
      <c r="AL19" s="51">
        <f t="shared" ref="AL19" si="49">-1*SUMIF(AL2:AL16,"&lt;0",AL2:AL16)</f>
        <v>0</v>
      </c>
      <c r="AM19" s="53"/>
      <c r="AN19" s="52">
        <f t="shared" ref="AN19:AP19" si="50">-1*SUMIF(AN2:AN16,"&lt;0",AN2:AN16)</f>
        <v>0</v>
      </c>
      <c r="AO19" s="51"/>
      <c r="AP19" s="52">
        <f t="shared" si="50"/>
        <v>0</v>
      </c>
      <c r="AQ19" s="63"/>
    </row>
    <row r="20" spans="1:43" ht="15.75" thickBot="1" x14ac:dyDescent="0.3">
      <c r="A20" t="s">
        <v>14</v>
      </c>
      <c r="B20" s="50">
        <f>SUM(C2:C16)</f>
        <v>0</v>
      </c>
      <c r="C20" s="50"/>
      <c r="D20" s="50">
        <f>SUM(D2:D16)</f>
        <v>0</v>
      </c>
      <c r="E20" s="63"/>
      <c r="F20" s="68">
        <f>SUM(G2:G16)</f>
        <v>0</v>
      </c>
      <c r="G20" s="48"/>
      <c r="H20" s="49">
        <f t="shared" ref="H20" si="51">SUM(I2:I16)</f>
        <v>0</v>
      </c>
      <c r="I20" s="48"/>
      <c r="J20" s="49">
        <f t="shared" ref="J20" si="52">SUM(K2:K16)</f>
        <v>0</v>
      </c>
      <c r="K20" s="48"/>
      <c r="L20" s="49">
        <f t="shared" ref="L20" si="53">SUM(M2:M16)</f>
        <v>0</v>
      </c>
      <c r="M20" s="48"/>
      <c r="N20" s="49">
        <f t="shared" ref="N20" si="54">SUM(O2:O16)</f>
        <v>0</v>
      </c>
      <c r="O20" s="48"/>
      <c r="P20" s="49">
        <f t="shared" ref="P20" si="55">SUM(Q2:Q16)</f>
        <v>0</v>
      </c>
      <c r="Q20" s="48"/>
      <c r="R20" s="47">
        <f t="shared" ref="R20" si="56">SUM(S2:S16)</f>
        <v>0</v>
      </c>
      <c r="S20" s="48"/>
      <c r="T20" s="49">
        <f t="shared" ref="T20" si="57">SUM(U2:U16)</f>
        <v>0</v>
      </c>
      <c r="U20" s="48"/>
      <c r="V20" s="49">
        <f t="shared" ref="V20" si="58">SUM(W2:W16)</f>
        <v>0</v>
      </c>
      <c r="W20" s="48"/>
      <c r="X20" s="49">
        <f t="shared" ref="X20" si="59">SUM(Y2:Y16)</f>
        <v>0</v>
      </c>
      <c r="Y20" s="48"/>
      <c r="Z20" s="49">
        <f t="shared" ref="Z20" si="60">SUM(AA2:AA16)</f>
        <v>0</v>
      </c>
      <c r="AA20" s="48"/>
      <c r="AB20" s="47">
        <f t="shared" ref="AB20" si="61">SUM(AC2:AC16)</f>
        <v>0</v>
      </c>
      <c r="AC20" s="48"/>
      <c r="AD20" s="49">
        <f t="shared" ref="AD20" si="62">SUM(AE2:AE16)</f>
        <v>0</v>
      </c>
      <c r="AE20" s="48"/>
      <c r="AF20" s="47">
        <f t="shared" ref="AF20" si="63">SUM(AG2:AG16)</f>
        <v>0</v>
      </c>
      <c r="AG20" s="48"/>
      <c r="AH20" s="47">
        <f t="shared" ref="AH20" si="64">SUM(AI2:AI16)</f>
        <v>0</v>
      </c>
      <c r="AI20" s="48"/>
      <c r="AJ20" s="47">
        <f t="shared" ref="AJ20" si="65">SUM(AK2:AK16)</f>
        <v>0</v>
      </c>
      <c r="AK20" s="48"/>
      <c r="AL20" s="49">
        <f t="shared" ref="AL20" si="66">SUM(AM2:AM16)</f>
        <v>0</v>
      </c>
      <c r="AM20" s="48"/>
      <c r="AN20" s="47">
        <f t="shared" ref="AN20" si="67">SUM(AO2:AO16)</f>
        <v>0</v>
      </c>
      <c r="AO20" s="49"/>
      <c r="AP20" s="47">
        <f t="shared" ref="AP20" si="68">SUM(AQ2:AQ16)</f>
        <v>0</v>
      </c>
      <c r="AQ20" s="69"/>
    </row>
    <row r="21" spans="1:43" x14ac:dyDescent="0.25">
      <c r="K21" s="9"/>
      <c r="L21" s="9"/>
    </row>
  </sheetData>
  <autoFilter ref="A1:AP20" xr:uid="{0A5886CF-17E4-417F-BEBC-4449DAB4F397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</autoFilter>
  <mergeCells count="106">
    <mergeCell ref="AF17:AG17"/>
    <mergeCell ref="AH17:AI17"/>
    <mergeCell ref="AJ17:AK17"/>
    <mergeCell ref="AL17:AM17"/>
    <mergeCell ref="AN17:AO17"/>
    <mergeCell ref="AP17:AQ17"/>
    <mergeCell ref="AP20:AQ20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N19:AO19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T19:U19"/>
    <mergeCell ref="V19:W19"/>
    <mergeCell ref="X19:Y19"/>
    <mergeCell ref="Z19:AA19"/>
    <mergeCell ref="AL18:AM18"/>
    <mergeCell ref="AN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Z18:AA18"/>
    <mergeCell ref="AB18:AC18"/>
    <mergeCell ref="AD18:AE18"/>
    <mergeCell ref="AF18:AG18"/>
    <mergeCell ref="AH18:AI18"/>
    <mergeCell ref="AJ18:AK18"/>
    <mergeCell ref="N18:O18"/>
    <mergeCell ref="P18:Q18"/>
    <mergeCell ref="R18:S18"/>
    <mergeCell ref="T18:U18"/>
    <mergeCell ref="V18:W18"/>
    <mergeCell ref="X18:Y18"/>
    <mergeCell ref="B18:C18"/>
    <mergeCell ref="D18:E18"/>
    <mergeCell ref="F18:G18"/>
    <mergeCell ref="H18:I18"/>
    <mergeCell ref="J18:K18"/>
    <mergeCell ref="L18:M18"/>
    <mergeCell ref="AL1:AM1"/>
    <mergeCell ref="AN1:AO1"/>
    <mergeCell ref="AP1:AQ1"/>
    <mergeCell ref="F16:G16"/>
    <mergeCell ref="B17:C17"/>
    <mergeCell ref="D17:E17"/>
    <mergeCell ref="F17:G17"/>
    <mergeCell ref="Z17:AA17"/>
    <mergeCell ref="AB17:AC17"/>
    <mergeCell ref="AD17:AE17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B19:C19">
    <cfRule type="cellIs" dxfId="4" priority="5" operator="equal">
      <formula>-1</formula>
    </cfRule>
  </conditionalFormatting>
  <conditionalFormatting sqref="B16:R16 AP2:AP16 AN2:AN16 AL2:AL16 AJ2:AJ16 AH2:AH16 AF2:AF16 AD2:AD16 AB2:AB16 Z2:Z16 X2:X16 V2:V16 T2:T16 B15:F15 R2:R15 P2:P15 N2:N15 L2:L15 J2:J15 H2:H15 B17:E20 B2:B14 E2:F14">
    <cfRule type="cellIs" dxfId="3" priority="4" operator="equal">
      <formula>-1</formula>
    </cfRule>
  </conditionalFormatting>
  <conditionalFormatting sqref="B2:B14 AP2:AP14 AN2:AN14 AL2:AL14 AJ2:AJ14 AH2:AH14 AF2:AF14 AD2:AD14 AB2:AB14 Z2:Z14 X2:X14 V2:V14 T2:T14 R2:R14 P2:P14 N2:N14 L2:L14 J2:J14 H2:H14 E2:F14">
    <cfRule type="cellIs" dxfId="2" priority="3" operator="equal">
      <formula>1</formula>
    </cfRule>
  </conditionalFormatting>
  <conditionalFormatting sqref="F17:AQ17">
    <cfRule type="cellIs" dxfId="1" priority="2" operator="equal">
      <formula>-1</formula>
    </cfRule>
  </conditionalFormatting>
  <conditionalFormatting sqref="F17:AQ17">
    <cfRule type="top10" dxfId="0" priority="1" bottom="1" rank="3"/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8C98-B963-4840-B5C2-96C16910DF99}">
  <dimension ref="A1:AQ40"/>
  <sheetViews>
    <sheetView zoomScale="90" zoomScaleNormal="90" workbookViewId="0">
      <selection activeCell="C2" sqref="C2"/>
    </sheetView>
  </sheetViews>
  <sheetFormatPr defaultColWidth="10.7109375" defaultRowHeight="15" x14ac:dyDescent="0.25"/>
  <cols>
    <col min="1" max="1" width="16.140625" customWidth="1"/>
    <col min="2" max="43" width="4.5703125" customWidth="1"/>
  </cols>
  <sheetData>
    <row r="1" spans="1:43" ht="15.75" thickBot="1" x14ac:dyDescent="0.3">
      <c r="B1" s="50" t="s">
        <v>15</v>
      </c>
      <c r="C1" s="50"/>
      <c r="D1" s="50" t="s">
        <v>16</v>
      </c>
      <c r="E1" s="51"/>
      <c r="F1" s="58" t="s">
        <v>0</v>
      </c>
      <c r="G1" s="59"/>
      <c r="H1" s="70" t="s">
        <v>1</v>
      </c>
      <c r="I1" s="59"/>
      <c r="J1" s="70" t="s">
        <v>2</v>
      </c>
      <c r="K1" s="59"/>
      <c r="L1" s="58" t="s">
        <v>3</v>
      </c>
      <c r="M1" s="59"/>
      <c r="N1" s="58" t="s">
        <v>4</v>
      </c>
      <c r="O1" s="59"/>
      <c r="P1" s="58" t="s">
        <v>5</v>
      </c>
      <c r="Q1" s="59"/>
      <c r="R1" s="58" t="s">
        <v>18</v>
      </c>
      <c r="S1" s="59"/>
      <c r="T1" s="58" t="s">
        <v>6</v>
      </c>
      <c r="U1" s="59"/>
      <c r="V1" s="58" t="s">
        <v>7</v>
      </c>
      <c r="W1" s="59"/>
      <c r="X1" s="58" t="s">
        <v>8</v>
      </c>
      <c r="Y1" s="59"/>
      <c r="Z1" s="58" t="s">
        <v>9</v>
      </c>
      <c r="AA1" s="59"/>
      <c r="AB1" s="58" t="s">
        <v>10</v>
      </c>
      <c r="AC1" s="59"/>
      <c r="AD1" s="58" t="s">
        <v>11</v>
      </c>
      <c r="AE1" s="59"/>
      <c r="AF1" s="58" t="s">
        <v>17</v>
      </c>
      <c r="AG1" s="59"/>
      <c r="AH1" s="58" t="s">
        <v>19</v>
      </c>
      <c r="AI1" s="59"/>
      <c r="AJ1" s="58" t="s">
        <v>21</v>
      </c>
      <c r="AK1" s="59"/>
      <c r="AL1" s="58" t="s">
        <v>20</v>
      </c>
      <c r="AM1" s="59"/>
      <c r="AN1" s="58"/>
      <c r="AO1" s="59"/>
      <c r="AP1" s="70"/>
      <c r="AQ1" s="59"/>
    </row>
    <row r="2" spans="1:43" x14ac:dyDescent="0.25">
      <c r="A2" s="1" t="s">
        <v>23</v>
      </c>
      <c r="B2" s="9">
        <f>SUM('October-2022:letzterMonat'!B2)</f>
        <v>4</v>
      </c>
      <c r="C2" s="3">
        <f>SUM('October-2022:letzterMonat'!C2)</f>
        <v>26</v>
      </c>
      <c r="D2" s="4">
        <f>SUM('October-2022:letzterMonat'!D2)</f>
        <v>5</v>
      </c>
      <c r="E2" s="5">
        <f>SUM('October-2022:letzterMonat'!E2)</f>
        <v>0</v>
      </c>
      <c r="F2" s="11">
        <f>SUM('October-2022:letzterMonat'!F2)</f>
        <v>0</v>
      </c>
      <c r="G2" s="2">
        <f>SUM('October-2022:letzterMonat'!G2)</f>
        <v>0</v>
      </c>
      <c r="H2" s="9">
        <f>SUM('October-2022:letzterMonat'!H2)</f>
        <v>1</v>
      </c>
      <c r="I2" s="2">
        <f>SUM('October-2022:letzterMonat'!I2)</f>
        <v>0</v>
      </c>
      <c r="J2" s="9">
        <f>SUM('October-2022:letzterMonat'!J2)</f>
        <v>2</v>
      </c>
      <c r="K2" s="2">
        <f>SUM('October-2022:letzterMonat'!K2)</f>
        <v>0</v>
      </c>
      <c r="L2" s="11">
        <f>SUM('October-2022:letzterMonat'!L2)</f>
        <v>2</v>
      </c>
      <c r="M2" s="2">
        <f>SUM('October-2022:letzterMonat'!M2)</f>
        <v>2</v>
      </c>
      <c r="N2" s="11">
        <f>SUM('October-2022:letzterMonat'!N2)</f>
        <v>2</v>
      </c>
      <c r="O2" s="2">
        <f>SUM('October-2022:letzterMonat'!O2)</f>
        <v>6</v>
      </c>
      <c r="P2" s="11">
        <f>SUM('October-2022:letzterMonat'!P2)</f>
        <v>2</v>
      </c>
      <c r="Q2" s="2">
        <f>SUM('October-2022:letzterMonat'!Q2)</f>
        <v>1</v>
      </c>
      <c r="R2" s="11">
        <f>SUM('October-2022:letzterMonat'!R2)</f>
        <v>0</v>
      </c>
      <c r="S2" s="2">
        <f>SUM('October-2022:letzterMonat'!S2)</f>
        <v>0</v>
      </c>
      <c r="T2" s="11">
        <f>SUM('October-2022:letzterMonat'!T2)</f>
        <v>2</v>
      </c>
      <c r="U2" s="2">
        <f>SUM('October-2022:letzterMonat'!U2)</f>
        <v>1</v>
      </c>
      <c r="V2" s="11">
        <f>SUM('October-2022:letzterMonat'!V2)</f>
        <v>0</v>
      </c>
      <c r="W2" s="2">
        <f>SUM('October-2022:letzterMonat'!W2)</f>
        <v>0</v>
      </c>
      <c r="X2" s="11">
        <f>SUM('October-2022:letzterMonat'!X2)</f>
        <v>0</v>
      </c>
      <c r="Y2" s="2">
        <f>SUM('October-2022:letzterMonat'!Y2)</f>
        <v>0</v>
      </c>
      <c r="Z2" s="11">
        <f>SUM('October-2022:letzterMonat'!Z2)</f>
        <v>-2</v>
      </c>
      <c r="AA2" s="2">
        <f>SUM('October-2022:letzterMonat'!AA2)</f>
        <v>0</v>
      </c>
      <c r="AB2" s="11">
        <f>SUM('October-2022:letzterMonat'!AB2)</f>
        <v>-2</v>
      </c>
      <c r="AC2" s="2">
        <f>SUM('October-2022:letzterMonat'!AC2)</f>
        <v>0</v>
      </c>
      <c r="AD2" s="11">
        <f>SUM('October-2022:letzterMonat'!AD2)</f>
        <v>-1</v>
      </c>
      <c r="AE2" s="2">
        <f>SUM('October-2022:letzterMonat'!AE2)</f>
        <v>1</v>
      </c>
      <c r="AF2" s="11">
        <f>SUM('October-2022:letzterMonat'!AF2)</f>
        <v>-1</v>
      </c>
      <c r="AG2" s="2">
        <f>SUM('October-2022:letzterMonat'!AG2)</f>
        <v>1</v>
      </c>
      <c r="AH2" s="11">
        <f>SUM('October-2022:letzterMonat'!AH2)</f>
        <v>-1</v>
      </c>
      <c r="AI2" s="2">
        <f>SUM('October-2022:letzterMonat'!AI2)</f>
        <v>1</v>
      </c>
      <c r="AJ2" s="11">
        <f>SUM('October-2022:letzterMonat'!AJ2)</f>
        <v>-1</v>
      </c>
      <c r="AK2" s="2">
        <f>SUM('October-2022:letzterMonat'!AK2)</f>
        <v>0</v>
      </c>
      <c r="AL2" s="11">
        <f>SUM('October-2022:letzterMonat'!AL2)</f>
        <v>0</v>
      </c>
      <c r="AM2" s="2">
        <f>SUM('October-2022:letzterMonat'!AM2)</f>
        <v>0</v>
      </c>
      <c r="AN2" s="11">
        <f>SUM('October-2022:letzterMonat'!AN2)</f>
        <v>0</v>
      </c>
      <c r="AO2" s="2">
        <f>SUM('October-2022:letzterMonat'!AO2)</f>
        <v>0</v>
      </c>
      <c r="AP2" s="9">
        <f>SUM('October-2022:letzterMonat'!AP2)</f>
        <v>0</v>
      </c>
      <c r="AQ2" s="2">
        <f>SUM('October-2022:letzterMonat'!AQ2)</f>
        <v>0</v>
      </c>
    </row>
    <row r="3" spans="1:43" x14ac:dyDescent="0.25">
      <c r="A3" s="1" t="s">
        <v>24</v>
      </c>
      <c r="B3" s="9">
        <f>SUM('October-2022:letzterMonat'!B3)</f>
        <v>6</v>
      </c>
      <c r="C3" s="5">
        <f>SUM('October-2022:letzterMonat'!C3)</f>
        <v>43</v>
      </c>
      <c r="D3" s="6">
        <f>SUM('October-2022:letzterMonat'!D3)</f>
        <v>4</v>
      </c>
      <c r="E3" s="5">
        <f>SUM('October-2022:letzterMonat'!E3)</f>
        <v>0</v>
      </c>
      <c r="F3" s="11">
        <f>SUM('October-2022:letzterMonat'!F3)</f>
        <v>1</v>
      </c>
      <c r="G3" s="2">
        <f>SUM('October-2022:letzterMonat'!G3)</f>
        <v>0</v>
      </c>
      <c r="H3" s="9">
        <f>SUM('October-2022:letzterMonat'!H3)</f>
        <v>1</v>
      </c>
      <c r="I3" s="2">
        <f>SUM('October-2022:letzterMonat'!I3)</f>
        <v>0</v>
      </c>
      <c r="J3" s="9">
        <f>SUM('October-2022:letzterMonat'!J3)</f>
        <v>2</v>
      </c>
      <c r="K3" s="2">
        <f>SUM('October-2022:letzterMonat'!K3)</f>
        <v>3</v>
      </c>
      <c r="L3" s="11">
        <f>SUM('October-2022:letzterMonat'!L3)</f>
        <v>2</v>
      </c>
      <c r="M3" s="2">
        <f>SUM('October-2022:letzterMonat'!M3)</f>
        <v>2</v>
      </c>
      <c r="N3" s="11">
        <f>SUM('October-2022:letzterMonat'!N3)</f>
        <v>2</v>
      </c>
      <c r="O3" s="2">
        <f>SUM('October-2022:letzterMonat'!O3)</f>
        <v>8</v>
      </c>
      <c r="P3" s="11">
        <f>SUM('October-2022:letzterMonat'!P3)</f>
        <v>2</v>
      </c>
      <c r="Q3" s="2">
        <f>SUM('October-2022:letzterMonat'!Q3)</f>
        <v>4</v>
      </c>
      <c r="R3" s="11">
        <f>SUM('October-2022:letzterMonat'!R3)</f>
        <v>0</v>
      </c>
      <c r="S3" s="2">
        <f>SUM('October-2022:letzterMonat'!S3)</f>
        <v>0</v>
      </c>
      <c r="T3" s="11">
        <f>SUM('October-2022:letzterMonat'!T3)</f>
        <v>1</v>
      </c>
      <c r="U3" s="2">
        <f>SUM('October-2022:letzterMonat'!U3)</f>
        <v>2</v>
      </c>
      <c r="V3" s="11">
        <f>SUM('October-2022:letzterMonat'!V3)</f>
        <v>0</v>
      </c>
      <c r="W3" s="2">
        <f>SUM('October-2022:letzterMonat'!W3)</f>
        <v>0</v>
      </c>
      <c r="X3" s="11">
        <f>SUM('October-2022:letzterMonat'!X3)</f>
        <v>-2</v>
      </c>
      <c r="Y3" s="2">
        <f>SUM('October-2022:letzterMonat'!Y3)</f>
        <v>1</v>
      </c>
      <c r="Z3" s="11">
        <f>SUM('October-2022:letzterMonat'!Z3)</f>
        <v>0</v>
      </c>
      <c r="AA3" s="2">
        <f>SUM('October-2022:letzterMonat'!AA3)</f>
        <v>1</v>
      </c>
      <c r="AB3" s="11">
        <f>SUM('October-2022:letzterMonat'!AB3)</f>
        <v>-2</v>
      </c>
      <c r="AC3" s="2">
        <f>SUM('October-2022:letzterMonat'!AC3)</f>
        <v>2</v>
      </c>
      <c r="AD3" s="11">
        <f>SUM('October-2022:letzterMonat'!AD3)</f>
        <v>-2</v>
      </c>
      <c r="AE3" s="2">
        <f>SUM('October-2022:letzterMonat'!AE3)</f>
        <v>1</v>
      </c>
      <c r="AF3" s="11">
        <f>SUM('October-2022:letzterMonat'!AF3)</f>
        <v>-2</v>
      </c>
      <c r="AG3" s="2">
        <f>SUM('October-2022:letzterMonat'!AG3)</f>
        <v>-1</v>
      </c>
      <c r="AH3" s="11">
        <f>SUM('October-2022:letzterMonat'!AH3)</f>
        <v>-1</v>
      </c>
      <c r="AI3" s="2">
        <f>SUM('October-2022:letzterMonat'!AI3)</f>
        <v>0</v>
      </c>
      <c r="AJ3" s="11">
        <f>SUM('October-2022:letzterMonat'!AJ3)</f>
        <v>0</v>
      </c>
      <c r="AK3" s="2">
        <f>SUM('October-2022:letzterMonat'!AK3)</f>
        <v>0</v>
      </c>
      <c r="AL3" s="11">
        <f>SUM('October-2022:letzterMonat'!AL3)</f>
        <v>0</v>
      </c>
      <c r="AM3" s="2">
        <f>SUM('October-2022:letzterMonat'!AM3)</f>
        <v>0</v>
      </c>
      <c r="AN3" s="11">
        <f>SUM('October-2022:letzterMonat'!AN3)</f>
        <v>0</v>
      </c>
      <c r="AO3" s="2">
        <f>SUM('October-2022:letzterMonat'!AO3)</f>
        <v>0</v>
      </c>
      <c r="AP3" s="9">
        <f>SUM('October-2022:letzterMonat'!AP3)</f>
        <v>0</v>
      </c>
      <c r="AQ3" s="2">
        <f>SUM('October-2022:letzterMonat'!AQ3)</f>
        <v>0</v>
      </c>
    </row>
    <row r="4" spans="1:43" x14ac:dyDescent="0.25">
      <c r="A4" s="1" t="s">
        <v>25</v>
      </c>
      <c r="B4" s="9">
        <f>SUM('October-2022:letzterMonat'!B4)</f>
        <v>6</v>
      </c>
      <c r="C4" s="5">
        <f>SUM('October-2022:letzterMonat'!C4)</f>
        <v>17</v>
      </c>
      <c r="D4" s="6">
        <f>SUM('October-2022:letzterMonat'!D4)</f>
        <v>7</v>
      </c>
      <c r="E4" s="5">
        <f>SUM('October-2022:letzterMonat'!E4)</f>
        <v>1</v>
      </c>
      <c r="F4" s="11">
        <f>SUM('October-2022:letzterMonat'!F4)</f>
        <v>0</v>
      </c>
      <c r="G4" s="2">
        <f>SUM('October-2022:letzterMonat'!G4)</f>
        <v>2</v>
      </c>
      <c r="H4" s="9">
        <f>SUM('October-2022:letzterMonat'!H4)</f>
        <v>0</v>
      </c>
      <c r="I4" s="2">
        <f>SUM('October-2022:letzterMonat'!I4)</f>
        <v>0</v>
      </c>
      <c r="J4" s="9">
        <f>SUM('October-2022:letzterMonat'!J4)</f>
        <v>0</v>
      </c>
      <c r="K4" s="2">
        <f>SUM('October-2022:letzterMonat'!K4)</f>
        <v>0</v>
      </c>
      <c r="L4" s="11">
        <f>SUM('October-2022:letzterMonat'!L4)</f>
        <v>0</v>
      </c>
      <c r="M4" s="2">
        <f>SUM('October-2022:letzterMonat'!M4)</f>
        <v>0</v>
      </c>
      <c r="N4" s="11">
        <f>SUM('October-2022:letzterMonat'!N4)</f>
        <v>0</v>
      </c>
      <c r="O4" s="2">
        <f>SUM('October-2022:letzterMonat'!O4)</f>
        <v>2</v>
      </c>
      <c r="P4" s="11">
        <f>SUM('October-2022:letzterMonat'!P4)</f>
        <v>0</v>
      </c>
      <c r="Q4" s="2">
        <f>SUM('October-2022:letzterMonat'!Q4)</f>
        <v>6</v>
      </c>
      <c r="R4" s="11">
        <f>SUM('October-2022:letzterMonat'!R4)</f>
        <v>0</v>
      </c>
      <c r="S4" s="2">
        <f>SUM('October-2022:letzterMonat'!S4)</f>
        <v>0</v>
      </c>
      <c r="T4" s="11">
        <f>SUM('October-2022:letzterMonat'!T4)</f>
        <v>1</v>
      </c>
      <c r="U4" s="2">
        <f>SUM('October-2022:letzterMonat'!U4)</f>
        <v>2</v>
      </c>
      <c r="V4" s="11">
        <f>SUM('October-2022:letzterMonat'!V4)</f>
        <v>2</v>
      </c>
      <c r="W4" s="2">
        <f>SUM('October-2022:letzterMonat'!W4)</f>
        <v>0</v>
      </c>
      <c r="X4" s="11">
        <f>SUM('October-2022:letzterMonat'!X4)</f>
        <v>2</v>
      </c>
      <c r="Y4" s="2">
        <f>SUM('October-2022:letzterMonat'!Y4)</f>
        <v>0</v>
      </c>
      <c r="Z4" s="11">
        <f>SUM('October-2022:letzterMonat'!Z4)</f>
        <v>0</v>
      </c>
      <c r="AA4" s="2">
        <f>SUM('October-2022:letzterMonat'!AA4)</f>
        <v>0</v>
      </c>
      <c r="AB4" s="11">
        <f>SUM('October-2022:letzterMonat'!AB4)</f>
        <v>0</v>
      </c>
      <c r="AC4" s="2">
        <f>SUM('October-2022:letzterMonat'!AC4)</f>
        <v>4</v>
      </c>
      <c r="AD4" s="11">
        <f>SUM('October-2022:letzterMonat'!AD4)</f>
        <v>0</v>
      </c>
      <c r="AE4" s="2">
        <f>SUM('October-2022:letzterMonat'!AE4)</f>
        <v>1</v>
      </c>
      <c r="AF4" s="11">
        <f>SUM('October-2022:letzterMonat'!AF4)</f>
        <v>-1</v>
      </c>
      <c r="AG4" s="2">
        <f>SUM('October-2022:letzterMonat'!AG4)</f>
        <v>0</v>
      </c>
      <c r="AH4" s="11">
        <f>SUM('October-2022:letzterMonat'!AH4)</f>
        <v>-1</v>
      </c>
      <c r="AI4" s="2">
        <f>SUM('October-2022:letzterMonat'!AI4)</f>
        <v>-1</v>
      </c>
      <c r="AJ4" s="11">
        <f>SUM('October-2022:letzterMonat'!AJ4)</f>
        <v>0</v>
      </c>
      <c r="AK4" s="2">
        <f>SUM('October-2022:letzterMonat'!AK4)</f>
        <v>0</v>
      </c>
      <c r="AL4" s="11">
        <f>SUM('October-2022:letzterMonat'!AL4)</f>
        <v>-1</v>
      </c>
      <c r="AM4" s="2">
        <f>SUM('October-2022:letzterMonat'!AM4)</f>
        <v>0</v>
      </c>
      <c r="AN4" s="11">
        <f>SUM('October-2022:letzterMonat'!AN4)</f>
        <v>0</v>
      </c>
      <c r="AO4" s="2">
        <f>SUM('October-2022:letzterMonat'!AO4)</f>
        <v>0</v>
      </c>
      <c r="AP4" s="9">
        <f>SUM('October-2022:letzterMonat'!AP4)</f>
        <v>-1</v>
      </c>
      <c r="AQ4" s="2">
        <f>SUM('October-2022:letzterMonat'!AQ4)</f>
        <v>0</v>
      </c>
    </row>
    <row r="5" spans="1:43" x14ac:dyDescent="0.25">
      <c r="A5" s="1" t="s">
        <v>26</v>
      </c>
      <c r="B5" s="9">
        <f>SUM('October-2022:letzterMonat'!B5)</f>
        <v>6</v>
      </c>
      <c r="C5" s="5">
        <f>SUM('October-2022:letzterMonat'!C5)</f>
        <v>10</v>
      </c>
      <c r="D5" s="6">
        <f>SUM('October-2022:letzterMonat'!D5)</f>
        <v>6</v>
      </c>
      <c r="E5" s="5">
        <f>SUM('October-2022:letzterMonat'!E5)</f>
        <v>2</v>
      </c>
      <c r="F5" s="11">
        <f>SUM('October-2022:letzterMonat'!F5)</f>
        <v>-2</v>
      </c>
      <c r="G5" s="2">
        <f>SUM('October-2022:letzterMonat'!G5)</f>
        <v>1</v>
      </c>
      <c r="H5" s="9">
        <f>SUM('October-2022:letzterMonat'!H5)</f>
        <v>-1</v>
      </c>
      <c r="I5" s="2">
        <f>SUM('October-2022:letzterMonat'!I5)</f>
        <v>0</v>
      </c>
      <c r="J5" s="9">
        <f>SUM('October-2022:letzterMonat'!J5)</f>
        <v>-2</v>
      </c>
      <c r="K5" s="2">
        <f>SUM('October-2022:letzterMonat'!K5)</f>
        <v>1</v>
      </c>
      <c r="L5" s="11">
        <f>SUM('October-2022:letzterMonat'!L5)</f>
        <v>-2</v>
      </c>
      <c r="M5" s="2">
        <f>SUM('October-2022:letzterMonat'!M5)</f>
        <v>0</v>
      </c>
      <c r="N5" s="11">
        <f>SUM('October-2022:letzterMonat'!N5)</f>
        <v>-2</v>
      </c>
      <c r="O5" s="2">
        <f>SUM('October-2022:letzterMonat'!O5)</f>
        <v>1</v>
      </c>
      <c r="P5" s="11">
        <f>SUM('October-2022:letzterMonat'!P5)</f>
        <v>0</v>
      </c>
      <c r="Q5" s="2">
        <f>SUM('October-2022:letzterMonat'!Q5)</f>
        <v>2</v>
      </c>
      <c r="R5" s="11">
        <f>SUM('October-2022:letzterMonat'!R5)</f>
        <v>-1</v>
      </c>
      <c r="S5" s="2">
        <f>SUM('October-2022:letzterMonat'!S5)</f>
        <v>0</v>
      </c>
      <c r="T5" s="11">
        <f>SUM('October-2022:letzterMonat'!T5)</f>
        <v>-2</v>
      </c>
      <c r="U5" s="2">
        <f>SUM('October-2022:letzterMonat'!U5)</f>
        <v>2</v>
      </c>
      <c r="V5" s="11">
        <f>SUM('October-2022:letzterMonat'!V5)</f>
        <v>2</v>
      </c>
      <c r="W5" s="2">
        <f>SUM('October-2022:letzterMonat'!W5)</f>
        <v>0</v>
      </c>
      <c r="X5" s="11">
        <f>SUM('October-2022:letzterMonat'!X5)</f>
        <v>2</v>
      </c>
      <c r="Y5" s="2">
        <f>SUM('October-2022:letzterMonat'!Y5)</f>
        <v>0</v>
      </c>
      <c r="Z5" s="11">
        <f>SUM('October-2022:letzterMonat'!Z5)</f>
        <v>2</v>
      </c>
      <c r="AA5" s="2">
        <f>SUM('October-2022:letzterMonat'!AA5)</f>
        <v>1</v>
      </c>
      <c r="AB5" s="11">
        <f>SUM('October-2022:letzterMonat'!AB5)</f>
        <v>1</v>
      </c>
      <c r="AC5" s="2">
        <f>SUM('October-2022:letzterMonat'!AC5)</f>
        <v>1</v>
      </c>
      <c r="AD5" s="11">
        <f>SUM('October-2022:letzterMonat'!AD5)</f>
        <v>1</v>
      </c>
      <c r="AE5" s="2">
        <f>SUM('October-2022:letzterMonat'!AE5)</f>
        <v>0</v>
      </c>
      <c r="AF5" s="11">
        <f>SUM('October-2022:letzterMonat'!AF5)</f>
        <v>0</v>
      </c>
      <c r="AG5" s="2">
        <f>SUM('October-2022:letzterMonat'!AG5)</f>
        <v>0</v>
      </c>
      <c r="AH5" s="11">
        <f>SUM('October-2022:letzterMonat'!AH5)</f>
        <v>1</v>
      </c>
      <c r="AI5" s="2">
        <f>SUM('October-2022:letzterMonat'!AI5)</f>
        <v>1</v>
      </c>
      <c r="AJ5" s="11">
        <f>SUM('October-2022:letzterMonat'!AJ5)</f>
        <v>0</v>
      </c>
      <c r="AK5" s="2">
        <f>SUM('October-2022:letzterMonat'!AK5)</f>
        <v>0</v>
      </c>
      <c r="AL5" s="11">
        <f>SUM('October-2022:letzterMonat'!AL5)</f>
        <v>1</v>
      </c>
      <c r="AM5" s="2">
        <f>SUM('October-2022:letzterMonat'!AM5)</f>
        <v>0</v>
      </c>
      <c r="AN5" s="11">
        <f>SUM('October-2022:letzterMonat'!AN5)</f>
        <v>0</v>
      </c>
      <c r="AO5" s="2">
        <f>SUM('October-2022:letzterMonat'!AO5)</f>
        <v>0</v>
      </c>
      <c r="AP5" s="9">
        <f>SUM('October-2022:letzterMonat'!AP5)</f>
        <v>0</v>
      </c>
      <c r="AQ5" s="2">
        <f>SUM('October-2022:letzterMonat'!AQ5)</f>
        <v>0</v>
      </c>
    </row>
    <row r="6" spans="1:43" x14ac:dyDescent="0.25">
      <c r="A6" s="1" t="s">
        <v>27</v>
      </c>
      <c r="B6" s="9">
        <f>SUM('October-2022:letzterMonat'!B6)</f>
        <v>7</v>
      </c>
      <c r="C6" s="5">
        <f>SUM('October-2022:letzterMonat'!C6)</f>
        <v>25</v>
      </c>
      <c r="D6" s="6">
        <f>SUM('October-2022:letzterMonat'!D6)</f>
        <v>6</v>
      </c>
      <c r="E6" s="5">
        <f>SUM('October-2022:letzterMonat'!E6)</f>
        <v>1</v>
      </c>
      <c r="F6" s="11">
        <f>SUM('October-2022:letzterMonat'!F6)</f>
        <v>0</v>
      </c>
      <c r="G6" s="2">
        <f>SUM('October-2022:letzterMonat'!G6)</f>
        <v>0</v>
      </c>
      <c r="H6" s="9">
        <f>SUM('October-2022:letzterMonat'!H6)</f>
        <v>0</v>
      </c>
      <c r="I6" s="2">
        <f>SUM('October-2022:letzterMonat'!I6)</f>
        <v>0</v>
      </c>
      <c r="J6" s="9">
        <f>SUM('October-2022:letzterMonat'!J6)</f>
        <v>0</v>
      </c>
      <c r="K6" s="2">
        <f>SUM('October-2022:letzterMonat'!K6)</f>
        <v>0</v>
      </c>
      <c r="L6" s="11">
        <f>SUM('October-2022:letzterMonat'!L6)</f>
        <v>0</v>
      </c>
      <c r="M6" s="2">
        <f>SUM('October-2022:letzterMonat'!M6)</f>
        <v>1</v>
      </c>
      <c r="N6" s="11">
        <f>SUM('October-2022:letzterMonat'!N6)</f>
        <v>0</v>
      </c>
      <c r="O6" s="2">
        <f>SUM('October-2022:letzterMonat'!O6)</f>
        <v>5</v>
      </c>
      <c r="P6" s="11">
        <f>SUM('October-2022:letzterMonat'!P6)</f>
        <v>0</v>
      </c>
      <c r="Q6" s="2">
        <f>SUM('October-2022:letzterMonat'!Q6)</f>
        <v>0</v>
      </c>
      <c r="R6" s="11">
        <f>SUM('October-2022:letzterMonat'!R6)</f>
        <v>0</v>
      </c>
      <c r="S6" s="2">
        <f>SUM('October-2022:letzterMonat'!S6)</f>
        <v>0</v>
      </c>
      <c r="T6" s="11">
        <f>SUM('October-2022:letzterMonat'!T6)</f>
        <v>0</v>
      </c>
      <c r="U6" s="2">
        <f>SUM('October-2022:letzterMonat'!U6)</f>
        <v>3</v>
      </c>
      <c r="V6" s="11">
        <f>SUM('October-2022:letzterMonat'!V6)</f>
        <v>0</v>
      </c>
      <c r="W6" s="2">
        <f>SUM('October-2022:letzterMonat'!W6)</f>
        <v>0</v>
      </c>
      <c r="X6" s="11">
        <f>SUM('October-2022:letzterMonat'!X6)</f>
        <v>0</v>
      </c>
      <c r="Y6" s="2">
        <f>SUM('October-2022:letzterMonat'!Y6)</f>
        <v>0</v>
      </c>
      <c r="Z6" s="11">
        <f>SUM('October-2022:letzterMonat'!Z6)</f>
        <v>2</v>
      </c>
      <c r="AA6" s="2">
        <f>SUM('October-2022:letzterMonat'!AA6)</f>
        <v>0</v>
      </c>
      <c r="AB6" s="11">
        <f>SUM('October-2022:letzterMonat'!AB6)</f>
        <v>0</v>
      </c>
      <c r="AC6" s="2">
        <f>SUM('October-2022:letzterMonat'!AC6)</f>
        <v>2</v>
      </c>
      <c r="AD6" s="11">
        <f>SUM('October-2022:letzterMonat'!AD6)</f>
        <v>0</v>
      </c>
      <c r="AE6" s="2">
        <f>SUM('October-2022:letzterMonat'!AE6)</f>
        <v>1</v>
      </c>
      <c r="AF6" s="11">
        <f>SUM('October-2022:letzterMonat'!AF6)</f>
        <v>-1</v>
      </c>
      <c r="AG6" s="2">
        <f>SUM('October-2022:letzterMonat'!AG6)</f>
        <v>2</v>
      </c>
      <c r="AH6" s="11">
        <f>SUM('October-2022:letzterMonat'!AH6)</f>
        <v>0</v>
      </c>
      <c r="AI6" s="2">
        <f>SUM('October-2022:letzterMonat'!AI6)</f>
        <v>0</v>
      </c>
      <c r="AJ6" s="11">
        <f>SUM('October-2022:letzterMonat'!AJ6)</f>
        <v>-1</v>
      </c>
      <c r="AK6" s="2">
        <f>SUM('October-2022:letzterMonat'!AK6)</f>
        <v>0</v>
      </c>
      <c r="AL6" s="11">
        <f>SUM('October-2022:letzterMonat'!AL6)</f>
        <v>-1</v>
      </c>
      <c r="AM6" s="2">
        <f>SUM('October-2022:letzterMonat'!AM6)</f>
        <v>0</v>
      </c>
      <c r="AN6" s="11">
        <f>SUM('October-2022:letzterMonat'!AN6)</f>
        <v>0</v>
      </c>
      <c r="AO6" s="2">
        <f>SUM('October-2022:letzterMonat'!AO6)</f>
        <v>0</v>
      </c>
      <c r="AP6" s="9">
        <f>SUM('October-2022:letzterMonat'!AP6)</f>
        <v>0</v>
      </c>
      <c r="AQ6" s="2">
        <f>SUM('October-2022:letzterMonat'!AQ6)</f>
        <v>0</v>
      </c>
    </row>
    <row r="7" spans="1:43" x14ac:dyDescent="0.25">
      <c r="A7" s="1" t="s">
        <v>28</v>
      </c>
      <c r="B7" s="9">
        <f>SUM('October-2022:letzterMonat'!B7)</f>
        <v>13</v>
      </c>
      <c r="C7" s="5">
        <f>SUM('October-2022:letzterMonat'!C7)</f>
        <v>24</v>
      </c>
      <c r="D7" s="6">
        <f>SUM('October-2022:letzterMonat'!D7)</f>
        <v>3</v>
      </c>
      <c r="E7" s="5">
        <f>SUM('October-2022:letzterMonat'!E7)</f>
        <v>0</v>
      </c>
      <c r="F7" s="11">
        <f>SUM('October-2022:letzterMonat'!F7)</f>
        <v>-1</v>
      </c>
      <c r="G7" s="2">
        <f>SUM('October-2022:letzterMonat'!G7)</f>
        <v>0</v>
      </c>
      <c r="H7" s="9">
        <f>SUM('October-2022:letzterMonat'!H7)</f>
        <v>0</v>
      </c>
      <c r="I7" s="2">
        <f>SUM('October-2022:letzterMonat'!I7)</f>
        <v>0</v>
      </c>
      <c r="J7" s="9">
        <f>SUM('October-2022:letzterMonat'!J7)</f>
        <v>0</v>
      </c>
      <c r="K7" s="2">
        <f>SUM('October-2022:letzterMonat'!K7)</f>
        <v>1</v>
      </c>
      <c r="L7" s="11">
        <f>SUM('October-2022:letzterMonat'!L7)</f>
        <v>0</v>
      </c>
      <c r="M7" s="2">
        <f>SUM('October-2022:letzterMonat'!M7)</f>
        <v>0</v>
      </c>
      <c r="N7" s="11">
        <f>SUM('October-2022:letzterMonat'!N7)</f>
        <v>0</v>
      </c>
      <c r="O7" s="2">
        <f>SUM('October-2022:letzterMonat'!O7)</f>
        <v>2</v>
      </c>
      <c r="P7" s="11">
        <f>SUM('October-2022:letzterMonat'!P7)</f>
        <v>0</v>
      </c>
      <c r="Q7" s="2">
        <f>SUM('October-2022:letzterMonat'!Q7)</f>
        <v>1</v>
      </c>
      <c r="R7" s="11">
        <f>SUM('October-2022:letzterMonat'!R7)</f>
        <v>0</v>
      </c>
      <c r="S7" s="2">
        <f>SUM('October-2022:letzterMonat'!S7)</f>
        <v>0</v>
      </c>
      <c r="T7" s="11">
        <f>SUM('October-2022:letzterMonat'!T7)</f>
        <v>0</v>
      </c>
      <c r="U7" s="2">
        <f>SUM('October-2022:letzterMonat'!U7)</f>
        <v>1</v>
      </c>
      <c r="V7" s="11">
        <f>SUM('October-2022:letzterMonat'!V7)</f>
        <v>-2</v>
      </c>
      <c r="W7" s="2">
        <f>SUM('October-2022:letzterMonat'!W7)</f>
        <v>0</v>
      </c>
      <c r="X7" s="11">
        <f>SUM('October-2022:letzterMonat'!X7)</f>
        <v>0</v>
      </c>
      <c r="Y7" s="2">
        <f>SUM('October-2022:letzterMonat'!Y7)</f>
        <v>0</v>
      </c>
      <c r="Z7" s="11">
        <f>SUM('October-2022:letzterMonat'!Z7)</f>
        <v>0</v>
      </c>
      <c r="AA7" s="2">
        <f>SUM('October-2022:letzterMonat'!AA7)</f>
        <v>0</v>
      </c>
      <c r="AB7" s="11">
        <f>SUM('October-2022:letzterMonat'!AB7)</f>
        <v>-2</v>
      </c>
      <c r="AC7" s="2">
        <f>SUM('October-2022:letzterMonat'!AC7)</f>
        <v>1</v>
      </c>
      <c r="AD7" s="11">
        <f>SUM('October-2022:letzterMonat'!AD7)</f>
        <v>-2</v>
      </c>
      <c r="AE7" s="2">
        <f>SUM('October-2022:letzterMonat'!AE7)</f>
        <v>1</v>
      </c>
      <c r="AF7" s="11">
        <f>SUM('October-2022:letzterMonat'!AF7)</f>
        <v>-1</v>
      </c>
      <c r="AG7" s="2">
        <f>SUM('October-2022:letzterMonat'!AG7)</f>
        <v>0</v>
      </c>
      <c r="AH7" s="11">
        <f>SUM('October-2022:letzterMonat'!AH7)</f>
        <v>0</v>
      </c>
      <c r="AI7" s="2">
        <f>SUM('October-2022:letzterMonat'!AI7)</f>
        <v>0</v>
      </c>
      <c r="AJ7" s="11">
        <f>SUM('October-2022:letzterMonat'!AJ7)</f>
        <v>0</v>
      </c>
      <c r="AK7" s="2">
        <f>SUM('October-2022:letzterMonat'!AK7)</f>
        <v>0</v>
      </c>
      <c r="AL7" s="11">
        <f>SUM('October-2022:letzterMonat'!AL7)</f>
        <v>0</v>
      </c>
      <c r="AM7" s="2">
        <f>SUM('October-2022:letzterMonat'!AM7)</f>
        <v>0</v>
      </c>
      <c r="AN7" s="11">
        <f>SUM('October-2022:letzterMonat'!AN7)</f>
        <v>-2</v>
      </c>
      <c r="AO7" s="2">
        <f>SUM('October-2022:letzterMonat'!AO7)</f>
        <v>0</v>
      </c>
      <c r="AP7" s="9">
        <f>SUM('October-2022:letzterMonat'!AP7)</f>
        <v>-1</v>
      </c>
      <c r="AQ7" s="2">
        <f>SUM('October-2022:letzterMonat'!AQ7)</f>
        <v>0</v>
      </c>
    </row>
    <row r="8" spans="1:43" x14ac:dyDescent="0.25">
      <c r="A8" s="1" t="s">
        <v>29</v>
      </c>
      <c r="B8" s="9" t="e">
        <f>SUM('October-2022:letzterMonat'!B8)</f>
        <v>#VALUE!</v>
      </c>
      <c r="C8" s="5">
        <f>SUM('October-2022:letzterMonat'!C8)</f>
        <v>18</v>
      </c>
      <c r="D8" s="6">
        <f>SUM('October-2022:letzterMonat'!D8)</f>
        <v>10</v>
      </c>
      <c r="E8" s="5">
        <f>SUM('October-2022:letzterMonat'!E8)</f>
        <v>0</v>
      </c>
      <c r="F8" s="11">
        <f>SUM('October-2022:letzterMonat'!F8)</f>
        <v>0</v>
      </c>
      <c r="G8" s="2">
        <f>SUM('October-2022:letzterMonat'!G8)</f>
        <v>0</v>
      </c>
      <c r="H8" s="9">
        <f>SUM('October-2022:letzterMonat'!H8)</f>
        <v>0</v>
      </c>
      <c r="I8" s="2">
        <f>SUM('October-2022:letzterMonat'!I8)</f>
        <v>0</v>
      </c>
      <c r="J8" s="9">
        <f>SUM('October-2022:letzterMonat'!J8)</f>
        <v>2</v>
      </c>
      <c r="K8" s="2">
        <f>SUM('October-2022:letzterMonat'!K8)</f>
        <v>1</v>
      </c>
      <c r="L8" s="11">
        <f>SUM('October-2022:letzterMonat'!L8)</f>
        <v>2</v>
      </c>
      <c r="M8" s="2">
        <f>SUM('October-2022:letzterMonat'!M8)</f>
        <v>2</v>
      </c>
      <c r="N8" s="11">
        <f>SUM('October-2022:letzterMonat'!N8)</f>
        <v>2</v>
      </c>
      <c r="O8" s="2">
        <f>SUM('October-2022:letzterMonat'!O8)</f>
        <v>4</v>
      </c>
      <c r="P8" s="11">
        <f>SUM('October-2022:letzterMonat'!P8)</f>
        <v>2</v>
      </c>
      <c r="Q8" s="2">
        <f>SUM('October-2022:letzterMonat'!Q8)</f>
        <v>3</v>
      </c>
      <c r="R8" s="11">
        <f>SUM('October-2022:letzterMonat'!R8)</f>
        <v>1</v>
      </c>
      <c r="S8" s="2">
        <f>SUM('October-2022:letzterMonat'!S8)</f>
        <v>0</v>
      </c>
      <c r="T8" s="11">
        <f>SUM('October-2022:letzterMonat'!T8)</f>
        <v>0</v>
      </c>
      <c r="U8" s="2">
        <f>SUM('October-2022:letzterMonat'!U8)</f>
        <v>11</v>
      </c>
      <c r="V8" s="11">
        <f>SUM('October-2022:letzterMonat'!V8)</f>
        <v>-2</v>
      </c>
      <c r="W8" s="2">
        <f>SUM('October-2022:letzterMonat'!W8)</f>
        <v>0</v>
      </c>
      <c r="X8" s="11">
        <f>SUM('October-2022:letzterMonat'!X8)</f>
        <v>1</v>
      </c>
      <c r="Y8" s="2">
        <f>SUM('October-2022:letzterMonat'!Y8)</f>
        <v>0</v>
      </c>
      <c r="Z8" s="11">
        <f>SUM('October-2022:letzterMonat'!Z8)</f>
        <v>0</v>
      </c>
      <c r="AA8" s="2">
        <f>SUM('October-2022:letzterMonat'!AA8)</f>
        <v>0</v>
      </c>
      <c r="AB8" s="11">
        <f>SUM('October-2022:letzterMonat'!AB8)</f>
        <v>-1</v>
      </c>
      <c r="AC8" s="2">
        <f>SUM('October-2022:letzterMonat'!AC8)</f>
        <v>2</v>
      </c>
      <c r="AD8" s="11">
        <f>SUM('October-2022:letzterMonat'!AD8)</f>
        <v>-1</v>
      </c>
      <c r="AE8" s="2">
        <f>SUM('October-2022:letzterMonat'!AE8)</f>
        <v>2</v>
      </c>
      <c r="AF8" s="11">
        <f>SUM('October-2022:letzterMonat'!AF8)</f>
        <v>-2</v>
      </c>
      <c r="AG8" s="2">
        <f>SUM('October-2022:letzterMonat'!AG8)</f>
        <v>0</v>
      </c>
      <c r="AH8" s="11">
        <f>SUM('October-2022:letzterMonat'!AH8)</f>
        <v>0</v>
      </c>
      <c r="AI8" s="2">
        <f>SUM('October-2022:letzterMonat'!AI8)</f>
        <v>0</v>
      </c>
      <c r="AJ8" s="11">
        <f>SUM('October-2022:letzterMonat'!AJ8)</f>
        <v>0</v>
      </c>
      <c r="AK8" s="2">
        <f>SUM('October-2022:letzterMonat'!AK8)</f>
        <v>0</v>
      </c>
      <c r="AL8" s="11">
        <f>SUM('October-2022:letzterMonat'!AL8)</f>
        <v>0</v>
      </c>
      <c r="AM8" s="2">
        <f>SUM('October-2022:letzterMonat'!AM8)</f>
        <v>0</v>
      </c>
      <c r="AN8" s="11">
        <f>SUM('October-2022:letzterMonat'!AN8)</f>
        <v>-1</v>
      </c>
      <c r="AO8" s="2">
        <f>SUM('October-2022:letzterMonat'!AO8)</f>
        <v>1</v>
      </c>
      <c r="AP8" s="9">
        <f>SUM('October-2022:letzterMonat'!AP8)</f>
        <v>-1</v>
      </c>
      <c r="AQ8" s="2">
        <f>SUM('October-2022:letzterMonat'!AQ8)</f>
        <v>2</v>
      </c>
    </row>
    <row r="9" spans="1:43" x14ac:dyDescent="0.25">
      <c r="A9" s="1" t="s">
        <v>30</v>
      </c>
      <c r="B9" s="9">
        <f>SUM('October-2022:letzterMonat'!B9)</f>
        <v>16</v>
      </c>
      <c r="C9" s="5">
        <f>SUM('October-2022:letzterMonat'!C9)</f>
        <v>13</v>
      </c>
      <c r="D9" s="6">
        <f>SUM('October-2022:letzterMonat'!D9)</f>
        <v>2</v>
      </c>
      <c r="E9" s="5">
        <f>SUM('October-2022:letzterMonat'!E9)</f>
        <v>0</v>
      </c>
      <c r="F9" s="11">
        <f>SUM('October-2022:letzterMonat'!F9)</f>
        <v>2</v>
      </c>
      <c r="G9" s="2">
        <f>SUM('October-2022:letzterMonat'!G9)</f>
        <v>1</v>
      </c>
      <c r="H9" s="9">
        <f>SUM('October-2022:letzterMonat'!H9)</f>
        <v>2</v>
      </c>
      <c r="I9" s="2">
        <f>SUM('October-2022:letzterMonat'!I9)</f>
        <v>0</v>
      </c>
      <c r="J9" s="9">
        <f>SUM('October-2022:letzterMonat'!J9)</f>
        <v>2</v>
      </c>
      <c r="K9" s="2">
        <f>SUM('October-2022:letzterMonat'!K9)</f>
        <v>1</v>
      </c>
      <c r="L9" s="11">
        <f>SUM('October-2022:letzterMonat'!L9)</f>
        <v>1</v>
      </c>
      <c r="M9" s="2">
        <f>SUM('October-2022:letzterMonat'!M9)</f>
        <v>1</v>
      </c>
      <c r="N9" s="11">
        <f>SUM('October-2022:letzterMonat'!N9)</f>
        <v>1</v>
      </c>
      <c r="O9" s="2">
        <f>SUM('October-2022:letzterMonat'!O9)</f>
        <v>1</v>
      </c>
      <c r="P9" s="11">
        <f>SUM('October-2022:letzterMonat'!P9)</f>
        <v>2</v>
      </c>
      <c r="Q9" s="2">
        <f>SUM('October-2022:letzterMonat'!Q9)</f>
        <v>4</v>
      </c>
      <c r="R9" s="11">
        <f>SUM('October-2022:letzterMonat'!R9)</f>
        <v>1</v>
      </c>
      <c r="S9" s="2">
        <f>SUM('October-2022:letzterMonat'!S9)</f>
        <v>0</v>
      </c>
      <c r="T9" s="11">
        <f>SUM('October-2022:letzterMonat'!T9)</f>
        <v>0</v>
      </c>
      <c r="U9" s="2">
        <f>SUM('October-2022:letzterMonat'!U9)</f>
        <v>2</v>
      </c>
      <c r="V9" s="11">
        <f>SUM('October-2022:letzterMonat'!V9)</f>
        <v>-2</v>
      </c>
      <c r="W9" s="2">
        <f>SUM('October-2022:letzterMonat'!W9)</f>
        <v>0</v>
      </c>
      <c r="X9" s="11">
        <f>SUM('October-2022:letzterMonat'!X9)</f>
        <v>-2</v>
      </c>
      <c r="Y9" s="2">
        <f>SUM('October-2022:letzterMonat'!Y9)</f>
        <v>0</v>
      </c>
      <c r="Z9" s="11">
        <f>SUM('October-2022:letzterMonat'!Z9)</f>
        <v>-2</v>
      </c>
      <c r="AA9" s="2">
        <f>SUM('October-2022:letzterMonat'!AA9)</f>
        <v>0</v>
      </c>
      <c r="AB9" s="11">
        <f>SUM('October-2022:letzterMonat'!AB9)</f>
        <v>-2</v>
      </c>
      <c r="AC9" s="2">
        <f>SUM('October-2022:letzterMonat'!AC9)</f>
        <v>1</v>
      </c>
      <c r="AD9" s="11">
        <f>SUM('October-2022:letzterMonat'!AD9)</f>
        <v>-1</v>
      </c>
      <c r="AE9" s="2">
        <f>SUM('October-2022:letzterMonat'!AE9)</f>
        <v>0</v>
      </c>
      <c r="AF9" s="11">
        <f>SUM('October-2022:letzterMonat'!AF9)</f>
        <v>-1</v>
      </c>
      <c r="AG9" s="2">
        <f>SUM('October-2022:letzterMonat'!AG9)</f>
        <v>0</v>
      </c>
      <c r="AH9" s="11">
        <f>SUM('October-2022:letzterMonat'!AH9)</f>
        <v>0</v>
      </c>
      <c r="AI9" s="2">
        <f>SUM('October-2022:letzterMonat'!AI9)</f>
        <v>0</v>
      </c>
      <c r="AJ9" s="11">
        <f>SUM('October-2022:letzterMonat'!AJ9)</f>
        <v>0</v>
      </c>
      <c r="AK9" s="2">
        <f>SUM('October-2022:letzterMonat'!AK9)</f>
        <v>0</v>
      </c>
      <c r="AL9" s="11">
        <f>SUM('October-2022:letzterMonat'!AL9)</f>
        <v>0</v>
      </c>
      <c r="AM9" s="2">
        <f>SUM('October-2022:letzterMonat'!AM9)</f>
        <v>0</v>
      </c>
      <c r="AN9" s="11">
        <f>SUM('October-2022:letzterMonat'!AN9)</f>
        <v>0</v>
      </c>
      <c r="AO9" s="2">
        <f>SUM('October-2022:letzterMonat'!AO9)</f>
        <v>0</v>
      </c>
      <c r="AP9" s="9">
        <f>SUM('October-2022:letzterMonat'!AP9)</f>
        <v>-1</v>
      </c>
      <c r="AQ9" s="2">
        <f>SUM('October-2022:letzterMonat'!AQ9)</f>
        <v>0</v>
      </c>
    </row>
    <row r="10" spans="1:43" x14ac:dyDescent="0.25">
      <c r="A10" s="1" t="s">
        <v>31</v>
      </c>
      <c r="B10" s="9">
        <f>SUM('October-2022:letzterMonat'!B10)</f>
        <v>15</v>
      </c>
      <c r="C10" s="5">
        <f>SUM('October-2022:letzterMonat'!C10)</f>
        <v>2</v>
      </c>
      <c r="D10" s="6">
        <f>SUM('October-2022:letzterMonat'!D10)</f>
        <v>4</v>
      </c>
      <c r="E10" s="5">
        <f>SUM('October-2022:letzterMonat'!E10)</f>
        <v>1</v>
      </c>
      <c r="F10" s="11">
        <f>SUM('October-2022:letzterMonat'!F10)</f>
        <v>-1</v>
      </c>
      <c r="G10" s="2">
        <f>SUM('October-2022:letzterMonat'!G10)</f>
        <v>0</v>
      </c>
      <c r="H10" s="9">
        <f>SUM('October-2022:letzterMonat'!H10)</f>
        <v>0</v>
      </c>
      <c r="I10" s="2">
        <f>SUM('October-2022:letzterMonat'!I10)</f>
        <v>0</v>
      </c>
      <c r="J10" s="9">
        <f>SUM('October-2022:letzterMonat'!J10)</f>
        <v>-1</v>
      </c>
      <c r="K10" s="2">
        <f>SUM('October-2022:letzterMonat'!K10)</f>
        <v>0</v>
      </c>
      <c r="L10" s="11">
        <f>SUM('October-2022:letzterMonat'!L10)</f>
        <v>-1</v>
      </c>
      <c r="M10" s="2">
        <f>SUM('October-2022:letzterMonat'!M10)</f>
        <v>0</v>
      </c>
      <c r="N10" s="11">
        <f>SUM('October-2022:letzterMonat'!N10)</f>
        <v>0</v>
      </c>
      <c r="O10" s="2">
        <f>SUM('October-2022:letzterMonat'!O10)</f>
        <v>0</v>
      </c>
      <c r="P10" s="11">
        <f>SUM('October-2022:letzterMonat'!P10)</f>
        <v>0</v>
      </c>
      <c r="Q10" s="2">
        <f>SUM('October-2022:letzterMonat'!Q10)</f>
        <v>0</v>
      </c>
      <c r="R10" s="11">
        <f>SUM('October-2022:letzterMonat'!R10)</f>
        <v>-1</v>
      </c>
      <c r="S10" s="2">
        <f>SUM('October-2022:letzterMonat'!S10)</f>
        <v>0</v>
      </c>
      <c r="T10" s="11">
        <f>SUM('October-2022:letzterMonat'!T10)</f>
        <v>-1</v>
      </c>
      <c r="U10" s="2">
        <f>SUM('October-2022:letzterMonat'!U10)</f>
        <v>2</v>
      </c>
      <c r="V10" s="11">
        <f>SUM('October-2022:letzterMonat'!V10)</f>
        <v>1</v>
      </c>
      <c r="W10" s="2">
        <f>SUM('October-2022:letzterMonat'!W10)</f>
        <v>1</v>
      </c>
      <c r="X10" s="11">
        <f>SUM('October-2022:letzterMonat'!X10)</f>
        <v>1</v>
      </c>
      <c r="Y10" s="2">
        <f>SUM('October-2022:letzterMonat'!Y10)</f>
        <v>0</v>
      </c>
      <c r="Z10" s="11">
        <f>SUM('October-2022:letzterMonat'!Z10)</f>
        <v>1</v>
      </c>
      <c r="AA10" s="2">
        <f>SUM('October-2022:letzterMonat'!AA10)</f>
        <v>0</v>
      </c>
      <c r="AB10" s="11">
        <f>SUM('October-2022:letzterMonat'!AB10)</f>
        <v>1</v>
      </c>
      <c r="AC10" s="2">
        <f>SUM('October-2022:letzterMonat'!AC10)</f>
        <v>1</v>
      </c>
      <c r="AD10" s="11">
        <f>SUM('October-2022:letzterMonat'!AD10)</f>
        <v>1</v>
      </c>
      <c r="AE10" s="2">
        <f>SUM('October-2022:letzterMonat'!AE10)</f>
        <v>2</v>
      </c>
      <c r="AF10" s="11">
        <f>SUM('October-2022:letzterMonat'!AF10)</f>
        <v>0</v>
      </c>
      <c r="AG10" s="2">
        <f>SUM('October-2022:letzterMonat'!AG10)</f>
        <v>0</v>
      </c>
      <c r="AH10" s="11">
        <f>SUM('October-2022:letzterMonat'!AH10)</f>
        <v>0</v>
      </c>
      <c r="AI10" s="2">
        <f>SUM('October-2022:letzterMonat'!AI10)</f>
        <v>0</v>
      </c>
      <c r="AJ10" s="11">
        <f>SUM('October-2022:letzterMonat'!AJ10)</f>
        <v>0</v>
      </c>
      <c r="AK10" s="2">
        <f>SUM('October-2022:letzterMonat'!AK10)</f>
        <v>0</v>
      </c>
      <c r="AL10" s="11">
        <f>SUM('October-2022:letzterMonat'!AL10)</f>
        <v>0</v>
      </c>
      <c r="AM10" s="2">
        <f>SUM('October-2022:letzterMonat'!AM10)</f>
        <v>0</v>
      </c>
      <c r="AN10" s="11">
        <f>SUM('October-2022:letzterMonat'!AN10)</f>
        <v>0</v>
      </c>
      <c r="AO10" s="2">
        <f>SUM('October-2022:letzterMonat'!AO10)</f>
        <v>0</v>
      </c>
      <c r="AP10" s="9">
        <f>SUM('October-2022:letzterMonat'!AP10)</f>
        <v>0</v>
      </c>
      <c r="AQ10" s="2">
        <f>SUM('October-2022:letzterMonat'!AQ10)</f>
        <v>0</v>
      </c>
    </row>
    <row r="11" spans="1:43" x14ac:dyDescent="0.25">
      <c r="A11" s="1" t="s">
        <v>32</v>
      </c>
      <c r="B11" s="9" t="e">
        <f>SUM('October-2022:letzterMonat'!B11)</f>
        <v>#N/A</v>
      </c>
      <c r="C11" s="5">
        <f>SUM('October-2022:letzterMonat'!C11)</f>
        <v>9</v>
      </c>
      <c r="D11" s="6">
        <f>SUM('October-2022:letzterMonat'!D11)</f>
        <v>3</v>
      </c>
      <c r="E11" s="5">
        <f>SUM('October-2022:letzterMonat'!E11)</f>
        <v>0</v>
      </c>
      <c r="F11" s="11">
        <f>SUM('October-2022:letzterMonat'!F11)</f>
        <v>1</v>
      </c>
      <c r="G11" s="2">
        <f>SUM('October-2022:letzterMonat'!G11)</f>
        <v>1</v>
      </c>
      <c r="H11" s="9">
        <f>SUM('October-2022:letzterMonat'!H11)</f>
        <v>1</v>
      </c>
      <c r="I11" s="2">
        <f>SUM('October-2022:letzterMonat'!I11)</f>
        <v>0</v>
      </c>
      <c r="J11" s="9">
        <f>SUM('October-2022:letzterMonat'!J11)</f>
        <v>1</v>
      </c>
      <c r="K11" s="2">
        <f>SUM('October-2022:letzterMonat'!K11)</f>
        <v>0</v>
      </c>
      <c r="L11" s="11">
        <f>SUM('October-2022:letzterMonat'!L11)</f>
        <v>1</v>
      </c>
      <c r="M11" s="2">
        <f>SUM('October-2022:letzterMonat'!M11)</f>
        <v>0</v>
      </c>
      <c r="N11" s="11">
        <f>SUM('October-2022:letzterMonat'!N11)</f>
        <v>1</v>
      </c>
      <c r="O11" s="2">
        <f>SUM('October-2022:letzterMonat'!O11)</f>
        <v>2</v>
      </c>
      <c r="P11" s="11">
        <f>SUM('October-2022:letzterMonat'!P11)</f>
        <v>0</v>
      </c>
      <c r="Q11" s="2">
        <f>SUM('October-2022:letzterMonat'!Q11)</f>
        <v>0</v>
      </c>
      <c r="R11" s="11">
        <f>SUM('October-2022:letzterMonat'!R11)</f>
        <v>0</v>
      </c>
      <c r="S11" s="2">
        <f>SUM('October-2022:letzterMonat'!S11)</f>
        <v>0</v>
      </c>
      <c r="T11" s="11">
        <f>SUM('October-2022:letzterMonat'!T11)</f>
        <v>1</v>
      </c>
      <c r="U11" s="2">
        <f>SUM('October-2022:letzterMonat'!U11)</f>
        <v>1</v>
      </c>
      <c r="V11" s="11">
        <f>SUM('October-2022:letzterMonat'!V11)</f>
        <v>1</v>
      </c>
      <c r="W11" s="2">
        <f>SUM('October-2022:letzterMonat'!W11)</f>
        <v>0</v>
      </c>
      <c r="X11" s="11">
        <f>SUM('October-2022:letzterMonat'!X11)</f>
        <v>-1</v>
      </c>
      <c r="Y11" s="2">
        <f>SUM('October-2022:letzterMonat'!Y11)</f>
        <v>1</v>
      </c>
      <c r="Z11" s="11">
        <f>SUM('October-2022:letzterMonat'!Z11)</f>
        <v>-1</v>
      </c>
      <c r="AA11" s="2">
        <f>SUM('October-2022:letzterMonat'!AA11)</f>
        <v>0</v>
      </c>
      <c r="AB11" s="11">
        <f>SUM('October-2022:letzterMonat'!AB11)</f>
        <v>-1</v>
      </c>
      <c r="AC11" s="2">
        <f>SUM('October-2022:letzterMonat'!AC11)</f>
        <v>1</v>
      </c>
      <c r="AD11" s="11">
        <f>SUM('October-2022:letzterMonat'!AD11)</f>
        <v>-1</v>
      </c>
      <c r="AE11" s="2">
        <f>SUM('October-2022:letzterMonat'!AE11)</f>
        <v>1</v>
      </c>
      <c r="AF11" s="11">
        <f>SUM('October-2022:letzterMonat'!AF11)</f>
        <v>0</v>
      </c>
      <c r="AG11" s="2">
        <f>SUM('October-2022:letzterMonat'!AG11)</f>
        <v>0</v>
      </c>
      <c r="AH11" s="11">
        <f>SUM('October-2022:letzterMonat'!AH11)</f>
        <v>0</v>
      </c>
      <c r="AI11" s="2">
        <f>SUM('October-2022:letzterMonat'!AI11)</f>
        <v>0</v>
      </c>
      <c r="AJ11" s="11">
        <f>SUM('October-2022:letzterMonat'!AJ11)</f>
        <v>0</v>
      </c>
      <c r="AK11" s="2">
        <f>SUM('October-2022:letzterMonat'!AK11)</f>
        <v>0</v>
      </c>
      <c r="AL11" s="11">
        <f>SUM('October-2022:letzterMonat'!AL11)</f>
        <v>0</v>
      </c>
      <c r="AM11" s="2">
        <f>SUM('October-2022:letzterMonat'!AM11)</f>
        <v>0</v>
      </c>
      <c r="AN11" s="11">
        <f>SUM('October-2022:letzterMonat'!AN11)</f>
        <v>0</v>
      </c>
      <c r="AO11" s="2">
        <f>SUM('October-2022:letzterMonat'!AO11)</f>
        <v>0</v>
      </c>
      <c r="AP11" s="9">
        <f>SUM('October-2022:letzterMonat'!AP11)</f>
        <v>-1</v>
      </c>
      <c r="AQ11" s="2">
        <f>SUM('October-2022:letzterMonat'!AQ11)</f>
        <v>0</v>
      </c>
    </row>
    <row r="12" spans="1:43" x14ac:dyDescent="0.25">
      <c r="A12" s="1" t="s">
        <v>33</v>
      </c>
      <c r="B12" s="9">
        <f>SUM('October-2022:letzterMonat'!B12)</f>
        <v>19</v>
      </c>
      <c r="C12" s="5">
        <f>SUM('October-2022:letzterMonat'!C12)</f>
        <v>19</v>
      </c>
      <c r="D12" s="6">
        <f>SUM('October-2022:letzterMonat'!D12)</f>
        <v>0</v>
      </c>
      <c r="E12" s="5">
        <f>SUM('October-2022:letzterMonat'!E12)</f>
        <v>0</v>
      </c>
      <c r="F12" s="11">
        <f>SUM('October-2022:letzterMonat'!F12)</f>
        <v>0</v>
      </c>
      <c r="G12" s="2">
        <f>SUM('October-2022:letzterMonat'!G12)</f>
        <v>0</v>
      </c>
      <c r="H12" s="9">
        <f>SUM('October-2022:letzterMonat'!H12)</f>
        <v>1</v>
      </c>
      <c r="I12" s="2">
        <f>SUM('October-2022:letzterMonat'!I12)</f>
        <v>0</v>
      </c>
      <c r="J12" s="9">
        <f>SUM('October-2022:letzterMonat'!J12)</f>
        <v>1</v>
      </c>
      <c r="K12" s="2">
        <f>SUM('October-2022:letzterMonat'!K12)</f>
        <v>0</v>
      </c>
      <c r="L12" s="11">
        <f>SUM('October-2022:letzterMonat'!L12)</f>
        <v>1</v>
      </c>
      <c r="M12" s="2">
        <f>SUM('October-2022:letzterMonat'!M12)</f>
        <v>0</v>
      </c>
      <c r="N12" s="11">
        <f>SUM('October-2022:letzterMonat'!N12)</f>
        <v>0</v>
      </c>
      <c r="O12" s="2">
        <f>SUM('October-2022:letzterMonat'!O12)</f>
        <v>0</v>
      </c>
      <c r="P12" s="11">
        <f>SUM('October-2022:letzterMonat'!P12)</f>
        <v>1</v>
      </c>
      <c r="Q12" s="2">
        <f>SUM('October-2022:letzterMonat'!Q12)</f>
        <v>1</v>
      </c>
      <c r="R12" s="11">
        <f>SUM('October-2022:letzterMonat'!R12)</f>
        <v>0</v>
      </c>
      <c r="S12" s="2">
        <f>SUM('October-2022:letzterMonat'!S12)</f>
        <v>0</v>
      </c>
      <c r="T12" s="11">
        <f>SUM('October-2022:letzterMonat'!T12)</f>
        <v>1</v>
      </c>
      <c r="U12" s="2">
        <f>SUM('October-2022:letzterMonat'!U12)</f>
        <v>2</v>
      </c>
      <c r="V12" s="11">
        <f>SUM('October-2022:letzterMonat'!V12)</f>
        <v>1</v>
      </c>
      <c r="W12" s="2">
        <f>SUM('October-2022:letzterMonat'!W12)</f>
        <v>1</v>
      </c>
      <c r="X12" s="11">
        <f>SUM('October-2022:letzterMonat'!X12)</f>
        <v>-1</v>
      </c>
      <c r="Y12" s="2">
        <f>SUM('October-2022:letzterMonat'!Y12)</f>
        <v>0</v>
      </c>
      <c r="Z12" s="11">
        <f>SUM('October-2022:letzterMonat'!Z12)</f>
        <v>-1</v>
      </c>
      <c r="AA12" s="2">
        <f>SUM('October-2022:letzterMonat'!AA12)</f>
        <v>0</v>
      </c>
      <c r="AB12" s="11">
        <f>SUM('October-2022:letzterMonat'!AB12)</f>
        <v>-1</v>
      </c>
      <c r="AC12" s="2">
        <f>SUM('October-2022:letzterMonat'!AC12)</f>
        <v>0</v>
      </c>
      <c r="AD12" s="11">
        <f>SUM('October-2022:letzterMonat'!AD12)</f>
        <v>-1</v>
      </c>
      <c r="AE12" s="2">
        <f>SUM('October-2022:letzterMonat'!AE12)</f>
        <v>0</v>
      </c>
      <c r="AF12" s="11">
        <f>SUM('October-2022:letzterMonat'!AF12)</f>
        <v>-1</v>
      </c>
      <c r="AG12" s="2">
        <f>SUM('October-2022:letzterMonat'!AG12)</f>
        <v>0</v>
      </c>
      <c r="AH12" s="11">
        <f>SUM('October-2022:letzterMonat'!AH12)</f>
        <v>0</v>
      </c>
      <c r="AI12" s="2">
        <f>SUM('October-2022:letzterMonat'!AI12)</f>
        <v>0</v>
      </c>
      <c r="AJ12" s="11">
        <f>SUM('October-2022:letzterMonat'!AJ12)</f>
        <v>0</v>
      </c>
      <c r="AK12" s="2">
        <f>SUM('October-2022:letzterMonat'!AK12)</f>
        <v>0</v>
      </c>
      <c r="AL12" s="11">
        <f>SUM('October-2022:letzterMonat'!AL12)</f>
        <v>0</v>
      </c>
      <c r="AM12" s="2">
        <f>SUM('October-2022:letzterMonat'!AM12)</f>
        <v>0</v>
      </c>
      <c r="AN12" s="11">
        <f>SUM('October-2022:letzterMonat'!AN12)</f>
        <v>0</v>
      </c>
      <c r="AO12" s="2">
        <f>SUM('October-2022:letzterMonat'!AO12)</f>
        <v>0</v>
      </c>
      <c r="AP12" s="9">
        <f>SUM('October-2022:letzterMonat'!AP12)</f>
        <v>0</v>
      </c>
      <c r="AQ12" s="2">
        <f>SUM('October-2022:letzterMonat'!AQ12)</f>
        <v>0</v>
      </c>
    </row>
    <row r="13" spans="1:43" x14ac:dyDescent="0.25">
      <c r="A13" s="1" t="s">
        <v>34</v>
      </c>
      <c r="B13" s="9">
        <f>SUM('October-2022:letzterMonat'!B13)</f>
        <v>19</v>
      </c>
      <c r="C13" s="5">
        <f>SUM('October-2022:letzterMonat'!C13)</f>
        <v>15</v>
      </c>
      <c r="D13" s="6">
        <f>SUM('October-2022:letzterMonat'!D13)</f>
        <v>0</v>
      </c>
      <c r="E13" s="5">
        <f>SUM('October-2022:letzterMonat'!E13)</f>
        <v>0</v>
      </c>
      <c r="F13" s="11">
        <f>SUM('October-2022:letzterMonat'!F13)</f>
        <v>0</v>
      </c>
      <c r="G13" s="2">
        <f>SUM('October-2022:letzterMonat'!G13)</f>
        <v>0</v>
      </c>
      <c r="H13" s="9">
        <f>SUM('October-2022:letzterMonat'!H13)</f>
        <v>0</v>
      </c>
      <c r="I13" s="2">
        <f>SUM('October-2022:letzterMonat'!I13)</f>
        <v>0</v>
      </c>
      <c r="J13" s="9">
        <f>SUM('October-2022:letzterMonat'!J13)</f>
        <v>0</v>
      </c>
      <c r="K13" s="2">
        <f>SUM('October-2022:letzterMonat'!K13)</f>
        <v>0</v>
      </c>
      <c r="L13" s="11">
        <f>SUM('October-2022:letzterMonat'!L13)</f>
        <v>0</v>
      </c>
      <c r="M13" s="2">
        <f>SUM('October-2022:letzterMonat'!M13)</f>
        <v>0</v>
      </c>
      <c r="N13" s="11">
        <f>SUM('October-2022:letzterMonat'!N13)</f>
        <v>0</v>
      </c>
      <c r="O13" s="2">
        <f>SUM('October-2022:letzterMonat'!O13)</f>
        <v>0</v>
      </c>
      <c r="P13" s="11">
        <f>SUM('October-2022:letzterMonat'!P13)</f>
        <v>0</v>
      </c>
      <c r="Q13" s="2">
        <f>SUM('October-2022:letzterMonat'!Q13)</f>
        <v>0</v>
      </c>
      <c r="R13" s="11">
        <f>SUM('October-2022:letzterMonat'!R13)</f>
        <v>0</v>
      </c>
      <c r="S13" s="2">
        <f>SUM('October-2022:letzterMonat'!S13)</f>
        <v>0</v>
      </c>
      <c r="T13" s="11">
        <f>SUM('October-2022:letzterMonat'!T13)</f>
        <v>0</v>
      </c>
      <c r="U13" s="2">
        <f>SUM('October-2022:letzterMonat'!U13)</f>
        <v>0</v>
      </c>
      <c r="V13" s="11">
        <f>SUM('October-2022:letzterMonat'!V13)</f>
        <v>0</v>
      </c>
      <c r="W13" s="2">
        <f>SUM('October-2022:letzterMonat'!W13)</f>
        <v>0</v>
      </c>
      <c r="X13" s="11">
        <f>SUM('October-2022:letzterMonat'!X13)</f>
        <v>0</v>
      </c>
      <c r="Y13" s="2">
        <f>SUM('October-2022:letzterMonat'!Y13)</f>
        <v>0</v>
      </c>
      <c r="Z13" s="11">
        <f>SUM('October-2022:letzterMonat'!Z13)</f>
        <v>0</v>
      </c>
      <c r="AA13" s="2">
        <f>SUM('October-2022:letzterMonat'!AA13)</f>
        <v>0</v>
      </c>
      <c r="AB13" s="11">
        <f>SUM('October-2022:letzterMonat'!AB13)</f>
        <v>0</v>
      </c>
      <c r="AC13" s="2">
        <f>SUM('October-2022:letzterMonat'!AC13)</f>
        <v>0</v>
      </c>
      <c r="AD13" s="11">
        <f>SUM('October-2022:letzterMonat'!AD13)</f>
        <v>0</v>
      </c>
      <c r="AE13" s="2">
        <f>SUM('October-2022:letzterMonat'!AE13)</f>
        <v>0</v>
      </c>
      <c r="AF13" s="11">
        <f>SUM('October-2022:letzterMonat'!AF13)</f>
        <v>0</v>
      </c>
      <c r="AG13" s="2">
        <f>SUM('October-2022:letzterMonat'!AG13)</f>
        <v>0</v>
      </c>
      <c r="AH13" s="11">
        <f>SUM('October-2022:letzterMonat'!AH13)</f>
        <v>0</v>
      </c>
      <c r="AI13" s="2">
        <f>SUM('October-2022:letzterMonat'!AI13)</f>
        <v>0</v>
      </c>
      <c r="AJ13" s="11">
        <f>SUM('October-2022:letzterMonat'!AJ13)</f>
        <v>0</v>
      </c>
      <c r="AK13" s="2">
        <f>SUM('October-2022:letzterMonat'!AK13)</f>
        <v>0</v>
      </c>
      <c r="AL13" s="11">
        <f>SUM('October-2022:letzterMonat'!AL13)</f>
        <v>0</v>
      </c>
      <c r="AM13" s="2">
        <f>SUM('October-2022:letzterMonat'!AM13)</f>
        <v>0</v>
      </c>
      <c r="AN13" s="11">
        <f>SUM('October-2022:letzterMonat'!AN13)</f>
        <v>0</v>
      </c>
      <c r="AO13" s="2">
        <f>SUM('October-2022:letzterMonat'!AO13)</f>
        <v>0</v>
      </c>
      <c r="AP13" s="9">
        <f>SUM('October-2022:letzterMonat'!AP13)</f>
        <v>0</v>
      </c>
      <c r="AQ13" s="2">
        <f>SUM('October-2022:letzterMonat'!AQ13)</f>
        <v>0</v>
      </c>
    </row>
    <row r="14" spans="1:43" ht="15.75" thickBot="1" x14ac:dyDescent="0.3">
      <c r="A14" s="1" t="s">
        <v>35</v>
      </c>
      <c r="B14" s="9" t="e">
        <f>SUM('October-2022:letzterMonat'!B14)</f>
        <v>#N/A</v>
      </c>
      <c r="C14" s="7">
        <f>SUM('October-2022:letzterMonat'!C14)</f>
        <v>2</v>
      </c>
      <c r="D14" s="8">
        <f>SUM('October-2022:letzterMonat'!D14)</f>
        <v>0</v>
      </c>
      <c r="E14" s="5">
        <f>SUM('October-2022:letzterMonat'!E14)</f>
        <v>0</v>
      </c>
      <c r="F14" s="11">
        <f>SUM('October-2022:letzterMonat'!F14)</f>
        <v>0</v>
      </c>
      <c r="G14" s="2">
        <f>SUM('October-2022:letzterMonat'!G14)</f>
        <v>0</v>
      </c>
      <c r="H14" s="9">
        <f>SUM('October-2022:letzterMonat'!H14)</f>
        <v>0</v>
      </c>
      <c r="I14" s="2">
        <f>SUM('October-2022:letzterMonat'!I14)</f>
        <v>0</v>
      </c>
      <c r="J14" s="9">
        <f>SUM('October-2022:letzterMonat'!J14)</f>
        <v>0</v>
      </c>
      <c r="K14" s="2">
        <f>SUM('October-2022:letzterMonat'!K14)</f>
        <v>0</v>
      </c>
      <c r="L14" s="11">
        <f>SUM('October-2022:letzterMonat'!L14)</f>
        <v>0</v>
      </c>
      <c r="M14" s="2">
        <f>SUM('October-2022:letzterMonat'!M14)</f>
        <v>0</v>
      </c>
      <c r="N14" s="11">
        <f>SUM('October-2022:letzterMonat'!N14)</f>
        <v>0</v>
      </c>
      <c r="O14" s="2">
        <f>SUM('October-2022:letzterMonat'!O14)</f>
        <v>0</v>
      </c>
      <c r="P14" s="11">
        <f>SUM('October-2022:letzterMonat'!P14)</f>
        <v>0</v>
      </c>
      <c r="Q14" s="2">
        <f>SUM('October-2022:letzterMonat'!Q14)</f>
        <v>0</v>
      </c>
      <c r="R14" s="11">
        <f>SUM('October-2022:letzterMonat'!R14)</f>
        <v>0</v>
      </c>
      <c r="S14" s="2">
        <f>SUM('October-2022:letzterMonat'!S14)</f>
        <v>0</v>
      </c>
      <c r="T14" s="11">
        <f>SUM('October-2022:letzterMonat'!T14)</f>
        <v>0</v>
      </c>
      <c r="U14" s="2">
        <f>SUM('October-2022:letzterMonat'!U14)</f>
        <v>0</v>
      </c>
      <c r="V14" s="11">
        <f>SUM('October-2022:letzterMonat'!V14)</f>
        <v>0</v>
      </c>
      <c r="W14" s="2">
        <f>SUM('October-2022:letzterMonat'!W14)</f>
        <v>0</v>
      </c>
      <c r="X14" s="11">
        <f>SUM('October-2022:letzterMonat'!X14)</f>
        <v>0</v>
      </c>
      <c r="Y14" s="2">
        <f>SUM('October-2022:letzterMonat'!Y14)</f>
        <v>0</v>
      </c>
      <c r="Z14" s="11">
        <f>SUM('October-2022:letzterMonat'!Z14)</f>
        <v>0</v>
      </c>
      <c r="AA14" s="2">
        <f>SUM('October-2022:letzterMonat'!AA14)</f>
        <v>0</v>
      </c>
      <c r="AB14" s="11">
        <f>SUM('October-2022:letzterMonat'!AB14)</f>
        <v>0</v>
      </c>
      <c r="AC14" s="2">
        <f>SUM('October-2022:letzterMonat'!AC14)</f>
        <v>0</v>
      </c>
      <c r="AD14" s="11">
        <f>SUM('October-2022:letzterMonat'!AD14)</f>
        <v>0</v>
      </c>
      <c r="AE14" s="2">
        <f>SUM('October-2022:letzterMonat'!AE14)</f>
        <v>0</v>
      </c>
      <c r="AF14" s="11">
        <f>SUM('October-2022:letzterMonat'!AF14)</f>
        <v>0</v>
      </c>
      <c r="AG14" s="2">
        <f>SUM('October-2022:letzterMonat'!AG14)</f>
        <v>0</v>
      </c>
      <c r="AH14" s="11">
        <f>SUM('October-2022:letzterMonat'!AH14)</f>
        <v>0</v>
      </c>
      <c r="AI14" s="2">
        <f>SUM('October-2022:letzterMonat'!AI14)</f>
        <v>0</v>
      </c>
      <c r="AJ14" s="11">
        <f>SUM('October-2022:letzterMonat'!AJ14)</f>
        <v>0</v>
      </c>
      <c r="AK14" s="2">
        <f>SUM('October-2022:letzterMonat'!AK14)</f>
        <v>0</v>
      </c>
      <c r="AL14" s="11">
        <f>SUM('October-2022:letzterMonat'!AL14)</f>
        <v>0</v>
      </c>
      <c r="AM14" s="2">
        <f>SUM('October-2022:letzterMonat'!AM14)</f>
        <v>0</v>
      </c>
      <c r="AN14" s="11">
        <f>SUM('October-2022:letzterMonat'!AN14)</f>
        <v>0</v>
      </c>
      <c r="AO14" s="2">
        <f>SUM('October-2022:letzterMonat'!AO14)</f>
        <v>0</v>
      </c>
      <c r="AP14" s="9">
        <f>SUM('October-2022:letzterMonat'!AP14)</f>
        <v>0</v>
      </c>
      <c r="AQ14" s="2">
        <f>SUM('October-2022:letzterMonat'!AQ14)</f>
        <v>0</v>
      </c>
    </row>
    <row r="15" spans="1:43" x14ac:dyDescent="0.25">
      <c r="F15" s="11"/>
      <c r="G15" s="2"/>
      <c r="H15" s="9"/>
      <c r="I15" s="2"/>
      <c r="J15" s="9"/>
      <c r="K15" s="2"/>
      <c r="L15" s="11"/>
      <c r="M15" s="2"/>
      <c r="N15" s="11"/>
      <c r="O15" s="2"/>
      <c r="P15" s="11"/>
      <c r="Q15" s="2"/>
      <c r="R15" s="11"/>
      <c r="S15" s="2"/>
      <c r="T15" s="11"/>
      <c r="U15" s="2"/>
      <c r="V15" s="11"/>
      <c r="W15" s="2"/>
      <c r="X15" s="11"/>
      <c r="Y15" s="2"/>
      <c r="Z15" s="11"/>
      <c r="AA15" s="2"/>
      <c r="AB15" s="11"/>
      <c r="AC15" s="2"/>
      <c r="AD15" s="11"/>
      <c r="AE15" s="2"/>
      <c r="AF15" s="11"/>
      <c r="AG15" s="2"/>
      <c r="AH15" s="11"/>
      <c r="AI15" s="2"/>
      <c r="AJ15" s="11"/>
      <c r="AK15" s="2"/>
      <c r="AL15" s="11"/>
      <c r="AM15" s="2"/>
      <c r="AN15" s="11"/>
      <c r="AO15" s="2"/>
      <c r="AP15" s="9"/>
      <c r="AQ15" s="2"/>
    </row>
    <row r="16" spans="1:43" x14ac:dyDescent="0.25">
      <c r="F16" s="11"/>
      <c r="G16" s="2"/>
      <c r="H16" s="9"/>
      <c r="I16" s="2"/>
      <c r="J16" s="9"/>
      <c r="K16" s="2"/>
      <c r="L16" s="11"/>
      <c r="M16" s="2"/>
      <c r="N16" s="11"/>
      <c r="O16" s="2"/>
      <c r="P16" s="11"/>
      <c r="Q16" s="2"/>
      <c r="R16" s="11"/>
      <c r="S16" s="2"/>
      <c r="T16" s="11"/>
      <c r="U16" s="2"/>
      <c r="V16" s="11"/>
      <c r="W16" s="2"/>
      <c r="X16" s="11"/>
      <c r="Y16" s="2"/>
      <c r="Z16" s="11"/>
      <c r="AA16" s="2"/>
      <c r="AB16" s="11"/>
      <c r="AC16" s="2"/>
      <c r="AD16" s="11"/>
      <c r="AE16" s="2"/>
      <c r="AF16" s="11"/>
      <c r="AG16" s="2"/>
      <c r="AH16" s="11"/>
      <c r="AI16" s="2"/>
      <c r="AJ16" s="11"/>
      <c r="AK16" s="2"/>
      <c r="AL16" s="11"/>
      <c r="AM16" s="2"/>
      <c r="AN16" s="11"/>
      <c r="AO16" s="2"/>
      <c r="AP16" s="9"/>
      <c r="AQ16" s="2"/>
    </row>
    <row r="17" spans="1:43" x14ac:dyDescent="0.25">
      <c r="A17" s="1" t="s">
        <v>22</v>
      </c>
      <c r="B17" s="60">
        <f>B18/(B18+B19)</f>
        <v>0.66666666666666663</v>
      </c>
      <c r="C17" s="60"/>
      <c r="D17" s="60">
        <f>D18/(D18+D19)</f>
        <v>0.27777777777777779</v>
      </c>
      <c r="E17" s="60"/>
      <c r="F17" s="60">
        <f t="shared" ref="F17" si="0">F18/(F18+F19)</f>
        <v>0.5</v>
      </c>
      <c r="G17" s="60"/>
      <c r="H17" s="60">
        <f t="shared" ref="H17" si="1">H18/(H18+H19)</f>
        <v>0.77777777777777779</v>
      </c>
      <c r="I17" s="60"/>
      <c r="J17" s="60">
        <f t="shared" ref="J17" si="2">J18/(J18+J19)</f>
        <v>0.68421052631578949</v>
      </c>
      <c r="K17" s="60"/>
      <c r="L17" s="60">
        <f t="shared" ref="L17" si="3">L18/(L18+L19)</f>
        <v>0.66666666666666663</v>
      </c>
      <c r="M17" s="60"/>
      <c r="N17" s="60">
        <f t="shared" ref="N17" si="4">N18/(N18+N19)</f>
        <v>0.6875</v>
      </c>
      <c r="O17" s="60"/>
      <c r="P17" s="60">
        <f t="shared" ref="P17" si="5">P18/(P18+P19)</f>
        <v>0.76470588235294112</v>
      </c>
      <c r="Q17" s="60"/>
      <c r="R17" s="60">
        <f t="shared" ref="R17" si="6">R18/(R18+R19)</f>
        <v>0.5</v>
      </c>
      <c r="S17" s="60"/>
      <c r="T17" s="60">
        <f t="shared" ref="T17" si="7">T18/(T18+T19)</f>
        <v>0.58823529411764708</v>
      </c>
      <c r="U17" s="60"/>
      <c r="V17" s="60">
        <f t="shared" ref="V17" si="8">V18/(V18+V19)</f>
        <v>0.52631578947368418</v>
      </c>
      <c r="W17" s="60"/>
      <c r="X17" s="60">
        <f t="shared" ref="X17" si="9">X18/(X18+X19)</f>
        <v>0.5</v>
      </c>
      <c r="Y17" s="60"/>
      <c r="Z17" s="60">
        <f t="shared" ref="Z17" si="10">Z18/(Z18+Z19)</f>
        <v>0.47368421052631576</v>
      </c>
      <c r="AA17" s="60"/>
      <c r="AB17" s="60">
        <f t="shared" ref="AB17" si="11">AB18/(AB18+AB19)</f>
        <v>0.23529411764705882</v>
      </c>
      <c r="AC17" s="60"/>
      <c r="AD17" s="60">
        <f t="shared" ref="AD17" si="12">AD18/(AD18+AD19)</f>
        <v>0.26666666666666666</v>
      </c>
      <c r="AE17" s="60"/>
      <c r="AF17" s="60">
        <f t="shared" ref="AF17" si="13">AF18/(AF18+AF19)</f>
        <v>0</v>
      </c>
      <c r="AG17" s="60"/>
      <c r="AH17" s="60">
        <f t="shared" ref="AH17" si="14">AH18/(AH18+AH19)</f>
        <v>0.25</v>
      </c>
      <c r="AI17" s="60"/>
      <c r="AJ17" s="60">
        <f t="shared" ref="AJ17" si="15">AJ18/(AJ18+AJ19)</f>
        <v>0.25</v>
      </c>
      <c r="AK17" s="60"/>
      <c r="AL17" s="60">
        <f t="shared" ref="AL17" si="16">AL18/(AL18+AL19)</f>
        <v>0.33333333333333331</v>
      </c>
      <c r="AM17" s="60"/>
      <c r="AN17" s="60">
        <f t="shared" ref="AN17" si="17">AN18/(AN18+AN19)</f>
        <v>0</v>
      </c>
      <c r="AO17" s="60"/>
      <c r="AP17" s="60">
        <f t="shared" ref="AP17" si="18">AP18/(AP18+AP19)</f>
        <v>0</v>
      </c>
      <c r="AQ17" s="60"/>
    </row>
    <row r="18" spans="1:43" x14ac:dyDescent="0.25">
      <c r="A18" t="s">
        <v>12</v>
      </c>
      <c r="B18" s="50">
        <f>SUM('October-2022:letzterMonat'!B18)</f>
        <v>12</v>
      </c>
      <c r="C18" s="50"/>
      <c r="D18" s="50">
        <f>SUM('October-2022:letzterMonat'!D18)</f>
        <v>5</v>
      </c>
      <c r="E18" s="50"/>
      <c r="F18" s="52">
        <f>SUM('October-2022:letzterMonat'!F18)</f>
        <v>2</v>
      </c>
      <c r="G18" s="53"/>
      <c r="H18" s="51">
        <f>SUM('October-2022:letzterMonat'!H18)</f>
        <v>7</v>
      </c>
      <c r="I18" s="53"/>
      <c r="J18" s="51">
        <f>SUM('October-2022:letzterMonat'!J18)</f>
        <v>13</v>
      </c>
      <c r="K18" s="53"/>
      <c r="L18" s="52">
        <f>SUM('October-2022:letzterMonat'!L18)</f>
        <v>12</v>
      </c>
      <c r="M18" s="53"/>
      <c r="N18" s="52">
        <f>SUM('October-2022:letzterMonat'!N18)</f>
        <v>11</v>
      </c>
      <c r="O18" s="53"/>
      <c r="P18" s="52">
        <f>SUM('October-2022:letzterMonat'!P18)</f>
        <v>13</v>
      </c>
      <c r="Q18" s="53"/>
      <c r="R18" s="52">
        <f>SUM('October-2022:letzterMonat'!R18)</f>
        <v>2</v>
      </c>
      <c r="S18" s="53"/>
      <c r="T18" s="52">
        <f>SUM('October-2022:letzterMonat'!T18)</f>
        <v>10</v>
      </c>
      <c r="U18" s="53"/>
      <c r="V18" s="52">
        <f>SUM('October-2022:letzterMonat'!V18)</f>
        <v>10</v>
      </c>
      <c r="W18" s="53"/>
      <c r="X18" s="52">
        <f>SUM('October-2022:letzterMonat'!X18)</f>
        <v>9</v>
      </c>
      <c r="Y18" s="53"/>
      <c r="Z18" s="52">
        <f>SUM('October-2022:letzterMonat'!Z18)</f>
        <v>9</v>
      </c>
      <c r="AA18" s="53"/>
      <c r="AB18" s="52">
        <f>SUM('October-2022:letzterMonat'!AB18)</f>
        <v>4</v>
      </c>
      <c r="AC18" s="53"/>
      <c r="AD18" s="52">
        <f>SUM('October-2022:letzterMonat'!AD18)</f>
        <v>4</v>
      </c>
      <c r="AE18" s="53"/>
      <c r="AF18" s="52">
        <f>SUM('October-2022:letzterMonat'!AF18)</f>
        <v>0</v>
      </c>
      <c r="AG18" s="53"/>
      <c r="AH18" s="52">
        <f>SUM('October-2022:letzterMonat'!AH18)</f>
        <v>1</v>
      </c>
      <c r="AI18" s="53"/>
      <c r="AJ18" s="52">
        <f>SUM('October-2022:letzterMonat'!AJ18)</f>
        <v>1</v>
      </c>
      <c r="AK18" s="53"/>
      <c r="AL18" s="52">
        <f>SUM('October-2022:letzterMonat'!AL18)</f>
        <v>1</v>
      </c>
      <c r="AM18" s="53"/>
      <c r="AN18" s="52">
        <f>SUM('October-2022:letzterMonat'!AN18)</f>
        <v>0</v>
      </c>
      <c r="AO18" s="53"/>
      <c r="AP18" s="51">
        <f>SUM('October-2022:letzterMonat'!AP18)</f>
        <v>0</v>
      </c>
      <c r="AQ18" s="53"/>
    </row>
    <row r="19" spans="1:43" x14ac:dyDescent="0.25">
      <c r="A19" t="s">
        <v>13</v>
      </c>
      <c r="B19" s="50">
        <f>SUM('October-2022:letzterMonat'!B19)</f>
        <v>6</v>
      </c>
      <c r="C19" s="50"/>
      <c r="D19" s="50">
        <f>SUM('October-2022:letzterMonat'!D19)</f>
        <v>13</v>
      </c>
      <c r="E19" s="50"/>
      <c r="F19" s="52">
        <f>SUM('October-2022:letzterMonat'!F19)</f>
        <v>2</v>
      </c>
      <c r="G19" s="53"/>
      <c r="H19" s="51">
        <f>SUM('October-2022:letzterMonat'!H19)</f>
        <v>2</v>
      </c>
      <c r="I19" s="53"/>
      <c r="J19" s="51">
        <f>SUM('October-2022:letzterMonat'!J19)</f>
        <v>6</v>
      </c>
      <c r="K19" s="53"/>
      <c r="L19" s="52">
        <f>SUM('October-2022:letzterMonat'!L19)</f>
        <v>6</v>
      </c>
      <c r="M19" s="53"/>
      <c r="N19" s="52">
        <f>SUM('October-2022:letzterMonat'!N19)</f>
        <v>5</v>
      </c>
      <c r="O19" s="53"/>
      <c r="P19" s="52">
        <f>SUM('October-2022:letzterMonat'!P19)</f>
        <v>4</v>
      </c>
      <c r="Q19" s="53"/>
      <c r="R19" s="52">
        <f>SUM('October-2022:letzterMonat'!R19)</f>
        <v>2</v>
      </c>
      <c r="S19" s="53"/>
      <c r="T19" s="52">
        <f>SUM('October-2022:letzterMonat'!T19)</f>
        <v>7</v>
      </c>
      <c r="U19" s="53"/>
      <c r="V19" s="52">
        <f>SUM('October-2022:letzterMonat'!V19)</f>
        <v>9</v>
      </c>
      <c r="W19" s="53"/>
      <c r="X19" s="52">
        <f>SUM('October-2022:letzterMonat'!X19)</f>
        <v>9</v>
      </c>
      <c r="Y19" s="53"/>
      <c r="Z19" s="52">
        <f>SUM('October-2022:letzterMonat'!Z19)</f>
        <v>10</v>
      </c>
      <c r="AA19" s="53"/>
      <c r="AB19" s="52">
        <f>SUM('October-2022:letzterMonat'!AB19)</f>
        <v>13</v>
      </c>
      <c r="AC19" s="53"/>
      <c r="AD19" s="52">
        <f>SUM('October-2022:letzterMonat'!AD19)</f>
        <v>11</v>
      </c>
      <c r="AE19" s="53"/>
      <c r="AF19" s="52">
        <f>SUM('October-2022:letzterMonat'!AF19)</f>
        <v>10</v>
      </c>
      <c r="AG19" s="53"/>
      <c r="AH19" s="52">
        <f>SUM('October-2022:letzterMonat'!AH19)</f>
        <v>3</v>
      </c>
      <c r="AI19" s="53"/>
      <c r="AJ19" s="52">
        <f>SUM('October-2022:letzterMonat'!AJ19)</f>
        <v>3</v>
      </c>
      <c r="AK19" s="53"/>
      <c r="AL19" s="52">
        <f>SUM('October-2022:letzterMonat'!AL19)</f>
        <v>2</v>
      </c>
      <c r="AM19" s="53"/>
      <c r="AN19" s="52">
        <f>SUM('October-2022:letzterMonat'!AN19)</f>
        <v>3</v>
      </c>
      <c r="AO19" s="53"/>
      <c r="AP19" s="51">
        <f>SUM('October-2022:letzterMonat'!AP19)</f>
        <v>5</v>
      </c>
      <c r="AQ19" s="53"/>
    </row>
    <row r="20" spans="1:43" x14ac:dyDescent="0.25">
      <c r="A20" t="s">
        <v>14</v>
      </c>
      <c r="B20" s="50">
        <f>SUM('October-2022:letzterMonat'!B20)</f>
        <v>96</v>
      </c>
      <c r="C20" s="50"/>
      <c r="D20" s="50">
        <f>SUM('October-2022:letzterMonat'!D20)</f>
        <v>50</v>
      </c>
      <c r="E20" s="50"/>
      <c r="F20" s="45">
        <f>SUM('October-2022:letzterMonat'!F20)</f>
        <v>2</v>
      </c>
      <c r="G20" s="46"/>
      <c r="H20" s="71">
        <f>SUM('October-2022:letzterMonat'!H20)</f>
        <v>0</v>
      </c>
      <c r="I20" s="46"/>
      <c r="J20" s="71">
        <f>SUM('October-2022:letzterMonat'!J20)</f>
        <v>7</v>
      </c>
      <c r="K20" s="46"/>
      <c r="L20" s="45">
        <f>SUM('October-2022:letzterMonat'!L20)</f>
        <v>8</v>
      </c>
      <c r="M20" s="46"/>
      <c r="N20" s="45">
        <f>SUM('October-2022:letzterMonat'!N20)</f>
        <v>31</v>
      </c>
      <c r="O20" s="46"/>
      <c r="P20" s="45">
        <f>SUM('October-2022:letzterMonat'!P20)</f>
        <v>22</v>
      </c>
      <c r="Q20" s="46"/>
      <c r="R20" s="45">
        <f>SUM('October-2022:letzterMonat'!R20)</f>
        <v>0</v>
      </c>
      <c r="S20" s="46"/>
      <c r="T20" s="45">
        <f>SUM('October-2022:letzterMonat'!T20)</f>
        <v>29</v>
      </c>
      <c r="U20" s="46"/>
      <c r="V20" s="45">
        <f>SUM('October-2022:letzterMonat'!V20)</f>
        <v>2</v>
      </c>
      <c r="W20" s="46"/>
      <c r="X20" s="45">
        <f>SUM('October-2022:letzterMonat'!X20)</f>
        <v>2</v>
      </c>
      <c r="Y20" s="46"/>
      <c r="Z20" s="45">
        <f>SUM('October-2022:letzterMonat'!Z20)</f>
        <v>2</v>
      </c>
      <c r="AA20" s="46"/>
      <c r="AB20" s="45">
        <f>SUM('October-2022:letzterMonat'!AB20)</f>
        <v>15</v>
      </c>
      <c r="AC20" s="46"/>
      <c r="AD20" s="45">
        <f>SUM('October-2022:letzterMonat'!AD20)</f>
        <v>10</v>
      </c>
      <c r="AE20" s="46"/>
      <c r="AF20" s="45">
        <f>SUM('October-2022:letzterMonat'!AF20)</f>
        <v>2</v>
      </c>
      <c r="AG20" s="46"/>
      <c r="AH20" s="45">
        <f>SUM('October-2022:letzterMonat'!AH20)</f>
        <v>1</v>
      </c>
      <c r="AI20" s="46"/>
      <c r="AJ20" s="45">
        <f>SUM('October-2022:letzterMonat'!AJ20)</f>
        <v>0</v>
      </c>
      <c r="AK20" s="46"/>
      <c r="AL20" s="45">
        <f>SUM('October-2022:letzterMonat'!AL20)</f>
        <v>0</v>
      </c>
      <c r="AM20" s="46"/>
      <c r="AN20" s="45">
        <f>SUM('October-2022:letzterMonat'!AN20)</f>
        <v>1</v>
      </c>
      <c r="AO20" s="46"/>
      <c r="AP20" s="71">
        <f>SUM('October-2022:letzterMonat'!AP20)</f>
        <v>2</v>
      </c>
      <c r="AQ20" s="46"/>
    </row>
    <row r="21" spans="1:43" x14ac:dyDescent="0.25">
      <c r="K21" s="9"/>
      <c r="L21" s="9"/>
    </row>
    <row r="23" spans="1:43" x14ac:dyDescent="0.25">
      <c r="D23" s="9"/>
    </row>
    <row r="40" spans="1:3" x14ac:dyDescent="0.25">
      <c r="A40" t="s">
        <v>45</v>
      </c>
      <c r="C40">
        <f>(D18 -T18)/(D19+D18-T18-T19)</f>
        <v>-5</v>
      </c>
    </row>
  </sheetData>
  <mergeCells count="105">
    <mergeCell ref="P20:Q20"/>
    <mergeCell ref="R20:S20"/>
    <mergeCell ref="T20:U20"/>
    <mergeCell ref="V20:W20"/>
    <mergeCell ref="X20:Y20"/>
    <mergeCell ref="Z20:AA20"/>
    <mergeCell ref="AL19:AM19"/>
    <mergeCell ref="AN19:AO19"/>
    <mergeCell ref="AF17:AG17"/>
    <mergeCell ref="AH17:AI17"/>
    <mergeCell ref="AJ17:AK17"/>
    <mergeCell ref="AL17:AM17"/>
    <mergeCell ref="AN17:AO17"/>
    <mergeCell ref="T17:U17"/>
    <mergeCell ref="V17:W17"/>
    <mergeCell ref="X17:Y17"/>
    <mergeCell ref="Z17:AA17"/>
    <mergeCell ref="AB17:AC17"/>
    <mergeCell ref="AD17:AE17"/>
    <mergeCell ref="AD19:AE19"/>
    <mergeCell ref="AF19:AG19"/>
    <mergeCell ref="AH19:AI19"/>
    <mergeCell ref="AJ19:AK19"/>
    <mergeCell ref="X19:Y19"/>
    <mergeCell ref="B17:C17"/>
    <mergeCell ref="D17:E17"/>
    <mergeCell ref="H17:I17"/>
    <mergeCell ref="J17:K17"/>
    <mergeCell ref="L17:M17"/>
    <mergeCell ref="N17:O17"/>
    <mergeCell ref="P17:Q17"/>
    <mergeCell ref="R17:S17"/>
    <mergeCell ref="AB20:AC20"/>
    <mergeCell ref="V18:W18"/>
    <mergeCell ref="B20:C20"/>
    <mergeCell ref="D20:E20"/>
    <mergeCell ref="F20:G20"/>
    <mergeCell ref="H20:I20"/>
    <mergeCell ref="J20:K20"/>
    <mergeCell ref="L20:M20"/>
    <mergeCell ref="N20:O20"/>
    <mergeCell ref="Z19:AA19"/>
    <mergeCell ref="AB19:AC19"/>
    <mergeCell ref="N19:O19"/>
    <mergeCell ref="P19:Q19"/>
    <mergeCell ref="R19:S19"/>
    <mergeCell ref="T19:U19"/>
    <mergeCell ref="V19:W19"/>
    <mergeCell ref="B19:C19"/>
    <mergeCell ref="D19:E19"/>
    <mergeCell ref="F19:G19"/>
    <mergeCell ref="H19:I19"/>
    <mergeCell ref="J19:K19"/>
    <mergeCell ref="L19:M19"/>
    <mergeCell ref="X18:Y18"/>
    <mergeCell ref="Z18:AA18"/>
    <mergeCell ref="AB18:AC18"/>
    <mergeCell ref="L18:M18"/>
    <mergeCell ref="N18:O18"/>
    <mergeCell ref="AL1:AM1"/>
    <mergeCell ref="AN1:AO1"/>
    <mergeCell ref="AP1:AQ1"/>
    <mergeCell ref="AF1:AG1"/>
    <mergeCell ref="AH1:AI1"/>
    <mergeCell ref="AJ1:AK1"/>
    <mergeCell ref="AN20:AO20"/>
    <mergeCell ref="AP20:AQ20"/>
    <mergeCell ref="AD20:AE20"/>
    <mergeCell ref="AJ18:AK18"/>
    <mergeCell ref="AL18:AM18"/>
    <mergeCell ref="AN18:AO18"/>
    <mergeCell ref="AP18:AQ18"/>
    <mergeCell ref="AD18:AE18"/>
    <mergeCell ref="AF18:AG18"/>
    <mergeCell ref="AH18:AI18"/>
    <mergeCell ref="AF20:AG20"/>
    <mergeCell ref="AH20:AI20"/>
    <mergeCell ref="AJ20:AK20"/>
    <mergeCell ref="AL20:AM20"/>
    <mergeCell ref="AP17:AQ17"/>
    <mergeCell ref="AP19:AQ19"/>
    <mergeCell ref="F17:G17"/>
    <mergeCell ref="B18:C18"/>
    <mergeCell ref="D18:E18"/>
    <mergeCell ref="F18:G18"/>
    <mergeCell ref="H18:I18"/>
    <mergeCell ref="J18:K18"/>
    <mergeCell ref="Z1:AA1"/>
    <mergeCell ref="AB1:AC1"/>
    <mergeCell ref="AD1:AE1"/>
    <mergeCell ref="N1:O1"/>
    <mergeCell ref="P1:Q1"/>
    <mergeCell ref="R1:S1"/>
    <mergeCell ref="T1:U1"/>
    <mergeCell ref="V1:W1"/>
    <mergeCell ref="X1:Y1"/>
    <mergeCell ref="P18:Q18"/>
    <mergeCell ref="R18:S18"/>
    <mergeCell ref="T18:U18"/>
    <mergeCell ref="H1:I1"/>
    <mergeCell ref="J1:K1"/>
    <mergeCell ref="L1:M1"/>
    <mergeCell ref="B1:C1"/>
    <mergeCell ref="D1:E1"/>
    <mergeCell ref="F1:G1"/>
  </mergeCells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C8569-2492-4E6D-ACCA-8DF4BDA90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October-2022</vt:lpstr>
      <vt:lpstr>Oktober Veröffentlichung</vt:lpstr>
      <vt:lpstr>November-2022</vt:lpstr>
      <vt:lpstr>November Veröffentlichung </vt:lpstr>
      <vt:lpstr>Dezember</vt:lpstr>
      <vt:lpstr>letzterMonat</vt:lpstr>
      <vt:lpstr>Jahresauswertung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Fabian Frank</cp:lastModifiedBy>
  <dcterms:created xsi:type="dcterms:W3CDTF">2022-09-29T13:25:45Z</dcterms:created>
  <dcterms:modified xsi:type="dcterms:W3CDTF">2022-12-04T22:48:47Z</dcterms:modified>
</cp:coreProperties>
</file>