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idas A\Desktop\"/>
    </mc:Choice>
  </mc:AlternateContent>
  <xr:revisionPtr revIDLastSave="0" documentId="8_{AFB6A43E-685B-40A8-9A70-90ABE76630FE}" xr6:coauthVersionLast="45" xr6:coauthVersionMax="45" xr10:uidLastSave="{00000000-0000-0000-0000-000000000000}"/>
  <bookViews>
    <workbookView xWindow="-108" yWindow="-108" windowWidth="23256" windowHeight="13176" xr2:uid="{D683A820-44C8-41D6-9C3B-AB145F61BAA7}"/>
  </bookViews>
  <sheets>
    <sheet name="Ideal_Ramjet" sheetId="1" r:id="rId1"/>
    <sheet name="Real_Ramje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4" i="2" l="1"/>
  <c r="M35" i="2"/>
  <c r="M36" i="2"/>
  <c r="M37" i="2"/>
  <c r="M38" i="2"/>
  <c r="M39" i="2"/>
  <c r="M40" i="2"/>
  <c r="M41" i="2"/>
  <c r="M42" i="2"/>
  <c r="M33" i="2"/>
  <c r="M18" i="2"/>
  <c r="M19" i="2"/>
  <c r="M20" i="2"/>
  <c r="M21" i="2"/>
  <c r="M22" i="2"/>
  <c r="M23" i="2"/>
  <c r="M24" i="2"/>
  <c r="M25" i="2"/>
  <c r="M26" i="2"/>
  <c r="M17" i="2"/>
  <c r="M3" i="2"/>
  <c r="M4" i="2"/>
  <c r="M5" i="2"/>
  <c r="M6" i="2"/>
  <c r="M7" i="2"/>
  <c r="M8" i="2"/>
  <c r="M9" i="2"/>
  <c r="M10" i="2"/>
  <c r="M11" i="2"/>
  <c r="M2" i="2"/>
  <c r="G42" i="2"/>
  <c r="H42" i="2" s="1"/>
  <c r="C42" i="2"/>
  <c r="B42" i="2"/>
  <c r="E42" i="2" s="1"/>
  <c r="F42" i="2" s="1"/>
  <c r="G41" i="2"/>
  <c r="H41" i="2" s="1"/>
  <c r="E41" i="2"/>
  <c r="F41" i="2" s="1"/>
  <c r="I41" i="2" s="1"/>
  <c r="J41" i="2" s="1"/>
  <c r="C41" i="2"/>
  <c r="B41" i="2"/>
  <c r="G40" i="2"/>
  <c r="H40" i="2" s="1"/>
  <c r="C40" i="2"/>
  <c r="B40" i="2"/>
  <c r="E40" i="2" s="1"/>
  <c r="F40" i="2" s="1"/>
  <c r="G39" i="2"/>
  <c r="H39" i="2" s="1"/>
  <c r="K39" i="2" s="1"/>
  <c r="E39" i="2"/>
  <c r="F39" i="2" s="1"/>
  <c r="C39" i="2"/>
  <c r="B39" i="2"/>
  <c r="G38" i="2"/>
  <c r="H38" i="2" s="1"/>
  <c r="C38" i="2"/>
  <c r="B38" i="2"/>
  <c r="E38" i="2" s="1"/>
  <c r="F38" i="2" s="1"/>
  <c r="G37" i="2"/>
  <c r="H37" i="2" s="1"/>
  <c r="E37" i="2"/>
  <c r="F37" i="2" s="1"/>
  <c r="C37" i="2"/>
  <c r="B37" i="2"/>
  <c r="G36" i="2"/>
  <c r="H36" i="2" s="1"/>
  <c r="C36" i="2"/>
  <c r="B36" i="2"/>
  <c r="E36" i="2" s="1"/>
  <c r="F36" i="2" s="1"/>
  <c r="G35" i="2"/>
  <c r="H35" i="2" s="1"/>
  <c r="C35" i="2"/>
  <c r="B35" i="2"/>
  <c r="E35" i="2" s="1"/>
  <c r="F35" i="2" s="1"/>
  <c r="G34" i="2"/>
  <c r="H34" i="2" s="1"/>
  <c r="C34" i="2"/>
  <c r="B34" i="2"/>
  <c r="E34" i="2" s="1"/>
  <c r="F34" i="2" s="1"/>
  <c r="I34" i="2" s="1"/>
  <c r="J34" i="2" s="1"/>
  <c r="G33" i="2"/>
  <c r="H33" i="2" s="1"/>
  <c r="E33" i="2"/>
  <c r="F33" i="2" s="1"/>
  <c r="C33" i="2"/>
  <c r="B33" i="2"/>
  <c r="H26" i="2"/>
  <c r="G26" i="2"/>
  <c r="C26" i="2"/>
  <c r="B26" i="2"/>
  <c r="E26" i="2" s="1"/>
  <c r="F26" i="2" s="1"/>
  <c r="I26" i="2" s="1"/>
  <c r="J26" i="2" s="1"/>
  <c r="G25" i="2"/>
  <c r="H25" i="2" s="1"/>
  <c r="E25" i="2"/>
  <c r="F25" i="2" s="1"/>
  <c r="I25" i="2" s="1"/>
  <c r="J25" i="2" s="1"/>
  <c r="C25" i="2"/>
  <c r="B25" i="2"/>
  <c r="G24" i="2"/>
  <c r="H24" i="2" s="1"/>
  <c r="E24" i="2"/>
  <c r="F24" i="2" s="1"/>
  <c r="I24" i="2" s="1"/>
  <c r="J24" i="2" s="1"/>
  <c r="C24" i="2"/>
  <c r="B24" i="2"/>
  <c r="G23" i="2"/>
  <c r="H23" i="2" s="1"/>
  <c r="C23" i="2"/>
  <c r="B23" i="2"/>
  <c r="E23" i="2" s="1"/>
  <c r="F23" i="2" s="1"/>
  <c r="H22" i="2"/>
  <c r="G22" i="2"/>
  <c r="C22" i="2"/>
  <c r="B22" i="2"/>
  <c r="E22" i="2" s="1"/>
  <c r="F22" i="2" s="1"/>
  <c r="G21" i="2"/>
  <c r="H21" i="2" s="1"/>
  <c r="E21" i="2"/>
  <c r="F21" i="2" s="1"/>
  <c r="C21" i="2"/>
  <c r="B21" i="2"/>
  <c r="G20" i="2"/>
  <c r="H20" i="2" s="1"/>
  <c r="E20" i="2"/>
  <c r="F20" i="2" s="1"/>
  <c r="C20" i="2"/>
  <c r="B20" i="2"/>
  <c r="G19" i="2"/>
  <c r="H19" i="2" s="1"/>
  <c r="C19" i="2"/>
  <c r="B19" i="2"/>
  <c r="E19" i="2" s="1"/>
  <c r="F19" i="2" s="1"/>
  <c r="H18" i="2"/>
  <c r="G18" i="2"/>
  <c r="C18" i="2"/>
  <c r="B18" i="2"/>
  <c r="E18" i="2" s="1"/>
  <c r="F18" i="2" s="1"/>
  <c r="G17" i="2"/>
  <c r="H17" i="2" s="1"/>
  <c r="E17" i="2"/>
  <c r="F17" i="2" s="1"/>
  <c r="I17" i="2" s="1"/>
  <c r="J17" i="2" s="1"/>
  <c r="C17" i="2"/>
  <c r="B17" i="2"/>
  <c r="L3" i="2"/>
  <c r="L4" i="2"/>
  <c r="L5" i="2"/>
  <c r="L6" i="2"/>
  <c r="L7" i="2"/>
  <c r="L8" i="2"/>
  <c r="L9" i="2"/>
  <c r="L10" i="2"/>
  <c r="L11" i="2"/>
  <c r="L2" i="2"/>
  <c r="K3" i="2"/>
  <c r="K4" i="2"/>
  <c r="K5" i="2"/>
  <c r="K6" i="2"/>
  <c r="K7" i="2"/>
  <c r="K8" i="2"/>
  <c r="K9" i="2"/>
  <c r="K10" i="2"/>
  <c r="K11" i="2"/>
  <c r="K2" i="2"/>
  <c r="J3" i="2"/>
  <c r="J4" i="2"/>
  <c r="J5" i="2"/>
  <c r="J6" i="2"/>
  <c r="J7" i="2"/>
  <c r="J8" i="2"/>
  <c r="J9" i="2"/>
  <c r="J10" i="2"/>
  <c r="J11" i="2"/>
  <c r="J2" i="2"/>
  <c r="I3" i="2"/>
  <c r="I4" i="2"/>
  <c r="I5" i="2"/>
  <c r="I6" i="2"/>
  <c r="I7" i="2"/>
  <c r="I8" i="2"/>
  <c r="I9" i="2"/>
  <c r="I10" i="2"/>
  <c r="I11" i="2"/>
  <c r="I2" i="2"/>
  <c r="H3" i="2"/>
  <c r="H4" i="2"/>
  <c r="H5" i="2"/>
  <c r="H6" i="2"/>
  <c r="H7" i="2"/>
  <c r="H8" i="2"/>
  <c r="H9" i="2"/>
  <c r="H10" i="2"/>
  <c r="H11" i="2"/>
  <c r="H2" i="2"/>
  <c r="G3" i="2"/>
  <c r="G4" i="2"/>
  <c r="G5" i="2"/>
  <c r="G6" i="2"/>
  <c r="G7" i="2"/>
  <c r="G8" i="2"/>
  <c r="G9" i="2"/>
  <c r="G10" i="2"/>
  <c r="G11" i="2"/>
  <c r="G2" i="2"/>
  <c r="F3" i="2"/>
  <c r="F4" i="2"/>
  <c r="F5" i="2"/>
  <c r="F6" i="2"/>
  <c r="F7" i="2"/>
  <c r="F8" i="2"/>
  <c r="F9" i="2"/>
  <c r="F10" i="2"/>
  <c r="F11" i="2"/>
  <c r="F2" i="2"/>
  <c r="E3" i="2"/>
  <c r="E4" i="2"/>
  <c r="E5" i="2"/>
  <c r="E6" i="2"/>
  <c r="E7" i="2"/>
  <c r="E8" i="2"/>
  <c r="E9" i="2"/>
  <c r="E10" i="2"/>
  <c r="E11" i="2"/>
  <c r="E2" i="2"/>
  <c r="C3" i="2"/>
  <c r="C4" i="2"/>
  <c r="C5" i="2"/>
  <c r="C6" i="2"/>
  <c r="C7" i="2"/>
  <c r="C8" i="2"/>
  <c r="C9" i="2"/>
  <c r="C10" i="2"/>
  <c r="C11" i="2"/>
  <c r="C2" i="2"/>
  <c r="B11" i="2"/>
  <c r="B3" i="2"/>
  <c r="B4" i="2"/>
  <c r="B5" i="2"/>
  <c r="B6" i="2"/>
  <c r="B7" i="2"/>
  <c r="B8" i="2"/>
  <c r="B9" i="2"/>
  <c r="B10" i="2"/>
  <c r="B2" i="2"/>
  <c r="B2" i="1"/>
  <c r="E2" i="1"/>
  <c r="G2" i="1" s="1"/>
  <c r="C42" i="1"/>
  <c r="B42" i="1"/>
  <c r="E42" i="1" s="1"/>
  <c r="F42" i="1" s="1"/>
  <c r="E41" i="1"/>
  <c r="G41" i="1" s="1"/>
  <c r="C41" i="1"/>
  <c r="B41" i="1"/>
  <c r="C40" i="1"/>
  <c r="B40" i="1"/>
  <c r="E40" i="1" s="1"/>
  <c r="E39" i="1"/>
  <c r="F39" i="1" s="1"/>
  <c r="C39" i="1"/>
  <c r="B39" i="1"/>
  <c r="C38" i="1"/>
  <c r="G38" i="1" s="1"/>
  <c r="B38" i="1"/>
  <c r="E38" i="1" s="1"/>
  <c r="F38" i="1" s="1"/>
  <c r="E37" i="1"/>
  <c r="G37" i="1" s="1"/>
  <c r="C37" i="1"/>
  <c r="B37" i="1"/>
  <c r="C36" i="1"/>
  <c r="B36" i="1"/>
  <c r="E36" i="1" s="1"/>
  <c r="E35" i="1"/>
  <c r="F35" i="1" s="1"/>
  <c r="C35" i="1"/>
  <c r="B35" i="1"/>
  <c r="C34" i="1"/>
  <c r="B34" i="1"/>
  <c r="E34" i="1" s="1"/>
  <c r="F34" i="1" s="1"/>
  <c r="E33" i="1"/>
  <c r="F33" i="1" s="1"/>
  <c r="C33" i="1"/>
  <c r="B33" i="1"/>
  <c r="E28" i="1"/>
  <c r="F28" i="1" s="1"/>
  <c r="C28" i="1"/>
  <c r="G28" i="1" s="1"/>
  <c r="B28" i="1"/>
  <c r="C27" i="1"/>
  <c r="B27" i="1"/>
  <c r="E27" i="1" s="1"/>
  <c r="E26" i="1"/>
  <c r="F26" i="1" s="1"/>
  <c r="C26" i="1"/>
  <c r="G26" i="1" s="1"/>
  <c r="K26" i="1" s="1"/>
  <c r="B26" i="1"/>
  <c r="C25" i="1"/>
  <c r="B25" i="1"/>
  <c r="E25" i="1" s="1"/>
  <c r="F25" i="1" s="1"/>
  <c r="E24" i="1"/>
  <c r="F24" i="1" s="1"/>
  <c r="C24" i="1"/>
  <c r="B24" i="1"/>
  <c r="C23" i="1"/>
  <c r="B23" i="1"/>
  <c r="E23" i="1" s="1"/>
  <c r="E22" i="1"/>
  <c r="F22" i="1" s="1"/>
  <c r="C22" i="1"/>
  <c r="G22" i="1" s="1"/>
  <c r="B22" i="1"/>
  <c r="C21" i="1"/>
  <c r="B21" i="1"/>
  <c r="E21" i="1" s="1"/>
  <c r="F21" i="1" s="1"/>
  <c r="E20" i="1"/>
  <c r="F20" i="1" s="1"/>
  <c r="C20" i="1"/>
  <c r="G20" i="1" s="1"/>
  <c r="K20" i="1" s="1"/>
  <c r="B20" i="1"/>
  <c r="C19" i="1"/>
  <c r="B19" i="1"/>
  <c r="E19" i="1" s="1"/>
  <c r="L3" i="1"/>
  <c r="L4" i="1"/>
  <c r="L5" i="1"/>
  <c r="L6" i="1"/>
  <c r="L7" i="1"/>
  <c r="L8" i="1"/>
  <c r="L9" i="1"/>
  <c r="L10" i="1"/>
  <c r="L11" i="1"/>
  <c r="K3" i="1"/>
  <c r="K4" i="1"/>
  <c r="K5" i="1"/>
  <c r="K6" i="1"/>
  <c r="K7" i="1"/>
  <c r="K8" i="1"/>
  <c r="K9" i="1"/>
  <c r="K10" i="1"/>
  <c r="K11" i="1"/>
  <c r="J3" i="1"/>
  <c r="J4" i="1"/>
  <c r="J5" i="1"/>
  <c r="J6" i="1"/>
  <c r="J7" i="1"/>
  <c r="J8" i="1"/>
  <c r="J9" i="1"/>
  <c r="J10" i="1"/>
  <c r="J11" i="1"/>
  <c r="I3" i="1"/>
  <c r="I4" i="1"/>
  <c r="I5" i="1"/>
  <c r="I6" i="1"/>
  <c r="I7" i="1"/>
  <c r="I8" i="1"/>
  <c r="I9" i="1"/>
  <c r="I10" i="1"/>
  <c r="I11" i="1"/>
  <c r="H3" i="1"/>
  <c r="H4" i="1"/>
  <c r="H5" i="1"/>
  <c r="H6" i="1"/>
  <c r="H7" i="1"/>
  <c r="H8" i="1"/>
  <c r="H9" i="1"/>
  <c r="H10" i="1"/>
  <c r="H11" i="1"/>
  <c r="G3" i="1"/>
  <c r="G4" i="1"/>
  <c r="G5" i="1"/>
  <c r="G6" i="1"/>
  <c r="G7" i="1"/>
  <c r="G8" i="1"/>
  <c r="G9" i="1"/>
  <c r="G10" i="1"/>
  <c r="G11" i="1"/>
  <c r="F3" i="1"/>
  <c r="F4" i="1"/>
  <c r="F5" i="1"/>
  <c r="F6" i="1"/>
  <c r="F7" i="1"/>
  <c r="F8" i="1"/>
  <c r="F9" i="1"/>
  <c r="F10" i="1"/>
  <c r="F11" i="1"/>
  <c r="E3" i="1"/>
  <c r="E4" i="1"/>
  <c r="E5" i="1"/>
  <c r="E6" i="1"/>
  <c r="E7" i="1"/>
  <c r="E8" i="1"/>
  <c r="E9" i="1"/>
  <c r="E10" i="1"/>
  <c r="E11" i="1"/>
  <c r="C3" i="1"/>
  <c r="C4" i="1"/>
  <c r="C5" i="1"/>
  <c r="C6" i="1"/>
  <c r="C7" i="1"/>
  <c r="C8" i="1"/>
  <c r="C9" i="1"/>
  <c r="C10" i="1"/>
  <c r="C11" i="1"/>
  <c r="C2" i="1"/>
  <c r="A15" i="1"/>
  <c r="B3" i="1"/>
  <c r="B4" i="1"/>
  <c r="B5" i="1"/>
  <c r="B6" i="1"/>
  <c r="B7" i="1"/>
  <c r="B8" i="1"/>
  <c r="B9" i="1"/>
  <c r="B10" i="1"/>
  <c r="B11" i="1"/>
  <c r="I36" i="2" l="1"/>
  <c r="J36" i="2" s="1"/>
  <c r="K40" i="2"/>
  <c r="K38" i="2"/>
  <c r="I35" i="2"/>
  <c r="J35" i="2" s="1"/>
  <c r="I37" i="2"/>
  <c r="J37" i="2" s="1"/>
  <c r="I42" i="2"/>
  <c r="J42" i="2" s="1"/>
  <c r="K33" i="2"/>
  <c r="I33" i="2"/>
  <c r="J33" i="2" s="1"/>
  <c r="K36" i="2"/>
  <c r="K34" i="2"/>
  <c r="L34" i="2" s="1"/>
  <c r="I39" i="2"/>
  <c r="J39" i="2" s="1"/>
  <c r="L39" i="2" s="1"/>
  <c r="K41" i="2"/>
  <c r="L41" i="2" s="1"/>
  <c r="K37" i="2"/>
  <c r="I40" i="2"/>
  <c r="J40" i="2" s="1"/>
  <c r="L40" i="2" s="1"/>
  <c r="L36" i="2"/>
  <c r="L37" i="2"/>
  <c r="K35" i="2"/>
  <c r="I38" i="2"/>
  <c r="J38" i="2" s="1"/>
  <c r="L38" i="2" s="1"/>
  <c r="K42" i="2"/>
  <c r="L42" i="2" s="1"/>
  <c r="I23" i="2"/>
  <c r="J23" i="2" s="1"/>
  <c r="K19" i="2"/>
  <c r="K21" i="2"/>
  <c r="I22" i="2"/>
  <c r="J22" i="2" s="1"/>
  <c r="I18" i="2"/>
  <c r="J18" i="2" s="1"/>
  <c r="I20" i="2"/>
  <c r="J20" i="2" s="1"/>
  <c r="L20" i="2" s="1"/>
  <c r="K24" i="2"/>
  <c r="L24" i="2" s="1"/>
  <c r="K26" i="2"/>
  <c r="L26" i="2" s="1"/>
  <c r="K20" i="2"/>
  <c r="K22" i="2"/>
  <c r="K18" i="2"/>
  <c r="I19" i="2"/>
  <c r="J19" i="2" s="1"/>
  <c r="L19" i="2" s="1"/>
  <c r="L25" i="2"/>
  <c r="I21" i="2"/>
  <c r="J21" i="2" s="1"/>
  <c r="L21" i="2" s="1"/>
  <c r="K23" i="2"/>
  <c r="L23" i="2" s="1"/>
  <c r="K25" i="2"/>
  <c r="K17" i="2"/>
  <c r="L17" i="2" s="1"/>
  <c r="L22" i="2"/>
  <c r="F2" i="1"/>
  <c r="H2" i="1" s="1"/>
  <c r="G35" i="1"/>
  <c r="H35" i="1" s="1"/>
  <c r="G39" i="1"/>
  <c r="K39" i="1" s="1"/>
  <c r="F40" i="1"/>
  <c r="G40" i="1"/>
  <c r="F36" i="1"/>
  <c r="G36" i="1"/>
  <c r="G42" i="1"/>
  <c r="K42" i="1" s="1"/>
  <c r="H38" i="1"/>
  <c r="J38" i="1" s="1"/>
  <c r="I38" i="1"/>
  <c r="G34" i="1"/>
  <c r="K34" i="1" s="1"/>
  <c r="K35" i="1"/>
  <c r="K38" i="1"/>
  <c r="F37" i="1"/>
  <c r="F41" i="1"/>
  <c r="K41" i="1" s="1"/>
  <c r="G33" i="1"/>
  <c r="K33" i="1" s="1"/>
  <c r="G24" i="1"/>
  <c r="K24" i="1" s="1"/>
  <c r="H22" i="1"/>
  <c r="J22" i="1" s="1"/>
  <c r="L22" i="1" s="1"/>
  <c r="H26" i="1"/>
  <c r="J26" i="1" s="1"/>
  <c r="L26" i="1" s="1"/>
  <c r="G21" i="1"/>
  <c r="K21" i="1" s="1"/>
  <c r="F23" i="1"/>
  <c r="G23" i="1"/>
  <c r="H20" i="1"/>
  <c r="J20" i="1" s="1"/>
  <c r="L20" i="1" s="1"/>
  <c r="G27" i="1"/>
  <c r="F27" i="1"/>
  <c r="K28" i="1"/>
  <c r="G19" i="1"/>
  <c r="F19" i="1"/>
  <c r="K22" i="1"/>
  <c r="G25" i="1"/>
  <c r="K25" i="1" s="1"/>
  <c r="H28" i="1"/>
  <c r="J28" i="1" s="1"/>
  <c r="L28" i="1" s="1"/>
  <c r="L35" i="2" l="1"/>
  <c r="L33" i="2"/>
  <c r="L18" i="2"/>
  <c r="K2" i="1"/>
  <c r="J35" i="1"/>
  <c r="L35" i="1" s="1"/>
  <c r="I35" i="1"/>
  <c r="H34" i="1"/>
  <c r="J34" i="1" s="1"/>
  <c r="L34" i="1" s="1"/>
  <c r="K40" i="1"/>
  <c r="H39" i="1"/>
  <c r="L38" i="1"/>
  <c r="H42" i="1"/>
  <c r="J42" i="1" s="1"/>
  <c r="L42" i="1" s="1"/>
  <c r="I34" i="1"/>
  <c r="H37" i="1"/>
  <c r="J37" i="1" s="1"/>
  <c r="H40" i="1"/>
  <c r="J40" i="1" s="1"/>
  <c r="L40" i="1" s="1"/>
  <c r="K37" i="1"/>
  <c r="H33" i="1"/>
  <c r="K36" i="1"/>
  <c r="H41" i="1"/>
  <c r="J41" i="1" s="1"/>
  <c r="L41" i="1" s="1"/>
  <c r="H36" i="1"/>
  <c r="J36" i="1" s="1"/>
  <c r="I20" i="1"/>
  <c r="H24" i="1"/>
  <c r="J24" i="1" s="1"/>
  <c r="L24" i="1" s="1"/>
  <c r="H25" i="1"/>
  <c r="J25" i="1" s="1"/>
  <c r="L25" i="1" s="1"/>
  <c r="I28" i="1"/>
  <c r="K27" i="1"/>
  <c r="H21" i="1"/>
  <c r="I25" i="1"/>
  <c r="H27" i="1"/>
  <c r="J27" i="1" s="1"/>
  <c r="L27" i="1" s="1"/>
  <c r="I27" i="1"/>
  <c r="H19" i="1"/>
  <c r="J19" i="1" s="1"/>
  <c r="K19" i="1"/>
  <c r="K23" i="1"/>
  <c r="I26" i="1"/>
  <c r="H23" i="1"/>
  <c r="J23" i="1" s="1"/>
  <c r="L23" i="1" s="1"/>
  <c r="I23" i="1"/>
  <c r="I22" i="1"/>
  <c r="I2" i="1"/>
  <c r="J2" i="1"/>
  <c r="L2" i="1" s="1"/>
  <c r="I42" i="1" l="1"/>
  <c r="J39" i="1"/>
  <c r="L39" i="1" s="1"/>
  <c r="I39" i="1"/>
  <c r="J33" i="1"/>
  <c r="L33" i="1" s="1"/>
  <c r="I33" i="1"/>
  <c r="L36" i="1"/>
  <c r="I36" i="1"/>
  <c r="I40" i="1"/>
  <c r="L37" i="1"/>
  <c r="I41" i="1"/>
  <c r="I37" i="1"/>
  <c r="I24" i="1"/>
  <c r="L19" i="1"/>
  <c r="J21" i="1"/>
  <c r="L21" i="1" s="1"/>
  <c r="I21" i="1"/>
  <c r="I19" i="1"/>
</calcChain>
</file>

<file path=xl/sharedStrings.xml><?xml version="1.0" encoding="utf-8"?>
<sst xmlns="http://schemas.openxmlformats.org/spreadsheetml/2006/main" count="77" uniqueCount="15">
  <si>
    <t>M</t>
  </si>
  <si>
    <t>Ta</t>
  </si>
  <si>
    <t>Toa</t>
  </si>
  <si>
    <t>u</t>
  </si>
  <si>
    <t>To4</t>
  </si>
  <si>
    <t>To4/Toa</t>
  </si>
  <si>
    <t>f</t>
  </si>
  <si>
    <t>Cp</t>
  </si>
  <si>
    <t>Ue</t>
  </si>
  <si>
    <t>T/m</t>
  </si>
  <si>
    <t>TSFC</t>
  </si>
  <si>
    <t>Propulsion efficiency</t>
  </si>
  <si>
    <t>Thermal efficiency</t>
  </si>
  <si>
    <t>Overall efficiency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</si>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</sst>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BC0D-23EC-4EF8-9551-CED9C676B52E}">
  <dimension ref="A1:Q42"/>
  <sheetViews>
    <sheetView tabSelected="1" workbookViewId="0">
      <selection activeCell="O19" sqref="O19"/>
    </sheetView>
  </sheetViews>
  <sheetFormatPr defaultRowHeight="14.4" x14ac:dyDescent="0.3"/>
  <sheetData>
    <row r="1" spans="1:1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7" x14ac:dyDescent="0.3">
      <c r="A2">
        <v>1</v>
      </c>
      <c r="B2">
        <f>220*(1+0.2*A2^2)</f>
        <v>264</v>
      </c>
      <c r="C2">
        <f>(1.4*287*220)^0.5*A2</f>
        <v>297.31464814233419</v>
      </c>
      <c r="D2">
        <v>3000</v>
      </c>
      <c r="E2">
        <f>D2/B2</f>
        <v>11.363636363636363</v>
      </c>
      <c r="F2">
        <f>(E2-1)/((45*10^6/(1004.5*B2))-E2)</f>
        <v>6.5457039762780889E-2</v>
      </c>
      <c r="G2">
        <f>C2*E2^0.5</f>
        <v>1002.2474744293446</v>
      </c>
      <c r="H2">
        <f>(1+F2)*G2-C2</f>
        <v>770.53697907287892</v>
      </c>
      <c r="I2">
        <f>F2*3600/H2</f>
        <v>0.30581964207550821</v>
      </c>
      <c r="J2">
        <f>H2*2*C2/(G2^2-C2^2)</f>
        <v>0.50014393739948781</v>
      </c>
      <c r="K2">
        <f>0.5*(G2^2-C2^2)/(F2*45*10^6)</f>
        <v>0.15550555555555554</v>
      </c>
      <c r="L2">
        <f>J2*K2</f>
        <v>7.7775160843050348E-2</v>
      </c>
    </row>
    <row r="3" spans="1:17" x14ac:dyDescent="0.3">
      <c r="A3">
        <v>2</v>
      </c>
      <c r="B3">
        <f t="shared" ref="B3:B11" si="0">220*(1+0.2*A3^2)</f>
        <v>396</v>
      </c>
      <c r="C3">
        <f t="shared" ref="C3:C11" si="1">(1.4*287*220)^0.5*A3</f>
        <v>594.62929628466838</v>
      </c>
      <c r="D3">
        <v>3000</v>
      </c>
      <c r="E3">
        <f t="shared" ref="E3:E11" si="2">D3/B3</f>
        <v>7.5757575757575761</v>
      </c>
      <c r="F3">
        <f t="shared" ref="F3:F11" si="3">(E3-1)/((45*10^6/(1004.5*B3))-E3)</f>
        <v>6.2299024686506381E-2</v>
      </c>
      <c r="G3">
        <f t="shared" ref="G3:G11" si="4">C3*E3^0.5</f>
        <v>1636.6632722300169</v>
      </c>
      <c r="H3">
        <f t="shared" ref="H3:H11" si="5">(1+F3)*G3-C3</f>
        <v>1143.9965015455045</v>
      </c>
      <c r="I3">
        <f t="shared" ref="I3:I11" si="6">F3*3600/H3</f>
        <v>0.19604648140831921</v>
      </c>
      <c r="J3">
        <f t="shared" ref="J3:J11" si="7">H3*2*C3/(G3^2-C3^2)</f>
        <v>0.58514378384779375</v>
      </c>
      <c r="K3">
        <f t="shared" ref="K3:K11" si="8">0.5*(G3^2-C3^2)/(F3*45*10^6)</f>
        <v>0.41468148148148143</v>
      </c>
      <c r="L3">
        <f t="shared" ref="L3:L11" si="9">J3*K3</f>
        <v>0.24264829116568284</v>
      </c>
    </row>
    <row r="4" spans="1:17" x14ac:dyDescent="0.3">
      <c r="A4">
        <v>3</v>
      </c>
      <c r="B4">
        <f t="shared" si="0"/>
        <v>616</v>
      </c>
      <c r="C4">
        <f t="shared" si="1"/>
        <v>891.94394442700263</v>
      </c>
      <c r="D4">
        <v>3000</v>
      </c>
      <c r="E4">
        <f t="shared" si="2"/>
        <v>4.8701298701298699</v>
      </c>
      <c r="F4">
        <f t="shared" si="3"/>
        <v>5.7035666226048852E-2</v>
      </c>
      <c r="G4">
        <f t="shared" si="4"/>
        <v>1968.3749642789098</v>
      </c>
      <c r="H4">
        <f t="shared" si="5"/>
        <v>1188.6985973222302</v>
      </c>
      <c r="I4">
        <f t="shared" si="6"/>
        <v>0.17273377698629169</v>
      </c>
      <c r="J4">
        <f t="shared" si="7"/>
        <v>0.68871357873657346</v>
      </c>
      <c r="K4">
        <f t="shared" si="8"/>
        <v>0.59980714285714276</v>
      </c>
      <c r="L4">
        <f t="shared" si="9"/>
        <v>0.41309532390890197</v>
      </c>
    </row>
    <row r="5" spans="1:17" x14ac:dyDescent="0.3">
      <c r="A5">
        <v>4</v>
      </c>
      <c r="B5">
        <f t="shared" si="0"/>
        <v>924</v>
      </c>
      <c r="C5">
        <f t="shared" si="1"/>
        <v>1189.2585925693368</v>
      </c>
      <c r="D5">
        <v>3000</v>
      </c>
      <c r="E5">
        <f t="shared" si="2"/>
        <v>3.2467532467532467</v>
      </c>
      <c r="F5">
        <f t="shared" si="3"/>
        <v>4.9666964381408309E-2</v>
      </c>
      <c r="G5">
        <f t="shared" si="4"/>
        <v>2142.8952377566197</v>
      </c>
      <c r="H5">
        <f t="shared" si="5"/>
        <v>1060.0677466340305</v>
      </c>
      <c r="I5">
        <f t="shared" si="6"/>
        <v>0.16866947639979257</v>
      </c>
      <c r="J5">
        <f t="shared" si="7"/>
        <v>0.79347261157261151</v>
      </c>
      <c r="K5">
        <f t="shared" si="8"/>
        <v>0.71088253968253967</v>
      </c>
      <c r="L5">
        <f t="shared" si="9"/>
        <v>0.56406582528327542</v>
      </c>
      <c r="P5" t="s">
        <v>1</v>
      </c>
      <c r="Q5">
        <v>220</v>
      </c>
    </row>
    <row r="6" spans="1:17" x14ac:dyDescent="0.3">
      <c r="A6">
        <v>5</v>
      </c>
      <c r="B6">
        <f t="shared" si="0"/>
        <v>1320</v>
      </c>
      <c r="C6">
        <f t="shared" si="1"/>
        <v>1486.5732407116709</v>
      </c>
      <c r="D6">
        <v>3000</v>
      </c>
      <c r="E6">
        <f t="shared" si="2"/>
        <v>2.2727272727272729</v>
      </c>
      <c r="F6">
        <f t="shared" si="3"/>
        <v>4.0192919152584772E-2</v>
      </c>
      <c r="G6">
        <f t="shared" si="4"/>
        <v>2241.093483101497</v>
      </c>
      <c r="H6">
        <f t="shared" si="5"/>
        <v>844.59633156950918</v>
      </c>
      <c r="I6">
        <f t="shared" si="6"/>
        <v>0.17131794626720684</v>
      </c>
      <c r="J6">
        <f t="shared" si="7"/>
        <v>0.89280687315258045</v>
      </c>
      <c r="K6">
        <f t="shared" si="8"/>
        <v>0.77752777777777771</v>
      </c>
      <c r="L6">
        <f t="shared" si="9"/>
        <v>0.69418214406705214</v>
      </c>
    </row>
    <row r="7" spans="1:17" x14ac:dyDescent="0.3">
      <c r="A7">
        <v>6</v>
      </c>
      <c r="B7">
        <f t="shared" si="0"/>
        <v>1803.9999999999998</v>
      </c>
      <c r="C7">
        <f t="shared" si="1"/>
        <v>1783.8878888540053</v>
      </c>
      <c r="D7">
        <v>3000</v>
      </c>
      <c r="E7">
        <f t="shared" si="2"/>
        <v>1.6629711751662972</v>
      </c>
      <c r="F7">
        <f t="shared" si="3"/>
        <v>2.86135305395782E-2</v>
      </c>
      <c r="G7">
        <f t="shared" si="4"/>
        <v>2300.4347415216976</v>
      </c>
      <c r="H7">
        <f t="shared" si="5"/>
        <v>582.37041239853033</v>
      </c>
      <c r="I7">
        <f t="shared" si="6"/>
        <v>0.17687833679295872</v>
      </c>
      <c r="J7">
        <f t="shared" si="7"/>
        <v>0.98484320894350319</v>
      </c>
      <c r="K7">
        <f t="shared" si="8"/>
        <v>0.81924878048780447</v>
      </c>
      <c r="L7">
        <f t="shared" si="9"/>
        <v>0.80683159789866099</v>
      </c>
    </row>
    <row r="8" spans="1:17" x14ac:dyDescent="0.3">
      <c r="A8">
        <v>7</v>
      </c>
      <c r="B8">
        <f t="shared" si="0"/>
        <v>2376</v>
      </c>
      <c r="C8">
        <f t="shared" si="1"/>
        <v>2081.2025369963394</v>
      </c>
      <c r="D8">
        <v>3000</v>
      </c>
      <c r="E8">
        <f t="shared" si="2"/>
        <v>1.2626262626262625</v>
      </c>
      <c r="F8">
        <f t="shared" si="3"/>
        <v>1.4928798542388622E-2</v>
      </c>
      <c r="G8">
        <f t="shared" si="4"/>
        <v>2338.5774403351375</v>
      </c>
      <c r="H8">
        <f t="shared" si="5"/>
        <v>292.28705482133637</v>
      </c>
      <c r="I8">
        <f t="shared" si="6"/>
        <v>0.18387292172570024</v>
      </c>
      <c r="J8">
        <f t="shared" si="7"/>
        <v>1.0695154849152484</v>
      </c>
      <c r="K8">
        <f t="shared" si="8"/>
        <v>0.8466413580246912</v>
      </c>
      <c r="L8">
        <f t="shared" si="9"/>
        <v>0.90549604257708205</v>
      </c>
    </row>
    <row r="9" spans="1:17" x14ac:dyDescent="0.3">
      <c r="A9">
        <v>8</v>
      </c>
      <c r="B9">
        <f t="shared" si="0"/>
        <v>3036</v>
      </c>
      <c r="C9">
        <f t="shared" si="1"/>
        <v>2378.5171851386735</v>
      </c>
      <c r="D9">
        <v>3000</v>
      </c>
      <c r="E9">
        <f t="shared" si="2"/>
        <v>0.98814229249011853</v>
      </c>
      <c r="F9">
        <f t="shared" si="3"/>
        <v>-8.6127683898396229E-4</v>
      </c>
      <c r="G9">
        <f t="shared" si="4"/>
        <v>2364.373250898685</v>
      </c>
      <c r="H9">
        <f t="shared" si="5"/>
        <v>-16.180314159700629</v>
      </c>
      <c r="I9">
        <f t="shared" si="6"/>
        <v>0.19162771437805209</v>
      </c>
      <c r="J9">
        <f t="shared" si="7"/>
        <v>1.1473869821029008</v>
      </c>
      <c r="K9">
        <f t="shared" si="8"/>
        <v>0.86542222222222642</v>
      </c>
      <c r="L9">
        <f t="shared" si="9"/>
        <v>0.9929741918003463</v>
      </c>
    </row>
    <row r="10" spans="1:17" x14ac:dyDescent="0.3">
      <c r="A10">
        <v>9</v>
      </c>
      <c r="B10">
        <f t="shared" si="0"/>
        <v>3784</v>
      </c>
      <c r="C10">
        <f t="shared" si="1"/>
        <v>2675.8318332810077</v>
      </c>
      <c r="D10">
        <v>3000</v>
      </c>
      <c r="E10">
        <f t="shared" si="2"/>
        <v>0.79281183932346722</v>
      </c>
      <c r="F10">
        <f t="shared" si="3"/>
        <v>-1.8756695604539558E-2</v>
      </c>
      <c r="G10">
        <f t="shared" si="4"/>
        <v>2382.5601825044864</v>
      </c>
      <c r="H10">
        <f t="shared" si="5"/>
        <v>-337.9606068792541</v>
      </c>
      <c r="I10">
        <f t="shared" si="6"/>
        <v>0.19979874222579819</v>
      </c>
      <c r="J10">
        <f t="shared" si="7"/>
        <v>1.2191926223072793</v>
      </c>
      <c r="K10">
        <f t="shared" si="8"/>
        <v>0.87878720930232557</v>
      </c>
      <c r="L10">
        <f t="shared" si="9"/>
        <v>1.0714108821593982</v>
      </c>
    </row>
    <row r="11" spans="1:17" x14ac:dyDescent="0.3">
      <c r="A11">
        <v>10</v>
      </c>
      <c r="B11">
        <f t="shared" si="0"/>
        <v>4620</v>
      </c>
      <c r="C11">
        <f t="shared" si="1"/>
        <v>2973.1464814233418</v>
      </c>
      <c r="D11">
        <v>3000</v>
      </c>
      <c r="E11">
        <f t="shared" si="2"/>
        <v>0.64935064935064934</v>
      </c>
      <c r="F11">
        <f t="shared" si="3"/>
        <v>-3.8757457754278163E-2</v>
      </c>
      <c r="G11">
        <f t="shared" si="4"/>
        <v>2395.8297101421877</v>
      </c>
      <c r="H11">
        <f t="shared" si="5"/>
        <v>-670.17304005843471</v>
      </c>
      <c r="I11">
        <f t="shared" si="6"/>
        <v>0.20819525641203884</v>
      </c>
      <c r="J11">
        <f t="shared" si="7"/>
        <v>1.2856643541066719</v>
      </c>
      <c r="K11">
        <f t="shared" si="8"/>
        <v>0.88860317460317428</v>
      </c>
      <c r="L11">
        <f t="shared" si="9"/>
        <v>1.1424454265333284</v>
      </c>
    </row>
    <row r="14" spans="1:17" x14ac:dyDescent="0.3">
      <c r="A14" t="s">
        <v>7</v>
      </c>
    </row>
    <row r="15" spans="1:17" x14ac:dyDescent="0.3">
      <c r="A15">
        <f>287*1.4/0.4</f>
        <v>1004.4999999999999</v>
      </c>
    </row>
    <row r="18" spans="1:12" x14ac:dyDescent="0.3">
      <c r="A18" t="s">
        <v>0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</row>
    <row r="19" spans="1:12" x14ac:dyDescent="0.3">
      <c r="A19">
        <v>1</v>
      </c>
      <c r="B19">
        <f>220*(1+0.2*A19^2)</f>
        <v>264</v>
      </c>
      <c r="C19">
        <f>(1.4*287*220)^0.5*A19</f>
        <v>297.31464814233419</v>
      </c>
      <c r="D19">
        <v>2000</v>
      </c>
      <c r="E19">
        <f>D19/B19</f>
        <v>7.5757575757575761</v>
      </c>
      <c r="F19">
        <f>(E19-1)/((45*10^6/(1004.5*B19))-E19)</f>
        <v>4.0562257216626735E-2</v>
      </c>
      <c r="G19">
        <f>C19*E19^0.5</f>
        <v>818.33163611500845</v>
      </c>
      <c r="H19">
        <f>(1+F19)*G19-C19</f>
        <v>554.21036628527418</v>
      </c>
      <c r="I19">
        <f>F19*3600/H19</f>
        <v>0.26348140500982947</v>
      </c>
      <c r="J19">
        <f>H19*2*C19/(G19^2-C19^2)</f>
        <v>0.56694710226425937</v>
      </c>
      <c r="K19">
        <f>0.5*(G19^2-C19^2)/(F19*45*10^6)</f>
        <v>0.15922592592592591</v>
      </c>
      <c r="L19">
        <f>J19*K19</f>
        <v>9.0272677309047311E-2</v>
      </c>
    </row>
    <row r="20" spans="1:12" x14ac:dyDescent="0.3">
      <c r="A20">
        <v>2</v>
      </c>
      <c r="B20">
        <f t="shared" ref="B20:B28" si="10">220*(1+0.2*A20^2)</f>
        <v>396</v>
      </c>
      <c r="C20">
        <f t="shared" ref="C20:C28" si="11">(1.4*287*220)^0.5*A20</f>
        <v>594.62929628466838</v>
      </c>
      <c r="D20">
        <v>2000</v>
      </c>
      <c r="E20">
        <f t="shared" ref="E20:E28" si="12">D20/B20</f>
        <v>5.0505050505050502</v>
      </c>
      <c r="F20">
        <f t="shared" ref="F20:F28" si="13">(E20-1)/((45*10^6/(1004.5*B20))-E20)</f>
        <v>3.7478030285408574E-2</v>
      </c>
      <c r="G20">
        <f t="shared" ref="G20:G28" si="14">C20*E20^0.5</f>
        <v>1336.329965905793</v>
      </c>
      <c r="H20">
        <f t="shared" ref="H20:H28" si="15">(1+F20)*G20-C20</f>
        <v>791.7836845546409</v>
      </c>
      <c r="I20">
        <f t="shared" ref="I20:I28" si="16">F20*3600/H20</f>
        <v>0.17040122404563135</v>
      </c>
      <c r="J20">
        <f t="shared" ref="J20:J28" si="17">H20*2*C20/(G20^2-C20^2)</f>
        <v>0.65747775540114251</v>
      </c>
      <c r="K20">
        <f t="shared" ref="K20:K28" si="18">0.5*(G20^2-C20^2)/(F20*45*10^6)</f>
        <v>0.42460246913580246</v>
      </c>
      <c r="L20">
        <f t="shared" ref="L20:L28" si="19">J20*K20</f>
        <v>0.27916667834519027</v>
      </c>
    </row>
    <row r="21" spans="1:12" x14ac:dyDescent="0.3">
      <c r="A21">
        <v>3</v>
      </c>
      <c r="B21">
        <f t="shared" si="10"/>
        <v>616</v>
      </c>
      <c r="C21">
        <f t="shared" si="11"/>
        <v>891.94394442700263</v>
      </c>
      <c r="D21">
        <v>2000</v>
      </c>
      <c r="E21">
        <f t="shared" si="12"/>
        <v>3.2467532467532467</v>
      </c>
      <c r="F21">
        <f t="shared" si="13"/>
        <v>3.2337652066711638E-2</v>
      </c>
      <c r="G21">
        <f t="shared" si="14"/>
        <v>1607.1714283174649</v>
      </c>
      <c r="H21">
        <f t="shared" si="15"/>
        <v>767.19963435095224</v>
      </c>
      <c r="I21">
        <f t="shared" si="16"/>
        <v>0.15174087972376182</v>
      </c>
      <c r="J21">
        <f t="shared" si="17"/>
        <v>0.76567672132142606</v>
      </c>
      <c r="K21">
        <f t="shared" si="18"/>
        <v>0.61415714285714296</v>
      </c>
      <c r="L21">
        <f t="shared" si="19"/>
        <v>0.47024582751899191</v>
      </c>
    </row>
    <row r="22" spans="1:12" x14ac:dyDescent="0.3">
      <c r="A22">
        <v>4</v>
      </c>
      <c r="B22">
        <f t="shared" si="10"/>
        <v>924</v>
      </c>
      <c r="C22">
        <f t="shared" si="11"/>
        <v>1189.2585925693368</v>
      </c>
      <c r="D22">
        <v>2000</v>
      </c>
      <c r="E22">
        <f t="shared" si="12"/>
        <v>2.1645021645021645</v>
      </c>
      <c r="F22">
        <f t="shared" si="13"/>
        <v>2.5141122560535929E-2</v>
      </c>
      <c r="G22">
        <f t="shared" si="14"/>
        <v>1749.6666349145864</v>
      </c>
      <c r="H22">
        <f t="shared" si="15"/>
        <v>604.39662565371782</v>
      </c>
      <c r="I22">
        <f t="shared" si="16"/>
        <v>0.14974941516265994</v>
      </c>
      <c r="J22">
        <f t="shared" si="17"/>
        <v>0.87284158368837306</v>
      </c>
      <c r="K22">
        <f t="shared" si="18"/>
        <v>0.7278899470899467</v>
      </c>
      <c r="L22">
        <f t="shared" si="19"/>
        <v>0.63533261416883513</v>
      </c>
    </row>
    <row r="23" spans="1:12" x14ac:dyDescent="0.3">
      <c r="A23">
        <v>5</v>
      </c>
      <c r="B23">
        <f t="shared" si="10"/>
        <v>1320</v>
      </c>
      <c r="C23">
        <f t="shared" si="11"/>
        <v>1486.5732407116709</v>
      </c>
      <c r="D23">
        <v>2000</v>
      </c>
      <c r="E23">
        <f t="shared" si="12"/>
        <v>1.5151515151515151</v>
      </c>
      <c r="F23">
        <f t="shared" si="13"/>
        <v>1.588844176688144E-2</v>
      </c>
      <c r="G23">
        <f t="shared" si="14"/>
        <v>1829.8451664917807</v>
      </c>
      <c r="H23">
        <f t="shared" si="15"/>
        <v>372.34531415032393</v>
      </c>
      <c r="I23">
        <f t="shared" si="16"/>
        <v>0.15361651721412814</v>
      </c>
      <c r="J23">
        <f t="shared" si="17"/>
        <v>0.97242159749407497</v>
      </c>
      <c r="K23">
        <f t="shared" si="18"/>
        <v>0.79612962962962941</v>
      </c>
      <c r="L23">
        <f t="shared" si="19"/>
        <v>0.77417364625681051</v>
      </c>
    </row>
    <row r="24" spans="1:12" x14ac:dyDescent="0.3">
      <c r="A24">
        <v>6</v>
      </c>
      <c r="B24">
        <f t="shared" si="10"/>
        <v>1803.9999999999998</v>
      </c>
      <c r="C24">
        <f t="shared" si="11"/>
        <v>1783.8878888540053</v>
      </c>
      <c r="D24">
        <v>2000</v>
      </c>
      <c r="E24">
        <f t="shared" si="12"/>
        <v>1.108647450110865</v>
      </c>
      <c r="F24">
        <f t="shared" si="13"/>
        <v>4.5796096857481884E-3</v>
      </c>
      <c r="G24">
        <f t="shared" si="14"/>
        <v>1878.2971010998235</v>
      </c>
      <c r="H24">
        <f t="shared" si="15"/>
        <v>103.0110798427279</v>
      </c>
      <c r="I24">
        <f t="shared" si="16"/>
        <v>0.16004681140965007</v>
      </c>
      <c r="J24">
        <f t="shared" si="17"/>
        <v>1.0629842759337256</v>
      </c>
      <c r="K24">
        <f t="shared" si="18"/>
        <v>0.83884878048780454</v>
      </c>
      <c r="L24">
        <f t="shared" si="19"/>
        <v>0.8916830635447176</v>
      </c>
    </row>
    <row r="25" spans="1:12" x14ac:dyDescent="0.3">
      <c r="A25">
        <v>7</v>
      </c>
      <c r="B25">
        <f t="shared" si="10"/>
        <v>2376</v>
      </c>
      <c r="C25">
        <f t="shared" si="11"/>
        <v>2081.2025369963394</v>
      </c>
      <c r="D25">
        <v>2000</v>
      </c>
      <c r="E25">
        <f t="shared" si="12"/>
        <v>0.84175084175084181</v>
      </c>
      <c r="F25">
        <f t="shared" si="13"/>
        <v>-8.7853736828638531E-3</v>
      </c>
      <c r="G25">
        <f t="shared" si="14"/>
        <v>1909.4404842683532</v>
      </c>
      <c r="H25">
        <f t="shared" si="15"/>
        <v>-188.5372009074722</v>
      </c>
      <c r="I25">
        <f t="shared" si="16"/>
        <v>0.16775121888985464</v>
      </c>
      <c r="J25">
        <f t="shared" si="17"/>
        <v>1.144909859914379</v>
      </c>
      <c r="K25">
        <f t="shared" si="18"/>
        <v>0.86689670781892891</v>
      </c>
      <c r="L25">
        <f t="shared" si="19"/>
        <v>0.99251858830920625</v>
      </c>
    </row>
    <row r="26" spans="1:12" x14ac:dyDescent="0.3">
      <c r="A26">
        <v>8</v>
      </c>
      <c r="B26">
        <f t="shared" si="10"/>
        <v>3036</v>
      </c>
      <c r="C26">
        <f t="shared" si="11"/>
        <v>2378.5171851386735</v>
      </c>
      <c r="D26">
        <v>2000</v>
      </c>
      <c r="E26">
        <f t="shared" si="12"/>
        <v>0.65876152832674573</v>
      </c>
      <c r="F26">
        <f t="shared" si="13"/>
        <v>-2.4206508338954665E-2</v>
      </c>
      <c r="G26">
        <f t="shared" si="14"/>
        <v>1930.5026753957491</v>
      </c>
      <c r="H26">
        <f t="shared" si="15"/>
        <v>-494.74523885326585</v>
      </c>
      <c r="I26">
        <f t="shared" si="16"/>
        <v>0.17613798613245929</v>
      </c>
      <c r="J26">
        <f t="shared" si="17"/>
        <v>1.2191224739724593</v>
      </c>
      <c r="K26">
        <f t="shared" si="18"/>
        <v>0.88612689210950046</v>
      </c>
      <c r="L26">
        <f t="shared" si="19"/>
        <v>1.0802972089620608</v>
      </c>
    </row>
    <row r="27" spans="1:12" x14ac:dyDescent="0.3">
      <c r="A27">
        <v>9</v>
      </c>
      <c r="B27">
        <f t="shared" si="10"/>
        <v>3784</v>
      </c>
      <c r="C27">
        <f t="shared" si="11"/>
        <v>2675.8318332810077</v>
      </c>
      <c r="D27">
        <v>2000</v>
      </c>
      <c r="E27">
        <f t="shared" si="12"/>
        <v>0.52854122621564481</v>
      </c>
      <c r="F27">
        <f t="shared" si="13"/>
        <v>-4.168379428252425E-2</v>
      </c>
      <c r="G27">
        <f t="shared" si="14"/>
        <v>1945.3522428694521</v>
      </c>
      <c r="H27">
        <f t="shared" si="15"/>
        <v>-811.56925311037298</v>
      </c>
      <c r="I27">
        <f t="shared" si="16"/>
        <v>0.18490308601757613</v>
      </c>
      <c r="J27">
        <f t="shared" si="17"/>
        <v>1.2866281303219769</v>
      </c>
      <c r="K27">
        <f t="shared" si="18"/>
        <v>0.89981162790697666</v>
      </c>
      <c r="L27">
        <f t="shared" si="19"/>
        <v>1.1577229524559278</v>
      </c>
    </row>
    <row r="28" spans="1:12" x14ac:dyDescent="0.3">
      <c r="A28">
        <v>10</v>
      </c>
      <c r="B28">
        <f t="shared" si="10"/>
        <v>4620</v>
      </c>
      <c r="C28">
        <f t="shared" si="11"/>
        <v>2973.1464814233418</v>
      </c>
      <c r="D28">
        <v>2000</v>
      </c>
      <c r="E28">
        <f t="shared" si="12"/>
        <v>0.4329004329004329</v>
      </c>
      <c r="F28">
        <f t="shared" si="13"/>
        <v>-6.1217231513572619E-2</v>
      </c>
      <c r="G28">
        <f t="shared" si="14"/>
        <v>1956.1867668161613</v>
      </c>
      <c r="H28">
        <f t="shared" si="15"/>
        <v>-1136.7120527951527</v>
      </c>
      <c r="I28">
        <f t="shared" si="16"/>
        <v>0.19387674557241327</v>
      </c>
      <c r="J28">
        <f t="shared" si="17"/>
        <v>1.3483568264061281</v>
      </c>
      <c r="K28">
        <f t="shared" si="18"/>
        <v>0.90986243386243348</v>
      </c>
      <c r="L28">
        <f t="shared" si="19"/>
        <v>1.2268192237889064</v>
      </c>
    </row>
    <row r="32" spans="1:12" x14ac:dyDescent="0.3">
      <c r="A32" t="s">
        <v>0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8</v>
      </c>
      <c r="H32" t="s">
        <v>9</v>
      </c>
      <c r="I32" t="s">
        <v>10</v>
      </c>
      <c r="J32" t="s">
        <v>11</v>
      </c>
      <c r="K32" t="s">
        <v>12</v>
      </c>
      <c r="L32" t="s">
        <v>13</v>
      </c>
    </row>
    <row r="33" spans="1:12" x14ac:dyDescent="0.3">
      <c r="A33">
        <v>1</v>
      </c>
      <c r="B33">
        <f>220*(1+0.2*A33^2)</f>
        <v>264</v>
      </c>
      <c r="C33">
        <f>(1.4*287*220)^0.5*A33</f>
        <v>297.31464814233419</v>
      </c>
      <c r="D33">
        <v>2500</v>
      </c>
      <c r="E33">
        <f>D33/B33</f>
        <v>9.4696969696969688</v>
      </c>
      <c r="F33">
        <f>(E33-1)/((45*10^6/(1004.5*B33))-E33)</f>
        <v>5.2862510664587678E-2</v>
      </c>
      <c r="G33">
        <f>C33*E33^0.5</f>
        <v>914.92258324589022</v>
      </c>
      <c r="H33">
        <f>(1+F33)*G33-C33</f>
        <v>665.97303991766398</v>
      </c>
      <c r="I33">
        <f>F33*3600/H33</f>
        <v>0.28575486841936354</v>
      </c>
      <c r="J33">
        <f>H33*2*C33/(G33^2-C33^2)</f>
        <v>0.52893519422545165</v>
      </c>
      <c r="K33">
        <f>0.5*(G33^2-C33^2)/(F33*45*10^6)</f>
        <v>0.15736574074074064</v>
      </c>
      <c r="L33">
        <f>J33*K33</f>
        <v>8.3236278643135722E-2</v>
      </c>
    </row>
    <row r="34" spans="1:12" x14ac:dyDescent="0.3">
      <c r="A34">
        <v>2</v>
      </c>
      <c r="B34">
        <f t="shared" ref="B34:B42" si="20">220*(1+0.2*A34^2)</f>
        <v>396</v>
      </c>
      <c r="C34">
        <f t="shared" ref="C34:C42" si="21">(1.4*287*220)^0.5*A34</f>
        <v>594.62929628466838</v>
      </c>
      <c r="D34">
        <v>2500</v>
      </c>
      <c r="E34">
        <f t="shared" ref="E34:E42" si="22">D34/B34</f>
        <v>6.3131313131313131</v>
      </c>
      <c r="F34">
        <f t="shared" ref="F34:F42" si="23">(E34-1)/((45*10^6/(1004.5*B34))-E34)</f>
        <v>4.9741825777411666E-2</v>
      </c>
      <c r="G34">
        <f t="shared" ref="G34:G42" si="24">C34*E34^0.5</f>
        <v>1494.0623220676646</v>
      </c>
      <c r="H34">
        <f t="shared" ref="H34:H42" si="25">(1+F34)*G34-C34</f>
        <v>973.75041350788104</v>
      </c>
      <c r="I34">
        <f t="shared" ref="I34:I42" si="26">F34*3600/H34</f>
        <v>0.18389781438304129</v>
      </c>
      <c r="J34">
        <f t="shared" ref="J34:J42" si="27">H34*2*C34/(G34^2-C34^2)</f>
        <v>0.61642578788392655</v>
      </c>
      <c r="K34">
        <f t="shared" ref="K34:K42" si="28">0.5*(G34^2-C34^2)/(F34*45*10^6)</f>
        <v>0.41964197530864195</v>
      </c>
      <c r="L34">
        <f t="shared" ref="L34:L42" si="29">J34*K34</f>
        <v>0.25867813525879685</v>
      </c>
    </row>
    <row r="35" spans="1:12" x14ac:dyDescent="0.3">
      <c r="A35">
        <v>3</v>
      </c>
      <c r="B35">
        <f t="shared" si="20"/>
        <v>616</v>
      </c>
      <c r="C35">
        <f t="shared" si="21"/>
        <v>891.94394442700263</v>
      </c>
      <c r="D35">
        <v>2500</v>
      </c>
      <c r="E35">
        <f t="shared" si="22"/>
        <v>4.0584415584415581</v>
      </c>
      <c r="F35">
        <f t="shared" si="23"/>
        <v>4.4540684298784966E-2</v>
      </c>
      <c r="G35">
        <f t="shared" si="24"/>
        <v>1796.8722826066407</v>
      </c>
      <c r="H35">
        <f t="shared" si="25"/>
        <v>984.96225924445775</v>
      </c>
      <c r="I35">
        <f t="shared" si="26"/>
        <v>0.1627945253441731</v>
      </c>
      <c r="J35">
        <f t="shared" si="27"/>
        <v>0.72212409788831089</v>
      </c>
      <c r="K35">
        <f t="shared" si="28"/>
        <v>0.6069821428571428</v>
      </c>
      <c r="L35">
        <f t="shared" si="29"/>
        <v>0.4383164323450281</v>
      </c>
    </row>
    <row r="36" spans="1:12" x14ac:dyDescent="0.3">
      <c r="A36">
        <v>4</v>
      </c>
      <c r="B36">
        <f t="shared" si="20"/>
        <v>924</v>
      </c>
      <c r="C36">
        <f t="shared" si="21"/>
        <v>1189.2585925693368</v>
      </c>
      <c r="D36">
        <v>2500</v>
      </c>
      <c r="E36">
        <f t="shared" si="22"/>
        <v>2.7056277056277058</v>
      </c>
      <c r="F36">
        <f t="shared" si="23"/>
        <v>3.7259086228707605E-2</v>
      </c>
      <c r="G36">
        <f t="shared" si="24"/>
        <v>1956.1867668161613</v>
      </c>
      <c r="H36">
        <f t="shared" si="25"/>
        <v>839.81390567108474</v>
      </c>
      <c r="I36">
        <f t="shared" si="26"/>
        <v>0.15971718200612983</v>
      </c>
      <c r="J36">
        <f t="shared" si="27"/>
        <v>0.82804228896084331</v>
      </c>
      <c r="K36">
        <f t="shared" si="28"/>
        <v>0.71938624338624324</v>
      </c>
      <c r="L36">
        <f t="shared" si="29"/>
        <v>0.59568223162048717</v>
      </c>
    </row>
    <row r="37" spans="1:12" x14ac:dyDescent="0.3">
      <c r="A37">
        <v>5</v>
      </c>
      <c r="B37">
        <f t="shared" si="20"/>
        <v>1320</v>
      </c>
      <c r="C37">
        <f t="shared" si="21"/>
        <v>1486.5732407116709</v>
      </c>
      <c r="D37">
        <v>2500</v>
      </c>
      <c r="E37">
        <f t="shared" si="22"/>
        <v>1.893939393939394</v>
      </c>
      <c r="F37">
        <f t="shared" si="23"/>
        <v>2.7897031567179549E-2</v>
      </c>
      <c r="G37">
        <f t="shared" si="24"/>
        <v>2045.829090287521</v>
      </c>
      <c r="H37">
        <f t="shared" si="25"/>
        <v>616.32840828865551</v>
      </c>
      <c r="I37">
        <f t="shared" si="26"/>
        <v>0.162947727690674</v>
      </c>
      <c r="J37">
        <f t="shared" si="27"/>
        <v>0.92757235077979538</v>
      </c>
      <c r="K37">
        <f t="shared" si="28"/>
        <v>0.7868287037037035</v>
      </c>
      <c r="L37">
        <f t="shared" si="29"/>
        <v>0.72984055035546336</v>
      </c>
    </row>
    <row r="38" spans="1:12" x14ac:dyDescent="0.3">
      <c r="A38">
        <v>6</v>
      </c>
      <c r="B38">
        <f t="shared" si="20"/>
        <v>1803.9999999999998</v>
      </c>
      <c r="C38">
        <f t="shared" si="21"/>
        <v>1783.8878888540053</v>
      </c>
      <c r="D38">
        <v>2500</v>
      </c>
      <c r="E38">
        <f t="shared" si="22"/>
        <v>1.3858093126385811</v>
      </c>
      <c r="F38">
        <f t="shared" si="23"/>
        <v>1.6454520314200825E-2</v>
      </c>
      <c r="G38">
        <f t="shared" si="24"/>
        <v>2100</v>
      </c>
      <c r="H38">
        <f t="shared" si="25"/>
        <v>350.66660380581652</v>
      </c>
      <c r="I38">
        <f t="shared" si="26"/>
        <v>0.16892476354527725</v>
      </c>
      <c r="J38">
        <f t="shared" si="27"/>
        <v>1.0190233591933855</v>
      </c>
      <c r="K38">
        <f t="shared" si="28"/>
        <v>0.8290487804878045</v>
      </c>
      <c r="L38">
        <f t="shared" si="29"/>
        <v>0.84482007322786223</v>
      </c>
    </row>
    <row r="39" spans="1:12" x14ac:dyDescent="0.3">
      <c r="A39">
        <v>7</v>
      </c>
      <c r="B39">
        <f t="shared" si="20"/>
        <v>2376</v>
      </c>
      <c r="C39">
        <f t="shared" si="21"/>
        <v>2081.2025369963394</v>
      </c>
      <c r="D39">
        <v>2500</v>
      </c>
      <c r="E39">
        <f t="shared" si="22"/>
        <v>1.0521885521885521</v>
      </c>
      <c r="F39">
        <f t="shared" si="23"/>
        <v>2.9315524697714067E-3</v>
      </c>
      <c r="G39">
        <f t="shared" si="24"/>
        <v>2134.8193609070777</v>
      </c>
      <c r="H39">
        <f t="shared" si="25"/>
        <v>59.875158880721301</v>
      </c>
      <c r="I39">
        <f t="shared" si="26"/>
        <v>0.17625988955120961</v>
      </c>
      <c r="J39">
        <f t="shared" si="27"/>
        <v>1.1025215297689774</v>
      </c>
      <c r="K39">
        <f t="shared" si="28"/>
        <v>0.85676903292181394</v>
      </c>
      <c r="L39">
        <f t="shared" si="29"/>
        <v>0.94460630483564567</v>
      </c>
    </row>
    <row r="40" spans="1:12" x14ac:dyDescent="0.3">
      <c r="A40">
        <v>8</v>
      </c>
      <c r="B40">
        <f t="shared" si="20"/>
        <v>3036</v>
      </c>
      <c r="C40">
        <f t="shared" si="21"/>
        <v>2378.5171851386735</v>
      </c>
      <c r="D40">
        <v>2500</v>
      </c>
      <c r="E40">
        <f t="shared" si="22"/>
        <v>0.82345191040843213</v>
      </c>
      <c r="F40">
        <f t="shared" si="23"/>
        <v>-1.2671871966108677E-2</v>
      </c>
      <c r="G40">
        <f t="shared" si="24"/>
        <v>2158.3676064650526</v>
      </c>
      <c r="H40">
        <f t="shared" si="25"/>
        <v>-247.50013663854224</v>
      </c>
      <c r="I40">
        <f t="shared" si="26"/>
        <v>0.18431803593148888</v>
      </c>
      <c r="J40">
        <f t="shared" si="27"/>
        <v>1.1787891305243201</v>
      </c>
      <c r="K40">
        <f t="shared" si="28"/>
        <v>0.87577455716586117</v>
      </c>
      <c r="L40">
        <f t="shared" si="29"/>
        <v>1.032353528776867</v>
      </c>
    </row>
    <row r="41" spans="1:12" x14ac:dyDescent="0.3">
      <c r="A41">
        <v>9</v>
      </c>
      <c r="B41">
        <f t="shared" si="20"/>
        <v>3784</v>
      </c>
      <c r="C41">
        <f t="shared" si="21"/>
        <v>2675.8318332810077</v>
      </c>
      <c r="D41">
        <v>2500</v>
      </c>
      <c r="E41">
        <f t="shared" si="22"/>
        <v>0.66067653276955607</v>
      </c>
      <c r="F41">
        <f t="shared" si="23"/>
        <v>-3.0355752993439435E-2</v>
      </c>
      <c r="G41">
        <f t="shared" si="24"/>
        <v>2174.9699276188881</v>
      </c>
      <c r="H41">
        <f t="shared" si="25"/>
        <v>-566.88475555307741</v>
      </c>
      <c r="I41">
        <f t="shared" si="26"/>
        <v>0.19277412155802806</v>
      </c>
      <c r="J41">
        <f t="shared" si="27"/>
        <v>1.2486826053758788</v>
      </c>
      <c r="K41">
        <f t="shared" si="28"/>
        <v>0.88929941860465078</v>
      </c>
      <c r="L41">
        <f t="shared" si="29"/>
        <v>1.1104527149825096</v>
      </c>
    </row>
    <row r="42" spans="1:12" x14ac:dyDescent="0.3">
      <c r="A42">
        <v>10</v>
      </c>
      <c r="B42">
        <f t="shared" si="20"/>
        <v>4620</v>
      </c>
      <c r="C42">
        <f t="shared" si="21"/>
        <v>2973.1464814233418</v>
      </c>
      <c r="D42">
        <v>2500</v>
      </c>
      <c r="E42">
        <f t="shared" si="22"/>
        <v>0.54112554112554112</v>
      </c>
      <c r="F42">
        <f t="shared" si="23"/>
        <v>-5.0120090612220891E-2</v>
      </c>
      <c r="G42">
        <f t="shared" si="24"/>
        <v>2187.083293643233</v>
      </c>
      <c r="H42">
        <f t="shared" si="25"/>
        <v>-895.68000063398222</v>
      </c>
      <c r="I42">
        <f t="shared" si="26"/>
        <v>0.20144730939206101</v>
      </c>
      <c r="J42">
        <f t="shared" si="27"/>
        <v>1.3130240495527157</v>
      </c>
      <c r="K42">
        <f t="shared" si="28"/>
        <v>0.89923280423280383</v>
      </c>
      <c r="L42">
        <f t="shared" si="29"/>
        <v>1.1807142981044005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A8D0-8E5E-4703-9FD4-61C275E0E56E}">
  <dimension ref="A1:M42"/>
  <sheetViews>
    <sheetView workbookViewId="0">
      <selection activeCell="H28" sqref="H28"/>
    </sheetView>
  </sheetViews>
  <sheetFormatPr defaultRowHeight="14.4" x14ac:dyDescent="0.3"/>
  <sheetData>
    <row r="1" spans="1:13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10</v>
      </c>
    </row>
    <row r="2" spans="1:13" x14ac:dyDescent="0.3">
      <c r="A2">
        <v>1</v>
      </c>
      <c r="B2">
        <f>220*(1+0.2*Real_Ramjet!A2^2)</f>
        <v>264</v>
      </c>
      <c r="C2">
        <f>(1.4*287*220)^0.5*A2</f>
        <v>297.31464814233419</v>
      </c>
      <c r="D2">
        <v>3000</v>
      </c>
      <c r="E2">
        <f>D2/B2</f>
        <v>11.363636363636363</v>
      </c>
      <c r="F2">
        <f>(Real_Ramjet!E2-1)/((45*10^6/(1004.5*Real_Ramjet!B2))-Real_Ramjet!E2)</f>
        <v>6.5457039762780889E-2</v>
      </c>
      <c r="G2">
        <f>(5*((1+0.2*A2^2)*(0.7*0.95*0.98)^0.286-1))^0.5</f>
        <v>0.55539559794098892</v>
      </c>
      <c r="H2">
        <f>G2*(1.4*287*D2/(1+0.2*G2^2))^0.5</f>
        <v>591.79130463592753</v>
      </c>
      <c r="I2">
        <f>(1+F2)*H2-C2</f>
        <v>333.21356345241526</v>
      </c>
      <c r="J2">
        <f>I2*C2*2/(H2^2-C2^2)</f>
        <v>0.75677117540859706</v>
      </c>
      <c r="K2">
        <f>0.5*(H2^2-C2^2)/(F2*45*10^6)</f>
        <v>4.4443220434101767E-2</v>
      </c>
      <c r="L2">
        <f>J2*K2</f>
        <v>3.3633348166858576E-2</v>
      </c>
      <c r="M2">
        <f>F2*3600/I2</f>
        <v>0.7071901296708849</v>
      </c>
    </row>
    <row r="3" spans="1:13" x14ac:dyDescent="0.3">
      <c r="A3">
        <v>2</v>
      </c>
      <c r="B3">
        <f>220*(1+0.2*Real_Ramjet!A3^2)</f>
        <v>396</v>
      </c>
      <c r="C3">
        <f t="shared" ref="C3:C11" si="0">(1.4*287*220)^0.5*A3</f>
        <v>594.62929628466838</v>
      </c>
      <c r="D3">
        <v>3000</v>
      </c>
      <c r="E3">
        <f t="shared" ref="E3:E11" si="1">D3/B3</f>
        <v>7.5757575757575761</v>
      </c>
      <c r="F3">
        <f>(Real_Ramjet!E3-1)/((45*10^6/(1004.5*Real_Ramjet!B3))-Real_Ramjet!E3)</f>
        <v>6.2299024686506381E-2</v>
      </c>
      <c r="G3">
        <f t="shared" ref="G3:G11" si="2">(5*((1+0.2*A3^2)*(0.7*0.95*0.98)^0.286-1))^0.5</f>
        <v>1.7212485019073636</v>
      </c>
      <c r="H3">
        <f t="shared" ref="H3:H11" si="3">G3*(1.4*287*D3/(1+0.2*G3^2))^0.5</f>
        <v>1497.4905560620834</v>
      </c>
      <c r="I3">
        <f t="shared" ref="I3:I11" si="4">(1+F3)*H3-C3</f>
        <v>996.15346089733691</v>
      </c>
      <c r="J3">
        <f t="shared" ref="J3:J11" si="5">I3*C3*2/(H3^2-C3^2)</f>
        <v>0.62718399472429065</v>
      </c>
      <c r="K3">
        <f t="shared" ref="K3:K11" si="6">0.5*(H3^2-C3^2)/(F3*45*10^6)</f>
        <v>0.33688666609686846</v>
      </c>
      <c r="L3">
        <f t="shared" ref="L3:L11" si="7">J3*K3</f>
        <v>0.21128992501198221</v>
      </c>
      <c r="M3">
        <f t="shared" ref="M3:M11" si="8">F3*3600/I3</f>
        <v>0.22514250833339905</v>
      </c>
    </row>
    <row r="4" spans="1:13" x14ac:dyDescent="0.3">
      <c r="A4">
        <v>3</v>
      </c>
      <c r="B4">
        <f>220*(1+0.2*Real_Ramjet!A4^2)</f>
        <v>616</v>
      </c>
      <c r="C4">
        <f t="shared" si="0"/>
        <v>891.94394442700263</v>
      </c>
      <c r="D4">
        <v>3000</v>
      </c>
      <c r="E4">
        <f t="shared" si="1"/>
        <v>4.8701298701298699</v>
      </c>
      <c r="F4">
        <f>(Real_Ramjet!E4-1)/((45*10^6/(1004.5*Real_Ramjet!B4))-Real_Ramjet!E4)</f>
        <v>5.7035666226048852E-2</v>
      </c>
      <c r="G4">
        <f t="shared" si="2"/>
        <v>2.7177962820077592</v>
      </c>
      <c r="H4">
        <f t="shared" si="3"/>
        <v>1895.8093200051255</v>
      </c>
      <c r="I4">
        <f t="shared" si="4"/>
        <v>1111.9941231821681</v>
      </c>
      <c r="J4">
        <f t="shared" si="5"/>
        <v>0.70882698179811199</v>
      </c>
      <c r="K4">
        <f t="shared" si="6"/>
        <v>0.54518108541006138</v>
      </c>
      <c r="L4">
        <f t="shared" si="7"/>
        <v>0.38643906330463251</v>
      </c>
      <c r="M4">
        <f t="shared" si="8"/>
        <v>0.1846488161521864</v>
      </c>
    </row>
    <row r="5" spans="1:13" x14ac:dyDescent="0.3">
      <c r="A5">
        <v>4</v>
      </c>
      <c r="B5">
        <f>220*(1+0.2*Real_Ramjet!A5^2)</f>
        <v>924</v>
      </c>
      <c r="C5">
        <f t="shared" si="0"/>
        <v>1189.2585925693368</v>
      </c>
      <c r="D5">
        <v>3000</v>
      </c>
      <c r="E5">
        <f t="shared" si="1"/>
        <v>3.2467532467532467</v>
      </c>
      <c r="F5">
        <f>(Real_Ramjet!E5-1)/((45*10^6/(1004.5*Real_Ramjet!B5))-Real_Ramjet!E5)</f>
        <v>4.9666964381408309E-2</v>
      </c>
      <c r="G5">
        <f t="shared" si="2"/>
        <v>3.6850542663226555</v>
      </c>
      <c r="H5">
        <f t="shared" si="3"/>
        <v>2098.8239528869967</v>
      </c>
      <c r="I5">
        <f t="shared" si="4"/>
        <v>1013.8075748285448</v>
      </c>
      <c r="J5">
        <f t="shared" si="5"/>
        <v>0.80627872666253786</v>
      </c>
      <c r="K5">
        <f t="shared" si="6"/>
        <v>0.6690622054006381</v>
      </c>
      <c r="L5">
        <f t="shared" si="7"/>
        <v>0.53945062302845581</v>
      </c>
      <c r="M5">
        <f t="shared" si="8"/>
        <v>0.17636588659668354</v>
      </c>
    </row>
    <row r="6" spans="1:13" x14ac:dyDescent="0.3">
      <c r="A6">
        <v>5</v>
      </c>
      <c r="B6">
        <f>220*(1+0.2*Real_Ramjet!A6^2)</f>
        <v>1320</v>
      </c>
      <c r="C6">
        <f t="shared" si="0"/>
        <v>1486.5732407116709</v>
      </c>
      <c r="D6">
        <v>3000</v>
      </c>
      <c r="E6">
        <f t="shared" si="1"/>
        <v>2.2727272727272729</v>
      </c>
      <c r="F6">
        <f>(Real_Ramjet!E6-1)/((45*10^6/(1004.5*Real_Ramjet!B6))-Real_Ramjet!E6)</f>
        <v>4.0192919152584772E-2</v>
      </c>
      <c r="G6">
        <f t="shared" si="2"/>
        <v>4.6413706328046187</v>
      </c>
      <c r="H6">
        <f t="shared" si="3"/>
        <v>2211.7059907791854</v>
      </c>
      <c r="I6">
        <f t="shared" si="4"/>
        <v>814.02767014418964</v>
      </c>
      <c r="J6">
        <f t="shared" si="5"/>
        <v>0.90248139050605636</v>
      </c>
      <c r="K6">
        <f t="shared" si="6"/>
        <v>0.74135318862393262</v>
      </c>
      <c r="L6">
        <f t="shared" si="7"/>
        <v>0.66905745652542536</v>
      </c>
      <c r="M6">
        <f t="shared" si="8"/>
        <v>0.1777513397347725</v>
      </c>
    </row>
    <row r="7" spans="1:13" x14ac:dyDescent="0.3">
      <c r="A7">
        <v>6</v>
      </c>
      <c r="B7">
        <f>220*(1+0.2*Real_Ramjet!A7^2)</f>
        <v>1803.9999999999998</v>
      </c>
      <c r="C7">
        <f t="shared" si="0"/>
        <v>1783.8878888540053</v>
      </c>
      <c r="D7">
        <v>3000</v>
      </c>
      <c r="E7">
        <f t="shared" si="1"/>
        <v>1.6629711751662972</v>
      </c>
      <c r="F7">
        <f>(Real_Ramjet!E7-1)/((45*10^6/(1004.5*Real_Ramjet!B7))-Real_Ramjet!E7)</f>
        <v>2.86135305395782E-2</v>
      </c>
      <c r="G7">
        <f t="shared" si="2"/>
        <v>5.592361383749286</v>
      </c>
      <c r="H7">
        <f t="shared" si="3"/>
        <v>2279.5287365414902</v>
      </c>
      <c r="I7">
        <f t="shared" si="4"/>
        <v>560.86621280636109</v>
      </c>
      <c r="J7">
        <f t="shared" si="5"/>
        <v>0.99356981002603684</v>
      </c>
      <c r="K7">
        <f t="shared" si="6"/>
        <v>0.78206794817371328</v>
      </c>
      <c r="L7">
        <f t="shared" si="7"/>
        <v>0.77703910269440868</v>
      </c>
      <c r="M7">
        <f t="shared" si="8"/>
        <v>0.18366003797423477</v>
      </c>
    </row>
    <row r="8" spans="1:13" x14ac:dyDescent="0.3">
      <c r="A8">
        <v>7</v>
      </c>
      <c r="B8">
        <f>220*(1+0.2*Real_Ramjet!A8^2)</f>
        <v>2376</v>
      </c>
      <c r="C8">
        <f t="shared" si="0"/>
        <v>2081.2025369963394</v>
      </c>
      <c r="D8">
        <v>3000</v>
      </c>
      <c r="E8">
        <f t="shared" si="1"/>
        <v>1.2626262626262625</v>
      </c>
      <c r="F8">
        <f>(Real_Ramjet!E8-1)/((45*10^6/(1004.5*Real_Ramjet!B8))-Real_Ramjet!E8)</f>
        <v>1.4928798542388622E-2</v>
      </c>
      <c r="G8">
        <f t="shared" si="2"/>
        <v>6.5403500236539376</v>
      </c>
      <c r="H8">
        <f t="shared" si="3"/>
        <v>2322.9822056103917</v>
      </c>
      <c r="I8">
        <f t="shared" si="4"/>
        <v>276.45900197916353</v>
      </c>
      <c r="J8">
        <f t="shared" si="5"/>
        <v>1.0806617306446664</v>
      </c>
      <c r="K8">
        <f t="shared" si="6"/>
        <v>0.79253406655526526</v>
      </c>
      <c r="L8">
        <f t="shared" si="7"/>
        <v>0.85646123595846824</v>
      </c>
      <c r="M8">
        <f t="shared" si="8"/>
        <v>0.19440016193305093</v>
      </c>
    </row>
    <row r="9" spans="1:13" x14ac:dyDescent="0.3">
      <c r="A9">
        <v>8</v>
      </c>
      <c r="B9">
        <f>220*(1+0.2*Real_Ramjet!A9^2)</f>
        <v>3036</v>
      </c>
      <c r="C9">
        <f t="shared" si="0"/>
        <v>2378.5171851386735</v>
      </c>
      <c r="D9">
        <v>3000</v>
      </c>
      <c r="E9">
        <f t="shared" si="1"/>
        <v>0.98814229249011853</v>
      </c>
      <c r="F9">
        <f>(Real_Ramjet!E9-1)/((45*10^6/(1004.5*Real_Ramjet!B9))-Real_Ramjet!E9)</f>
        <v>-8.6127683898396229E-4</v>
      </c>
      <c r="G9">
        <f t="shared" si="2"/>
        <v>7.4864770825429385</v>
      </c>
      <c r="H9">
        <f t="shared" si="3"/>
        <v>2352.3109256965877</v>
      </c>
      <c r="I9">
        <f t="shared" si="4"/>
        <v>-28.232250360477337</v>
      </c>
      <c r="J9">
        <f t="shared" si="5"/>
        <v>1.0832771461366635</v>
      </c>
      <c r="K9">
        <f t="shared" si="6"/>
        <v>1.599399393459658</v>
      </c>
      <c r="L9">
        <f t="shared" si="7"/>
        <v>1.7325928104796888</v>
      </c>
      <c r="M9">
        <f t="shared" si="8"/>
        <v>0.10982463603690715</v>
      </c>
    </row>
    <row r="10" spans="1:13" x14ac:dyDescent="0.3">
      <c r="A10">
        <v>9</v>
      </c>
      <c r="B10">
        <f>220*(1+0.2*Real_Ramjet!A10^2)</f>
        <v>3784</v>
      </c>
      <c r="C10">
        <f t="shared" si="0"/>
        <v>2675.8318332810077</v>
      </c>
      <c r="D10">
        <v>3000</v>
      </c>
      <c r="E10">
        <f t="shared" si="1"/>
        <v>0.79281183932346722</v>
      </c>
      <c r="F10">
        <f>(Real_Ramjet!E10-1)/((45*10^6/(1004.5*Real_Ramjet!B10))-Real_Ramjet!E10)</f>
        <v>-1.8756695604539558E-2</v>
      </c>
      <c r="G10">
        <f t="shared" si="2"/>
        <v>8.4313692762825863</v>
      </c>
      <c r="H10">
        <f t="shared" si="3"/>
        <v>2372.9613078350112</v>
      </c>
      <c r="I10">
        <f t="shared" si="4"/>
        <v>-347.37943837840794</v>
      </c>
      <c r="J10">
        <f t="shared" si="5"/>
        <v>1.215761348678875</v>
      </c>
      <c r="K10">
        <f t="shared" si="6"/>
        <v>0.90582801514822275</v>
      </c>
      <c r="L10">
        <f t="shared" si="7"/>
        <v>1.1012706893677118</v>
      </c>
      <c r="M10">
        <f t="shared" si="8"/>
        <v>0.19438140752241914</v>
      </c>
    </row>
    <row r="11" spans="1:13" x14ac:dyDescent="0.3">
      <c r="A11">
        <v>10</v>
      </c>
      <c r="B11">
        <f>220*(1+0.2*Real_Ramjet!A11^2)</f>
        <v>4620</v>
      </c>
      <c r="C11">
        <f t="shared" si="0"/>
        <v>2973.1464814233418</v>
      </c>
      <c r="D11">
        <v>3000</v>
      </c>
      <c r="E11">
        <f t="shared" si="1"/>
        <v>0.64935064935064934</v>
      </c>
      <c r="F11">
        <f>(Real_Ramjet!E11-1)/((45*10^6/(1004.5*Real_Ramjet!B11))-Real_Ramjet!E11)</f>
        <v>-3.8757457754278163E-2</v>
      </c>
      <c r="G11">
        <f t="shared" si="2"/>
        <v>9.375399976999061</v>
      </c>
      <c r="H11">
        <f t="shared" si="3"/>
        <v>2388.0143209458438</v>
      </c>
      <c r="I11">
        <f t="shared" si="4"/>
        <v>-677.68552463816786</v>
      </c>
      <c r="J11">
        <f t="shared" si="5"/>
        <v>1.284581635700369</v>
      </c>
      <c r="K11">
        <f t="shared" si="6"/>
        <v>0.89932157138949853</v>
      </c>
      <c r="L11">
        <f t="shared" si="7"/>
        <v>1.1552519751961481</v>
      </c>
      <c r="M11">
        <f t="shared" si="8"/>
        <v>0.20588730737593669</v>
      </c>
    </row>
    <row r="16" spans="1:13" x14ac:dyDescent="0.3">
      <c r="A16" t="s">
        <v>0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14</v>
      </c>
      <c r="H16" t="s">
        <v>8</v>
      </c>
      <c r="I16" t="s">
        <v>9</v>
      </c>
      <c r="J16" t="s">
        <v>11</v>
      </c>
      <c r="K16" t="s">
        <v>12</v>
      </c>
      <c r="L16" t="s">
        <v>13</v>
      </c>
      <c r="M16" t="s">
        <v>10</v>
      </c>
    </row>
    <row r="17" spans="1:13" x14ac:dyDescent="0.3">
      <c r="A17">
        <v>1</v>
      </c>
      <c r="B17">
        <f>220*(1+0.2*Real_Ramjet!A17^2)</f>
        <v>264</v>
      </c>
      <c r="C17">
        <f>(1.4*287*220)^0.5*A17</f>
        <v>297.31464814233419</v>
      </c>
      <c r="D17">
        <v>2000</v>
      </c>
      <c r="E17">
        <f>D17/B17</f>
        <v>7.5757575757575761</v>
      </c>
      <c r="F17">
        <f>(Real_Ramjet!E17-1)/((45*10^6/(1004.5*Real_Ramjet!B17))-Real_Ramjet!E17)</f>
        <v>4.0562257216626735E-2</v>
      </c>
      <c r="G17">
        <f>(5*((1+0.2*A17^2)*(0.7*0.95*0.98)^0.286-1))^0.5</f>
        <v>0.55539559794098892</v>
      </c>
      <c r="H17">
        <f>G17*(1.4*287*D17/(1+0.2*G17^2))^0.5</f>
        <v>483.1955768579931</v>
      </c>
      <c r="I17">
        <f>(1+F17)*H17-C17</f>
        <v>205.48043199010914</v>
      </c>
      <c r="J17">
        <f>I17*C17*2/(H17^2-C17^2)</f>
        <v>0.84217693258815651</v>
      </c>
      <c r="K17">
        <f>0.5*(H17^2-C17^2)/(F17*45*10^6)</f>
        <v>3.9741916487181714E-2</v>
      </c>
      <c r="L17">
        <f>J17*K17</f>
        <v>3.3469725322349382E-2</v>
      </c>
      <c r="M17">
        <f>F17*3600/I17</f>
        <v>0.71064735734488416</v>
      </c>
    </row>
    <row r="18" spans="1:13" x14ac:dyDescent="0.3">
      <c r="A18">
        <v>2</v>
      </c>
      <c r="B18">
        <f>220*(1+0.2*Real_Ramjet!A18^2)</f>
        <v>396</v>
      </c>
      <c r="C18">
        <f t="shared" ref="C18:C26" si="9">(1.4*287*220)^0.5*A18</f>
        <v>594.62929628466838</v>
      </c>
      <c r="D18">
        <v>2000</v>
      </c>
      <c r="E18">
        <f t="shared" ref="E18:E26" si="10">D18/B18</f>
        <v>5.0505050505050502</v>
      </c>
      <c r="F18">
        <f>(Real_Ramjet!E18-1)/((45*10^6/(1004.5*Real_Ramjet!B18))-Real_Ramjet!E18)</f>
        <v>3.7478030285408574E-2</v>
      </c>
      <c r="G18">
        <f t="shared" ref="G18:G26" si="11">(5*((1+0.2*A18^2)*(0.7*0.95*0.98)^0.286-1))^0.5</f>
        <v>1.7212485019073636</v>
      </c>
      <c r="H18">
        <f t="shared" ref="H18:H26" si="12">G18*(1.4*287*D18/(1+0.2*G18^2))^0.5</f>
        <v>1222.6959189962506</v>
      </c>
      <c r="I18">
        <f t="shared" ref="I18:I26" si="13">(1+F18)*H18-C18</f>
        <v>673.89085739356904</v>
      </c>
      <c r="J18">
        <f t="shared" ref="J18:J26" si="14">I18*C18*2/(H18^2-C18^2)</f>
        <v>0.70214611228845614</v>
      </c>
      <c r="K18">
        <f t="shared" ref="K18:K26" si="15">0.5*(H18^2-C18^2)/(F18*45*10^6)</f>
        <v>0.33839123040527053</v>
      </c>
      <c r="L18">
        <f t="shared" ref="L18:L26" si="16">J18*K18</f>
        <v>0.23760008686156792</v>
      </c>
      <c r="M18">
        <f t="shared" ref="M18:M26" si="17">F18*3600/I18</f>
        <v>0.2002118110777005</v>
      </c>
    </row>
    <row r="19" spans="1:13" x14ac:dyDescent="0.3">
      <c r="A19">
        <v>3</v>
      </c>
      <c r="B19">
        <f>220*(1+0.2*Real_Ramjet!A19^2)</f>
        <v>616</v>
      </c>
      <c r="C19">
        <f t="shared" si="9"/>
        <v>891.94394442700263</v>
      </c>
      <c r="D19">
        <v>2000</v>
      </c>
      <c r="E19">
        <f t="shared" si="10"/>
        <v>3.2467532467532467</v>
      </c>
      <c r="F19">
        <f>(Real_Ramjet!E19-1)/((45*10^6/(1004.5*Real_Ramjet!B19))-Real_Ramjet!E19)</f>
        <v>3.2337652066711638E-2</v>
      </c>
      <c r="G19">
        <f t="shared" si="11"/>
        <v>2.7177962820077592</v>
      </c>
      <c r="H19">
        <f t="shared" si="12"/>
        <v>1547.9218278751023</v>
      </c>
      <c r="I19">
        <f t="shared" si="13"/>
        <v>706.03404094439293</v>
      </c>
      <c r="J19">
        <f t="shared" si="14"/>
        <v>0.78693355842767265</v>
      </c>
      <c r="K19">
        <f t="shared" si="15"/>
        <v>0.54992585454614151</v>
      </c>
      <c r="L19">
        <f t="shared" si="16"/>
        <v>0.43275510958937385</v>
      </c>
      <c r="M19">
        <f t="shared" si="17"/>
        <v>0.16488659283969392</v>
      </c>
    </row>
    <row r="20" spans="1:13" x14ac:dyDescent="0.3">
      <c r="A20">
        <v>4</v>
      </c>
      <c r="B20">
        <f>220*(1+0.2*Real_Ramjet!A20^2)</f>
        <v>924</v>
      </c>
      <c r="C20">
        <f t="shared" si="9"/>
        <v>1189.2585925693368</v>
      </c>
      <c r="D20">
        <v>2000</v>
      </c>
      <c r="E20">
        <f t="shared" si="10"/>
        <v>2.1645021645021645</v>
      </c>
      <c r="F20">
        <f>(Real_Ramjet!E20-1)/((45*10^6/(1004.5*Real_Ramjet!B20))-Real_Ramjet!E20)</f>
        <v>2.5141122560535929E-2</v>
      </c>
      <c r="G20">
        <f t="shared" si="11"/>
        <v>3.6850542663226555</v>
      </c>
      <c r="H20">
        <f t="shared" si="12"/>
        <v>1713.6825815014474</v>
      </c>
      <c r="I20">
        <f t="shared" si="13"/>
        <v>567.50789274349427</v>
      </c>
      <c r="J20">
        <f t="shared" si="14"/>
        <v>0.88666060879562347</v>
      </c>
      <c r="K20">
        <f t="shared" si="15"/>
        <v>0.67281181634494958</v>
      </c>
      <c r="L20">
        <f t="shared" si="16"/>
        <v>0.59655573468530221</v>
      </c>
      <c r="M20">
        <f t="shared" si="17"/>
        <v>0.15948331710487371</v>
      </c>
    </row>
    <row r="21" spans="1:13" x14ac:dyDescent="0.3">
      <c r="A21">
        <v>5</v>
      </c>
      <c r="B21">
        <f>220*(1+0.2*Real_Ramjet!A21^2)</f>
        <v>1320</v>
      </c>
      <c r="C21">
        <f t="shared" si="9"/>
        <v>1486.5732407116709</v>
      </c>
      <c r="D21">
        <v>2000</v>
      </c>
      <c r="E21">
        <f t="shared" si="10"/>
        <v>1.5151515151515151</v>
      </c>
      <c r="F21">
        <f>(Real_Ramjet!E21-1)/((45*10^6/(1004.5*Real_Ramjet!B21))-Real_Ramjet!E21)</f>
        <v>1.588844176688144E-2</v>
      </c>
      <c r="G21">
        <f t="shared" si="11"/>
        <v>4.6413706328046187</v>
      </c>
      <c r="H21">
        <f t="shared" si="12"/>
        <v>1805.8503794885737</v>
      </c>
      <c r="I21">
        <f t="shared" si="13"/>
        <v>347.96928737110761</v>
      </c>
      <c r="J21">
        <f t="shared" si="14"/>
        <v>0.98417808177905575</v>
      </c>
      <c r="K21">
        <f t="shared" si="15"/>
        <v>0.73512250010443569</v>
      </c>
      <c r="L21">
        <f t="shared" si="16"/>
        <v>0.72349145202540721</v>
      </c>
      <c r="M21">
        <f t="shared" si="17"/>
        <v>0.16437769779311404</v>
      </c>
    </row>
    <row r="22" spans="1:13" x14ac:dyDescent="0.3">
      <c r="A22">
        <v>6</v>
      </c>
      <c r="B22">
        <f>220*(1+0.2*Real_Ramjet!A22^2)</f>
        <v>1803.9999999999998</v>
      </c>
      <c r="C22">
        <f t="shared" si="9"/>
        <v>1783.8878888540053</v>
      </c>
      <c r="D22">
        <v>2000</v>
      </c>
      <c r="E22">
        <f t="shared" si="10"/>
        <v>1.108647450110865</v>
      </c>
      <c r="F22">
        <f>(Real_Ramjet!E22-1)/((45*10^6/(1004.5*Real_Ramjet!B22))-Real_Ramjet!E22)</f>
        <v>4.5796096857481884E-3</v>
      </c>
      <c r="G22">
        <f t="shared" si="11"/>
        <v>5.592361383749286</v>
      </c>
      <c r="H22">
        <f t="shared" si="12"/>
        <v>1861.2274195126258</v>
      </c>
      <c r="I22">
        <f t="shared" si="13"/>
        <v>85.863225776400668</v>
      </c>
      <c r="J22">
        <f t="shared" si="14"/>
        <v>1.0866556680237569</v>
      </c>
      <c r="K22">
        <f t="shared" si="15"/>
        <v>0.68397752086685115</v>
      </c>
      <c r="L22">
        <f t="shared" si="16"/>
        <v>0.74324804985080128</v>
      </c>
      <c r="M22">
        <f t="shared" si="17"/>
        <v>0.19200996374893689</v>
      </c>
    </row>
    <row r="23" spans="1:13" x14ac:dyDescent="0.3">
      <c r="A23">
        <v>7</v>
      </c>
      <c r="B23">
        <f>220*(1+0.2*Real_Ramjet!A23^2)</f>
        <v>2376</v>
      </c>
      <c r="C23">
        <f t="shared" si="9"/>
        <v>2081.2025369963394</v>
      </c>
      <c r="D23">
        <v>2000</v>
      </c>
      <c r="E23">
        <f t="shared" si="10"/>
        <v>0.84175084175084181</v>
      </c>
      <c r="F23">
        <f>(Real_Ramjet!E23-1)/((45*10^6/(1004.5*Real_Ramjet!B23))-Real_Ramjet!E23)</f>
        <v>-8.7853736828638531E-3</v>
      </c>
      <c r="G23">
        <f t="shared" si="11"/>
        <v>6.5403500236539376</v>
      </c>
      <c r="H23">
        <f t="shared" si="12"/>
        <v>1896.7070284368328</v>
      </c>
      <c r="I23">
        <f t="shared" si="13"/>
        <v>-201.15878857123835</v>
      </c>
      <c r="J23">
        <f t="shared" si="14"/>
        <v>1.1408870492845335</v>
      </c>
      <c r="K23">
        <f t="shared" si="15"/>
        <v>0.92819228712911306</v>
      </c>
      <c r="L23">
        <f t="shared" si="16"/>
        <v>1.0589625596313963</v>
      </c>
      <c r="M23">
        <f t="shared" si="17"/>
        <v>0.15722576916946071</v>
      </c>
    </row>
    <row r="24" spans="1:13" x14ac:dyDescent="0.3">
      <c r="A24">
        <v>8</v>
      </c>
      <c r="B24">
        <f>220*(1+0.2*Real_Ramjet!A24^2)</f>
        <v>3036</v>
      </c>
      <c r="C24">
        <f t="shared" si="9"/>
        <v>2378.5171851386735</v>
      </c>
      <c r="D24">
        <v>2000</v>
      </c>
      <c r="E24">
        <f t="shared" si="10"/>
        <v>0.65876152832674573</v>
      </c>
      <c r="F24">
        <f>(Real_Ramjet!E24-1)/((45*10^6/(1004.5*Real_Ramjet!B24))-Real_Ramjet!E24)</f>
        <v>-2.4206508338954665E-2</v>
      </c>
      <c r="G24">
        <f t="shared" si="11"/>
        <v>7.4864770825429385</v>
      </c>
      <c r="H24">
        <f t="shared" si="12"/>
        <v>1920.6538281101982</v>
      </c>
      <c r="I24">
        <f t="shared" si="13"/>
        <v>-504.35567993487007</v>
      </c>
      <c r="J24">
        <f t="shared" si="14"/>
        <v>1.2188565522011583</v>
      </c>
      <c r="K24">
        <f t="shared" si="15"/>
        <v>0.90353701804417064</v>
      </c>
      <c r="L24">
        <f t="shared" si="16"/>
        <v>1.1012820145994335</v>
      </c>
      <c r="M24">
        <f t="shared" si="17"/>
        <v>0.17278169650332886</v>
      </c>
    </row>
    <row r="25" spans="1:13" x14ac:dyDescent="0.3">
      <c r="A25">
        <v>9</v>
      </c>
      <c r="B25">
        <f>220*(1+0.2*Real_Ramjet!A25^2)</f>
        <v>3784</v>
      </c>
      <c r="C25">
        <f t="shared" si="9"/>
        <v>2675.8318332810077</v>
      </c>
      <c r="D25">
        <v>2000</v>
      </c>
      <c r="E25">
        <f t="shared" si="10"/>
        <v>0.52854122621564481</v>
      </c>
      <c r="F25">
        <f>(Real_Ramjet!E25-1)/((45*10^6/(1004.5*Real_Ramjet!B25))-Real_Ramjet!E25)</f>
        <v>-4.168379428252425E-2</v>
      </c>
      <c r="G25">
        <f t="shared" si="11"/>
        <v>8.4313692762825863</v>
      </c>
      <c r="H25">
        <f t="shared" si="12"/>
        <v>1937.514794521072</v>
      </c>
      <c r="I25">
        <f t="shared" si="13"/>
        <v>-819.08000687409935</v>
      </c>
      <c r="J25">
        <f t="shared" si="14"/>
        <v>1.2869336566093579</v>
      </c>
      <c r="K25">
        <f t="shared" si="15"/>
        <v>0.9079234320726477</v>
      </c>
      <c r="L25">
        <f t="shared" si="16"/>
        <v>1.1684372223585704</v>
      </c>
      <c r="M25">
        <f t="shared" si="17"/>
        <v>0.18320757210248112</v>
      </c>
    </row>
    <row r="26" spans="1:13" x14ac:dyDescent="0.3">
      <c r="A26">
        <v>10</v>
      </c>
      <c r="B26">
        <f>220*(1+0.2*Real_Ramjet!A26^2)</f>
        <v>4620</v>
      </c>
      <c r="C26">
        <f t="shared" si="9"/>
        <v>2973.1464814233418</v>
      </c>
      <c r="D26">
        <v>2000</v>
      </c>
      <c r="E26">
        <f t="shared" si="10"/>
        <v>0.4329004329004329</v>
      </c>
      <c r="F26">
        <f>(Real_Ramjet!E26-1)/((45*10^6/(1004.5*Real_Ramjet!B26))-Real_Ramjet!E26)</f>
        <v>-6.1217231513572619E-2</v>
      </c>
      <c r="G26">
        <f t="shared" si="11"/>
        <v>9.375399976999061</v>
      </c>
      <c r="H26">
        <f t="shared" si="12"/>
        <v>1949.8055282587268</v>
      </c>
      <c r="I26">
        <f t="shared" si="13"/>
        <v>-1142.7026495944733</v>
      </c>
      <c r="J26">
        <f t="shared" si="14"/>
        <v>1.3487565909455743</v>
      </c>
      <c r="K26">
        <f t="shared" si="15"/>
        <v>0.91438640857095377</v>
      </c>
      <c r="L26">
        <f t="shared" si="16"/>
        <v>1.2332846952311267</v>
      </c>
      <c r="M26">
        <f t="shared" si="17"/>
        <v>0.19286035043943536</v>
      </c>
    </row>
    <row r="32" spans="1:13" x14ac:dyDescent="0.3">
      <c r="A32" t="s">
        <v>0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14</v>
      </c>
      <c r="H32" t="s">
        <v>8</v>
      </c>
      <c r="I32" t="s">
        <v>9</v>
      </c>
      <c r="J32" t="s">
        <v>11</v>
      </c>
      <c r="K32" t="s">
        <v>12</v>
      </c>
      <c r="L32" t="s">
        <v>13</v>
      </c>
      <c r="M32" t="s">
        <v>10</v>
      </c>
    </row>
    <row r="33" spans="1:13" x14ac:dyDescent="0.3">
      <c r="A33">
        <v>1</v>
      </c>
      <c r="B33">
        <f>220*(1+0.2*Real_Ramjet!A33^2)</f>
        <v>264</v>
      </c>
      <c r="C33">
        <f>(1.4*287*220)^0.5*A33</f>
        <v>297.31464814233419</v>
      </c>
      <c r="D33">
        <v>2500</v>
      </c>
      <c r="E33">
        <f>D33/B33</f>
        <v>9.4696969696969688</v>
      </c>
      <c r="F33">
        <f>(Real_Ramjet!E33-1)/((45*10^6/(1004.5*Real_Ramjet!B33))-Real_Ramjet!E33)</f>
        <v>5.2862510664587678E-2</v>
      </c>
      <c r="G33">
        <f>(5*((1+0.2*A33^2)*(0.7*0.95*0.98)^0.286-1))^0.5</f>
        <v>0.55539559794098892</v>
      </c>
      <c r="H33">
        <f>G33*(1.4*287*D33/(1+0.2*G33^2))^0.5</f>
        <v>540.22907814084851</v>
      </c>
      <c r="I33">
        <f>(1+F33)*H33-C33</f>
        <v>271.47229540305528</v>
      </c>
      <c r="J33">
        <f>I33*C33*2/(H33^2-C33^2)</f>
        <v>0.79343437722499532</v>
      </c>
      <c r="K33">
        <f>0.5*(H33^2-C33^2)/(F33*45*10^6)</f>
        <v>4.2763230776744869E-2</v>
      </c>
      <c r="L33">
        <f>J33*K33</f>
        <v>3.392981737947532E-2</v>
      </c>
      <c r="M33">
        <f>F33*3600/I33</f>
        <v>0.70101090098335628</v>
      </c>
    </row>
    <row r="34" spans="1:13" x14ac:dyDescent="0.3">
      <c r="A34">
        <v>2</v>
      </c>
      <c r="B34">
        <f>220*(1+0.2*Real_Ramjet!A34^2)</f>
        <v>396</v>
      </c>
      <c r="C34">
        <f t="shared" ref="C34:C42" si="18">(1.4*287*220)^0.5*A34</f>
        <v>594.62929628466838</v>
      </c>
      <c r="D34">
        <v>2500</v>
      </c>
      <c r="E34">
        <f t="shared" ref="E34:E42" si="19">D34/B34</f>
        <v>6.3131313131313131</v>
      </c>
      <c r="F34">
        <f>(Real_Ramjet!E34-1)/((45*10^6/(1004.5*Real_Ramjet!B34))-Real_Ramjet!E34)</f>
        <v>4.9741825777411666E-2</v>
      </c>
      <c r="G34">
        <f t="shared" ref="G34:G42" si="20">(5*((1+0.2*A34^2)*(0.7*0.95*0.98)^0.286-1))^0.5</f>
        <v>1.7212485019073636</v>
      </c>
      <c r="H34">
        <f t="shared" ref="H34:H42" si="21">G34*(1.4*287*D34/(1+0.2*G34^2))^0.5</f>
        <v>1367.0155953435965</v>
      </c>
      <c r="I34">
        <f t="shared" ref="I34:I42" si="22">(1+F34)*H34-C34</f>
        <v>840.38415063751393</v>
      </c>
      <c r="J34">
        <f t="shared" ref="J34:J42" si="23">I34*C34*2/(H34^2-C34^2)</f>
        <v>0.65962817562891118</v>
      </c>
      <c r="K34">
        <f t="shared" ref="K34:K42" si="24">0.5*(H34^2-C34^2)/(F34*45*10^6)</f>
        <v>0.33844704112629259</v>
      </c>
      <c r="L34">
        <f t="shared" ref="L34:L42" si="25">J34*K34</f>
        <v>0.22324920428513945</v>
      </c>
      <c r="M34">
        <f t="shared" ref="M34:M42" si="26">F34*3600/I34</f>
        <v>0.21308180629398996</v>
      </c>
    </row>
    <row r="35" spans="1:13" x14ac:dyDescent="0.3">
      <c r="A35">
        <v>3</v>
      </c>
      <c r="B35">
        <f>220*(1+0.2*Real_Ramjet!A35^2)</f>
        <v>616</v>
      </c>
      <c r="C35">
        <f t="shared" si="18"/>
        <v>891.94394442700263</v>
      </c>
      <c r="D35">
        <v>2500</v>
      </c>
      <c r="E35">
        <f t="shared" si="19"/>
        <v>4.0584415584415581</v>
      </c>
      <c r="F35">
        <f>(Real_Ramjet!E35-1)/((45*10^6/(1004.5*Real_Ramjet!B35))-Real_Ramjet!E35)</f>
        <v>4.4540684298784966E-2</v>
      </c>
      <c r="G35">
        <f t="shared" si="20"/>
        <v>2.7177962820077592</v>
      </c>
      <c r="H35">
        <f t="shared" si="21"/>
        <v>1730.6292154922287</v>
      </c>
      <c r="I35">
        <f t="shared" si="22"/>
        <v>915.76868059071944</v>
      </c>
      <c r="J35">
        <f t="shared" si="23"/>
        <v>0.74272273028860358</v>
      </c>
      <c r="K35">
        <f t="shared" si="24"/>
        <v>0.54869023833496466</v>
      </c>
      <c r="L35">
        <f t="shared" si="25"/>
        <v>0.40752471189884959</v>
      </c>
      <c r="M35">
        <f t="shared" si="26"/>
        <v>0.17509494141270904</v>
      </c>
    </row>
    <row r="36" spans="1:13" x14ac:dyDescent="0.3">
      <c r="A36">
        <v>4</v>
      </c>
      <c r="B36">
        <f>220*(1+0.2*Real_Ramjet!A36^2)</f>
        <v>924</v>
      </c>
      <c r="C36">
        <f t="shared" si="18"/>
        <v>1189.2585925693368</v>
      </c>
      <c r="D36">
        <v>2500</v>
      </c>
      <c r="E36">
        <f t="shared" si="19"/>
        <v>2.7056277056277058</v>
      </c>
      <c r="F36">
        <f>(Real_Ramjet!E36-1)/((45*10^6/(1004.5*Real_Ramjet!B36))-Real_Ramjet!E36)</f>
        <v>3.7259086228707605E-2</v>
      </c>
      <c r="G36">
        <f t="shared" si="20"/>
        <v>3.6850542663226555</v>
      </c>
      <c r="H36">
        <f t="shared" si="21"/>
        <v>1915.9553720472798</v>
      </c>
      <c r="I36">
        <f t="shared" si="22"/>
        <v>798.08352589540823</v>
      </c>
      <c r="J36">
        <f t="shared" si="23"/>
        <v>0.84122055044441668</v>
      </c>
      <c r="K36">
        <f t="shared" si="24"/>
        <v>0.67293025856399924</v>
      </c>
      <c r="L36">
        <f t="shared" si="25"/>
        <v>0.56608276251991108</v>
      </c>
      <c r="M36">
        <f t="shared" si="26"/>
        <v>0.16806851171731363</v>
      </c>
    </row>
    <row r="37" spans="1:13" x14ac:dyDescent="0.3">
      <c r="A37">
        <v>5</v>
      </c>
      <c r="B37">
        <f>220*(1+0.2*Real_Ramjet!A37^2)</f>
        <v>1320</v>
      </c>
      <c r="C37">
        <f t="shared" si="18"/>
        <v>1486.5732407116709</v>
      </c>
      <c r="D37">
        <v>2500</v>
      </c>
      <c r="E37">
        <f t="shared" si="19"/>
        <v>1.893939393939394</v>
      </c>
      <c r="F37">
        <f>(Real_Ramjet!E37-1)/((45*10^6/(1004.5*Real_Ramjet!B37))-Real_Ramjet!E37)</f>
        <v>2.7897031567179549E-2</v>
      </c>
      <c r="G37">
        <f t="shared" si="20"/>
        <v>4.6413706328046187</v>
      </c>
      <c r="H37">
        <f t="shared" si="21"/>
        <v>2019.0021028651213</v>
      </c>
      <c r="I37">
        <f t="shared" si="22"/>
        <v>588.75302755128064</v>
      </c>
      <c r="J37">
        <f t="shared" si="23"/>
        <v>0.93783959522587357</v>
      </c>
      <c r="K37">
        <f t="shared" si="24"/>
        <v>0.74339629484277236</v>
      </c>
      <c r="L37">
        <f t="shared" si="25"/>
        <v>0.69718648024775975</v>
      </c>
      <c r="M37">
        <f t="shared" si="26"/>
        <v>0.17057969800944919</v>
      </c>
    </row>
    <row r="38" spans="1:13" x14ac:dyDescent="0.3">
      <c r="A38">
        <v>6</v>
      </c>
      <c r="B38">
        <f>220*(1+0.2*Real_Ramjet!A38^2)</f>
        <v>1803.9999999999998</v>
      </c>
      <c r="C38">
        <f t="shared" si="18"/>
        <v>1783.8878888540053</v>
      </c>
      <c r="D38">
        <v>2500</v>
      </c>
      <c r="E38">
        <f t="shared" si="19"/>
        <v>1.3858093126385811</v>
      </c>
      <c r="F38">
        <f>(Real_Ramjet!E38-1)/((45*10^6/(1004.5*Real_Ramjet!B38))-Real_Ramjet!E38)</f>
        <v>1.6454520314200825E-2</v>
      </c>
      <c r="G38">
        <f t="shared" si="20"/>
        <v>5.592361383749286</v>
      </c>
      <c r="H38">
        <f t="shared" si="21"/>
        <v>2080.9155158083749</v>
      </c>
      <c r="I38">
        <f t="shared" si="22"/>
        <v>331.26809358137416</v>
      </c>
      <c r="J38">
        <f t="shared" si="23"/>
        <v>1.0295629567804043</v>
      </c>
      <c r="K38">
        <f t="shared" si="24"/>
        <v>0.77516921524821336</v>
      </c>
      <c r="L38">
        <f t="shared" si="25"/>
        <v>0.79808550925609623</v>
      </c>
      <c r="M38">
        <f t="shared" si="26"/>
        <v>0.17881671757371317</v>
      </c>
    </row>
    <row r="39" spans="1:13" x14ac:dyDescent="0.3">
      <c r="A39">
        <v>7</v>
      </c>
      <c r="B39">
        <f>220*(1+0.2*Real_Ramjet!A39^2)</f>
        <v>2376</v>
      </c>
      <c r="C39">
        <f t="shared" si="18"/>
        <v>2081.2025369963394</v>
      </c>
      <c r="D39">
        <v>2500</v>
      </c>
      <c r="E39">
        <f t="shared" si="19"/>
        <v>1.0521885521885521</v>
      </c>
      <c r="F39">
        <f>(Real_Ramjet!E39-1)/((45*10^6/(1004.5*Real_Ramjet!B39))-Real_Ramjet!E39)</f>
        <v>2.9315524697714067E-3</v>
      </c>
      <c r="G39">
        <f t="shared" si="20"/>
        <v>6.5403500236539376</v>
      </c>
      <c r="H39">
        <f t="shared" si="21"/>
        <v>2120.5829244931924</v>
      </c>
      <c r="I39">
        <f t="shared" si="22"/>
        <v>45.596987606506445</v>
      </c>
      <c r="J39">
        <f t="shared" si="23"/>
        <v>1.147008495852107</v>
      </c>
      <c r="K39">
        <f t="shared" si="24"/>
        <v>0.62715325130936062</v>
      </c>
      <c r="L39">
        <f t="shared" si="25"/>
        <v>0.71935010745310812</v>
      </c>
      <c r="M39">
        <f t="shared" si="26"/>
        <v>0.23145364299616852</v>
      </c>
    </row>
    <row r="40" spans="1:13" x14ac:dyDescent="0.3">
      <c r="A40">
        <v>8</v>
      </c>
      <c r="B40">
        <f>220*(1+0.2*Real_Ramjet!A40^2)</f>
        <v>3036</v>
      </c>
      <c r="C40">
        <f t="shared" si="18"/>
        <v>2378.5171851386735</v>
      </c>
      <c r="D40">
        <v>2500</v>
      </c>
      <c r="E40">
        <f t="shared" si="19"/>
        <v>0.82345191040843213</v>
      </c>
      <c r="F40">
        <f>(Real_Ramjet!E40-1)/((45*10^6/(1004.5*Real_Ramjet!B40))-Real_Ramjet!E40)</f>
        <v>-1.2671871966108677E-2</v>
      </c>
      <c r="G40">
        <f t="shared" si="20"/>
        <v>7.4864770825429385</v>
      </c>
      <c r="H40">
        <f t="shared" si="21"/>
        <v>2147.3562604497997</v>
      </c>
      <c r="I40">
        <f t="shared" si="22"/>
        <v>-258.37194828691554</v>
      </c>
      <c r="J40">
        <f t="shared" si="23"/>
        <v>1.1748023874417719</v>
      </c>
      <c r="K40">
        <f t="shared" si="24"/>
        <v>0.91734678498537681</v>
      </c>
      <c r="L40">
        <f t="shared" si="25"/>
        <v>1.0777011931128544</v>
      </c>
      <c r="M40">
        <f t="shared" si="26"/>
        <v>0.17656227535712499</v>
      </c>
    </row>
    <row r="41" spans="1:13" x14ac:dyDescent="0.3">
      <c r="A41">
        <v>9</v>
      </c>
      <c r="B41">
        <f>220*(1+0.2*Real_Ramjet!A41^2)</f>
        <v>3784</v>
      </c>
      <c r="C41">
        <f t="shared" si="18"/>
        <v>2675.8318332810077</v>
      </c>
      <c r="D41">
        <v>2500</v>
      </c>
      <c r="E41">
        <f t="shared" si="19"/>
        <v>0.66067653276955607</v>
      </c>
      <c r="F41">
        <f>(Real_Ramjet!E41-1)/((45*10^6/(1004.5*Real_Ramjet!B41))-Real_Ramjet!E41)</f>
        <v>-3.0355752993439435E-2</v>
      </c>
      <c r="G41">
        <f t="shared" si="20"/>
        <v>8.4313692762825863</v>
      </c>
      <c r="H41">
        <f t="shared" si="21"/>
        <v>2166.2073939803272</v>
      </c>
      <c r="I41">
        <f t="shared" si="22"/>
        <v>-575.38129588490938</v>
      </c>
      <c r="J41">
        <f t="shared" si="23"/>
        <v>1.2478603962688917</v>
      </c>
      <c r="K41">
        <f t="shared" si="24"/>
        <v>0.90322308803952867</v>
      </c>
      <c r="L41">
        <f t="shared" si="25"/>
        <v>1.1270963205602182</v>
      </c>
      <c r="M41">
        <f t="shared" si="26"/>
        <v>0.18992746472287281</v>
      </c>
    </row>
    <row r="42" spans="1:13" x14ac:dyDescent="0.3">
      <c r="A42">
        <v>10</v>
      </c>
      <c r="B42">
        <f>220*(1+0.2*Real_Ramjet!A42^2)</f>
        <v>4620</v>
      </c>
      <c r="C42">
        <f t="shared" si="18"/>
        <v>2973.1464814233418</v>
      </c>
      <c r="D42">
        <v>2500</v>
      </c>
      <c r="E42">
        <f t="shared" si="19"/>
        <v>0.54112554112554112</v>
      </c>
      <c r="F42">
        <f>(Real_Ramjet!E42-1)/((45*10^6/(1004.5*Real_Ramjet!B42))-Real_Ramjet!E42)</f>
        <v>-5.0120090612220891E-2</v>
      </c>
      <c r="G42">
        <f t="shared" si="20"/>
        <v>9.375399976999061</v>
      </c>
      <c r="H42">
        <f t="shared" si="21"/>
        <v>2179.9488520456998</v>
      </c>
      <c r="I42">
        <f t="shared" si="22"/>
        <v>-902.45686337217921</v>
      </c>
      <c r="J42">
        <f t="shared" si="23"/>
        <v>1.3128743691824718</v>
      </c>
      <c r="K42">
        <f t="shared" si="24"/>
        <v>0.9061398449950544</v>
      </c>
      <c r="L42">
        <f t="shared" si="25"/>
        <v>1.1896477773889849</v>
      </c>
      <c r="M42">
        <f t="shared" si="26"/>
        <v>0.19993457142071036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Ideal_Ramjet</vt:lpstr>
      <vt:lpstr>Real_Ramjet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Souridas A</dc:creator>
  <cp:lastModifiedBy>Souridas A</cp:lastModifiedBy>
  <dcterms:created xsi:type="dcterms:W3CDTF">2020-10-18T12:00:20Z</dcterms:created>
  <dcterms:modified xsi:type="dcterms:W3CDTF">2020-10-18T16:42:31Z</dcterms:modified>
</cp:coreProperties>
</file>