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esctecpt-my.sharepoint.com/personal/ricardo_b_sousa_office365_inesctec_pt/Documents/phd/curricular-units/cv/project/models/"/>
    </mc:Choice>
  </mc:AlternateContent>
  <xr:revisionPtr revIDLastSave="673" documentId="11_E60897F41BE170836B02CE998F75CCDC64E183C8" xr6:coauthVersionLast="46" xr6:coauthVersionMax="47" xr10:uidLastSave="{C3C7A382-91FE-4155-9A55-5712A181B8C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5" i="1" l="1"/>
  <c r="G50" i="1"/>
  <c r="G21" i="1"/>
  <c r="B51" i="1"/>
  <c r="B46" i="1"/>
  <c r="L50" i="1"/>
  <c r="K50" i="1"/>
  <c r="L45" i="1"/>
  <c r="K45" i="1"/>
  <c r="L21" i="1"/>
  <c r="K21" i="1"/>
  <c r="F50" i="1"/>
  <c r="E50" i="1"/>
  <c r="F45" i="1"/>
  <c r="E45" i="1"/>
  <c r="F21" i="1"/>
  <c r="E21" i="1"/>
  <c r="AA21" i="1"/>
  <c r="AA50" i="1"/>
  <c r="AA45" i="1"/>
  <c r="Z21" i="1"/>
  <c r="Z45" i="1"/>
  <c r="Z50" i="1"/>
  <c r="Y50" i="1"/>
  <c r="Y45" i="1"/>
  <c r="Y21" i="1"/>
  <c r="X50" i="1"/>
  <c r="W50" i="1"/>
  <c r="V50" i="1"/>
  <c r="U50" i="1"/>
  <c r="T50" i="1"/>
  <c r="R50" i="1"/>
  <c r="Q50" i="1"/>
  <c r="P50" i="1"/>
  <c r="O50" i="1"/>
  <c r="N50" i="1"/>
  <c r="M50" i="1"/>
  <c r="J50" i="1"/>
  <c r="I50" i="1"/>
  <c r="H50" i="1"/>
  <c r="H51" i="1" s="1"/>
  <c r="D50" i="1"/>
  <c r="C50" i="1"/>
  <c r="B50" i="1"/>
  <c r="X45" i="1"/>
  <c r="W45" i="1"/>
  <c r="V45" i="1"/>
  <c r="U45" i="1"/>
  <c r="T45" i="1"/>
  <c r="R45" i="1"/>
  <c r="Q45" i="1"/>
  <c r="P45" i="1"/>
  <c r="O45" i="1"/>
  <c r="N45" i="1"/>
  <c r="M45" i="1"/>
  <c r="J45" i="1"/>
  <c r="I45" i="1"/>
  <c r="H45" i="1"/>
  <c r="H46" i="1" s="1"/>
  <c r="D45" i="1"/>
  <c r="C45" i="1"/>
  <c r="B45" i="1"/>
  <c r="R21" i="1"/>
  <c r="Q21" i="1"/>
  <c r="X21" i="1"/>
  <c r="W21" i="1"/>
  <c r="P21" i="1"/>
  <c r="V21" i="1"/>
  <c r="U21" i="1"/>
  <c r="T21" i="1"/>
  <c r="O21" i="1"/>
  <c r="N21" i="1"/>
  <c r="M21" i="1"/>
  <c r="J21" i="1"/>
  <c r="D21" i="1"/>
  <c r="I21" i="1"/>
  <c r="H21" i="1"/>
  <c r="C21" i="1"/>
  <c r="B21" i="1"/>
  <c r="B47" i="1" l="1"/>
  <c r="B48" i="1" s="1"/>
  <c r="B52" i="1"/>
  <c r="B53" i="1" s="1"/>
  <c r="M46" i="1"/>
  <c r="M47" i="1" s="1"/>
  <c r="M48" i="1" s="1"/>
  <c r="H52" i="1"/>
  <c r="H53" i="1" s="1"/>
  <c r="T46" i="1"/>
  <c r="T47" i="1" s="1"/>
  <c r="T48" i="1" s="1"/>
  <c r="T51" i="1"/>
  <c r="T52" i="1" s="1"/>
  <c r="T53" i="1" s="1"/>
  <c r="M51" i="1"/>
  <c r="M52" i="1" s="1"/>
  <c r="M53" i="1" s="1"/>
  <c r="H47" i="1"/>
  <c r="H48" i="1" s="1"/>
</calcChain>
</file>

<file path=xl/sharedStrings.xml><?xml version="1.0" encoding="utf-8"?>
<sst xmlns="http://schemas.openxmlformats.org/spreadsheetml/2006/main" count="397" uniqueCount="141">
  <si>
    <t>ResNet18</t>
  </si>
  <si>
    <t>ResNet34</t>
  </si>
  <si>
    <t>ResNet50</t>
  </si>
  <si>
    <t>run-01</t>
  </si>
  <si>
    <t>run-02</t>
  </si>
  <si>
    <t>run-03</t>
  </si>
  <si>
    <t>run-04</t>
  </si>
  <si>
    <t>run-05</t>
  </si>
  <si>
    <t>run-06</t>
  </si>
  <si>
    <t>da_run-01</t>
  </si>
  <si>
    <t>da_run-02</t>
  </si>
  <si>
    <t>da_run-03</t>
  </si>
  <si>
    <t>da_run-04</t>
  </si>
  <si>
    <t>da_run-05</t>
  </si>
  <si>
    <t>da_run-06</t>
  </si>
  <si>
    <t>da_run-07</t>
  </si>
  <si>
    <t>da_run-08</t>
  </si>
  <si>
    <t>PyTorch Version</t>
  </si>
  <si>
    <t>1.7.0</t>
  </si>
  <si>
    <t>TorchVision Version</t>
  </si>
  <si>
    <t>0.8.1</t>
  </si>
  <si>
    <t>CPU</t>
  </si>
  <si>
    <t>CPU Model</t>
  </si>
  <si>
    <t>Intel(R) Xeon(R) CPU @ 2.20GHz</t>
  </si>
  <si>
    <t>Intel(R) Xeon(R) CPU @ 2.00GHz</t>
  </si>
  <si>
    <t>CPU MHz</t>
  </si>
  <si>
    <t>MemTotal</t>
  </si>
  <si>
    <t>16402016 kB</t>
  </si>
  <si>
    <t>16402012 kB</t>
  </si>
  <si>
    <t>CUDA</t>
  </si>
  <si>
    <t>Tesla P100-PCIE-16GB</t>
  </si>
  <si>
    <t>BATCH_SIZE</t>
  </si>
  <si>
    <t>BATCH_EVAL</t>
  </si>
  <si>
    <t>SHUFFLE</t>
  </si>
  <si>
    <t>EPOCHS</t>
  </si>
  <si>
    <t>LEARN_RATE</t>
  </si>
  <si>
    <t>IMG_HEIGHT</t>
  </si>
  <si>
    <t>IMG_WIDTH</t>
  </si>
  <si>
    <t>NUM_WORKERS</t>
  </si>
  <si>
    <t>PRE_TRAINED</t>
  </si>
  <si>
    <t>ResNet18_run-01</t>
  </si>
  <si>
    <t>ResNet18_run-02</t>
  </si>
  <si>
    <t>ResNet34_run-01</t>
  </si>
  <si>
    <t>ResNet34_run-02</t>
  </si>
  <si>
    <t>ResNet50_run-01</t>
  </si>
  <si>
    <t>ResNet50_run-02</t>
  </si>
  <si>
    <t>ResNet50_run-03</t>
  </si>
  <si>
    <t>ResNet50_run-04</t>
  </si>
  <si>
    <t>ResNet50_run-05</t>
  </si>
  <si>
    <t>ResNet50_da_run-01</t>
  </si>
  <si>
    <t>ResNet50_da_run-02</t>
  </si>
  <si>
    <t>ResNet50_da_run-03</t>
  </si>
  <si>
    <t>ResNet50_da_run-04</t>
  </si>
  <si>
    <t>ResNet50_da_run-05</t>
  </si>
  <si>
    <t>ResNet50_da_run-06</t>
  </si>
  <si>
    <t>ResNet50_da_run-07</t>
  </si>
  <si>
    <t>Training Loss (best)</t>
  </si>
  <si>
    <t>Training "Accuracy" (best)</t>
  </si>
  <si>
    <t>Training Loss (avg)</t>
  </si>
  <si>
    <t>Training "Accuracy" (avg)</t>
  </si>
  <si>
    <t>Test Kaggle Accuracy (only 30%)</t>
  </si>
  <si>
    <t>Runtime RAM</t>
  </si>
  <si>
    <t>7.5 GB / 12-13 GB</t>
  </si>
  <si>
    <t>7.6 GB / 13 GB</t>
  </si>
  <si>
    <t>6 GB / 13 GB</t>
  </si>
  <si>
    <t>6.4 GB / 13 GB</t>
  </si>
  <si>
    <t>6.8 GB / 13 GB</t>
  </si>
  <si>
    <t>6.7 GB / 13 GB</t>
  </si>
  <si>
    <t>5.3 GB / 13 GB</t>
  </si>
  <si>
    <t>Runtime GPU Mem.</t>
  </si>
  <si>
    <t>14.4 GB / 15.9 GB</t>
  </si>
  <si>
    <t>15.1 GB / 15.9 GB</t>
  </si>
  <si>
    <t>15.4 GB / 15.9 GB</t>
  </si>
  <si>
    <t>Training time</t>
  </si>
  <si>
    <t>420m54s</t>
  </si>
  <si>
    <t>405m29.253s</t>
  </si>
  <si>
    <t>397m13.222s</t>
  </si>
  <si>
    <t>413m29.302s</t>
  </si>
  <si>
    <t>407m7.936s</t>
  </si>
  <si>
    <t>417m0.5770s</t>
  </si>
  <si>
    <t>481m7.257s</t>
  </si>
  <si>
    <t>438m39.118s</t>
  </si>
  <si>
    <t>417m17.580s</t>
  </si>
  <si>
    <t>427m 46.115s</t>
  </si>
  <si>
    <t>374m56.439s</t>
  </si>
  <si>
    <t>382m33.180s</t>
  </si>
  <si>
    <t>431m56.369s</t>
  </si>
  <si>
    <t>391m54.172s</t>
  </si>
  <si>
    <t>462m1.137s</t>
  </si>
  <si>
    <t>409m11.814s</t>
  </si>
  <si>
    <t>405m27.926s</t>
  </si>
  <si>
    <t>462m15.810s</t>
  </si>
  <si>
    <t>387m20.627s</t>
  </si>
  <si>
    <t>428m5.478s</t>
  </si>
  <si>
    <t>Inference time</t>
  </si>
  <si>
    <t>43m57s (475it)</t>
  </si>
  <si>
    <t>42m17s (475it)</t>
  </si>
  <si>
    <t>41m24s (475it)</t>
  </si>
  <si>
    <t>45m13s (633it)</t>
  </si>
  <si>
    <t>49m0s (1899it)</t>
  </si>
  <si>
    <t>44m37s (1899it)</t>
  </si>
  <si>
    <t>42m47s (1899it)</t>
  </si>
  <si>
    <t>38m24s (1899it)</t>
  </si>
  <si>
    <t>38m34s (1899it)</t>
  </si>
  <si>
    <t>43m02s (1899it)</t>
  </si>
  <si>
    <t>38m18s (1899it)</t>
  </si>
  <si>
    <t>45m18s (1899it)</t>
  </si>
  <si>
    <t>46m50s</t>
  </si>
  <si>
    <t>37m42s</t>
  </si>
  <si>
    <t>44m15s</t>
  </si>
  <si>
    <t>No data augmentation</t>
  </si>
  <si>
    <t>Data augmentation</t>
  </si>
  <si>
    <t>(only resizes to a 224x224 image)</t>
  </si>
  <si>
    <t>Horizontal Flip p=0.25</t>
  </si>
  <si>
    <t>Vertical Flip p=0.25</t>
  </si>
  <si>
    <t>NOTE: batch size of 512 lead to the</t>
  </si>
  <si>
    <t>Rotate limit=10 p=0.05</t>
  </si>
  <si>
    <t>GPU/CUDA out of memory</t>
  </si>
  <si>
    <t>Also, ResNet50 was not possible to</t>
  </si>
  <si>
    <t xml:space="preserve">train due to limited graphic </t>
  </si>
  <si>
    <t>memory</t>
  </si>
  <si>
    <t>Training time duration</t>
  </si>
  <si>
    <t>avg seconds</t>
  </si>
  <si>
    <t>h</t>
  </si>
  <si>
    <t>min</t>
  </si>
  <si>
    <t>Inference time duration</t>
  </si>
  <si>
    <t>ResNet18_run-03</t>
  </si>
  <si>
    <t>ResNet18_run-04</t>
  </si>
  <si>
    <t>355m47.563s</t>
  </si>
  <si>
    <t>354m32.809s</t>
  </si>
  <si>
    <t>37m05s (475it)</t>
  </si>
  <si>
    <t>36m47s (475it)</t>
  </si>
  <si>
    <t>ResNet34_run-03</t>
  </si>
  <si>
    <t>ResNet34_run-04</t>
  </si>
  <si>
    <t>403m15.613s</t>
  </si>
  <si>
    <t>366m39.401s</t>
  </si>
  <si>
    <t>38m51s (633it)</t>
  </si>
  <si>
    <t>39m31s (633it)</t>
  </si>
  <si>
    <t>ResNet18_run-05</t>
  </si>
  <si>
    <t>39m16s (475it)</t>
  </si>
  <si>
    <t>358m45.146s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</si>
</sst>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3"/>
  <sheetViews>
    <sheetView tabSelected="1" workbookViewId="0">
      <pane xSplit="1" ySplit="2" topLeftCell="B36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9.109375" defaultRowHeight="14.4" x14ac:dyDescent="0.3"/>
  <cols>
    <col min="1" max="1" width="29.5546875" style="1" bestFit="1" customWidth="1"/>
    <col min="2" max="27" width="30.6640625" style="1" customWidth="1"/>
    <col min="28" max="16384" width="9.109375" style="1"/>
  </cols>
  <sheetData>
    <row r="1" spans="1:31" x14ac:dyDescent="0.3">
      <c r="B1" s="1" t="s">
        <v>0</v>
      </c>
      <c r="H1" s="1" t="s">
        <v>1</v>
      </c>
      <c r="M1" s="1" t="s">
        <v>2</v>
      </c>
      <c r="T1" s="1" t="s">
        <v>2</v>
      </c>
    </row>
    <row r="2" spans="1:31" x14ac:dyDescent="0.3"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3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8</v>
      </c>
      <c r="S2" s="2"/>
      <c r="T2" s="2" t="s">
        <v>9</v>
      </c>
      <c r="U2" s="2" t="s">
        <v>10</v>
      </c>
      <c r="V2" s="2" t="s">
        <v>11</v>
      </c>
      <c r="W2" s="2" t="s">
        <v>12</v>
      </c>
      <c r="X2" s="2" t="s">
        <v>13</v>
      </c>
      <c r="Y2" s="2" t="s">
        <v>14</v>
      </c>
      <c r="Z2" s="2" t="s">
        <v>15</v>
      </c>
      <c r="AA2" s="2" t="s">
        <v>16</v>
      </c>
      <c r="AB2" s="2"/>
      <c r="AC2" s="2"/>
      <c r="AD2" s="2"/>
      <c r="AE2" s="2"/>
    </row>
    <row r="3" spans="1:31" x14ac:dyDescent="0.3">
      <c r="A3" s="1" t="s">
        <v>17</v>
      </c>
      <c r="B3" s="1" t="s">
        <v>18</v>
      </c>
      <c r="C3" s="1" t="s">
        <v>18</v>
      </c>
      <c r="D3" s="1" t="s">
        <v>18</v>
      </c>
      <c r="E3" s="1" t="s">
        <v>18</v>
      </c>
      <c r="F3" s="1" t="s">
        <v>18</v>
      </c>
      <c r="G3" s="1" t="s">
        <v>18</v>
      </c>
      <c r="H3" s="1" t="s">
        <v>18</v>
      </c>
      <c r="I3" s="1" t="s">
        <v>18</v>
      </c>
      <c r="J3" s="1" t="s">
        <v>18</v>
      </c>
      <c r="K3" s="1" t="s">
        <v>18</v>
      </c>
      <c r="L3" s="1" t="s">
        <v>18</v>
      </c>
      <c r="M3" s="1" t="s">
        <v>18</v>
      </c>
      <c r="N3" s="1" t="s">
        <v>18</v>
      </c>
      <c r="O3" s="1" t="s">
        <v>18</v>
      </c>
      <c r="P3" s="1" t="s">
        <v>18</v>
      </c>
      <c r="Q3" s="1" t="s">
        <v>18</v>
      </c>
      <c r="R3" s="1" t="s">
        <v>18</v>
      </c>
      <c r="T3" s="1" t="s">
        <v>18</v>
      </c>
      <c r="U3" s="1" t="s">
        <v>18</v>
      </c>
      <c r="V3" s="1" t="s">
        <v>18</v>
      </c>
      <c r="W3" s="1" t="s">
        <v>18</v>
      </c>
      <c r="X3" s="1" t="s">
        <v>18</v>
      </c>
      <c r="Y3" s="1" t="s">
        <v>18</v>
      </c>
      <c r="Z3" s="1" t="s">
        <v>18</v>
      </c>
      <c r="AA3" s="1" t="s">
        <v>18</v>
      </c>
    </row>
    <row r="4" spans="1:31" x14ac:dyDescent="0.3">
      <c r="A4" s="1" t="s">
        <v>19</v>
      </c>
      <c r="B4" s="1" t="s">
        <v>20</v>
      </c>
      <c r="C4" s="1" t="s">
        <v>20</v>
      </c>
      <c r="D4" s="1" t="s">
        <v>20</v>
      </c>
      <c r="E4" s="1" t="s">
        <v>20</v>
      </c>
      <c r="F4" s="1" t="s">
        <v>20</v>
      </c>
      <c r="G4" s="1" t="s">
        <v>20</v>
      </c>
      <c r="H4" s="1" t="s">
        <v>20</v>
      </c>
      <c r="I4" s="1" t="s">
        <v>20</v>
      </c>
      <c r="J4" s="1" t="s">
        <v>20</v>
      </c>
      <c r="K4" s="1" t="s">
        <v>20</v>
      </c>
      <c r="L4" s="1" t="s">
        <v>20</v>
      </c>
      <c r="M4" s="1" t="s">
        <v>20</v>
      </c>
      <c r="N4" s="1" t="s">
        <v>20</v>
      </c>
      <c r="O4" s="1" t="s">
        <v>20</v>
      </c>
      <c r="P4" s="1" t="s">
        <v>20</v>
      </c>
      <c r="Q4" s="1" t="s">
        <v>20</v>
      </c>
      <c r="R4" s="1" t="s">
        <v>20</v>
      </c>
      <c r="T4" s="1" t="s">
        <v>20</v>
      </c>
      <c r="U4" s="1" t="s">
        <v>20</v>
      </c>
      <c r="V4" s="1" t="s">
        <v>20</v>
      </c>
      <c r="W4" s="1" t="s">
        <v>20</v>
      </c>
      <c r="X4" s="1" t="s">
        <v>20</v>
      </c>
      <c r="Y4" s="1" t="s">
        <v>20</v>
      </c>
      <c r="Z4" s="1" t="s">
        <v>20</v>
      </c>
      <c r="AA4" s="1" t="s">
        <v>20</v>
      </c>
    </row>
    <row r="5" spans="1:31" x14ac:dyDescent="0.3">
      <c r="A5" s="1" t="s">
        <v>21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2</v>
      </c>
      <c r="I5" s="1">
        <v>2</v>
      </c>
      <c r="J5" s="1">
        <v>2</v>
      </c>
      <c r="K5" s="1">
        <v>2</v>
      </c>
      <c r="L5" s="1">
        <v>2</v>
      </c>
      <c r="M5" s="1">
        <v>2</v>
      </c>
      <c r="N5" s="1">
        <v>2</v>
      </c>
      <c r="O5" s="1">
        <v>2</v>
      </c>
      <c r="P5" s="1">
        <v>2</v>
      </c>
      <c r="Q5" s="1">
        <v>2</v>
      </c>
      <c r="R5" s="1">
        <v>2</v>
      </c>
      <c r="T5" s="1">
        <v>2</v>
      </c>
      <c r="U5" s="1">
        <v>2</v>
      </c>
      <c r="V5" s="1">
        <v>2</v>
      </c>
      <c r="W5" s="1">
        <v>2</v>
      </c>
      <c r="X5" s="1">
        <v>2</v>
      </c>
      <c r="Y5" s="1">
        <v>2</v>
      </c>
      <c r="Z5" s="1">
        <v>2</v>
      </c>
      <c r="AA5" s="1">
        <v>2</v>
      </c>
    </row>
    <row r="6" spans="1:31" x14ac:dyDescent="0.3">
      <c r="A6" s="1" t="s">
        <v>22</v>
      </c>
      <c r="B6" s="1" t="s">
        <v>23</v>
      </c>
      <c r="C6" s="1" t="s">
        <v>24</v>
      </c>
      <c r="D6" s="1" t="s">
        <v>24</v>
      </c>
      <c r="E6" s="1" t="s">
        <v>24</v>
      </c>
      <c r="F6" s="1" t="s">
        <v>24</v>
      </c>
      <c r="G6" s="1" t="s">
        <v>24</v>
      </c>
      <c r="H6" s="1" t="s">
        <v>24</v>
      </c>
      <c r="I6" s="1" t="s">
        <v>24</v>
      </c>
      <c r="J6" s="1" t="s">
        <v>24</v>
      </c>
      <c r="K6" s="1" t="s">
        <v>24</v>
      </c>
      <c r="L6" s="1" t="s">
        <v>24</v>
      </c>
      <c r="M6" s="1" t="s">
        <v>24</v>
      </c>
      <c r="N6" s="1" t="s">
        <v>24</v>
      </c>
      <c r="O6" s="1" t="s">
        <v>24</v>
      </c>
      <c r="P6" s="1" t="s">
        <v>24</v>
      </c>
      <c r="Q6" s="1" t="s">
        <v>24</v>
      </c>
      <c r="R6" s="1" t="s">
        <v>24</v>
      </c>
      <c r="T6" s="1" t="s">
        <v>24</v>
      </c>
      <c r="U6" s="1" t="s">
        <v>24</v>
      </c>
      <c r="V6" s="1" t="s">
        <v>24</v>
      </c>
      <c r="W6" s="1" t="s">
        <v>24</v>
      </c>
      <c r="X6" s="1" t="s">
        <v>24</v>
      </c>
      <c r="Y6" s="1" t="s">
        <v>24</v>
      </c>
      <c r="Z6" s="1" t="s">
        <v>24</v>
      </c>
      <c r="AA6" s="1" t="s">
        <v>24</v>
      </c>
    </row>
    <row r="7" spans="1:31" x14ac:dyDescent="0.3">
      <c r="A7" s="1" t="s">
        <v>25</v>
      </c>
      <c r="B7" s="1">
        <v>2199.998</v>
      </c>
      <c r="C7" s="1">
        <v>2000.18</v>
      </c>
      <c r="D7" s="1">
        <v>2000.13</v>
      </c>
      <c r="E7" s="1">
        <v>2000.13</v>
      </c>
      <c r="F7" s="1">
        <v>2000.13</v>
      </c>
      <c r="G7" s="1">
        <v>2000.13</v>
      </c>
      <c r="H7" s="1">
        <v>2000.18</v>
      </c>
      <c r="I7" s="1">
        <v>2000.17</v>
      </c>
      <c r="J7" s="1">
        <v>2000.17</v>
      </c>
      <c r="K7" s="1">
        <v>2000.17</v>
      </c>
      <c r="L7" s="1">
        <v>2000.17</v>
      </c>
      <c r="M7" s="1">
        <v>2000.17</v>
      </c>
      <c r="N7" s="1">
        <v>2000.17</v>
      </c>
      <c r="O7" s="1">
        <v>2000.17</v>
      </c>
      <c r="P7" s="1">
        <v>2000.17</v>
      </c>
      <c r="Q7" s="1">
        <v>2000.17</v>
      </c>
      <c r="R7" s="1">
        <v>2000.17</v>
      </c>
      <c r="T7" s="1">
        <v>2000.17</v>
      </c>
      <c r="U7" s="1">
        <v>2000.17</v>
      </c>
      <c r="V7" s="1">
        <v>2000.17</v>
      </c>
      <c r="W7" s="1">
        <v>2000.17</v>
      </c>
      <c r="X7" s="1">
        <v>2000.17</v>
      </c>
      <c r="Y7" s="1">
        <v>2000.17</v>
      </c>
      <c r="Z7" s="1">
        <v>2000.17</v>
      </c>
      <c r="AA7" s="1">
        <v>2000.17</v>
      </c>
    </row>
    <row r="8" spans="1:31" x14ac:dyDescent="0.3">
      <c r="A8" s="1" t="s">
        <v>26</v>
      </c>
      <c r="B8" s="1" t="s">
        <v>27</v>
      </c>
      <c r="C8" s="1" t="s">
        <v>28</v>
      </c>
      <c r="D8" s="1" t="s">
        <v>27</v>
      </c>
      <c r="E8" s="1" t="s">
        <v>27</v>
      </c>
      <c r="F8" s="1" t="s">
        <v>27</v>
      </c>
      <c r="G8" s="1" t="s">
        <v>27</v>
      </c>
      <c r="H8" s="1" t="s">
        <v>28</v>
      </c>
      <c r="I8" s="1" t="s">
        <v>28</v>
      </c>
      <c r="J8" s="1" t="s">
        <v>27</v>
      </c>
      <c r="K8" s="1" t="s">
        <v>27</v>
      </c>
      <c r="L8" s="1" t="s">
        <v>27</v>
      </c>
      <c r="M8" s="1" t="s">
        <v>27</v>
      </c>
      <c r="N8" s="1" t="s">
        <v>27</v>
      </c>
      <c r="O8" s="1" t="s">
        <v>27</v>
      </c>
      <c r="P8" s="1" t="s">
        <v>27</v>
      </c>
      <c r="Q8" s="1" t="s">
        <v>27</v>
      </c>
      <c r="R8" s="1" t="s">
        <v>27</v>
      </c>
      <c r="T8" s="1" t="s">
        <v>27</v>
      </c>
      <c r="U8" s="1" t="s">
        <v>27</v>
      </c>
      <c r="V8" s="1" t="s">
        <v>27</v>
      </c>
      <c r="W8" s="1" t="s">
        <v>27</v>
      </c>
      <c r="X8" s="1" t="s">
        <v>27</v>
      </c>
      <c r="Y8" s="1" t="s">
        <v>27</v>
      </c>
      <c r="Z8" s="1" t="s">
        <v>27</v>
      </c>
      <c r="AA8" s="1" t="s">
        <v>27</v>
      </c>
    </row>
    <row r="9" spans="1:31" x14ac:dyDescent="0.3">
      <c r="A9" s="1" t="s">
        <v>29</v>
      </c>
      <c r="B9" s="1" t="s">
        <v>30</v>
      </c>
      <c r="C9" s="1" t="s">
        <v>30</v>
      </c>
      <c r="D9" s="1" t="s">
        <v>30</v>
      </c>
      <c r="E9" s="1" t="s">
        <v>30</v>
      </c>
      <c r="F9" s="1" t="s">
        <v>30</v>
      </c>
      <c r="G9" s="1" t="s">
        <v>30</v>
      </c>
      <c r="H9" s="1" t="s">
        <v>30</v>
      </c>
      <c r="I9" s="1" t="s">
        <v>30</v>
      </c>
      <c r="J9" s="1" t="s">
        <v>30</v>
      </c>
      <c r="K9" s="1" t="s">
        <v>30</v>
      </c>
      <c r="L9" s="1" t="s">
        <v>30</v>
      </c>
      <c r="M9" s="1" t="s">
        <v>30</v>
      </c>
      <c r="N9" s="1" t="s">
        <v>30</v>
      </c>
      <c r="O9" s="1" t="s">
        <v>30</v>
      </c>
      <c r="P9" s="1" t="s">
        <v>30</v>
      </c>
      <c r="Q9" s="1" t="s">
        <v>30</v>
      </c>
      <c r="R9" s="1" t="s">
        <v>30</v>
      </c>
      <c r="T9" s="1" t="s">
        <v>30</v>
      </c>
      <c r="U9" s="1" t="s">
        <v>30</v>
      </c>
      <c r="V9" s="1" t="s">
        <v>30</v>
      </c>
      <c r="W9" s="1" t="s">
        <v>30</v>
      </c>
      <c r="X9" s="1" t="s">
        <v>30</v>
      </c>
      <c r="Y9" s="1" t="s">
        <v>30</v>
      </c>
      <c r="Z9" s="1" t="s">
        <v>30</v>
      </c>
      <c r="AA9" s="1" t="s">
        <v>30</v>
      </c>
    </row>
    <row r="10" spans="1:31" x14ac:dyDescent="0.3">
      <c r="A10" s="1" t="s">
        <v>31</v>
      </c>
      <c r="B10" s="1">
        <v>512</v>
      </c>
      <c r="C10" s="1">
        <v>512</v>
      </c>
      <c r="D10" s="1">
        <v>512</v>
      </c>
      <c r="E10" s="1">
        <v>512</v>
      </c>
      <c r="F10" s="1">
        <v>512</v>
      </c>
      <c r="G10" s="1">
        <v>512</v>
      </c>
      <c r="H10" s="1">
        <v>384</v>
      </c>
      <c r="I10" s="1">
        <v>384</v>
      </c>
      <c r="J10" s="1">
        <v>384</v>
      </c>
      <c r="K10" s="1">
        <v>384</v>
      </c>
      <c r="L10" s="1">
        <v>384</v>
      </c>
      <c r="M10" s="1">
        <v>128</v>
      </c>
      <c r="N10" s="1">
        <v>128</v>
      </c>
      <c r="O10" s="1">
        <v>128</v>
      </c>
      <c r="P10" s="1">
        <v>128</v>
      </c>
      <c r="Q10" s="1">
        <v>128</v>
      </c>
      <c r="R10" s="1">
        <v>128</v>
      </c>
      <c r="T10" s="1">
        <v>128</v>
      </c>
      <c r="U10" s="1">
        <v>128</v>
      </c>
      <c r="V10" s="1">
        <v>128</v>
      </c>
      <c r="W10" s="1">
        <v>128</v>
      </c>
      <c r="X10" s="1">
        <v>128</v>
      </c>
      <c r="Y10" s="1">
        <v>128</v>
      </c>
      <c r="Z10" s="1">
        <v>128</v>
      </c>
      <c r="AA10" s="1">
        <v>128</v>
      </c>
    </row>
    <row r="11" spans="1:31" x14ac:dyDescent="0.3">
      <c r="A11" s="1" t="s">
        <v>32</v>
      </c>
      <c r="B11" s="1">
        <v>512</v>
      </c>
      <c r="C11" s="1">
        <v>512</v>
      </c>
      <c r="D11" s="1">
        <v>512</v>
      </c>
      <c r="E11" s="1">
        <v>512</v>
      </c>
      <c r="F11" s="1">
        <v>512</v>
      </c>
      <c r="G11" s="1">
        <v>512</v>
      </c>
      <c r="H11" s="1">
        <v>384</v>
      </c>
      <c r="I11" s="1">
        <v>384</v>
      </c>
      <c r="J11" s="1">
        <v>384</v>
      </c>
      <c r="K11" s="1">
        <v>384</v>
      </c>
      <c r="L11" s="1">
        <v>384</v>
      </c>
      <c r="M11" s="1">
        <v>128</v>
      </c>
      <c r="N11" s="1">
        <v>128</v>
      </c>
      <c r="O11" s="1">
        <v>128</v>
      </c>
      <c r="P11" s="1">
        <v>128</v>
      </c>
      <c r="Q11" s="1">
        <v>128</v>
      </c>
      <c r="R11" s="1">
        <v>128</v>
      </c>
      <c r="T11" s="1">
        <v>128</v>
      </c>
      <c r="U11" s="1">
        <v>128</v>
      </c>
      <c r="V11" s="1">
        <v>128</v>
      </c>
      <c r="W11" s="1">
        <v>128</v>
      </c>
      <c r="X11" s="1">
        <v>128</v>
      </c>
      <c r="Y11" s="1">
        <v>128</v>
      </c>
      <c r="Z11" s="1">
        <v>128</v>
      </c>
      <c r="AA11" s="1">
        <v>128</v>
      </c>
    </row>
    <row r="12" spans="1:31" x14ac:dyDescent="0.3">
      <c r="A12" s="1" t="s">
        <v>33</v>
      </c>
      <c r="B12" s="1" t="b">
        <v>1</v>
      </c>
      <c r="C12" s="1" t="b">
        <v>1</v>
      </c>
      <c r="D12" s="1" t="b">
        <v>1</v>
      </c>
      <c r="E12" s="1" t="b">
        <v>1</v>
      </c>
      <c r="F12" s="1" t="b">
        <v>1</v>
      </c>
      <c r="G12" s="1" t="b">
        <v>1</v>
      </c>
      <c r="H12" s="1" t="b">
        <v>1</v>
      </c>
      <c r="I12" s="1" t="b">
        <v>1</v>
      </c>
      <c r="J12" s="1" t="b">
        <v>1</v>
      </c>
      <c r="K12" s="1" t="b">
        <v>1</v>
      </c>
      <c r="L12" s="1" t="b">
        <v>1</v>
      </c>
      <c r="M12" s="1" t="b">
        <v>1</v>
      </c>
      <c r="N12" s="1" t="b">
        <v>1</v>
      </c>
      <c r="O12" s="1" t="b">
        <v>1</v>
      </c>
      <c r="P12" s="1" t="b">
        <v>1</v>
      </c>
      <c r="Q12" s="1" t="b">
        <v>1</v>
      </c>
      <c r="R12" s="1" t="b">
        <v>1</v>
      </c>
      <c r="T12" s="1" t="b">
        <v>1</v>
      </c>
      <c r="U12" s="1" t="b">
        <v>1</v>
      </c>
      <c r="V12" s="1" t="b">
        <v>1</v>
      </c>
      <c r="W12" s="1" t="b">
        <v>1</v>
      </c>
      <c r="X12" s="1" t="b">
        <v>1</v>
      </c>
      <c r="Y12" s="1" t="b">
        <v>1</v>
      </c>
      <c r="Z12" s="1" t="b">
        <v>1</v>
      </c>
      <c r="AA12" s="1" t="b">
        <v>1</v>
      </c>
    </row>
    <row r="13" spans="1:31" x14ac:dyDescent="0.3">
      <c r="A13" s="1" t="s">
        <v>34</v>
      </c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1</v>
      </c>
      <c r="I13" s="1">
        <v>2</v>
      </c>
      <c r="J13" s="1">
        <v>3</v>
      </c>
      <c r="K13" s="1">
        <v>4</v>
      </c>
      <c r="L13" s="1">
        <v>5</v>
      </c>
      <c r="M13" s="1">
        <v>1</v>
      </c>
      <c r="N13" s="1">
        <v>2</v>
      </c>
      <c r="O13" s="1">
        <v>3</v>
      </c>
      <c r="P13" s="1">
        <v>4</v>
      </c>
      <c r="Q13" s="1">
        <v>5</v>
      </c>
      <c r="R13" s="1">
        <v>6</v>
      </c>
      <c r="T13" s="1">
        <v>1</v>
      </c>
      <c r="U13" s="1">
        <v>2</v>
      </c>
      <c r="V13" s="1">
        <v>3</v>
      </c>
      <c r="W13" s="1">
        <v>4</v>
      </c>
      <c r="X13" s="1">
        <v>5</v>
      </c>
      <c r="Y13" s="1">
        <v>6</v>
      </c>
      <c r="Z13" s="1">
        <v>7</v>
      </c>
      <c r="AA13" s="1">
        <v>8</v>
      </c>
    </row>
    <row r="14" spans="1:31" x14ac:dyDescent="0.3">
      <c r="A14" s="1" t="s">
        <v>35</v>
      </c>
      <c r="B14" s="3">
        <v>4.0000000000000002E-4</v>
      </c>
      <c r="C14" s="3">
        <v>4.0000000000000002E-4</v>
      </c>
      <c r="D14" s="3">
        <v>4.0000000000000002E-4</v>
      </c>
      <c r="E14" s="3">
        <v>4.0000000000000002E-4</v>
      </c>
      <c r="F14" s="3">
        <v>4.0000000000000002E-4</v>
      </c>
      <c r="G14" s="3">
        <v>4.0000000000000002E-4</v>
      </c>
      <c r="H14" s="3">
        <v>4.0000000000000002E-4</v>
      </c>
      <c r="I14" s="3">
        <v>4.0000000000000002E-4</v>
      </c>
      <c r="J14" s="3">
        <v>4.0000000000000002E-4</v>
      </c>
      <c r="K14" s="3">
        <v>4.0000000000000002E-4</v>
      </c>
      <c r="L14" s="3">
        <v>4.0000000000000002E-4</v>
      </c>
      <c r="M14" s="3">
        <v>4.0000000000000002E-4</v>
      </c>
      <c r="N14" s="3">
        <v>4.0000000000000002E-4</v>
      </c>
      <c r="O14" s="3">
        <v>4.0000000000000002E-4</v>
      </c>
      <c r="P14" s="3">
        <v>4.0000000000000002E-4</v>
      </c>
      <c r="Q14" s="3">
        <v>4.0000000000000002E-4</v>
      </c>
      <c r="R14" s="3">
        <v>4.0000000000000002E-4</v>
      </c>
      <c r="S14" s="3"/>
      <c r="T14" s="3">
        <v>4.0000000000000002E-4</v>
      </c>
      <c r="U14" s="3">
        <v>4.0000000000000002E-4</v>
      </c>
      <c r="V14" s="3">
        <v>4.0000000000000002E-4</v>
      </c>
      <c r="W14" s="3">
        <v>4.0000000000000002E-4</v>
      </c>
      <c r="X14" s="3">
        <v>4.0000000000000002E-4</v>
      </c>
      <c r="Y14" s="3">
        <v>4.0000000000000002E-4</v>
      </c>
      <c r="Z14" s="3">
        <v>4.0000000000000002E-4</v>
      </c>
      <c r="AA14" s="3">
        <v>4.0000000000000002E-4</v>
      </c>
    </row>
    <row r="15" spans="1:31" x14ac:dyDescent="0.3">
      <c r="A15" s="1" t="s">
        <v>36</v>
      </c>
      <c r="B15" s="1">
        <v>224</v>
      </c>
      <c r="C15" s="1">
        <v>224</v>
      </c>
      <c r="D15" s="1">
        <v>224</v>
      </c>
      <c r="E15" s="1">
        <v>224</v>
      </c>
      <c r="F15" s="1">
        <v>224</v>
      </c>
      <c r="G15" s="1">
        <v>224</v>
      </c>
      <c r="H15" s="1">
        <v>224</v>
      </c>
      <c r="I15" s="1">
        <v>224</v>
      </c>
      <c r="J15" s="1">
        <v>224</v>
      </c>
      <c r="K15" s="1">
        <v>224</v>
      </c>
      <c r="L15" s="1">
        <v>224</v>
      </c>
      <c r="M15" s="1">
        <v>224</v>
      </c>
      <c r="N15" s="1">
        <v>224</v>
      </c>
      <c r="O15" s="1">
        <v>224</v>
      </c>
      <c r="P15" s="1">
        <v>224</v>
      </c>
      <c r="Q15" s="1">
        <v>224</v>
      </c>
      <c r="R15" s="1">
        <v>224</v>
      </c>
      <c r="T15" s="1">
        <v>224</v>
      </c>
      <c r="U15" s="1">
        <v>224</v>
      </c>
      <c r="V15" s="1">
        <v>224</v>
      </c>
      <c r="W15" s="1">
        <v>224</v>
      </c>
      <c r="X15" s="1">
        <v>224</v>
      </c>
      <c r="Y15" s="1">
        <v>224</v>
      </c>
      <c r="Z15" s="1">
        <v>224</v>
      </c>
      <c r="AA15" s="1">
        <v>224</v>
      </c>
    </row>
    <row r="16" spans="1:31" x14ac:dyDescent="0.3">
      <c r="A16" s="1" t="s">
        <v>37</v>
      </c>
      <c r="B16" s="1">
        <v>224</v>
      </c>
      <c r="C16" s="1">
        <v>224</v>
      </c>
      <c r="D16" s="1">
        <v>224</v>
      </c>
      <c r="E16" s="1">
        <v>224</v>
      </c>
      <c r="F16" s="1">
        <v>224</v>
      </c>
      <c r="G16" s="1">
        <v>224</v>
      </c>
      <c r="H16" s="1">
        <v>224</v>
      </c>
      <c r="I16" s="1">
        <v>224</v>
      </c>
      <c r="J16" s="1">
        <v>224</v>
      </c>
      <c r="K16" s="1">
        <v>224</v>
      </c>
      <c r="L16" s="1">
        <v>224</v>
      </c>
      <c r="M16" s="1">
        <v>224</v>
      </c>
      <c r="N16" s="1">
        <v>224</v>
      </c>
      <c r="O16" s="1">
        <v>224</v>
      </c>
      <c r="P16" s="1">
        <v>224</v>
      </c>
      <c r="Q16" s="1">
        <v>224</v>
      </c>
      <c r="R16" s="1">
        <v>224</v>
      </c>
      <c r="T16" s="1">
        <v>224</v>
      </c>
      <c r="U16" s="1">
        <v>224</v>
      </c>
      <c r="V16" s="1">
        <v>224</v>
      </c>
      <c r="W16" s="1">
        <v>224</v>
      </c>
      <c r="X16" s="1">
        <v>224</v>
      </c>
      <c r="Y16" s="1">
        <v>224</v>
      </c>
      <c r="Z16" s="1">
        <v>224</v>
      </c>
      <c r="AA16" s="1">
        <v>224</v>
      </c>
    </row>
    <row r="17" spans="1:27" x14ac:dyDescent="0.3">
      <c r="A17" s="1" t="s">
        <v>38</v>
      </c>
      <c r="B17" s="1">
        <v>4</v>
      </c>
      <c r="C17" s="1">
        <v>4</v>
      </c>
      <c r="D17" s="1">
        <v>4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1">
        <v>4</v>
      </c>
      <c r="K17" s="1">
        <v>4</v>
      </c>
      <c r="L17" s="1">
        <v>4</v>
      </c>
      <c r="M17" s="1">
        <v>4</v>
      </c>
      <c r="N17" s="1">
        <v>4</v>
      </c>
      <c r="O17" s="1">
        <v>4</v>
      </c>
      <c r="P17" s="1">
        <v>4</v>
      </c>
      <c r="Q17" s="1">
        <v>4</v>
      </c>
      <c r="R17" s="1">
        <v>4</v>
      </c>
      <c r="T17" s="1">
        <v>4</v>
      </c>
      <c r="U17" s="1">
        <v>4</v>
      </c>
      <c r="V17" s="1">
        <v>4</v>
      </c>
      <c r="W17" s="1">
        <v>4</v>
      </c>
      <c r="X17" s="1">
        <v>4</v>
      </c>
      <c r="Y17" s="1">
        <v>4</v>
      </c>
      <c r="Z17" s="1">
        <v>4</v>
      </c>
      <c r="AA17" s="1">
        <v>4</v>
      </c>
    </row>
    <row r="18" spans="1:27" x14ac:dyDescent="0.3">
      <c r="A18" s="1" t="s">
        <v>39</v>
      </c>
      <c r="B18" s="1" t="b">
        <v>0</v>
      </c>
      <c r="C18" s="1" t="s">
        <v>40</v>
      </c>
      <c r="D18" s="1" t="s">
        <v>41</v>
      </c>
      <c r="E18" s="1" t="s">
        <v>126</v>
      </c>
      <c r="F18" s="1" t="s">
        <v>127</v>
      </c>
      <c r="G18" s="1" t="s">
        <v>138</v>
      </c>
      <c r="H18" s="1" t="b">
        <v>0</v>
      </c>
      <c r="I18" s="1" t="s">
        <v>42</v>
      </c>
      <c r="J18" s="1" t="s">
        <v>43</v>
      </c>
      <c r="K18" s="1" t="s">
        <v>132</v>
      </c>
      <c r="L18" s="1" t="s">
        <v>133</v>
      </c>
      <c r="M18" s="1" t="b">
        <v>0</v>
      </c>
      <c r="N18" s="1" t="s">
        <v>44</v>
      </c>
      <c r="O18" s="1" t="s">
        <v>45</v>
      </c>
      <c r="P18" s="1" t="s">
        <v>46</v>
      </c>
      <c r="Q18" s="1" t="s">
        <v>47</v>
      </c>
      <c r="R18" s="1" t="s">
        <v>48</v>
      </c>
      <c r="T18" s="1" t="b">
        <v>0</v>
      </c>
      <c r="U18" s="1" t="s">
        <v>49</v>
      </c>
      <c r="V18" s="1" t="s">
        <v>50</v>
      </c>
      <c r="W18" s="1" t="s">
        <v>51</v>
      </c>
      <c r="X18" s="1" t="s">
        <v>52</v>
      </c>
      <c r="Y18" s="1" t="s">
        <v>53</v>
      </c>
      <c r="Z18" s="1" t="s">
        <v>54</v>
      </c>
      <c r="AA18" s="1" t="s">
        <v>55</v>
      </c>
    </row>
    <row r="20" spans="1:27" s="6" customFormat="1" x14ac:dyDescent="0.3">
      <c r="A20" s="6" t="s">
        <v>56</v>
      </c>
      <c r="B20" s="6">
        <v>2.9748000000000001</v>
      </c>
      <c r="C20" s="6">
        <v>1.8958999999999999</v>
      </c>
      <c r="D20" s="6">
        <v>1.3774</v>
      </c>
      <c r="E20" s="6">
        <v>1.0780000000000001</v>
      </c>
      <c r="F20" s="6">
        <v>0.82909999999999995</v>
      </c>
      <c r="G20" s="6">
        <v>0.66639999999999999</v>
      </c>
      <c r="H20" s="6">
        <v>3.2791999999999999</v>
      </c>
      <c r="I20" s="6">
        <v>2.0428000000000002</v>
      </c>
      <c r="J20" s="6">
        <v>1.4443999999999999</v>
      </c>
      <c r="K20" s="6">
        <v>0.96020000000000005</v>
      </c>
      <c r="L20" s="6">
        <v>0.75870000000000004</v>
      </c>
      <c r="M20" s="6">
        <v>2.7496999999999998</v>
      </c>
      <c r="N20" s="6">
        <v>1.3252999999999999</v>
      </c>
      <c r="O20" s="7">
        <v>0.76439999999999997</v>
      </c>
      <c r="P20" s="7">
        <v>0.45119999999999999</v>
      </c>
      <c r="Q20" s="7">
        <v>0.2732</v>
      </c>
      <c r="R20" s="7">
        <v>0.19600000000000001</v>
      </c>
      <c r="S20" s="7"/>
      <c r="T20" s="7">
        <v>3.1682999999999999</v>
      </c>
      <c r="U20" s="6">
        <v>1.5839000000000001</v>
      </c>
      <c r="V20" s="6">
        <v>0.93840000000000001</v>
      </c>
      <c r="W20" s="6">
        <v>0.65739999999999998</v>
      </c>
      <c r="X20" s="6">
        <v>0.43120000000000003</v>
      </c>
      <c r="Y20" s="6">
        <v>0.29089999999999999</v>
      </c>
      <c r="Z20" s="6">
        <v>0.26290000000000002</v>
      </c>
      <c r="AA20" s="6">
        <v>0.1605</v>
      </c>
    </row>
    <row r="21" spans="1:27" s="6" customFormat="1" x14ac:dyDescent="0.3">
      <c r="A21" s="6" t="s">
        <v>57</v>
      </c>
      <c r="B21" s="6">
        <f>230/512</f>
        <v>0.44921875</v>
      </c>
      <c r="C21" s="6">
        <f>321/512</f>
        <v>0.626953125</v>
      </c>
      <c r="D21" s="6">
        <f>356/512</f>
        <v>0.6953125</v>
      </c>
      <c r="E21" s="6">
        <f>388/512</f>
        <v>0.7578125</v>
      </c>
      <c r="F21" s="6">
        <f>413/512</f>
        <v>0.806640625</v>
      </c>
      <c r="G21" s="6">
        <f>428/512</f>
        <v>0.8359375</v>
      </c>
      <c r="H21" s="6">
        <f>161/384</f>
        <v>0.41927083333333331</v>
      </c>
      <c r="I21" s="6">
        <f>229/384</f>
        <v>0.59635416666666663</v>
      </c>
      <c r="J21" s="6">
        <f>266/384</f>
        <v>0.69270833333333337</v>
      </c>
      <c r="K21" s="6">
        <f>288/384</f>
        <v>0.75</v>
      </c>
      <c r="L21" s="6">
        <f>307/384</f>
        <v>0.79947916666666663</v>
      </c>
      <c r="M21" s="6">
        <f>65/128</f>
        <v>0.5078125</v>
      </c>
      <c r="N21" s="6">
        <f>89/128</f>
        <v>0.6953125</v>
      </c>
      <c r="O21" s="7">
        <f>107/128</f>
        <v>0.8359375</v>
      </c>
      <c r="P21" s="7">
        <f>114/128</f>
        <v>0.890625</v>
      </c>
      <c r="Q21" s="7">
        <f>120/128</f>
        <v>0.9375</v>
      </c>
      <c r="R21" s="7">
        <f>123/128</f>
        <v>0.9609375</v>
      </c>
      <c r="S21" s="7"/>
      <c r="T21" s="7">
        <f>59/128</f>
        <v>0.4609375</v>
      </c>
      <c r="U21" s="6">
        <f>88/128</f>
        <v>0.6875</v>
      </c>
      <c r="V21" s="6">
        <f>102/128</f>
        <v>0.796875</v>
      </c>
      <c r="W21" s="6">
        <f>109/128</f>
        <v>0.8515625</v>
      </c>
      <c r="X21" s="6">
        <f>114/128</f>
        <v>0.890625</v>
      </c>
      <c r="Y21" s="6">
        <f>121/128</f>
        <v>0.9453125</v>
      </c>
      <c r="Z21" s="6">
        <f>121/128</f>
        <v>0.9453125</v>
      </c>
      <c r="AA21" s="6">
        <f>123/128</f>
        <v>0.9609375</v>
      </c>
    </row>
    <row r="23" spans="1:27" x14ac:dyDescent="0.3">
      <c r="A23" s="1" t="s">
        <v>58</v>
      </c>
      <c r="B23" s="1">
        <v>5.7912999999999997</v>
      </c>
      <c r="C23" s="1">
        <v>2.7900999999999998</v>
      </c>
      <c r="D23" s="1">
        <v>1.9225000000000001</v>
      </c>
      <c r="E23" s="1">
        <v>1.4718</v>
      </c>
      <c r="F23" s="1">
        <v>1.1856</v>
      </c>
      <c r="G23" s="1">
        <v>0.97709999999999997</v>
      </c>
      <c r="H23" s="1">
        <v>6.16</v>
      </c>
      <c r="I23" s="1">
        <v>3.1263999999999998</v>
      </c>
      <c r="J23" s="1">
        <v>2.0390000000000001</v>
      </c>
      <c r="K23" s="1">
        <v>1.4915</v>
      </c>
      <c r="L23" s="1">
        <v>1.1639999999999999</v>
      </c>
      <c r="M23" s="1">
        <v>6.3501000000000003</v>
      </c>
      <c r="N23" s="1">
        <v>2.6991000000000001</v>
      </c>
      <c r="O23" s="1">
        <v>1.5133000000000001</v>
      </c>
      <c r="P23" s="1">
        <v>1.0427</v>
      </c>
      <c r="Q23" s="1">
        <v>0.7581</v>
      </c>
      <c r="R23" s="1">
        <v>0.56530000000000002</v>
      </c>
      <c r="T23" s="1">
        <v>6.8303000000000003</v>
      </c>
      <c r="U23" s="1">
        <v>3.0905</v>
      </c>
      <c r="V23" s="1">
        <v>1.7882</v>
      </c>
      <c r="W23" s="1">
        <v>1.2706999999999999</v>
      </c>
      <c r="X23" s="1">
        <v>0.96830000000000005</v>
      </c>
      <c r="Y23" s="1">
        <v>0.76429999999999998</v>
      </c>
      <c r="Z23" s="1">
        <v>0.61580000000000001</v>
      </c>
      <c r="AA23" s="1">
        <v>0.50290000000000001</v>
      </c>
    </row>
    <row r="24" spans="1:27" x14ac:dyDescent="0.3">
      <c r="A24" s="1" t="s">
        <v>59</v>
      </c>
      <c r="B24" s="1">
        <v>0.19109999999999999</v>
      </c>
      <c r="C24" s="1">
        <v>0.47210000000000002</v>
      </c>
      <c r="D24" s="1">
        <v>0.59430000000000005</v>
      </c>
      <c r="E24" s="1">
        <v>0.66869999999999996</v>
      </c>
      <c r="F24" s="1">
        <v>0.72199999999999998</v>
      </c>
      <c r="G24" s="1">
        <v>0.76470000000000005</v>
      </c>
      <c r="H24" s="1">
        <v>0.1593</v>
      </c>
      <c r="I24" s="1">
        <v>0.43690000000000001</v>
      </c>
      <c r="J24" s="1">
        <v>0.57699999999999996</v>
      </c>
      <c r="K24" s="1">
        <v>0.66200000000000003</v>
      </c>
      <c r="L24" s="1">
        <v>0.72170000000000001</v>
      </c>
      <c r="M24" s="1">
        <v>0.15490000000000001</v>
      </c>
      <c r="N24" s="1">
        <v>0.48520000000000002</v>
      </c>
      <c r="O24" s="1">
        <v>0.64780000000000004</v>
      </c>
      <c r="P24" s="1">
        <v>0.74099999999999999</v>
      </c>
      <c r="Q24" s="1">
        <v>0.80500000000000005</v>
      </c>
      <c r="R24" s="1">
        <v>0.85129999999999995</v>
      </c>
      <c r="T24" s="1">
        <v>0.12790000000000001</v>
      </c>
      <c r="U24" s="1">
        <v>0.46150000000000002</v>
      </c>
      <c r="V24" s="1">
        <v>0.62250000000000005</v>
      </c>
      <c r="W24" s="1">
        <v>0.70650000000000002</v>
      </c>
      <c r="X24" s="1">
        <v>0.76200000000000001</v>
      </c>
      <c r="Y24" s="1">
        <v>0.80300000000000005</v>
      </c>
      <c r="Z24" s="1">
        <v>0.83509999999999995</v>
      </c>
      <c r="AA24" s="1">
        <v>0.86099999999999999</v>
      </c>
    </row>
    <row r="26" spans="1:27" s="6" customFormat="1" x14ac:dyDescent="0.3">
      <c r="A26" s="6" t="s">
        <v>60</v>
      </c>
      <c r="B26" s="6">
        <v>9.4869999999999996E-2</v>
      </c>
      <c r="C26" s="6">
        <v>0.22469</v>
      </c>
      <c r="D26" s="6">
        <v>0.29371999999999998</v>
      </c>
      <c r="E26" s="6">
        <v>0.31669999999999998</v>
      </c>
      <c r="F26" s="6">
        <v>0.32900000000000001</v>
      </c>
      <c r="G26" s="6">
        <v>0.32650000000000001</v>
      </c>
      <c r="H26" s="6">
        <v>7.4789999999999995E-2</v>
      </c>
      <c r="I26" s="6">
        <v>0.18451999999999999</v>
      </c>
      <c r="J26" s="6">
        <v>0.23935999999999999</v>
      </c>
      <c r="K26" s="6">
        <v>0.31359999999999999</v>
      </c>
      <c r="L26" s="6">
        <v>0.31290000000000001</v>
      </c>
      <c r="M26" s="6">
        <v>0.10872999999999999</v>
      </c>
      <c r="N26" s="6">
        <v>0.24274999999999999</v>
      </c>
      <c r="O26" s="6">
        <v>0.32321</v>
      </c>
      <c r="P26" s="6">
        <v>0.34591</v>
      </c>
      <c r="Q26" s="6">
        <v>0.36038999999999999</v>
      </c>
      <c r="R26" s="6">
        <v>0.34745999999999999</v>
      </c>
      <c r="T26" s="6">
        <v>8.3309999999999995E-2</v>
      </c>
      <c r="U26" s="6">
        <v>0.27539000000000002</v>
      </c>
      <c r="V26" s="6">
        <v>0.33650000000000002</v>
      </c>
      <c r="W26" s="6">
        <v>0.39212000000000002</v>
      </c>
      <c r="X26" s="6">
        <v>0.45523999999999998</v>
      </c>
      <c r="Y26" s="6">
        <v>0.47831000000000001</v>
      </c>
      <c r="Z26" s="6">
        <v>0.49851000000000001</v>
      </c>
      <c r="AA26" s="6">
        <v>0.49423</v>
      </c>
    </row>
    <row r="28" spans="1:27" x14ac:dyDescent="0.3">
      <c r="A28" s="1" t="s">
        <v>61</v>
      </c>
      <c r="B28" s="1" t="s">
        <v>62</v>
      </c>
      <c r="C28" s="1" t="s">
        <v>62</v>
      </c>
      <c r="D28" s="1" t="s">
        <v>62</v>
      </c>
      <c r="E28" s="1" t="s">
        <v>62</v>
      </c>
      <c r="F28" s="1" t="s">
        <v>62</v>
      </c>
      <c r="G28" s="1" t="s">
        <v>62</v>
      </c>
      <c r="H28" s="1" t="s">
        <v>63</v>
      </c>
      <c r="I28" s="1" t="s">
        <v>63</v>
      </c>
      <c r="J28" s="1" t="s">
        <v>64</v>
      </c>
      <c r="K28" s="1" t="s">
        <v>64</v>
      </c>
      <c r="L28" s="1" t="s">
        <v>64</v>
      </c>
      <c r="M28" s="1" t="s">
        <v>65</v>
      </c>
      <c r="N28" s="1" t="s">
        <v>65</v>
      </c>
      <c r="O28" s="1" t="s">
        <v>65</v>
      </c>
      <c r="P28" s="1" t="s">
        <v>65</v>
      </c>
      <c r="Q28" s="1" t="s">
        <v>65</v>
      </c>
      <c r="R28" s="1" t="s">
        <v>65</v>
      </c>
      <c r="T28" s="1" t="s">
        <v>65</v>
      </c>
      <c r="U28" s="1" t="s">
        <v>65</v>
      </c>
      <c r="V28" s="1" t="s">
        <v>66</v>
      </c>
      <c r="W28" s="1" t="s">
        <v>66</v>
      </c>
      <c r="X28" s="1" t="s">
        <v>67</v>
      </c>
      <c r="Y28" s="1" t="s">
        <v>68</v>
      </c>
      <c r="Z28" s="1" t="s">
        <v>68</v>
      </c>
      <c r="AA28" s="1" t="s">
        <v>68</v>
      </c>
    </row>
    <row r="29" spans="1:27" x14ac:dyDescent="0.3">
      <c r="A29" s="1" t="s">
        <v>69</v>
      </c>
      <c r="B29" s="1" t="s">
        <v>70</v>
      </c>
      <c r="C29" s="1" t="s">
        <v>70</v>
      </c>
      <c r="D29" s="1" t="s">
        <v>70</v>
      </c>
      <c r="E29" s="1" t="s">
        <v>70</v>
      </c>
      <c r="F29" s="1" t="s">
        <v>70</v>
      </c>
      <c r="G29" s="1" t="s">
        <v>70</v>
      </c>
      <c r="H29" s="1" t="s">
        <v>71</v>
      </c>
      <c r="I29" s="1" t="s">
        <v>71</v>
      </c>
      <c r="J29" s="1" t="s">
        <v>71</v>
      </c>
      <c r="K29" s="1" t="s">
        <v>71</v>
      </c>
      <c r="L29" s="1" t="s">
        <v>71</v>
      </c>
      <c r="M29" s="1" t="s">
        <v>71</v>
      </c>
      <c r="N29" s="1" t="s">
        <v>71</v>
      </c>
      <c r="O29" s="1" t="s">
        <v>71</v>
      </c>
      <c r="P29" s="1" t="s">
        <v>71</v>
      </c>
      <c r="Q29" s="1" t="s">
        <v>71</v>
      </c>
      <c r="R29" s="1" t="s">
        <v>71</v>
      </c>
      <c r="T29" s="1" t="s">
        <v>71</v>
      </c>
      <c r="U29" s="1" t="s">
        <v>71</v>
      </c>
      <c r="V29" s="1" t="s">
        <v>72</v>
      </c>
      <c r="W29" s="1" t="s">
        <v>72</v>
      </c>
      <c r="X29" s="1" t="s">
        <v>72</v>
      </c>
      <c r="Y29" s="1" t="s">
        <v>72</v>
      </c>
      <c r="Z29" s="1" t="s">
        <v>72</v>
      </c>
      <c r="AA29" s="1" t="s">
        <v>72</v>
      </c>
    </row>
    <row r="31" spans="1:27" x14ac:dyDescent="0.3">
      <c r="A31" s="1" t="s">
        <v>73</v>
      </c>
      <c r="B31" s="1" t="s">
        <v>74</v>
      </c>
      <c r="C31" s="1" t="s">
        <v>75</v>
      </c>
      <c r="D31" s="1" t="s">
        <v>76</v>
      </c>
      <c r="E31" s="1" t="s">
        <v>128</v>
      </c>
      <c r="F31" s="1" t="s">
        <v>129</v>
      </c>
      <c r="G31" s="1" t="s">
        <v>140</v>
      </c>
      <c r="H31" s="1" t="s">
        <v>77</v>
      </c>
      <c r="I31" s="1" t="s">
        <v>78</v>
      </c>
      <c r="J31" s="1" t="s">
        <v>79</v>
      </c>
      <c r="K31" s="1" t="s">
        <v>134</v>
      </c>
      <c r="L31" s="1" t="s">
        <v>135</v>
      </c>
      <c r="M31" s="1" t="s">
        <v>80</v>
      </c>
      <c r="N31" s="5" t="s">
        <v>81</v>
      </c>
      <c r="O31" s="1" t="s">
        <v>82</v>
      </c>
      <c r="P31" s="1" t="s">
        <v>83</v>
      </c>
      <c r="Q31" s="1" t="s">
        <v>84</v>
      </c>
      <c r="R31" s="1" t="s">
        <v>85</v>
      </c>
      <c r="T31" s="1" t="s">
        <v>86</v>
      </c>
      <c r="U31" s="1" t="s">
        <v>87</v>
      </c>
      <c r="V31" s="1" t="s">
        <v>88</v>
      </c>
      <c r="W31" s="1" t="s">
        <v>89</v>
      </c>
      <c r="X31" s="1" t="s">
        <v>90</v>
      </c>
      <c r="Y31" s="1" t="s">
        <v>91</v>
      </c>
      <c r="Z31" s="1" t="s">
        <v>92</v>
      </c>
      <c r="AA31" s="1" t="s">
        <v>93</v>
      </c>
    </row>
    <row r="32" spans="1:27" x14ac:dyDescent="0.3">
      <c r="A32" s="1" t="s">
        <v>94</v>
      </c>
      <c r="B32" s="1" t="s">
        <v>95</v>
      </c>
      <c r="C32" s="1" t="s">
        <v>96</v>
      </c>
      <c r="D32" s="1" t="s">
        <v>97</v>
      </c>
      <c r="E32" s="1" t="s">
        <v>130</v>
      </c>
      <c r="F32" s="1" t="s">
        <v>131</v>
      </c>
      <c r="G32" s="1" t="s">
        <v>139</v>
      </c>
      <c r="H32" s="1" t="s">
        <v>98</v>
      </c>
      <c r="I32" s="1" t="s">
        <v>98</v>
      </c>
      <c r="J32" s="1" t="s">
        <v>98</v>
      </c>
      <c r="K32" s="1" t="s">
        <v>137</v>
      </c>
      <c r="L32" s="1" t="s">
        <v>136</v>
      </c>
      <c r="M32" s="1" t="s">
        <v>99</v>
      </c>
      <c r="N32" s="1" t="s">
        <v>100</v>
      </c>
      <c r="O32" s="1" t="s">
        <v>101</v>
      </c>
      <c r="P32" s="1" t="s">
        <v>101</v>
      </c>
      <c r="Q32" s="1" t="s">
        <v>102</v>
      </c>
      <c r="R32" s="1" t="s">
        <v>103</v>
      </c>
      <c r="T32" s="1" t="s">
        <v>104</v>
      </c>
      <c r="U32" s="1" t="s">
        <v>105</v>
      </c>
      <c r="V32" s="1" t="s">
        <v>106</v>
      </c>
      <c r="W32" s="1" t="s">
        <v>104</v>
      </c>
      <c r="X32" s="1" t="s">
        <v>104</v>
      </c>
      <c r="Y32" s="1" t="s">
        <v>107</v>
      </c>
      <c r="Z32" s="1" t="s">
        <v>108</v>
      </c>
      <c r="AA32" s="1" t="s">
        <v>109</v>
      </c>
    </row>
    <row r="34" spans="1:27" x14ac:dyDescent="0.3">
      <c r="B34" s="1" t="s">
        <v>110</v>
      </c>
      <c r="C34" s="1" t="s">
        <v>110</v>
      </c>
      <c r="D34" s="1" t="s">
        <v>110</v>
      </c>
      <c r="E34" s="1" t="s">
        <v>110</v>
      </c>
      <c r="F34" s="1" t="s">
        <v>110</v>
      </c>
      <c r="G34" s="1" t="s">
        <v>110</v>
      </c>
      <c r="H34" s="1" t="s">
        <v>110</v>
      </c>
      <c r="I34" s="1" t="s">
        <v>110</v>
      </c>
      <c r="J34" s="1" t="s">
        <v>110</v>
      </c>
      <c r="K34" s="1" t="s">
        <v>110</v>
      </c>
      <c r="L34" s="1" t="s">
        <v>110</v>
      </c>
      <c r="M34" s="1" t="s">
        <v>110</v>
      </c>
      <c r="N34" s="1" t="s">
        <v>110</v>
      </c>
      <c r="O34" s="1" t="s">
        <v>110</v>
      </c>
      <c r="P34" s="1" t="s">
        <v>110</v>
      </c>
      <c r="Q34" s="1" t="s">
        <v>110</v>
      </c>
      <c r="R34" s="1" t="s">
        <v>110</v>
      </c>
      <c r="T34" s="1" t="s">
        <v>111</v>
      </c>
      <c r="U34" s="1" t="s">
        <v>111</v>
      </c>
      <c r="V34" s="1" t="s">
        <v>111</v>
      </c>
      <c r="W34" s="1" t="s">
        <v>111</v>
      </c>
      <c r="X34" s="1" t="s">
        <v>111</v>
      </c>
      <c r="Y34" s="1" t="s">
        <v>111</v>
      </c>
      <c r="Z34" s="1" t="s">
        <v>111</v>
      </c>
      <c r="AA34" s="1" t="s">
        <v>111</v>
      </c>
    </row>
    <row r="35" spans="1:27" x14ac:dyDescent="0.3">
      <c r="B35" s="1" t="s">
        <v>112</v>
      </c>
      <c r="C35" s="1" t="s">
        <v>112</v>
      </c>
      <c r="D35" s="1" t="s">
        <v>112</v>
      </c>
      <c r="E35" s="1" t="s">
        <v>112</v>
      </c>
      <c r="F35" s="1" t="s">
        <v>112</v>
      </c>
      <c r="G35" s="1" t="s">
        <v>112</v>
      </c>
      <c r="H35" s="1" t="s">
        <v>112</v>
      </c>
      <c r="I35" s="1" t="s">
        <v>112</v>
      </c>
      <c r="J35" s="1" t="s">
        <v>112</v>
      </c>
      <c r="K35" s="1" t="s">
        <v>112</v>
      </c>
      <c r="L35" s="1" t="s">
        <v>112</v>
      </c>
      <c r="M35" s="1" t="s">
        <v>112</v>
      </c>
      <c r="N35" s="1" t="s">
        <v>112</v>
      </c>
      <c r="O35" s="1" t="s">
        <v>112</v>
      </c>
      <c r="P35" s="1" t="s">
        <v>112</v>
      </c>
      <c r="Q35" s="1" t="s">
        <v>112</v>
      </c>
      <c r="R35" s="1" t="s">
        <v>112</v>
      </c>
      <c r="T35" s="1" t="s">
        <v>113</v>
      </c>
      <c r="U35" s="1" t="s">
        <v>113</v>
      </c>
      <c r="V35" s="1" t="s">
        <v>113</v>
      </c>
      <c r="W35" s="1" t="s">
        <v>113</v>
      </c>
      <c r="X35" s="1" t="s">
        <v>113</v>
      </c>
      <c r="Y35" s="1" t="s">
        <v>113</v>
      </c>
      <c r="Z35" s="1" t="s">
        <v>113</v>
      </c>
      <c r="AA35" s="1" t="s">
        <v>113</v>
      </c>
    </row>
    <row r="36" spans="1:27" x14ac:dyDescent="0.3">
      <c r="T36" s="1" t="s">
        <v>114</v>
      </c>
      <c r="U36" s="1" t="s">
        <v>114</v>
      </c>
      <c r="V36" s="1" t="s">
        <v>114</v>
      </c>
      <c r="W36" s="1" t="s">
        <v>114</v>
      </c>
      <c r="X36" s="1" t="s">
        <v>114</v>
      </c>
      <c r="Y36" s="1" t="s">
        <v>114</v>
      </c>
      <c r="Z36" s="1" t="s">
        <v>114</v>
      </c>
      <c r="AA36" s="1" t="s">
        <v>114</v>
      </c>
    </row>
    <row r="37" spans="1:27" x14ac:dyDescent="0.3">
      <c r="H37" s="1" t="s">
        <v>115</v>
      </c>
      <c r="T37" s="1" t="s">
        <v>116</v>
      </c>
      <c r="U37" s="1" t="s">
        <v>116</v>
      </c>
      <c r="V37" s="1" t="s">
        <v>116</v>
      </c>
      <c r="W37" s="1" t="s">
        <v>116</v>
      </c>
      <c r="X37" s="1" t="s">
        <v>116</v>
      </c>
      <c r="Y37" s="1" t="s">
        <v>116</v>
      </c>
      <c r="Z37" s="1" t="s">
        <v>116</v>
      </c>
      <c r="AA37" s="1" t="s">
        <v>116</v>
      </c>
    </row>
    <row r="38" spans="1:27" x14ac:dyDescent="0.3">
      <c r="H38" s="1" t="s">
        <v>117</v>
      </c>
    </row>
    <row r="40" spans="1:27" x14ac:dyDescent="0.3">
      <c r="H40" s="1" t="s">
        <v>118</v>
      </c>
    </row>
    <row r="41" spans="1:27" x14ac:dyDescent="0.3">
      <c r="H41" s="1" t="s">
        <v>119</v>
      </c>
    </row>
    <row r="42" spans="1:27" x14ac:dyDescent="0.3">
      <c r="H42" s="4" t="s">
        <v>120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5" spans="1:27" x14ac:dyDescent="0.3">
      <c r="A45" s="1" t="s">
        <v>121</v>
      </c>
      <c r="B45" s="1">
        <f>420*60+54</f>
        <v>25254</v>
      </c>
      <c r="C45" s="1">
        <f>405*60+29</f>
        <v>24329</v>
      </c>
      <c r="D45" s="1">
        <f>397*60+13</f>
        <v>23833</v>
      </c>
      <c r="E45" s="1">
        <f>355*60+48</f>
        <v>21348</v>
      </c>
      <c r="F45" s="1">
        <f>354*60+33</f>
        <v>21273</v>
      </c>
      <c r="G45" s="1">
        <f>358*60+45</f>
        <v>21525</v>
      </c>
      <c r="H45" s="1">
        <f>413*60+29</f>
        <v>24809</v>
      </c>
      <c r="I45" s="1">
        <f>407*60+8</f>
        <v>24428</v>
      </c>
      <c r="J45" s="1">
        <f>417*60+1</f>
        <v>25021</v>
      </c>
      <c r="K45" s="1">
        <f>403*60+16</f>
        <v>24196</v>
      </c>
      <c r="L45" s="1">
        <f>366*60+39</f>
        <v>21999</v>
      </c>
      <c r="M45" s="1">
        <f>481*60+7</f>
        <v>28867</v>
      </c>
      <c r="N45" s="1">
        <f>438*60+39</f>
        <v>26319</v>
      </c>
      <c r="O45" s="1">
        <f>417*60+18</f>
        <v>25038</v>
      </c>
      <c r="P45" s="1">
        <f>427*60+46</f>
        <v>25666</v>
      </c>
      <c r="Q45" s="1">
        <f>374*60+56</f>
        <v>22496</v>
      </c>
      <c r="R45" s="1">
        <f>382*60+33</f>
        <v>22953</v>
      </c>
      <c r="T45" s="1">
        <f>431*60+56</f>
        <v>25916</v>
      </c>
      <c r="U45" s="1">
        <f>391*60+54</f>
        <v>23514</v>
      </c>
      <c r="V45" s="1">
        <f>462*60+1</f>
        <v>27721</v>
      </c>
      <c r="W45" s="1">
        <f>409*60+12</f>
        <v>24552</v>
      </c>
      <c r="X45" s="1">
        <f>405*60+28</f>
        <v>24328</v>
      </c>
      <c r="Y45" s="1">
        <f>462*60+15</f>
        <v>27735</v>
      </c>
      <c r="Z45" s="1">
        <f>387*60+21</f>
        <v>23241</v>
      </c>
      <c r="AA45" s="1">
        <f>428*60+5</f>
        <v>25685</v>
      </c>
    </row>
    <row r="46" spans="1:27" x14ac:dyDescent="0.3">
      <c r="B46" s="1">
        <f>AVERAGE(B45:G45)</f>
        <v>22927</v>
      </c>
      <c r="C46" s="1" t="s">
        <v>122</v>
      </c>
      <c r="H46" s="1">
        <f>AVERAGE(H45:L45)</f>
        <v>24090.6</v>
      </c>
      <c r="I46" s="1" t="s">
        <v>122</v>
      </c>
      <c r="M46" s="1">
        <f>AVERAGE(M45:R45)</f>
        <v>25223.166666666668</v>
      </c>
      <c r="N46" s="1" t="s">
        <v>122</v>
      </c>
      <c r="T46" s="1">
        <f>AVERAGE(T45:AA45)</f>
        <v>25336.5</v>
      </c>
      <c r="U46" s="1" t="s">
        <v>122</v>
      </c>
    </row>
    <row r="47" spans="1:27" x14ac:dyDescent="0.3">
      <c r="B47" s="8">
        <f>B46/3600</f>
        <v>6.368611111111111</v>
      </c>
      <c r="C47" s="1" t="s">
        <v>123</v>
      </c>
      <c r="H47" s="8">
        <f>H46/3600</f>
        <v>6.6918333333333333</v>
      </c>
      <c r="I47" s="1" t="s">
        <v>123</v>
      </c>
      <c r="M47" s="8">
        <f>M46/3600</f>
        <v>7.0064351851851852</v>
      </c>
      <c r="N47" s="1" t="s">
        <v>123</v>
      </c>
      <c r="T47" s="8">
        <f>T46/3600</f>
        <v>7.0379166666666668</v>
      </c>
      <c r="U47" s="1" t="s">
        <v>123</v>
      </c>
    </row>
    <row r="48" spans="1:27" x14ac:dyDescent="0.3">
      <c r="B48" s="1">
        <f>(B47-_xlfn.FLOOR.MATH(B47))*60</f>
        <v>22.11666666666666</v>
      </c>
      <c r="C48" s="1" t="s">
        <v>124</v>
      </c>
      <c r="H48" s="1">
        <f>(H47-_xlfn.FLOOR.MATH(H47))*60</f>
        <v>41.51</v>
      </c>
      <c r="I48" s="1" t="s">
        <v>124</v>
      </c>
      <c r="M48" s="1">
        <f>(M47-_xlfn.FLOOR.MATH(M47))*60</f>
        <v>0.3861111111111093</v>
      </c>
      <c r="N48" s="1" t="s">
        <v>124</v>
      </c>
      <c r="T48" s="1">
        <f>(T47-_xlfn.FLOOR.MATH(T47))*60</f>
        <v>2.2750000000000092</v>
      </c>
      <c r="U48" s="1" t="s">
        <v>124</v>
      </c>
    </row>
    <row r="50" spans="1:27" x14ac:dyDescent="0.3">
      <c r="A50" s="1" t="s">
        <v>125</v>
      </c>
      <c r="B50" s="1">
        <f>43*60+57</f>
        <v>2637</v>
      </c>
      <c r="C50" s="1">
        <f>42*60+17</f>
        <v>2537</v>
      </c>
      <c r="D50" s="1">
        <f>41*60+24</f>
        <v>2484</v>
      </c>
      <c r="E50" s="1">
        <f>37*60+5</f>
        <v>2225</v>
      </c>
      <c r="F50" s="1">
        <f>36*60+47</f>
        <v>2207</v>
      </c>
      <c r="G50" s="1">
        <f>39*60+16</f>
        <v>2356</v>
      </c>
      <c r="H50" s="1">
        <f>45*60+13</f>
        <v>2713</v>
      </c>
      <c r="I50" s="1">
        <f>45*60+13</f>
        <v>2713</v>
      </c>
      <c r="J50" s="1">
        <f>45*60+13</f>
        <v>2713</v>
      </c>
      <c r="K50" s="1">
        <f>39*60+31</f>
        <v>2371</v>
      </c>
      <c r="L50" s="1">
        <f>38*60+51</f>
        <v>2331</v>
      </c>
      <c r="M50" s="1">
        <f>49*60</f>
        <v>2940</v>
      </c>
      <c r="N50" s="1">
        <f>44*60+37</f>
        <v>2677</v>
      </c>
      <c r="O50" s="1">
        <f>42*60+47</f>
        <v>2567</v>
      </c>
      <c r="P50" s="1">
        <f>42*60+47</f>
        <v>2567</v>
      </c>
      <c r="Q50" s="1">
        <f>38*60+24</f>
        <v>2304</v>
      </c>
      <c r="R50" s="1">
        <f>38*60+24</f>
        <v>2304</v>
      </c>
      <c r="T50" s="1">
        <f>43*60</f>
        <v>2580</v>
      </c>
      <c r="U50" s="1">
        <f>38*60+18</f>
        <v>2298</v>
      </c>
      <c r="V50" s="1">
        <f>45*60+18</f>
        <v>2718</v>
      </c>
      <c r="W50" s="1">
        <f>43*60+2</f>
        <v>2582</v>
      </c>
      <c r="X50" s="1">
        <f>43*60+2</f>
        <v>2582</v>
      </c>
      <c r="Y50" s="1">
        <f>46*60+50</f>
        <v>2810</v>
      </c>
      <c r="Z50" s="1">
        <f>37*60+42</f>
        <v>2262</v>
      </c>
      <c r="AA50" s="1">
        <f>44*60+15</f>
        <v>2655</v>
      </c>
    </row>
    <row r="51" spans="1:27" x14ac:dyDescent="0.3">
      <c r="B51" s="1">
        <f>AVERAGE(B50:G50)</f>
        <v>2407.6666666666665</v>
      </c>
      <c r="C51" s="1" t="s">
        <v>122</v>
      </c>
      <c r="H51" s="1">
        <f>AVERAGE(H50:L50)</f>
        <v>2568.1999999999998</v>
      </c>
      <c r="I51" s="1" t="s">
        <v>122</v>
      </c>
      <c r="M51" s="1">
        <f>AVERAGE(M50:R50)</f>
        <v>2559.8333333333335</v>
      </c>
      <c r="N51" s="1" t="s">
        <v>122</v>
      </c>
      <c r="T51" s="1">
        <f>AVERAGE(T50:AA50)</f>
        <v>2560.875</v>
      </c>
      <c r="U51" s="1" t="s">
        <v>122</v>
      </c>
    </row>
    <row r="52" spans="1:27" x14ac:dyDescent="0.3">
      <c r="B52" s="8">
        <f>B51/3600</f>
        <v>0.66879629629629622</v>
      </c>
      <c r="C52" s="1" t="s">
        <v>123</v>
      </c>
      <c r="H52" s="8">
        <f>H51/3600</f>
        <v>0.71338888888888885</v>
      </c>
      <c r="I52" s="1" t="s">
        <v>123</v>
      </c>
      <c r="M52" s="8">
        <f>M51/3600</f>
        <v>0.71106481481481487</v>
      </c>
      <c r="N52" s="1" t="s">
        <v>123</v>
      </c>
      <c r="T52" s="8">
        <f>T51/3600</f>
        <v>0.71135416666666662</v>
      </c>
      <c r="U52" s="1" t="s">
        <v>123</v>
      </c>
    </row>
    <row r="53" spans="1:27" x14ac:dyDescent="0.3">
      <c r="B53" s="1">
        <f>(B52-_xlfn.FLOOR.MATH(B52))*60</f>
        <v>40.127777777777773</v>
      </c>
      <c r="C53" s="1" t="s">
        <v>124</v>
      </c>
      <c r="H53" s="1">
        <f>(H52-_xlfn.FLOOR.MATH(H52))*60</f>
        <v>42.803333333333327</v>
      </c>
      <c r="I53" s="1" t="s">
        <v>124</v>
      </c>
      <c r="M53" s="1">
        <f>(M52-_xlfn.FLOOR.MATH(M52))*60</f>
        <v>42.663888888888891</v>
      </c>
      <c r="N53" s="1" t="s">
        <v>124</v>
      </c>
      <c r="T53" s="1">
        <f>(T52-_xlfn.FLOOR.MATH(T52))*60</f>
        <v>42.681249999999999</v>
      </c>
      <c r="U53" s="1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Ricardo Barbosa Sousa</cp:lastModifiedBy>
  <cp:revision/>
  <dcterms:created xsi:type="dcterms:W3CDTF">2021-04-22T19:08:47Z</dcterms:created>
  <dcterms:modified xsi:type="dcterms:W3CDTF">2021-05-23T11:44:48Z</dcterms:modified>
  <cp:category/>
  <cp:contentStatus/>
</cp:coreProperties>
</file>