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mc:AlternateContent xmlns:mc="http://schemas.openxmlformats.org/markup-compatibility/2006">
    <mc:Choice Requires="x15">
      <x15ac:absPath xmlns:x15ac="http://schemas.microsoft.com/office/spreadsheetml/2010/11/ac" url="C:\Users\sousa\Dev\slr-ltlm-mr\data\methodology\data-extraction\"/>
    </mc:Choice>
  </mc:AlternateContent>
  <xr:revisionPtr revIDLastSave="0" documentId="13_ncr:1_{7EB493D2-A1DD-430C-91C5-5317A05C21F8}" xr6:coauthVersionLast="47" xr6:coauthVersionMax="47" xr10:uidLastSave="{00000000-0000-0000-0000-000000000000}"/>
  <bookViews>
    <workbookView xWindow="-108" yWindow="-108" windowWidth="23256" windowHeight="12456" activeTab="2" xr2:uid="{00000000-000D-0000-FFFF-FFFF00000000}"/>
  </bookViews>
  <sheets>
    <sheet name="included_all_short_check" sheetId="2" r:id="rId1"/>
    <sheet name="data extraction items" sheetId="1" r:id="rId2"/>
    <sheet name="data" sheetId="6" r:id="rId3"/>
    <sheet name="data_old" sheetId="3" r:id="rId4"/>
    <sheet name="datasets" sheetId="5" r:id="rId5"/>
  </sheets>
  <definedNames>
    <definedName name="_xlcn.WorksheetConnection_data_article.xlsxdata1" hidden="1">data[]</definedName>
    <definedName name="_xlcn.WorksheetConnection_data_article.xlsxincluded_all_short_check1" hidden="1">included_all_short_check[]</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47" i="5" l="1"/>
  <c r="H47" i="5"/>
  <c r="I47" i="5"/>
  <c r="J47" i="5"/>
  <c r="K47" i="5"/>
  <c r="L47" i="5"/>
  <c r="M47" i="5"/>
  <c r="N47" i="5"/>
  <c r="O47" i="5"/>
  <c r="P47" i="5"/>
  <c r="Q47" i="5"/>
  <c r="R47" i="5"/>
  <c r="S47" i="5"/>
  <c r="T47" i="5"/>
  <c r="U47" i="5"/>
  <c r="F47" i="5"/>
  <c r="M1" i="6"/>
  <c r="AL5" i="6"/>
  <c r="AL6" i="6"/>
  <c r="AL7" i="6"/>
  <c r="AL8" i="6"/>
  <c r="AL9" i="6"/>
  <c r="AL10" i="6"/>
  <c r="AL11" i="6"/>
  <c r="AL12" i="6"/>
  <c r="AL13" i="6"/>
  <c r="AL14" i="6"/>
  <c r="AL15" i="6"/>
  <c r="AL16" i="6"/>
  <c r="AL17" i="6"/>
  <c r="AL18" i="6"/>
  <c r="AL19" i="6"/>
  <c r="AL20" i="6"/>
  <c r="AL21" i="6"/>
  <c r="AL22" i="6"/>
  <c r="AL23" i="6"/>
  <c r="AL24" i="6"/>
  <c r="AL25" i="6"/>
  <c r="AL26" i="6"/>
  <c r="AL27" i="6"/>
  <c r="AL28" i="6"/>
  <c r="AL29" i="6"/>
  <c r="AL30" i="6"/>
  <c r="AL31" i="6"/>
  <c r="AL32" i="6"/>
  <c r="AL33" i="6"/>
  <c r="AL34" i="6"/>
  <c r="AL35" i="6"/>
  <c r="AL36" i="6"/>
  <c r="AL37" i="6"/>
  <c r="AL38" i="6"/>
  <c r="AL39" i="6"/>
  <c r="AL40" i="6"/>
  <c r="AL41" i="6"/>
  <c r="AL42" i="6"/>
  <c r="AL43" i="6"/>
  <c r="AL44" i="6"/>
  <c r="AL45" i="6"/>
  <c r="AL46" i="6"/>
  <c r="AL47" i="6"/>
  <c r="AL48" i="6"/>
  <c r="AL49" i="6"/>
  <c r="AL50" i="6"/>
  <c r="AL51" i="6"/>
  <c r="AL52" i="6"/>
  <c r="AL53" i="6"/>
  <c r="AL54" i="6"/>
  <c r="AL55" i="6"/>
  <c r="AL56" i="6"/>
  <c r="AL57" i="6"/>
  <c r="AL58" i="6"/>
  <c r="AL59" i="6"/>
  <c r="AL60" i="6"/>
  <c r="AL61" i="6"/>
  <c r="AL62" i="6"/>
  <c r="AL63" i="6"/>
  <c r="AL64" i="6"/>
  <c r="AL65" i="6"/>
  <c r="AL66" i="6"/>
  <c r="AL67" i="6"/>
  <c r="AL68" i="6"/>
  <c r="AL69" i="6"/>
  <c r="AL70" i="6"/>
  <c r="AL71" i="6"/>
  <c r="AL72" i="6"/>
  <c r="AL73" i="6"/>
  <c r="AL74" i="6"/>
  <c r="AL75" i="6"/>
  <c r="AL76" i="6"/>
  <c r="AL77" i="6"/>
  <c r="AL78" i="6"/>
  <c r="AL79" i="6"/>
  <c r="AL80" i="6"/>
  <c r="AL81" i="6"/>
  <c r="AL82" i="6"/>
  <c r="AL83" i="6"/>
  <c r="AL84" i="6"/>
  <c r="AL85" i="6"/>
  <c r="AL86" i="6"/>
  <c r="AL87" i="6"/>
  <c r="AL88" i="6"/>
  <c r="AL89" i="6"/>
  <c r="AL90" i="6"/>
  <c r="AL91" i="6"/>
  <c r="AL92" i="6"/>
  <c r="AL93" i="6"/>
  <c r="AL94" i="6"/>
  <c r="AL95" i="6"/>
  <c r="AL96" i="6"/>
  <c r="AL97" i="6"/>
  <c r="AL98" i="6"/>
  <c r="AL99" i="6"/>
  <c r="AL100" i="6"/>
  <c r="AL101" i="6"/>
  <c r="AL102" i="6"/>
  <c r="AL103" i="6"/>
  <c r="AL104" i="6"/>
  <c r="AL105" i="6"/>
  <c r="AL106" i="6"/>
  <c r="AL107" i="6"/>
  <c r="AL108" i="6"/>
  <c r="AL109" i="6"/>
  <c r="AL110" i="6"/>
  <c r="AL111" i="6"/>
  <c r="AL112" i="6"/>
  <c r="AL113" i="6"/>
  <c r="AL114" i="6"/>
  <c r="AL115" i="6"/>
  <c r="AL116" i="6"/>
  <c r="AL117" i="6"/>
  <c r="AL118" i="6"/>
  <c r="AL119" i="6"/>
  <c r="AL120" i="6"/>
  <c r="AL121" i="6"/>
  <c r="AL122" i="6"/>
  <c r="AL123" i="6"/>
  <c r="AL124" i="6"/>
  <c r="AL125" i="6"/>
  <c r="AL126" i="6"/>
  <c r="AL127" i="6"/>
  <c r="AL128" i="6"/>
  <c r="AL129" i="6"/>
  <c r="AL130" i="6"/>
  <c r="AL131" i="6"/>
  <c r="AL132" i="6"/>
  <c r="AL133" i="6"/>
  <c r="AL134" i="6"/>
  <c r="AL135" i="6"/>
  <c r="AL136" i="6"/>
  <c r="AL137" i="6"/>
  <c r="AL138" i="6"/>
  <c r="AL139" i="6"/>
  <c r="AL140" i="6"/>
  <c r="AL141" i="6"/>
  <c r="AL142" i="6"/>
  <c r="AL143" i="6"/>
  <c r="AL144" i="6"/>
  <c r="AL145" i="6"/>
  <c r="AL146" i="6"/>
  <c r="AL147" i="6"/>
  <c r="AL148" i="6"/>
  <c r="AK5" i="6"/>
  <c r="AK6" i="6"/>
  <c r="AK7" i="6"/>
  <c r="AK8" i="6"/>
  <c r="AK9" i="6"/>
  <c r="AK10" i="6"/>
  <c r="AK11" i="6"/>
  <c r="AK12" i="6"/>
  <c r="AK13" i="6"/>
  <c r="AK14" i="6"/>
  <c r="AK15" i="6"/>
  <c r="AK16" i="6"/>
  <c r="AK17" i="6"/>
  <c r="AK18" i="6"/>
  <c r="AK19" i="6"/>
  <c r="AK20" i="6"/>
  <c r="AK21" i="6"/>
  <c r="AK22" i="6"/>
  <c r="AK23" i="6"/>
  <c r="AK24" i="6"/>
  <c r="AK25" i="6"/>
  <c r="AK26" i="6"/>
  <c r="AK27" i="6"/>
  <c r="AK28" i="6"/>
  <c r="AK29" i="6"/>
  <c r="AK30" i="6"/>
  <c r="AK31" i="6"/>
  <c r="AK32" i="6"/>
  <c r="AK33" i="6"/>
  <c r="AK34" i="6"/>
  <c r="AK35" i="6"/>
  <c r="AK36" i="6"/>
  <c r="AK37" i="6"/>
  <c r="AK38" i="6"/>
  <c r="AK39" i="6"/>
  <c r="AK40" i="6"/>
  <c r="AK41" i="6"/>
  <c r="AK42" i="6"/>
  <c r="AK43" i="6"/>
  <c r="AK44" i="6"/>
  <c r="AK45" i="6"/>
  <c r="AK46" i="6"/>
  <c r="AK47" i="6"/>
  <c r="AK48" i="6"/>
  <c r="AK49" i="6"/>
  <c r="AK50" i="6"/>
  <c r="AK51" i="6"/>
  <c r="AK52" i="6"/>
  <c r="AK53" i="6"/>
  <c r="AK54" i="6"/>
  <c r="AK55" i="6"/>
  <c r="AK56" i="6"/>
  <c r="AK57" i="6"/>
  <c r="AK58" i="6"/>
  <c r="AK59" i="6"/>
  <c r="AK60" i="6"/>
  <c r="AK61" i="6"/>
  <c r="AK62" i="6"/>
  <c r="AK63" i="6"/>
  <c r="AK64" i="6"/>
  <c r="AK65" i="6"/>
  <c r="AK66" i="6"/>
  <c r="AK67" i="6"/>
  <c r="AK68" i="6"/>
  <c r="AK69" i="6"/>
  <c r="AK70" i="6"/>
  <c r="AK71" i="6"/>
  <c r="AK72" i="6"/>
  <c r="AK73" i="6"/>
  <c r="AK74" i="6"/>
  <c r="AK75" i="6"/>
  <c r="AK76" i="6"/>
  <c r="AK77" i="6"/>
  <c r="AK78" i="6"/>
  <c r="AK79" i="6"/>
  <c r="AK80" i="6"/>
  <c r="AK81" i="6"/>
  <c r="AK82" i="6"/>
  <c r="AK83" i="6"/>
  <c r="AK84" i="6"/>
  <c r="AK85" i="6"/>
  <c r="AK86" i="6"/>
  <c r="AK87" i="6"/>
  <c r="AK88" i="6"/>
  <c r="AK89" i="6"/>
  <c r="AK90" i="6"/>
  <c r="AK91" i="6"/>
  <c r="AK92" i="6"/>
  <c r="AK93" i="6"/>
  <c r="AK94" i="6"/>
  <c r="AK95" i="6"/>
  <c r="AK96" i="6"/>
  <c r="AK97" i="6"/>
  <c r="AK98" i="6"/>
  <c r="AK99" i="6"/>
  <c r="AK100" i="6"/>
  <c r="AK101" i="6"/>
  <c r="AK102" i="6"/>
  <c r="AK103" i="6"/>
  <c r="AK104" i="6"/>
  <c r="AK105" i="6"/>
  <c r="AK106" i="6"/>
  <c r="AK107" i="6"/>
  <c r="AK108" i="6"/>
  <c r="AK109" i="6"/>
  <c r="AK110" i="6"/>
  <c r="AK111" i="6"/>
  <c r="AK112" i="6"/>
  <c r="AK113" i="6"/>
  <c r="AK114" i="6"/>
  <c r="AK115" i="6"/>
  <c r="AK116" i="6"/>
  <c r="AK117" i="6"/>
  <c r="AK118" i="6"/>
  <c r="AK119" i="6"/>
  <c r="AK120" i="6"/>
  <c r="AK121" i="6"/>
  <c r="AK122" i="6"/>
  <c r="AK123" i="6"/>
  <c r="AK124" i="6"/>
  <c r="AK125" i="6"/>
  <c r="AK126" i="6"/>
  <c r="AK127" i="6"/>
  <c r="AK128" i="6"/>
  <c r="AK129" i="6"/>
  <c r="AK130" i="6"/>
  <c r="AK131" i="6"/>
  <c r="AK132" i="6"/>
  <c r="AK133" i="6"/>
  <c r="AK134" i="6"/>
  <c r="AK135" i="6"/>
  <c r="AK136" i="6"/>
  <c r="AK137" i="6"/>
  <c r="AK138" i="6"/>
  <c r="AK139" i="6"/>
  <c r="AK140" i="6"/>
  <c r="AK141" i="6"/>
  <c r="AK142" i="6"/>
  <c r="AK143" i="6"/>
  <c r="AK144" i="6"/>
  <c r="AK145" i="6"/>
  <c r="AK146" i="6"/>
  <c r="AK147" i="6"/>
  <c r="AK148" i="6"/>
  <c r="AH6" i="6"/>
  <c r="AH5" i="6"/>
  <c r="AH7" i="6"/>
  <c r="AH8" i="6"/>
  <c r="AH9" i="6"/>
  <c r="AH10" i="6"/>
  <c r="AH11" i="6"/>
  <c r="AH12" i="6"/>
  <c r="AH13" i="6"/>
  <c r="AH14" i="6"/>
  <c r="AH15" i="6"/>
  <c r="AH16" i="6"/>
  <c r="AH17" i="6"/>
  <c r="AH18" i="6"/>
  <c r="AH19" i="6"/>
  <c r="AH20" i="6"/>
  <c r="AH21" i="6"/>
  <c r="AH22" i="6"/>
  <c r="AH23" i="6"/>
  <c r="AH24" i="6"/>
  <c r="AH25" i="6"/>
  <c r="AH26" i="6"/>
  <c r="AH27" i="6"/>
  <c r="AH28" i="6"/>
  <c r="AH29" i="6"/>
  <c r="AH30" i="6"/>
  <c r="AH31" i="6"/>
  <c r="AH32" i="6"/>
  <c r="AH33" i="6"/>
  <c r="AH34" i="6"/>
  <c r="AH35" i="6"/>
  <c r="AH36" i="6"/>
  <c r="AH37" i="6"/>
  <c r="AH38" i="6"/>
  <c r="AH39" i="6"/>
  <c r="AH40" i="6"/>
  <c r="AH41" i="6"/>
  <c r="AH42" i="6"/>
  <c r="AH43" i="6"/>
  <c r="AH44" i="6"/>
  <c r="AH45" i="6"/>
  <c r="AH46" i="6"/>
  <c r="AH47" i="6"/>
  <c r="AH48" i="6"/>
  <c r="AH49" i="6"/>
  <c r="AH50" i="6"/>
  <c r="AH51" i="6"/>
  <c r="AH52" i="6"/>
  <c r="AH53" i="6"/>
  <c r="AH54" i="6"/>
  <c r="AH55" i="6"/>
  <c r="AH56" i="6"/>
  <c r="AH57" i="6"/>
  <c r="AH58" i="6"/>
  <c r="AH59" i="6"/>
  <c r="AH60" i="6"/>
  <c r="AH61" i="6"/>
  <c r="AH62" i="6"/>
  <c r="AH63" i="6"/>
  <c r="AH64" i="6"/>
  <c r="AH65" i="6"/>
  <c r="AH66" i="6"/>
  <c r="AH67" i="6"/>
  <c r="AH68" i="6"/>
  <c r="AH69" i="6"/>
  <c r="AH70" i="6"/>
  <c r="AH71" i="6"/>
  <c r="AH72" i="6"/>
  <c r="AH73" i="6"/>
  <c r="AH74" i="6"/>
  <c r="AH75" i="6"/>
  <c r="AH76" i="6"/>
  <c r="AH77" i="6"/>
  <c r="AH78" i="6"/>
  <c r="AH79" i="6"/>
  <c r="AH80" i="6"/>
  <c r="AH81" i="6"/>
  <c r="AH82" i="6"/>
  <c r="AH83" i="6"/>
  <c r="AH84" i="6"/>
  <c r="AH85" i="6"/>
  <c r="AH86" i="6"/>
  <c r="AH87" i="6"/>
  <c r="AH88" i="6"/>
  <c r="AH89" i="6"/>
  <c r="AH90" i="6"/>
  <c r="AH91" i="6"/>
  <c r="AH92" i="6"/>
  <c r="AH93" i="6"/>
  <c r="AH94" i="6"/>
  <c r="AH95" i="6"/>
  <c r="AH96" i="6"/>
  <c r="AH97" i="6"/>
  <c r="AH98" i="6"/>
  <c r="AH99" i="6"/>
  <c r="AH100" i="6"/>
  <c r="AH101" i="6"/>
  <c r="AH102" i="6"/>
  <c r="AH103" i="6"/>
  <c r="AH104" i="6"/>
  <c r="AH105" i="6"/>
  <c r="AH106" i="6"/>
  <c r="AH107" i="6"/>
  <c r="AH108" i="6"/>
  <c r="AH109" i="6"/>
  <c r="AH110" i="6"/>
  <c r="AH111" i="6"/>
  <c r="AH112" i="6"/>
  <c r="AH113" i="6"/>
  <c r="AH114" i="6"/>
  <c r="AH115" i="6"/>
  <c r="AH116" i="6"/>
  <c r="AH117" i="6"/>
  <c r="AH118" i="6"/>
  <c r="AH119" i="6"/>
  <c r="AH120" i="6"/>
  <c r="AH121" i="6"/>
  <c r="AH122" i="6"/>
  <c r="AH123" i="6"/>
  <c r="AH124" i="6"/>
  <c r="AH125" i="6"/>
  <c r="AH126" i="6"/>
  <c r="AH127" i="6"/>
  <c r="AH128" i="6"/>
  <c r="AH129" i="6"/>
  <c r="AH130" i="6"/>
  <c r="AH131" i="6"/>
  <c r="AH132" i="6"/>
  <c r="AH133" i="6"/>
  <c r="AH134" i="6"/>
  <c r="AH135" i="6"/>
  <c r="AH136" i="6"/>
  <c r="AH137" i="6"/>
  <c r="AH138" i="6"/>
  <c r="AH139" i="6"/>
  <c r="AH140" i="6"/>
  <c r="AH141" i="6"/>
  <c r="AH142" i="6"/>
  <c r="AH143" i="6"/>
  <c r="AH144" i="6"/>
  <c r="AH145" i="6"/>
  <c r="AH146" i="6"/>
  <c r="AH147" i="6"/>
  <c r="AH148" i="6"/>
  <c r="AI6" i="6"/>
  <c r="AI5" i="6"/>
  <c r="AI7" i="6"/>
  <c r="AJ7" i="6" s="1"/>
  <c r="AI8" i="6"/>
  <c r="AI9" i="6"/>
  <c r="AJ9" i="6" s="1"/>
  <c r="AI10" i="6"/>
  <c r="AI11" i="6"/>
  <c r="AJ11" i="6" s="1"/>
  <c r="AI12" i="6"/>
  <c r="AI13" i="6"/>
  <c r="AI14" i="6"/>
  <c r="AI15" i="6"/>
  <c r="AI16" i="6"/>
  <c r="AI17" i="6"/>
  <c r="AI18" i="6"/>
  <c r="AI19" i="6"/>
  <c r="AJ19" i="6" s="1"/>
  <c r="AI20" i="6"/>
  <c r="AJ20" i="6" s="1"/>
  <c r="AI21" i="6"/>
  <c r="AJ21" i="6" s="1"/>
  <c r="AI22" i="6"/>
  <c r="AI23" i="6"/>
  <c r="AI24" i="6"/>
  <c r="AI25" i="6"/>
  <c r="AI26" i="6"/>
  <c r="AI27" i="6"/>
  <c r="AI28" i="6"/>
  <c r="AI29" i="6"/>
  <c r="AI30" i="6"/>
  <c r="AJ30" i="6" s="1"/>
  <c r="AI31" i="6"/>
  <c r="AJ31" i="6" s="1"/>
  <c r="AI32" i="6"/>
  <c r="AJ32" i="6" s="1"/>
  <c r="AI33" i="6"/>
  <c r="AJ33" i="6" s="1"/>
  <c r="AI34" i="6"/>
  <c r="AI35" i="6"/>
  <c r="AI36" i="6"/>
  <c r="AI37" i="6"/>
  <c r="AI38" i="6"/>
  <c r="AI39" i="6"/>
  <c r="AJ39" i="6" s="1"/>
  <c r="AI40" i="6"/>
  <c r="AI41" i="6"/>
  <c r="AI42" i="6"/>
  <c r="AI43" i="6"/>
  <c r="AI44" i="6"/>
  <c r="AI45" i="6"/>
  <c r="AJ45" i="6" s="1"/>
  <c r="AI46" i="6"/>
  <c r="AI47" i="6"/>
  <c r="AI48" i="6"/>
  <c r="AI49" i="6"/>
  <c r="AI50" i="6"/>
  <c r="AI51" i="6"/>
  <c r="AI52" i="6"/>
  <c r="AI53" i="6"/>
  <c r="AI54" i="6"/>
  <c r="AI55" i="6"/>
  <c r="AJ55" i="6" s="1"/>
  <c r="AI56" i="6"/>
  <c r="AJ56" i="6" s="1"/>
  <c r="AI57" i="6"/>
  <c r="AJ57" i="6" s="1"/>
  <c r="AI58" i="6"/>
  <c r="AI59" i="6"/>
  <c r="AI60" i="6"/>
  <c r="AI61" i="6"/>
  <c r="AI62" i="6"/>
  <c r="AI63" i="6"/>
  <c r="AJ63" i="6" s="1"/>
  <c r="AI64" i="6"/>
  <c r="AI65" i="6"/>
  <c r="AI66" i="6"/>
  <c r="AJ66" i="6" s="1"/>
  <c r="AI67" i="6"/>
  <c r="AI68" i="6"/>
  <c r="AI69" i="6"/>
  <c r="AJ69" i="6" s="1"/>
  <c r="AI70" i="6"/>
  <c r="AI71" i="6"/>
  <c r="AI72" i="6"/>
  <c r="AJ72" i="6" s="1"/>
  <c r="AI73" i="6"/>
  <c r="AI74" i="6"/>
  <c r="AI75" i="6"/>
  <c r="AI76" i="6"/>
  <c r="AI77" i="6"/>
  <c r="AI78" i="6"/>
  <c r="AJ78" i="6" s="1"/>
  <c r="AI79" i="6"/>
  <c r="AI80" i="6"/>
  <c r="AJ80" i="6" s="1"/>
  <c r="AI81" i="6"/>
  <c r="AJ81" i="6" s="1"/>
  <c r="AI82" i="6"/>
  <c r="AJ82" i="6" s="1"/>
  <c r="AI83" i="6"/>
  <c r="AI84" i="6"/>
  <c r="AJ84" i="6" s="1"/>
  <c r="AI85" i="6"/>
  <c r="AI86" i="6"/>
  <c r="AI87" i="6"/>
  <c r="AI88" i="6"/>
  <c r="AI89" i="6"/>
  <c r="AI90" i="6"/>
  <c r="AJ90" i="6" s="1"/>
  <c r="AI91" i="6"/>
  <c r="AI92" i="6"/>
  <c r="AJ92" i="6" s="1"/>
  <c r="AI93" i="6"/>
  <c r="AI94" i="6"/>
  <c r="AJ94" i="6" s="1"/>
  <c r="AI95" i="6"/>
  <c r="AI96" i="6"/>
  <c r="AI97" i="6"/>
  <c r="AI98" i="6"/>
  <c r="AI99" i="6"/>
  <c r="AI100" i="6"/>
  <c r="AI101" i="6"/>
  <c r="AI102" i="6"/>
  <c r="AI103" i="6"/>
  <c r="AI104" i="6"/>
  <c r="AI105" i="6"/>
  <c r="AJ105" i="6" s="1"/>
  <c r="AI106" i="6"/>
  <c r="AJ106" i="6" s="1"/>
  <c r="AI107" i="6"/>
  <c r="AJ107" i="6" s="1"/>
  <c r="AI108" i="6"/>
  <c r="AJ108" i="6" s="1"/>
  <c r="AI109" i="6"/>
  <c r="AI110" i="6"/>
  <c r="AI111" i="6"/>
  <c r="AJ111" i="6" s="1"/>
  <c r="AI112" i="6"/>
  <c r="AI113" i="6"/>
  <c r="AI114" i="6"/>
  <c r="AJ114" i="6" s="1"/>
  <c r="AI115" i="6"/>
  <c r="AI116" i="6"/>
  <c r="AJ116" i="6" s="1"/>
  <c r="AI117" i="6"/>
  <c r="AJ117" i="6" s="1"/>
  <c r="AI118" i="6"/>
  <c r="AJ118" i="6" s="1"/>
  <c r="AI119" i="6"/>
  <c r="AI120" i="6"/>
  <c r="AI121" i="6"/>
  <c r="AI122" i="6"/>
  <c r="AJ122" i="6" s="1"/>
  <c r="AI123" i="6"/>
  <c r="AJ123" i="6" s="1"/>
  <c r="AI124" i="6"/>
  <c r="AI125" i="6"/>
  <c r="AI126" i="6"/>
  <c r="AJ126" i="6" s="1"/>
  <c r="AI127" i="6"/>
  <c r="AI128" i="6"/>
  <c r="AI129" i="6"/>
  <c r="AJ129" i="6" s="1"/>
  <c r="AI130" i="6"/>
  <c r="AJ130" i="6" s="1"/>
  <c r="AI131" i="6"/>
  <c r="AI132" i="6"/>
  <c r="AJ132" i="6" s="1"/>
  <c r="AI133" i="6"/>
  <c r="AI134" i="6"/>
  <c r="AI135" i="6"/>
  <c r="AI136" i="6"/>
  <c r="AI137" i="6"/>
  <c r="AI138" i="6"/>
  <c r="AJ138" i="6" s="1"/>
  <c r="AI139" i="6"/>
  <c r="AI140" i="6"/>
  <c r="AI141" i="6"/>
  <c r="AI142" i="6"/>
  <c r="AJ142" i="6" s="1"/>
  <c r="AI143" i="6"/>
  <c r="AI144" i="6"/>
  <c r="AI145" i="6"/>
  <c r="AI146" i="6"/>
  <c r="AI147" i="6"/>
  <c r="AI148" i="6"/>
  <c r="AJ6" i="6"/>
  <c r="AG5" i="6"/>
  <c r="AG6" i="6"/>
  <c r="AG7" i="6"/>
  <c r="AG8" i="6"/>
  <c r="AG9" i="6"/>
  <c r="AG10" i="6"/>
  <c r="AG11" i="6"/>
  <c r="AG12" i="6"/>
  <c r="AG13" i="6"/>
  <c r="AG14" i="6"/>
  <c r="AG15" i="6"/>
  <c r="AG16" i="6"/>
  <c r="AG17" i="6"/>
  <c r="AG18" i="6"/>
  <c r="AG19" i="6"/>
  <c r="AG20" i="6"/>
  <c r="AG21" i="6"/>
  <c r="AG22" i="6"/>
  <c r="AG23" i="6"/>
  <c r="AG24" i="6"/>
  <c r="AG25" i="6"/>
  <c r="AG26" i="6"/>
  <c r="AG27" i="6"/>
  <c r="AG28" i="6"/>
  <c r="AG29" i="6"/>
  <c r="AG30" i="6"/>
  <c r="AG31" i="6"/>
  <c r="AG32" i="6"/>
  <c r="AG33" i="6"/>
  <c r="AG34" i="6"/>
  <c r="AG35" i="6"/>
  <c r="AG36" i="6"/>
  <c r="AG37" i="6"/>
  <c r="AG38" i="6"/>
  <c r="AG39" i="6"/>
  <c r="AG40" i="6"/>
  <c r="AG41" i="6"/>
  <c r="AG42" i="6"/>
  <c r="AG43" i="6"/>
  <c r="AG44" i="6"/>
  <c r="AG45" i="6"/>
  <c r="AG46" i="6"/>
  <c r="AG47" i="6"/>
  <c r="AG48" i="6"/>
  <c r="AG49" i="6"/>
  <c r="AG50" i="6"/>
  <c r="AG51" i="6"/>
  <c r="AG52" i="6"/>
  <c r="AG53" i="6"/>
  <c r="AG54" i="6"/>
  <c r="AG55" i="6"/>
  <c r="AG56" i="6"/>
  <c r="AG57" i="6"/>
  <c r="AG58" i="6"/>
  <c r="AG59" i="6"/>
  <c r="AG60" i="6"/>
  <c r="AG61" i="6"/>
  <c r="AG62" i="6"/>
  <c r="AG63" i="6"/>
  <c r="AG64" i="6"/>
  <c r="AG65" i="6"/>
  <c r="AG66" i="6"/>
  <c r="AG67" i="6"/>
  <c r="AG68" i="6"/>
  <c r="AG69" i="6"/>
  <c r="AG70" i="6"/>
  <c r="AG71" i="6"/>
  <c r="AG72" i="6"/>
  <c r="AG73" i="6"/>
  <c r="AG74" i="6"/>
  <c r="AG75" i="6"/>
  <c r="AG76" i="6"/>
  <c r="AG77" i="6"/>
  <c r="AG78" i="6"/>
  <c r="AG79" i="6"/>
  <c r="AG80" i="6"/>
  <c r="AG81" i="6"/>
  <c r="AG82" i="6"/>
  <c r="AG83" i="6"/>
  <c r="AG84" i="6"/>
  <c r="AG85" i="6"/>
  <c r="AG86" i="6"/>
  <c r="AG87" i="6"/>
  <c r="AG88" i="6"/>
  <c r="AG89" i="6"/>
  <c r="AG90" i="6"/>
  <c r="AG91" i="6"/>
  <c r="AG92" i="6"/>
  <c r="AG93" i="6"/>
  <c r="AG94" i="6"/>
  <c r="AG95" i="6"/>
  <c r="AG96" i="6"/>
  <c r="AG97" i="6"/>
  <c r="AG98" i="6"/>
  <c r="AG99" i="6"/>
  <c r="AG100" i="6"/>
  <c r="AG101" i="6"/>
  <c r="AG102" i="6"/>
  <c r="AG103" i="6"/>
  <c r="AG104" i="6"/>
  <c r="AG105" i="6"/>
  <c r="AG106" i="6"/>
  <c r="AG107" i="6"/>
  <c r="AG108" i="6"/>
  <c r="AG109" i="6"/>
  <c r="AG110" i="6"/>
  <c r="AG111" i="6"/>
  <c r="AG112" i="6"/>
  <c r="AG113" i="6"/>
  <c r="AG114" i="6"/>
  <c r="AG115" i="6"/>
  <c r="AG116" i="6"/>
  <c r="AG117" i="6"/>
  <c r="AG118" i="6"/>
  <c r="AG119" i="6"/>
  <c r="AG120" i="6"/>
  <c r="AG121" i="6"/>
  <c r="AG122" i="6"/>
  <c r="AG123" i="6"/>
  <c r="AG124" i="6"/>
  <c r="AG125" i="6"/>
  <c r="AG126" i="6"/>
  <c r="AG127" i="6"/>
  <c r="AG128" i="6"/>
  <c r="AG129" i="6"/>
  <c r="AG130" i="6"/>
  <c r="AG131" i="6"/>
  <c r="AG132" i="6"/>
  <c r="AG133" i="6"/>
  <c r="AG134" i="6"/>
  <c r="AG135" i="6"/>
  <c r="AG136" i="6"/>
  <c r="AG137" i="6"/>
  <c r="AG138" i="6"/>
  <c r="AG139" i="6"/>
  <c r="AG140" i="6"/>
  <c r="AG141" i="6"/>
  <c r="AG142" i="6"/>
  <c r="AG143" i="6"/>
  <c r="AG144" i="6"/>
  <c r="AG145" i="6"/>
  <c r="AG146" i="6"/>
  <c r="AG147" i="6"/>
  <c r="AG148" i="6"/>
  <c r="AJ38" i="6" l="1"/>
  <c r="AJ17" i="6"/>
  <c r="AJ58" i="6"/>
  <c r="AJ46" i="6"/>
  <c r="AJ93" i="6"/>
  <c r="AJ8" i="6"/>
  <c r="AJ35" i="6"/>
  <c r="AJ23" i="6"/>
  <c r="AJ70" i="6"/>
  <c r="AJ10" i="6"/>
  <c r="AJ22" i="6"/>
  <c r="AJ15" i="6"/>
  <c r="AJ54" i="6"/>
  <c r="AJ119" i="6"/>
  <c r="AJ95" i="6"/>
  <c r="AJ83" i="6"/>
  <c r="AJ71" i="6"/>
  <c r="AJ59" i="6"/>
  <c r="AJ47" i="6"/>
  <c r="AJ143" i="6"/>
  <c r="AJ131" i="6"/>
  <c r="AJ34" i="6"/>
  <c r="AJ128" i="6"/>
  <c r="AJ68" i="6"/>
  <c r="AJ51" i="6"/>
  <c r="AJ140" i="6"/>
  <c r="AJ44" i="6"/>
  <c r="AJ42" i="6"/>
  <c r="AJ29" i="6"/>
  <c r="AJ136" i="6"/>
  <c r="AJ88" i="6"/>
  <c r="AJ141" i="6"/>
  <c r="AJ135" i="6"/>
  <c r="AJ87" i="6"/>
  <c r="AJ27" i="6"/>
  <c r="AJ146" i="6"/>
  <c r="AJ134" i="6"/>
  <c r="AJ110" i="6"/>
  <c r="AJ98" i="6"/>
  <c r="AJ86" i="6"/>
  <c r="AJ74" i="6"/>
  <c r="AJ62" i="6"/>
  <c r="AJ50" i="6"/>
  <c r="AJ26" i="6"/>
  <c r="AJ14" i="6"/>
  <c r="AJ133" i="6"/>
  <c r="AJ85" i="6"/>
  <c r="AJ73" i="6"/>
  <c r="AJ148" i="6"/>
  <c r="AJ124" i="6"/>
  <c r="AJ112" i="6"/>
  <c r="AJ100" i="6"/>
  <c r="AJ76" i="6"/>
  <c r="AJ64" i="6"/>
  <c r="AJ52" i="6"/>
  <c r="AJ40" i="6"/>
  <c r="AJ28" i="6"/>
  <c r="AJ16" i="6"/>
  <c r="AJ13" i="6"/>
  <c r="AJ144" i="6"/>
  <c r="AJ120" i="6"/>
  <c r="AJ96" i="6"/>
  <c r="AJ60" i="6"/>
  <c r="AJ48" i="6"/>
  <c r="AJ36" i="6"/>
  <c r="AJ24" i="6"/>
  <c r="AJ12" i="6"/>
  <c r="AJ145" i="6"/>
  <c r="AJ25" i="6"/>
  <c r="AJ121" i="6"/>
  <c r="AJ37" i="6"/>
  <c r="AJ49" i="6"/>
  <c r="AJ109" i="6"/>
  <c r="AJ61" i="6"/>
  <c r="AJ97" i="6"/>
  <c r="AJ147" i="6"/>
  <c r="AJ75" i="6"/>
  <c r="AJ104" i="6"/>
  <c r="AJ139" i="6"/>
  <c r="AJ127" i="6"/>
  <c r="AJ115" i="6"/>
  <c r="AJ103" i="6"/>
  <c r="AJ91" i="6"/>
  <c r="AJ79" i="6"/>
  <c r="AJ67" i="6"/>
  <c r="AJ43" i="6"/>
  <c r="AJ102" i="6"/>
  <c r="AJ18" i="6"/>
  <c r="AJ5" i="6"/>
  <c r="AJ125" i="6"/>
  <c r="AJ101" i="6"/>
  <c r="AJ89" i="6"/>
  <c r="AJ77" i="6"/>
  <c r="AJ65" i="6"/>
  <c r="AJ53" i="6"/>
  <c r="AJ41" i="6"/>
  <c r="AJ137" i="6"/>
  <c r="AJ113" i="6"/>
  <c r="AJ99" i="6"/>
  <c r="Z133" i="6"/>
  <c r="Z121" i="6"/>
  <c r="I149" i="6"/>
  <c r="J149" i="6"/>
  <c r="K149" i="6"/>
  <c r="L149" i="6"/>
  <c r="H149" i="6"/>
  <c r="AB90" i="6"/>
  <c r="G9" i="6" l="1"/>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G112" i="6"/>
  <c r="G113" i="6"/>
  <c r="G114" i="6"/>
  <c r="G115" i="6"/>
  <c r="G116" i="6"/>
  <c r="G117" i="6"/>
  <c r="G118" i="6"/>
  <c r="G119" i="6"/>
  <c r="G120" i="6"/>
  <c r="G121" i="6"/>
  <c r="G122" i="6"/>
  <c r="G123" i="6"/>
  <c r="G124" i="6"/>
  <c r="G125" i="6"/>
  <c r="G126" i="6"/>
  <c r="G127" i="6"/>
  <c r="G128" i="6"/>
  <c r="G129" i="6"/>
  <c r="G130" i="6"/>
  <c r="G131" i="6"/>
  <c r="G132" i="6"/>
  <c r="G133" i="6"/>
  <c r="G134" i="6"/>
  <c r="G135" i="6"/>
  <c r="G136" i="6"/>
  <c r="G137" i="6"/>
  <c r="G138" i="6"/>
  <c r="G139" i="6"/>
  <c r="G140" i="6"/>
  <c r="G141" i="6"/>
  <c r="G142" i="6"/>
  <c r="G143" i="6"/>
  <c r="G144" i="6"/>
  <c r="G145" i="6"/>
  <c r="G146" i="6"/>
  <c r="G147" i="6"/>
  <c r="G148" i="6"/>
  <c r="G6" i="6"/>
  <c r="G7" i="6"/>
  <c r="G8" i="6"/>
  <c r="G5" i="6"/>
  <c r="G6" i="3"/>
  <c r="H1" i="6"/>
  <c r="I1" i="6" s="1"/>
  <c r="J1" i="6" s="1"/>
  <c r="K1" i="6" s="1"/>
  <c r="L1" i="6" s="1"/>
  <c r="R39" i="3"/>
  <c r="S39" i="3"/>
  <c r="G2" i="3"/>
  <c r="G3" i="3"/>
  <c r="G4" i="3"/>
  <c r="G5"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N1" i="6" l="1"/>
  <c r="O1" i="6" s="1"/>
  <c r="P1" i="6" s="1"/>
  <c r="Q1" i="6" s="1"/>
  <c r="R1" i="6" s="1"/>
  <c r="S1" i="6" s="1"/>
  <c r="T1" i="6" s="1"/>
  <c r="U1" i="6" s="1"/>
  <c r="V1" i="6" s="1"/>
  <c r="W1" i="6" s="1"/>
  <c r="X1" i="6" s="1"/>
  <c r="Y1" i="6" s="1"/>
  <c r="Z1" i="6" s="1"/>
  <c r="AA1" i="6" s="1"/>
  <c r="AB1" i="6" s="1"/>
  <c r="AC1" i="6" s="1"/>
  <c r="AD1" i="6" s="1"/>
  <c r="AE1" i="6" s="1"/>
  <c r="AB24"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Ricardo Barbosa Sousa</author>
  </authors>
  <commentList>
    <comment ref="H2" authorId="0" shapeId="0" xr:uid="{F9D4B066-A0D2-4BB3-B3B4-CF3502FE0470}">
      <text>
        <r>
          <rPr>
            <b/>
            <sz val="9"/>
            <color indexed="81"/>
            <rFont val="Tahoma"/>
            <family val="2"/>
          </rPr>
          <t>Ricardo Barbosa Sousa:</t>
        </r>
        <r>
          <rPr>
            <sz val="9"/>
            <color indexed="81"/>
            <rFont val="Tahoma"/>
            <family val="2"/>
          </rPr>
          <t xml:space="preserve">
number of features: feature delete if #matching_fails/#param_attemps &gt; 50% | added if #visible_features &lt; 2</t>
        </r>
      </text>
    </comment>
    <comment ref="P2" authorId="0" shapeId="0" xr:uid="{3C3506B8-E6AC-47F8-B8B7-EBE4122B3279}">
      <text>
        <r>
          <rPr>
            <b/>
            <sz val="9"/>
            <color indexed="81"/>
            <rFont val="Tahoma"/>
            <family val="2"/>
          </rPr>
          <t>Ricardo Barbosa Sousa:</t>
        </r>
        <r>
          <rPr>
            <sz val="9"/>
            <color indexed="81"/>
            <rFont val="Tahoma"/>
            <family val="2"/>
          </rPr>
          <t xml:space="preserve">
floor marked with a grid (manual measurements)</t>
        </r>
      </text>
    </comment>
    <comment ref="H3" authorId="0" shapeId="0" xr:uid="{732B4B39-0117-40CC-A55A-622DB6AB55AF}">
      <text>
        <r>
          <rPr>
            <b/>
            <sz val="9"/>
            <color indexed="81"/>
            <rFont val="Tahoma"/>
            <family val="2"/>
          </rPr>
          <t>Ricardo Barbosa Sousa:</t>
        </r>
        <r>
          <rPr>
            <sz val="9"/>
            <color indexed="81"/>
            <rFont val="Tahoma"/>
            <family val="2"/>
          </rPr>
          <t xml:space="preserve">
visual varying conditions</t>
        </r>
      </text>
    </comment>
    <comment ref="I3" authorId="0" shapeId="0" xr:uid="{9FCF1B19-8E50-4194-96B4-D96F7647771A}">
      <text>
        <r>
          <rPr>
            <b/>
            <sz val="9"/>
            <color indexed="81"/>
            <rFont val="Tahoma"/>
            <family val="2"/>
          </rPr>
          <t>Ricardo Barbosa Sousa:</t>
        </r>
        <r>
          <rPr>
            <sz val="9"/>
            <color indexed="81"/>
            <rFont val="Tahoma"/>
            <family val="2"/>
          </rPr>
          <t xml:space="preserve">
two-stage voting, use features - SIFT, color /normalized grey histograms - correspond to known words + not use ones seen in all rooms; unknown features stored for learning phase
quality vote for avoid false recognition</t>
        </r>
      </text>
    </comment>
    <comment ref="J3" authorId="0" shapeId="0" xr:uid="{93BB3A4F-FFBA-401D-8BE0-4A27C661EA44}">
      <text>
        <r>
          <rPr>
            <b/>
            <sz val="9"/>
            <color indexed="81"/>
            <rFont val="Tahoma"/>
            <family val="2"/>
          </rPr>
          <t>Ricardo Barbosa Sousa:</t>
        </r>
        <r>
          <rPr>
            <sz val="9"/>
            <color indexed="81"/>
            <rFont val="Tahoma"/>
            <family val="2"/>
          </rPr>
          <t xml:space="preserve">
location (not topological, given no structure of the environment present in the map, BoW - bag of words - to form a dictionary, location = set of words)
tested SIFT, local histograms</t>
        </r>
      </text>
    </comment>
    <comment ref="L3" authorId="0" shapeId="0" xr:uid="{121D887C-AFE3-42F3-90CC-0D089A4B87E2}">
      <text>
        <r>
          <rPr>
            <b/>
            <sz val="9"/>
            <color indexed="81"/>
            <rFont val="Tahoma"/>
            <family val="2"/>
          </rPr>
          <t>Ricardo Barbosa Sousa:</t>
        </r>
        <r>
          <rPr>
            <sz val="9"/>
            <color indexed="81"/>
            <rFont val="Tahoma"/>
            <family val="2"/>
          </rPr>
          <t xml:space="preserve">
requires user input to report an error and give correct position</t>
        </r>
      </text>
    </comment>
    <comment ref="P3" authorId="0" shapeId="0" xr:uid="{68EA668C-28FD-43FB-95FB-118D9C765E15}">
      <text>
        <r>
          <rPr>
            <b/>
            <sz val="9"/>
            <color indexed="81"/>
            <rFont val="Tahoma"/>
            <family val="2"/>
          </rPr>
          <t>Ricardo Barbosa Sousa:</t>
        </r>
        <r>
          <rPr>
            <sz val="9"/>
            <color indexed="81"/>
            <rFont val="Tahoma"/>
            <family val="2"/>
          </rPr>
          <t xml:space="preserve">
user input for labeling correct, incorrect imgs</t>
        </r>
      </text>
    </comment>
    <comment ref="H4" authorId="0" shapeId="0" xr:uid="{123DB961-07BC-44F7-B57B-0744D39F4052}">
      <text>
        <r>
          <rPr>
            <b/>
            <sz val="9"/>
            <color indexed="81"/>
            <rFont val="Tahoma"/>
            <family val="2"/>
          </rPr>
          <t>Ricardo Barbosa Sousa:</t>
        </r>
        <r>
          <rPr>
            <sz val="9"/>
            <color indexed="81"/>
            <rFont val="Tahoma"/>
            <family val="2"/>
          </rPr>
          <t xml:space="preserve">
map maintenance (limit #views, preserve diversity, remove preferentially older unmatched views), dynamic environments (learn persistent and similar visual environments, related w/ map maintenance)</t>
        </r>
      </text>
    </comment>
    <comment ref="I4" authorId="0" shapeId="0" xr:uid="{ADCF6C55-5344-4FA6-B62C-DFC8A5D418EE}">
      <text>
        <r>
          <rPr>
            <b/>
            <sz val="9"/>
            <color indexed="81"/>
            <rFont val="Tahoma"/>
            <family val="2"/>
          </rPr>
          <t>Ricardo Barbosa Sousa:</t>
        </r>
        <r>
          <rPr>
            <sz val="9"/>
            <color indexed="81"/>
            <rFont val="Tahoma"/>
            <family val="2"/>
          </rPr>
          <t xml:space="preserve">
2D (visual odometry: match current view w/ last keyframe)
features ~ random-tree signatures = efficient match + good perfgormance</t>
        </r>
      </text>
    </comment>
    <comment ref="J4" authorId="0" shapeId="0" xr:uid="{DC2B245B-7BDB-412D-8B2A-CDA780D5B941}">
      <text>
        <r>
          <rPr>
            <b/>
            <sz val="9"/>
            <color indexed="81"/>
            <rFont val="Tahoma"/>
            <family val="2"/>
          </rPr>
          <t>Ricardo Barbosa Sousa:</t>
        </r>
        <r>
          <rPr>
            <sz val="9"/>
            <color indexed="81"/>
            <rFont val="Tahoma"/>
            <family val="2"/>
          </rPr>
          <t xml:space="preserve">
topological (graph w/ keyframes as nodes, optimization using Toro, weak linksfor track failures, </t>
        </r>
      </text>
    </comment>
    <comment ref="H5" authorId="0" shapeId="0" xr:uid="{7A8B35F6-98D4-4D16-8A66-71C3B08FD014}">
      <text>
        <r>
          <rPr>
            <b/>
            <sz val="9"/>
            <color indexed="81"/>
            <rFont val="Tahoma"/>
            <family val="2"/>
          </rPr>
          <t>Ricardo Barbosa Sousa:</t>
        </r>
        <r>
          <rPr>
            <sz val="9"/>
            <color indexed="81"/>
            <rFont val="Tahoma"/>
            <family val="2"/>
          </rPr>
          <t xml:space="preserve">
invariant / stable features (segment PC into connected components + compute centroids, clusters high positive curvatures, mean-shift convergence; select stable points = probability finding matching keypoint in same location in 2 overlapping submaps; evaluate saliency keypoint description Cmax and rank distribution)</t>
        </r>
      </text>
    </comment>
    <comment ref="I5" authorId="0" shapeId="0" xr:uid="{B720A263-F9EF-46CF-A2A2-017666D2DEC0}">
      <text>
        <r>
          <rPr>
            <b/>
            <sz val="9"/>
            <color indexed="81"/>
            <rFont val="Tahoma"/>
            <family val="2"/>
          </rPr>
          <t>Ricardo Barbosa Sousa:</t>
        </r>
        <r>
          <rPr>
            <sz val="9"/>
            <color indexed="81"/>
            <rFont val="Tahoma"/>
            <family val="2"/>
          </rPr>
          <t xml:space="preserve">
2D (set of candidate submap matches using NN voting &gt; verify rigidity, histogram correlation matching, ICP)
L2 distance for matching / measuring descriptor differences</t>
        </r>
      </text>
    </comment>
    <comment ref="J5" authorId="0" shapeId="0" xr:uid="{BAE23666-D975-4BEC-B63D-21BB47634760}">
      <text>
        <r>
          <rPr>
            <b/>
            <sz val="9"/>
            <color indexed="81"/>
            <rFont val="Tahoma"/>
            <family val="2"/>
          </rPr>
          <t>Ricardo Barbosa Sousa:</t>
        </r>
        <r>
          <rPr>
            <sz val="9"/>
            <color indexed="81"/>
            <rFont val="Tahoma"/>
            <family val="2"/>
          </rPr>
          <t xml:space="preserve">
topological (connectivity graph w/ submaps, graph edges transformation between oberlapping submaps, submap = laser agumented by surface normals)</t>
        </r>
      </text>
    </comment>
    <comment ref="L5" authorId="0" shapeId="0" xr:uid="{9AB11E2A-935D-460C-891F-B82C0A6129B0}">
      <text>
        <r>
          <rPr>
            <b/>
            <sz val="9"/>
            <color indexed="81"/>
            <rFont val="Tahoma"/>
            <family val="2"/>
          </rPr>
          <t>Ricardo Barbosa Sousa:</t>
        </r>
        <r>
          <rPr>
            <sz val="9"/>
            <color indexed="81"/>
            <rFont val="Tahoma"/>
            <family val="2"/>
          </rPr>
          <t xml:space="preserve">
online (incremental construction of the keypoint database, localization within each submap) / offline (global localization in a known a priori available map, map merging)</t>
        </r>
      </text>
    </comment>
    <comment ref="O5" authorId="0" shapeId="0" xr:uid="{B7FBB977-36ED-4862-A950-C01243D66FAE}">
      <text>
        <r>
          <rPr>
            <b/>
            <sz val="9"/>
            <color indexed="81"/>
            <rFont val="Tahoma"/>
            <family val="2"/>
          </rPr>
          <t>Ricardo Barbosa Sousa:</t>
        </r>
        <r>
          <rPr>
            <sz val="9"/>
            <color indexed="81"/>
            <rFont val="Tahoma"/>
            <family val="2"/>
          </rPr>
          <t xml:space="preserve">
Receiver Operating Characteristic (ROC) curves - probability false alarm VS detection, trajectory overlay on a Google Maps</t>
        </r>
      </text>
    </comment>
    <comment ref="R5" authorId="0" shapeId="0" xr:uid="{70CB5385-777D-4978-A2A8-86453C54A345}">
      <text>
        <r>
          <rPr>
            <b/>
            <sz val="9"/>
            <color indexed="81"/>
            <rFont val="Tahoma"/>
            <family val="2"/>
          </rPr>
          <t>Ricardo Barbosa Sousa:</t>
        </r>
        <r>
          <rPr>
            <sz val="9"/>
            <color indexed="81"/>
            <rFont val="Tahoma"/>
            <family val="2"/>
          </rPr>
          <t xml:space="preserve">
29.6km (suburb, closed loops + overlaps); 165km (suburb); 51.3km (global localization)</t>
        </r>
      </text>
    </comment>
    <comment ref="S5" authorId="0" shapeId="0" xr:uid="{F05B0ED9-DC2F-4C32-B0B8-6BB06720B3A3}">
      <text>
        <r>
          <rPr>
            <b/>
            <sz val="9"/>
            <color indexed="81"/>
            <rFont val="Tahoma"/>
            <family val="2"/>
          </rPr>
          <t>Ricardo Barbosa Sousa:</t>
        </r>
        <r>
          <rPr>
            <sz val="9"/>
            <color indexed="81"/>
            <rFont val="Tahoma"/>
            <family val="2"/>
          </rPr>
          <t xml:space="preserve">
; &gt; 1 year; 6h48m over 5days</t>
        </r>
      </text>
    </comment>
    <comment ref="H6" authorId="0" shapeId="0" xr:uid="{0C98E9D7-5CBB-4149-B79F-007C80859557}">
      <text>
        <r>
          <rPr>
            <b/>
            <sz val="9"/>
            <color indexed="81"/>
            <rFont val="Tahoma"/>
            <family val="2"/>
          </rPr>
          <t>Ricardo Barbosa Sousa:</t>
        </r>
        <r>
          <rPr>
            <sz val="9"/>
            <color indexed="81"/>
            <rFont val="Tahoma"/>
            <family val="2"/>
          </rPr>
          <t xml:space="preserve">
multiple timescales</t>
        </r>
      </text>
    </comment>
    <comment ref="I6" authorId="0" shapeId="0" xr:uid="{7F7B372F-F5C0-4DBB-AEA0-693FAFA3504D}">
      <text>
        <r>
          <rPr>
            <b/>
            <sz val="9"/>
            <color indexed="81"/>
            <rFont val="Tahoma"/>
            <family val="2"/>
          </rPr>
          <t>Ricardo Barbosa Sousa:</t>
        </r>
        <r>
          <rPr>
            <sz val="9"/>
            <color indexed="81"/>
            <rFont val="Tahoma"/>
            <family val="2"/>
          </rPr>
          <t xml:space="preserve">
select best timescale that explains the sensor data &gt; match with current laser scan using optimization inspired by the Levenberg-Marquardt algorithm</t>
        </r>
      </text>
    </comment>
    <comment ref="J6" authorId="0" shapeId="0" xr:uid="{67D1AA99-7F05-4314-AC22-4F3354AD8CF1}">
      <text>
        <r>
          <rPr>
            <b/>
            <sz val="9"/>
            <color indexed="81"/>
            <rFont val="Tahoma"/>
            <family val="2"/>
          </rPr>
          <t>Ricardo Barbosa Sousa:</t>
        </r>
        <r>
          <rPr>
            <sz val="9"/>
            <color indexed="81"/>
            <rFont val="Tahoma"/>
            <family val="2"/>
          </rPr>
          <t xml:space="preserve">
multiple timescales - sample-based dynamic maps to model dynamics wo/ introducing unseen sensor values, local maps within pre-defined euclidean distance</t>
        </r>
      </text>
    </comment>
    <comment ref="L6" authorId="0" shapeId="0" xr:uid="{DD3682A6-0773-4C3E-9398-70A6B05A652A}">
      <text>
        <r>
          <rPr>
            <b/>
            <sz val="9"/>
            <color indexed="81"/>
            <rFont val="Tahoma"/>
            <family val="2"/>
          </rPr>
          <t>Ricardo Barbosa Sousa:</t>
        </r>
        <r>
          <rPr>
            <sz val="9"/>
            <color indexed="81"/>
            <rFont val="Tahoma"/>
            <family val="2"/>
          </rPr>
          <t xml:space="preserve">
offline update LTM maps</t>
        </r>
      </text>
    </comment>
    <comment ref="O6" authorId="0" shapeId="0" xr:uid="{6DF8D7B8-F5CA-4D8D-B329-A1545BE077D3}">
      <text>
        <r>
          <rPr>
            <b/>
            <sz val="9"/>
            <color indexed="81"/>
            <rFont val="Tahoma"/>
            <family val="2"/>
          </rPr>
          <t>Ricardo Barbosa Sousa:</t>
        </r>
        <r>
          <rPr>
            <sz val="9"/>
            <color indexed="81"/>
            <rFont val="Tahoma"/>
            <family val="2"/>
          </rPr>
          <t xml:space="preserve">
qualitive evaluation, average likelihood range scan, smallest eigen value of the inverse covariance matrix from scan matching, usage relative frequency of each submap</t>
        </r>
      </text>
    </comment>
    <comment ref="H7" authorId="0" shapeId="0" xr:uid="{91CB87DD-2F45-4CAD-9253-37716814D7F2}">
      <text>
        <r>
          <rPr>
            <b/>
            <sz val="9"/>
            <color indexed="81"/>
            <rFont val="Tahoma"/>
            <family val="2"/>
          </rPr>
          <t>Ricardo Barbosa Sousa:</t>
        </r>
        <r>
          <rPr>
            <sz val="9"/>
            <color indexed="81"/>
            <rFont val="Tahoma"/>
            <family val="2"/>
          </rPr>
          <t xml:space="preserve">
map maintenance (TTL time-to-live limit lifetime of number time steps; selection algorithm w&amp; bearing-only SLAM: k-means clustering + compute information content + select landmark with lowest localization benefit for removal)</t>
        </r>
      </text>
    </comment>
    <comment ref="P7" authorId="0" shapeId="0" xr:uid="{0B0AD1CF-7A8D-483D-8758-979BB756E6F3}">
      <text>
        <r>
          <rPr>
            <b/>
            <sz val="9"/>
            <color indexed="81"/>
            <rFont val="Tahoma"/>
            <family val="2"/>
          </rPr>
          <t>Ricardo Barbosa Sousa:</t>
        </r>
        <r>
          <rPr>
            <sz val="9"/>
            <color indexed="81"/>
            <rFont val="Tahoma"/>
            <family val="2"/>
          </rPr>
          <t xml:space="preserve">
manual measures (using a DLE to measure robot to 2 a priori known coordinates)</t>
        </r>
      </text>
    </comment>
    <comment ref="H8" authorId="0" shapeId="0" xr:uid="{2B1A2299-A877-4B2A-9D46-C94565AD9D69}">
      <text>
        <r>
          <rPr>
            <b/>
            <sz val="9"/>
            <color indexed="81"/>
            <rFont val="Tahoma"/>
            <family val="2"/>
          </rPr>
          <t>Ricardo Barbosa Sousa:</t>
        </r>
        <r>
          <rPr>
            <sz val="9"/>
            <color indexed="81"/>
            <rFont val="Tahoma"/>
            <family val="2"/>
          </rPr>
          <t xml:space="preserve">
map maintenance (maximum number of landmarks / features; selection algorithm w&amp; bearing-only SLAM: DBSCAN clustering + compute information content + select landmark with lowest localization benefit for removal)</t>
        </r>
      </text>
    </comment>
    <comment ref="P8" authorId="0" shapeId="0" xr:uid="{3FE33207-DD02-44D5-9D8F-4BC58BF550B5}">
      <text>
        <r>
          <rPr>
            <b/>
            <sz val="9"/>
            <color indexed="81"/>
            <rFont val="Tahoma"/>
            <family val="2"/>
          </rPr>
          <t>Ricardo Barbosa Sousa:</t>
        </r>
        <r>
          <rPr>
            <sz val="9"/>
            <color indexed="81"/>
            <rFont val="Tahoma"/>
            <family val="2"/>
          </rPr>
          <t xml:space="preserve">
manual measures (using a DLE to measure robot to 2 a priori known coordinates)</t>
        </r>
      </text>
    </comment>
    <comment ref="H9" authorId="0" shapeId="0" xr:uid="{C6B2A64C-3205-4E6C-AE38-EE4CE40AC7DA}">
      <text>
        <r>
          <rPr>
            <b/>
            <sz val="9"/>
            <color indexed="81"/>
            <rFont val="Tahoma"/>
            <family val="2"/>
          </rPr>
          <t>Ricardo Barbosa Sousa:</t>
        </r>
        <r>
          <rPr>
            <sz val="9"/>
            <color indexed="81"/>
            <rFont val="Tahoma"/>
            <family val="2"/>
          </rPr>
          <t xml:space="preserve">
invariant / stable features (edges of the buildings), visual varying conditions (exposure control to maximize the strength of the edges + ignore noninteresting parts image)</t>
        </r>
      </text>
    </comment>
    <comment ref="I9" authorId="0" shapeId="0" xr:uid="{A3EB7022-C6C2-4DAC-BBAE-68BB88D74D2D}">
      <text>
        <r>
          <rPr>
            <b/>
            <sz val="9"/>
            <color indexed="81"/>
            <rFont val="Tahoma"/>
            <family val="2"/>
          </rPr>
          <t>Ricardo Barbosa Sousa:</t>
        </r>
        <r>
          <rPr>
            <sz val="9"/>
            <color indexed="81"/>
            <rFont val="Tahoma"/>
            <family val="2"/>
          </rPr>
          <t xml:space="preserve">
Bayesian (multihypotheses particle filter)
2D (method only considers slight vertical translations, motion model wheel odometry, observation through map projected onto the image + nearest-edge pixel distance to align features)</t>
        </r>
      </text>
    </comment>
    <comment ref="O9" authorId="0" shapeId="0" xr:uid="{7A9CEE1F-24DD-4913-96C9-F7796CB9D53C}">
      <text>
        <r>
          <rPr>
            <b/>
            <sz val="9"/>
            <color indexed="81"/>
            <rFont val="Tahoma"/>
            <family val="2"/>
          </rPr>
          <t>Ricardo Barbosa Sousa:</t>
        </r>
        <r>
          <rPr>
            <sz val="9"/>
            <color indexed="81"/>
            <rFont val="Tahoma"/>
            <family val="2"/>
          </rPr>
          <t xml:space="preserve">
overlay wof images w/ 3D-edge map, position + orientation error, success rate (convergence at initialization)
frame rate execution (nearest-edge function)</t>
        </r>
      </text>
    </comment>
    <comment ref="P9" authorId="0" shapeId="0" xr:uid="{B22B0AEA-5F45-446A-81FA-1B7678084D7C}">
      <text>
        <r>
          <rPr>
            <b/>
            <sz val="9"/>
            <color indexed="81"/>
            <rFont val="Tahoma"/>
            <family val="2"/>
          </rPr>
          <t>Ricardo Barbosa Sousa:</t>
        </r>
        <r>
          <rPr>
            <sz val="9"/>
            <color indexed="81"/>
            <rFont val="Tahoma"/>
            <family val="2"/>
          </rPr>
          <t xml:space="preserve">
2D laser system (RTK-GPS not viable due to reflections on the buildings)</t>
        </r>
      </text>
    </comment>
    <comment ref="R9" authorId="0" shapeId="0" xr:uid="{ED916368-BA83-4B33-A9BF-4EFEEB6701F5}">
      <text>
        <r>
          <rPr>
            <b/>
            <sz val="9"/>
            <color indexed="81"/>
            <rFont val="Tahoma"/>
            <family val="2"/>
          </rPr>
          <t>Ricardo Barbosa Sousa:</t>
        </r>
        <r>
          <rPr>
            <sz val="9"/>
            <color indexed="81"/>
            <rFont val="Tahoma"/>
            <family val="2"/>
          </rPr>
          <t xml:space="preserve">
1.5km; 110m x 2 x 11 (110m x 2 / hour)</t>
        </r>
      </text>
    </comment>
    <comment ref="S9" authorId="0" shapeId="0" xr:uid="{24EAC3EB-AE24-4583-89FF-6AFE41A96C82}">
      <text>
        <r>
          <rPr>
            <b/>
            <sz val="9"/>
            <color indexed="81"/>
            <rFont val="Tahoma"/>
            <family val="2"/>
          </rPr>
          <t>Ricardo Barbosa Sousa:</t>
        </r>
        <r>
          <rPr>
            <sz val="9"/>
            <color indexed="81"/>
            <rFont val="Tahoma"/>
            <family val="2"/>
          </rPr>
          <t xml:space="preserve">
30min (sunny day, 2 p.m.); 10h (7 a.m. - 5 p.m., 1 run / hour, ~3min / run)</t>
        </r>
      </text>
    </comment>
    <comment ref="H10" authorId="0" shapeId="0" xr:uid="{F825B13A-9424-487D-B642-A6E71268ECD1}">
      <text>
        <r>
          <rPr>
            <b/>
            <sz val="9"/>
            <color indexed="81"/>
            <rFont val="Tahoma"/>
            <family val="2"/>
          </rPr>
          <t>Ricardo Barbosa Sousa:</t>
        </r>
        <r>
          <rPr>
            <sz val="9"/>
            <color indexed="81"/>
            <rFont val="Tahoma"/>
            <family val="2"/>
          </rPr>
          <t xml:space="preserve">
visual varying conditions (codebook formed by training on non overlapping and no repeat images at different times of the day)</t>
        </r>
      </text>
    </comment>
    <comment ref="I10" authorId="0" shapeId="0" xr:uid="{E02B974C-45E3-4CB3-A4A8-0BD5AEDF6C72}">
      <text>
        <r>
          <rPr>
            <b/>
            <sz val="9"/>
            <color indexed="81"/>
            <rFont val="Tahoma"/>
            <family val="2"/>
          </rPr>
          <t>Ricardo Barbosa Sousa:</t>
        </r>
        <r>
          <rPr>
            <sz val="9"/>
            <color indexed="81"/>
            <rFont val="Tahoma"/>
            <family val="2"/>
          </rPr>
          <t xml:space="preserve">
2D (image = set of features = words = quantified from SURF descriptors, compute probability new image correspond previous location using recursive Bayes approximated by the Chow Liu method, visual odometry)</t>
        </r>
      </text>
    </comment>
    <comment ref="J10" authorId="0" shapeId="0" xr:uid="{04D9DA53-5ABE-4D46-9FDC-8CC71B7EA592}">
      <text>
        <r>
          <rPr>
            <b/>
            <sz val="9"/>
            <color indexed="81"/>
            <rFont val="Tahoma"/>
            <family val="2"/>
          </rPr>
          <t>Ricardo Barbosa Sousa:</t>
        </r>
        <r>
          <rPr>
            <sz val="9"/>
            <color indexed="81"/>
            <rFont val="Tahoma"/>
            <family val="2"/>
          </rPr>
          <t xml:space="preserve">
topological (experience map = output RatSLAM, local view cells + pose cells + odometry = topological map path, activation level of each experience based on matching)</t>
        </r>
      </text>
    </comment>
    <comment ref="L10" authorId="0" shapeId="0" xr:uid="{024D3C17-7D00-493B-911C-70DE6C61A049}">
      <text>
        <r>
          <rPr>
            <b/>
            <sz val="9"/>
            <color indexed="81"/>
            <rFont val="Tahoma"/>
            <family val="2"/>
          </rPr>
          <t>Ricardo Barbosa Sousa:</t>
        </r>
        <r>
          <rPr>
            <sz val="9"/>
            <color indexed="81"/>
            <rFont val="Tahoma"/>
            <family val="2"/>
          </rPr>
          <t xml:space="preserve">
offline process to construct tree based on training data</t>
        </r>
      </text>
    </comment>
    <comment ref="Q10" authorId="0" shapeId="0" xr:uid="{6A373C13-AF35-450E-B9E7-C87A539AF5EB}">
      <text>
        <r>
          <rPr>
            <b/>
            <sz val="9"/>
            <color indexed="81"/>
            <rFont val="Tahoma"/>
            <family val="2"/>
          </rPr>
          <t>Ricardo Barbosa Sousa:</t>
        </r>
        <r>
          <rPr>
            <sz val="9"/>
            <color indexed="81"/>
            <rFont val="Tahoma"/>
            <family val="2"/>
          </rPr>
          <t xml:space="preserve">
train codebook and Chow Liu tree using a sampled version of this dataset</t>
        </r>
      </text>
    </comment>
    <comment ref="S10" authorId="0" shapeId="0" xr:uid="{715A3E38-CFDF-4632-8503-CEA110AE8770}">
      <text>
        <r>
          <rPr>
            <b/>
            <sz val="9"/>
            <color indexed="81"/>
            <rFont val="Tahoma"/>
            <family val="2"/>
          </rPr>
          <t>Ricardo Barbosa Sousa:</t>
        </r>
        <r>
          <rPr>
            <sz val="9"/>
            <color indexed="81"/>
            <rFont val="Tahoma"/>
            <family val="2"/>
          </rPr>
          <t xml:space="preserve">
4days (sunny); 2days (3weeks past first, similar weather) - all gathered at different times of the day (morning, afternoon)</t>
        </r>
      </text>
    </comment>
    <comment ref="H11" authorId="0" shapeId="0" xr:uid="{3A56421E-7AB1-454B-BD97-77E1F15DC9BD}">
      <text>
        <r>
          <rPr>
            <b/>
            <sz val="9"/>
            <color indexed="81"/>
            <rFont val="Tahoma"/>
            <family val="2"/>
          </rPr>
          <t>Ricardo Barbosa Sousa:</t>
        </r>
        <r>
          <rPr>
            <sz val="9"/>
            <color indexed="81"/>
            <rFont val="Tahoma"/>
            <family val="2"/>
          </rPr>
          <t xml:space="preserve">
map maintenance (pruning using an entropy-driven strategy, remove redundant nodes / observations until one w/ lowest expected info gain &gt; threshold)</t>
        </r>
      </text>
    </comment>
    <comment ref="J11" authorId="0" shapeId="0" xr:uid="{1DA3419B-AEAB-4408-96D5-5ACB5B2B4B1E}">
      <text>
        <r>
          <rPr>
            <b/>
            <sz val="9"/>
            <color indexed="81"/>
            <rFont val="Tahoma"/>
            <family val="2"/>
          </rPr>
          <t>Ricardo Barbosa Sousa:</t>
        </r>
        <r>
          <rPr>
            <sz val="9"/>
            <color indexed="81"/>
            <rFont val="Tahoma"/>
            <family val="2"/>
          </rPr>
          <t xml:space="preserve">
topological (graph with geometric, pruning when re-travesing known areas)
generate new node after minimum distance</t>
        </r>
      </text>
    </comment>
    <comment ref="O11" authorId="0" shapeId="0" xr:uid="{40E0E49D-ED19-41E7-B17F-1067D9C66AB5}">
      <text>
        <r>
          <rPr>
            <b/>
            <sz val="9"/>
            <color indexed="81"/>
            <rFont val="Tahoma"/>
            <family val="2"/>
          </rPr>
          <t>Ricardo Barbosa Sousa:</t>
        </r>
        <r>
          <rPr>
            <sz val="9"/>
            <color indexed="81"/>
            <rFont val="Tahoma"/>
            <family val="2"/>
          </rPr>
          <t xml:space="preserve">
gamma index (measure of connectivity of a graph)</t>
        </r>
      </text>
    </comment>
    <comment ref="H12" authorId="0" shapeId="0" xr:uid="{F595A227-AC67-4F9E-94CE-8E4580A9E3BC}">
      <text>
        <r>
          <rPr>
            <b/>
            <sz val="9"/>
            <color indexed="81"/>
            <rFont val="Tahoma"/>
            <family val="2"/>
          </rPr>
          <t>Ricardo Barbosa Sousa:</t>
        </r>
        <r>
          <rPr>
            <sz val="9"/>
            <color indexed="81"/>
            <rFont val="Tahoma"/>
            <family val="2"/>
          </rPr>
          <t xml:space="preserve">
memory considerations (reduction#bits per landmark usign semantic hashin technique)</t>
        </r>
      </text>
    </comment>
    <comment ref="I12" authorId="0" shapeId="0" xr:uid="{29D735D4-7CC5-46DA-803B-F99946416143}">
      <text>
        <r>
          <rPr>
            <b/>
            <sz val="9"/>
            <color indexed="81"/>
            <rFont val="Tahoma"/>
            <family val="2"/>
          </rPr>
          <t>Ricardo Barbosa Sousa:</t>
        </r>
        <r>
          <rPr>
            <sz val="9"/>
            <color indexed="81"/>
            <rFont val="Tahoma"/>
            <family val="2"/>
          </rPr>
          <t xml:space="preserve">
location (visual odometry to indicate if robot moving or not + GIST to develop lower dimensional representation of image = describe whole image + semantic hashing + 1D particle filter)</t>
        </r>
      </text>
    </comment>
    <comment ref="J12" authorId="0" shapeId="0" xr:uid="{D8003318-1912-4AAA-9570-8E55EA27D18D}">
      <text>
        <r>
          <rPr>
            <b/>
            <sz val="9"/>
            <color indexed="81"/>
            <rFont val="Tahoma"/>
            <family val="2"/>
          </rPr>
          <t>Ricardo Barbosa Sousa:</t>
        </r>
        <r>
          <rPr>
            <sz val="9"/>
            <color indexed="81"/>
            <rFont val="Tahoma"/>
            <family val="2"/>
          </rPr>
          <t xml:space="preserve">
feature (visual word of K-bit binary vector)</t>
        </r>
      </text>
    </comment>
    <comment ref="L12" authorId="0" shapeId="0" xr:uid="{E41680BC-FC5E-43CF-981D-A724B285E767}">
      <text>
        <r>
          <rPr>
            <b/>
            <sz val="9"/>
            <color indexed="81"/>
            <rFont val="Tahoma"/>
            <family val="2"/>
          </rPr>
          <t>Ricardo Barbosa Sousa:</t>
        </r>
        <r>
          <rPr>
            <sz val="9"/>
            <color indexed="81"/>
            <rFont val="Tahoma"/>
            <family val="2"/>
          </rPr>
          <t xml:space="preserve">
pre-training+fine tunning for training graphical models for semantic hashingkim-et-al:2021:3047421</t>
        </r>
      </text>
    </comment>
    <comment ref="H13" authorId="0" shapeId="0" xr:uid="{029D8E67-3788-4747-AE0C-0C85FB9241A1}">
      <text>
        <r>
          <rPr>
            <b/>
            <sz val="9"/>
            <color indexed="81"/>
            <rFont val="Tahoma"/>
            <family val="2"/>
          </rPr>
          <t>Ricardo Barbosa Sousa:</t>
        </r>
        <r>
          <rPr>
            <sz val="9"/>
            <color indexed="81"/>
            <rFont val="Tahoma"/>
            <family val="2"/>
          </rPr>
          <t xml:space="preserve">
dynamic environments (SM-STM-LTM: sensory, short, long, rehearsal select more stable to LTM, recall forget feature points in LTM and remove them from node, same mechanism as in 10.1109/IROS.2008.4650701)</t>
        </r>
      </text>
    </comment>
    <comment ref="I13" authorId="0" shapeId="0" xr:uid="{EA0369CC-30F5-45EB-86C1-2CEC11EB9194}">
      <text>
        <r>
          <rPr>
            <b/>
            <sz val="9"/>
            <color indexed="81"/>
            <rFont val="Tahoma"/>
            <family val="2"/>
          </rPr>
          <t>Ricardo Barbosa Sousa:</t>
        </r>
        <r>
          <rPr>
            <sz val="9"/>
            <color indexed="81"/>
            <rFont val="Tahoma"/>
            <family val="2"/>
          </rPr>
          <t xml:space="preserve">
location (current node + relative orientation current view to stored one)
NN matching scheme, winner-takes-all, similarity score
#corresponding features / #features to obtain similarity score</t>
        </r>
      </text>
    </comment>
    <comment ref="J13" authorId="0" shapeId="0" xr:uid="{6536662D-730C-4A20-B299-2D85D08645BB}">
      <text>
        <r>
          <rPr>
            <b/>
            <sz val="9"/>
            <color indexed="81"/>
            <rFont val="Tahoma"/>
            <family val="2"/>
          </rPr>
          <t>Ricardo Barbosa Sousa:</t>
        </r>
        <r>
          <rPr>
            <sz val="9"/>
            <color indexed="81"/>
            <rFont val="Tahoma"/>
            <family val="2"/>
          </rPr>
          <t xml:space="preserve">
topological (node = 3D location of image features on an unit sphere, scale not needed only orientation of the features, SURF features)</t>
        </r>
      </text>
    </comment>
    <comment ref="O13" authorId="0" shapeId="0" xr:uid="{A5514A41-DECC-412C-8176-03EACCC3318A}">
      <text>
        <r>
          <rPr>
            <b/>
            <sz val="9"/>
            <color indexed="81"/>
            <rFont val="Tahoma"/>
            <family val="2"/>
          </rPr>
          <t>Ricardo Barbosa Sousa:</t>
        </r>
        <r>
          <rPr>
            <sz val="9"/>
            <color indexed="81"/>
            <rFont val="Tahoma"/>
            <family val="2"/>
          </rPr>
          <t xml:space="preserve">
similarity score, relative orientation evolution over different tours (see effect drift accumulation), #matched_points ratio, cumulative %matched points, gt pose recorded imgs from laser-corrected odo in office</t>
        </r>
      </text>
    </comment>
    <comment ref="H14" authorId="0" shapeId="0" xr:uid="{2E1FD0B9-B1E6-45FB-9418-CE24AD2AE924}">
      <text>
        <r>
          <rPr>
            <b/>
            <sz val="9"/>
            <color indexed="81"/>
            <rFont val="Tahoma"/>
            <family val="2"/>
          </rPr>
          <t>Ricardo Barbosa Sousa:</t>
        </r>
        <r>
          <rPr>
            <sz val="9"/>
            <color indexed="81"/>
            <rFont val="Tahoma"/>
            <family val="2"/>
          </rPr>
          <t xml:space="preserve">
map maintenance (information-theoretic concept of mutual information, marginalization to summarize the info in the edges incident nodes being kept, Chow-Lkiu trees to locally approx eliminated info allowing minimization of the relative entropy / Kullback-Leibler divergence)</t>
        </r>
      </text>
    </comment>
    <comment ref="I14" authorId="0" shapeId="0" xr:uid="{8BAEE93E-30DB-44DD-9E17-03BAED358546}">
      <text>
        <r>
          <rPr>
            <b/>
            <sz val="9"/>
            <color indexed="81"/>
            <rFont val="Tahoma"/>
            <family val="2"/>
          </rPr>
          <t>Ricardo Barbosa Sousa:</t>
        </r>
        <r>
          <rPr>
            <sz val="9"/>
            <color indexed="81"/>
            <rFont val="Tahoma"/>
            <family val="2"/>
          </rPr>
          <t xml:space="preserve">
2D (correlative scan matching)</t>
        </r>
      </text>
    </comment>
    <comment ref="J14" authorId="0" shapeId="0" xr:uid="{5DFBB018-9E93-4DD0-AB27-E52BF2F345C4}">
      <text>
        <r>
          <rPr>
            <b/>
            <sz val="9"/>
            <color indexed="81"/>
            <rFont val="Tahoma"/>
            <family val="2"/>
          </rPr>
          <t>Ricardo Barbosa Sousa:</t>
        </r>
        <r>
          <rPr>
            <sz val="9"/>
            <color indexed="81"/>
            <rFont val="Tahoma"/>
            <family val="2"/>
          </rPr>
          <t xml:space="preserve">
topological ( node = laser scans, edge = relative motion, Gaussian Markov random field GMRF to analyze conditional independence structure of prob dist) &gt; can generate 2D grid map</t>
        </r>
      </text>
    </comment>
    <comment ref="N14" authorId="0" shapeId="0" xr:uid="{7F8DA2B1-389A-44C9-A144-0DF81BDFB1A8}">
      <text>
        <r>
          <rPr>
            <b/>
            <sz val="9"/>
            <color indexed="81"/>
            <rFont val="Tahoma"/>
            <family val="2"/>
          </rPr>
          <t>Ricardo Barbosa Sousa:</t>
        </r>
        <r>
          <rPr>
            <sz val="9"/>
            <color indexed="81"/>
            <rFont val="Tahoma"/>
            <family val="2"/>
          </rPr>
          <t xml:space="preserve">
wheel odometry +/ 2D laser (relative constraints could be estimated using only scan matching)</t>
        </r>
      </text>
    </comment>
    <comment ref="O14" authorId="0" shapeId="0" xr:uid="{BCE9C68D-99C1-4A50-8ED1-25416E7B2EA3}">
      <text>
        <r>
          <rPr>
            <b/>
            <sz val="9"/>
            <color indexed="81"/>
            <rFont val="Tahoma"/>
            <family val="2"/>
          </rPr>
          <t>Ricardo Barbosa Sousa:</t>
        </r>
        <r>
          <rPr>
            <sz val="9"/>
            <color indexed="81"/>
            <rFont val="Tahoma"/>
            <family val="2"/>
          </rPr>
          <t xml:space="preserve">
quality evaluation mapping (pruning vs no pruning, blur effect), ratio of chaging on the cells, blur effect on the grid maps (effect with accumulation of small alignment errors)</t>
        </r>
      </text>
    </comment>
    <comment ref="P14" authorId="0" shapeId="0" xr:uid="{9A6B1601-6B7F-4260-9A3E-FCA7CB55FEC9}">
      <text>
        <r>
          <rPr>
            <b/>
            <sz val="9"/>
            <color indexed="81"/>
            <rFont val="Tahoma"/>
            <family val="2"/>
          </rPr>
          <t>Ricardo Barbosa Sousa:</t>
        </r>
        <r>
          <rPr>
            <sz val="9"/>
            <color indexed="81"/>
            <rFont val="Tahoma"/>
            <family val="2"/>
          </rPr>
          <t xml:space="preserve">
no pruning SLAM</t>
        </r>
      </text>
    </comment>
    <comment ref="H15" authorId="0" shapeId="0" xr:uid="{F2B97901-5ED6-473F-AD00-885E4DB26987}">
      <text>
        <r>
          <rPr>
            <b/>
            <sz val="9"/>
            <color indexed="81"/>
            <rFont val="Tahoma"/>
            <family val="2"/>
          </rPr>
          <t>Ricardo Barbosa Sousa:</t>
        </r>
        <r>
          <rPr>
            <sz val="9"/>
            <color indexed="81"/>
            <rFont val="Tahoma"/>
            <family val="2"/>
          </rPr>
          <t xml:space="preserve">
dynamic environments (HoC Histogram of Oriented Cameras - store visibility information, use of octahedra instead of icosahedra to improve computational eff, hold prob map point visible from a frustum, filter points with low prob being visible), map maintenance (keyframe selection - add keyframe if motion + ensure &gt;55% image covered by keypoints used for tracking, heuristic to where to add new points</t>
        </r>
      </text>
    </comment>
    <comment ref="I15" authorId="0" shapeId="0" xr:uid="{983CBEC9-0AE6-44C5-9150-AF542D12CB99}">
      <text>
        <r>
          <rPr>
            <b/>
            <sz val="9"/>
            <color indexed="81"/>
            <rFont val="Tahoma"/>
            <family val="2"/>
          </rPr>
          <t>Ricardo Barbosa Sousa:</t>
        </r>
        <r>
          <rPr>
            <sz val="9"/>
            <color indexed="81"/>
            <rFont val="Tahoma"/>
            <family val="2"/>
          </rPr>
          <t xml:space="preserve">
2D (2D - 3D correspondences current frame and map points visible from keyframe, RANSAC to compute transformation, put 2D dfue to map shown in article)
feature SIFT matching for localization current frame to previous</t>
        </r>
      </text>
    </comment>
    <comment ref="J15" authorId="0" shapeId="0" xr:uid="{BFB91359-FC90-404E-A4B7-728CD67C359C}">
      <text>
        <r>
          <rPr>
            <b/>
            <sz val="9"/>
            <color indexed="81"/>
            <rFont val="Tahoma"/>
            <family val="2"/>
          </rPr>
          <t>Ricardo Barbosa Sousa:</t>
        </r>
        <r>
          <rPr>
            <sz val="9"/>
            <color indexed="81"/>
            <rFont val="Tahoma"/>
            <family val="2"/>
          </rPr>
          <t xml:space="preserve">
topological (view graph w/ sliding window bundle adjustment, point = 3D points + SIFT for data association + HoC descriptor, use of FAB-MAP for loop closure - candidates geoemtric verify 2D-3D matches)
minimize residual of relative pose constraints</t>
        </r>
      </text>
    </comment>
    <comment ref="P15" authorId="0" shapeId="0" xr:uid="{99082B93-3FE8-49DD-B2D9-B5FA26A6228F}">
      <text>
        <r>
          <rPr>
            <b/>
            <sz val="9"/>
            <color indexed="81"/>
            <rFont val="Tahoma"/>
            <family val="2"/>
          </rPr>
          <t>Ricardo Barbosa Sousa:</t>
        </r>
        <r>
          <rPr>
            <sz val="9"/>
            <color indexed="81"/>
            <rFont val="Tahoma"/>
            <family val="2"/>
          </rPr>
          <t xml:space="preserve">
not quite, they evaluate the error relative to the centroid of each landmark</t>
        </r>
      </text>
    </comment>
    <comment ref="S15" authorId="0" shapeId="0" xr:uid="{4EB76996-A1E2-4F80-8B54-FEA2F7C61C58}">
      <text>
        <r>
          <rPr>
            <b/>
            <sz val="9"/>
            <color indexed="81"/>
            <rFont val="Tahoma"/>
            <family val="2"/>
          </rPr>
          <t>Ricardo Barbosa Sousa:</t>
        </r>
        <r>
          <rPr>
            <sz val="9"/>
            <color indexed="81"/>
            <rFont val="Tahoma"/>
            <family val="2"/>
          </rPr>
          <t xml:space="preserve">
2weeks (various lighting and weather conditions)</t>
        </r>
      </text>
    </comment>
    <comment ref="H16" authorId="0" shapeId="0" xr:uid="{83383854-250E-41E5-986C-5F6CAA72FFE4}">
      <text>
        <r>
          <rPr>
            <b/>
            <sz val="9"/>
            <color indexed="81"/>
            <rFont val="Tahoma"/>
            <family val="2"/>
          </rPr>
          <t>Ricardo Barbosa Sousa:</t>
        </r>
        <r>
          <rPr>
            <sz val="9"/>
            <color indexed="81"/>
            <rFont val="Tahoma"/>
            <family val="2"/>
          </rPr>
          <t xml:space="preserve">
map maintenance (attempt remove inactive nodes = all sectores off), dynamic environments (assume high dynamics can be filtered using detection+tracking algorithms, active + dynamic map, labeling dynamic parts of environment: compute unmatched points, change score - sensor range divided into bins by angle, score = #bins_unmatched_points / #other_bins, label points from sensor measurement as static, removed or added to update the dynamic map)</t>
        </r>
      </text>
    </comment>
    <comment ref="J16" authorId="0" shapeId="0" xr:uid="{4B938EB6-FB1C-4753-A3FD-6EFF9F789421}">
      <text>
        <r>
          <rPr>
            <b/>
            <sz val="9"/>
            <color indexed="81"/>
            <rFont val="Tahoma"/>
            <family val="2"/>
          </rPr>
          <t>Ricardo Barbosa Sousa:</t>
        </r>
        <r>
          <rPr>
            <sz val="9"/>
            <color indexed="81"/>
            <rFont val="Tahoma"/>
            <family val="2"/>
          </rPr>
          <t xml:space="preserve">
topological (node = pose + change - active indicators + pass number + measure; edge = geometric constraint + covariance)</t>
        </r>
      </text>
    </comment>
    <comment ref="R16" authorId="0" shapeId="0" xr:uid="{BA544D1C-80E5-44D6-9226-C14F685FAF52}">
      <text>
        <r>
          <rPr>
            <b/>
            <sz val="9"/>
            <color indexed="81"/>
            <rFont val="Tahoma"/>
            <family val="2"/>
          </rPr>
          <t>Ricardo Barbosa Sousa:</t>
        </r>
        <r>
          <rPr>
            <sz val="9"/>
            <color indexed="81"/>
            <rFont val="Tahoma"/>
            <family val="2"/>
          </rPr>
          <t xml:space="preserve">
20 passes 1km total in CSAIL + 60 passes 7.4km total tubingen</t>
        </r>
      </text>
    </comment>
    <comment ref="H17" authorId="0" shapeId="0" xr:uid="{1B9F1528-C932-4F70-A9FE-5B4F557BA893}">
      <text>
        <r>
          <rPr>
            <b/>
            <sz val="9"/>
            <color indexed="81"/>
            <rFont val="Tahoma"/>
            <family val="2"/>
          </rPr>
          <t>Ricardo Barbosa Sousa:</t>
        </r>
        <r>
          <rPr>
            <sz val="9"/>
            <color indexed="81"/>
            <rFont val="Tahoma"/>
            <family val="2"/>
          </rPr>
          <t xml:space="preserve">
map maintenance (minimize expected information loss when rmv laser scans based on mutual information, approximate marginalization to maintain sparsity using Chow-Liu tree approximation)</t>
        </r>
      </text>
    </comment>
    <comment ref="I17" authorId="0" shapeId="0" xr:uid="{DD62BC46-AB8F-4B29-98B8-1506536A3880}">
      <text>
        <r>
          <rPr>
            <b/>
            <sz val="9"/>
            <color indexed="81"/>
            <rFont val="Tahoma"/>
            <family val="2"/>
          </rPr>
          <t>Ricardo Barbosa Sousa:</t>
        </r>
        <r>
          <rPr>
            <sz val="9"/>
            <color indexed="81"/>
            <rFont val="Tahoma"/>
            <family val="2"/>
          </rPr>
          <t xml:space="preserve">
2D (correlative scan matching estimate constraints / relative motion)</t>
        </r>
      </text>
    </comment>
    <comment ref="J17" authorId="0" shapeId="0" xr:uid="{957EDDDC-C168-42E0-820A-68EED6290CEB}">
      <text>
        <r>
          <rPr>
            <b/>
            <sz val="9"/>
            <color indexed="81"/>
            <rFont val="Tahoma"/>
            <family val="2"/>
          </rPr>
          <t>Ricardo Barbosa Sousa:</t>
        </r>
        <r>
          <rPr>
            <sz val="9"/>
            <color indexed="81"/>
            <rFont val="Tahoma"/>
            <family val="2"/>
          </rPr>
          <t xml:space="preserve">
topological (loop hypotheses rejected using spectral clustering, maximize log likelihood of observations to graph optimization, each pose = Gaussian Markov Random Field)</t>
        </r>
      </text>
    </comment>
    <comment ref="O17" authorId="0" shapeId="0" xr:uid="{C3EF1A7D-E894-46A2-9A31-ED6C4C838421}">
      <text>
        <r>
          <rPr>
            <b/>
            <sz val="9"/>
            <color indexed="81"/>
            <rFont val="Tahoma"/>
            <family val="2"/>
          </rPr>
          <t>Ricardo Barbosa Sousa:</t>
        </r>
        <r>
          <rPr>
            <sz val="9"/>
            <color indexed="81"/>
            <rFont val="Tahoma"/>
            <family val="2"/>
          </rPr>
          <t xml:space="preserve">
visual quality evaluation (blur effect when considering all measurements), covariance ellipses of the poses, visual evaluation of the pose graph density on the map, %changed_cells most likely state (effect of the compressions)
#nodes(t), #edges(t), total processing time dataset</t>
        </r>
      </text>
    </comment>
    <comment ref="H18" authorId="0" shapeId="0" xr:uid="{23CEEA95-212E-4081-A5BF-E368EB1B6B93}">
      <text>
        <r>
          <rPr>
            <b/>
            <sz val="9"/>
            <color indexed="81"/>
            <rFont val="Tahoma"/>
            <family val="2"/>
          </rPr>
          <t>Ricardo Barbosa Sousa:</t>
        </r>
        <r>
          <rPr>
            <sz val="9"/>
            <color indexed="81"/>
            <rFont val="Tahoma"/>
            <family val="2"/>
          </rPr>
          <t xml:space="preserve">
map maintenance (limit #locations - reject node w/ lowest info content = negative log of odometric and appearance-based match likelihood + limit #particles &gt; know exactly which computation and storage requirements are required</t>
        </r>
      </text>
    </comment>
    <comment ref="I18" authorId="0" shapeId="0" xr:uid="{693C9D13-E42B-493B-BFFF-C2A81D9A705A}">
      <text>
        <r>
          <rPr>
            <b/>
            <sz val="9"/>
            <color indexed="81"/>
            <rFont val="Tahoma"/>
            <family val="2"/>
          </rPr>
          <t>Ricardo Barbosa Sousa:</t>
        </r>
        <r>
          <rPr>
            <sz val="9"/>
            <color indexed="81"/>
            <rFont val="Tahoma"/>
            <family val="2"/>
          </rPr>
          <t xml:space="preserve">
location (loops estimated using Rao-Blackwellised particle filter)</t>
        </r>
      </text>
    </comment>
    <comment ref="J18" authorId="0" shapeId="0" xr:uid="{89A8797E-E887-48EF-A4C3-65E9F77E25FD}">
      <text>
        <r>
          <rPr>
            <b/>
            <sz val="9"/>
            <color indexed="81"/>
            <rFont val="Tahoma"/>
            <family val="2"/>
          </rPr>
          <t>Ricardo Barbosa Sousa:</t>
        </r>
        <r>
          <rPr>
            <sz val="9"/>
            <color indexed="81"/>
            <rFont val="Tahoma"/>
            <family val="2"/>
          </rPr>
          <t xml:space="preserve">
topological (appearance-based, includes odometric information to improve recall of loop closure events)
based on FAB-MAP</t>
        </r>
      </text>
    </comment>
    <comment ref="H19" authorId="0" shapeId="0" xr:uid="{A8B033FB-1891-45B5-ACCA-AFE3EEFF5B78}">
      <text>
        <r>
          <rPr>
            <b/>
            <sz val="9"/>
            <color indexed="81"/>
            <rFont val="Tahoma"/>
            <family val="2"/>
          </rPr>
          <t>Ricardo Barbosa Sousa:</t>
        </r>
        <r>
          <rPr>
            <sz val="9"/>
            <color indexed="81"/>
            <rFont val="Tahoma"/>
            <family val="2"/>
          </rPr>
          <t xml:space="preserve">
failure detection (realize wrong constraints + rmv if needed + recompute state estimation, consistency check: odometry to help detect wrong loops - assume odo outliers dealt on front-end, error mostly due to loops, optimize graph minimizing error between odo and loop sessions, incremental approach executed when cluster closed), multi-session (if correct loop between 2 sessions align them, 2 types of loop closures: same vs intra version, expand clusters within same sessions independently)</t>
        </r>
      </text>
    </comment>
    <comment ref="J19" authorId="0" shapeId="0" xr:uid="{88ADFF4B-7EB3-4283-945C-90BE00D08760}">
      <text>
        <r>
          <rPr>
            <b/>
            <sz val="9"/>
            <color indexed="81"/>
            <rFont val="Tahoma"/>
            <family val="2"/>
          </rPr>
          <t>Ricardo Barbosa Sousa:</t>
        </r>
        <r>
          <rPr>
            <sz val="9"/>
            <color indexed="81"/>
            <rFont val="Tahoma"/>
            <family val="2"/>
          </rPr>
          <t xml:space="preserve">
topological (nodes = poses, edges = relative transformations from odo / loop, optimize overall error, find clusters jointly consistent with the good set)</t>
        </r>
      </text>
    </comment>
    <comment ref="N19" authorId="0" shapeId="0" xr:uid="{5720AE85-5E40-413C-B244-6349D91E59CF}">
      <text>
        <r>
          <rPr>
            <b/>
            <sz val="9"/>
            <color indexed="81"/>
            <rFont val="Tahoma"/>
            <family val="2"/>
          </rPr>
          <t>Ricardo Barbosa Sousa:</t>
        </r>
        <r>
          <rPr>
            <sz val="9"/>
            <color indexed="81"/>
            <rFont val="Tahoma"/>
            <family val="2"/>
          </rPr>
          <t xml:space="preserve">
the method only imposes a restriction for having sensors compatible to odometric measurements</t>
        </r>
      </text>
    </comment>
    <comment ref="O19" authorId="0" shapeId="0" xr:uid="{D1839122-ECF7-4BAE-B87E-9928B68221A4}">
      <text>
        <r>
          <rPr>
            <b/>
            <sz val="9"/>
            <color indexed="81"/>
            <rFont val="Tahoma"/>
            <family val="2"/>
          </rPr>
          <t>Ricardo Barbosa Sousa:</t>
        </r>
        <r>
          <rPr>
            <sz val="9"/>
            <color indexed="81"/>
            <rFont val="Tahoma"/>
            <family val="2"/>
          </rPr>
          <t xml:space="preserve">
RAWSEEDS benchmarking toolkit (http://www.rawseeds.org/home/category/benchmarking-toolkit/)</t>
        </r>
      </text>
    </comment>
    <comment ref="H20" authorId="0" shapeId="0" xr:uid="{EF1C8F74-0C6F-4623-A0CA-D82412D913E5}">
      <text>
        <r>
          <rPr>
            <b/>
            <sz val="9"/>
            <color indexed="81"/>
            <rFont val="Tahoma"/>
            <family val="2"/>
          </rPr>
          <t>Ricardo Barbosa Sousa:</t>
        </r>
        <r>
          <rPr>
            <sz val="9"/>
            <color indexed="81"/>
            <rFont val="Tahoma"/>
            <family val="2"/>
          </rPr>
          <t xml:space="preserve">
invariant / stable features (PIRF local visual feature ~ SIFT | SURF + tracking movement of local features over seq and select stable ones ~ sliding window, hierarchical k-means to create PIRF dict for high-speed feature matching)</t>
        </r>
      </text>
    </comment>
    <comment ref="I20" authorId="0" shapeId="0" xr:uid="{ED83BD6B-DAD8-49C5-AC54-608EB710220E}">
      <text>
        <r>
          <rPr>
            <b/>
            <sz val="9"/>
            <color indexed="81"/>
            <rFont val="Tahoma"/>
            <family val="2"/>
          </rPr>
          <t>Ricardo Barbosa Sousa:</t>
        </r>
        <r>
          <rPr>
            <sz val="9"/>
            <color indexed="81"/>
            <rFont val="Tahoma"/>
            <family val="2"/>
          </rPr>
          <t xml:space="preserve">
location (search within the hierarchical tree-like PIRF dict)</t>
        </r>
      </text>
    </comment>
    <comment ref="J20" authorId="0" shapeId="0" xr:uid="{96D7E536-39EC-4590-AED4-0139D063353A}">
      <text>
        <r>
          <rPr>
            <b/>
            <sz val="9"/>
            <color indexed="81"/>
            <rFont val="Tahoma"/>
            <family val="2"/>
          </rPr>
          <t>Ricardo Barbosa Sousa:</t>
        </r>
        <r>
          <rPr>
            <sz val="9"/>
            <color indexed="81"/>
            <rFont val="Tahoma"/>
            <family val="2"/>
          </rPr>
          <t xml:space="preserve">
dictionary (hierarchical incremental tree-like PIRF dictionary, k-means clustering for hierarchical quantization)</t>
        </r>
      </text>
    </comment>
    <comment ref="H21" authorId="0" shapeId="0" xr:uid="{40B4FAE6-0C41-417F-8CA3-BDD37CE351C6}">
      <text>
        <r>
          <rPr>
            <b/>
            <sz val="9"/>
            <color indexed="81"/>
            <rFont val="Tahoma"/>
            <family val="2"/>
          </rPr>
          <t>Ricardo Barbosa Sousa:</t>
        </r>
        <r>
          <rPr>
            <sz val="9"/>
            <color indexed="81"/>
            <rFont val="Tahoma"/>
            <family val="2"/>
          </rPr>
          <t xml:space="preserve">
dynamic environments, map maintenance (Feature Stability Histogram model to classify stable and non-stable features, STM + LTM memories, rehearsal - #times_feature_obs@weighted matching distance - + recall - threshold of the FSH to define LTM or STM - processes, FSH as reference view to classify features, pruning depending on #votes stored feature has vs minimum #votes new feature should have)</t>
        </r>
      </text>
    </comment>
    <comment ref="I21" authorId="0" shapeId="0" xr:uid="{E23D9680-9110-44F2-A23B-EB9313AE11FB}">
      <text>
        <r>
          <rPr>
            <b/>
            <sz val="9"/>
            <color indexed="81"/>
            <rFont val="Tahoma"/>
            <family val="2"/>
          </rPr>
          <t>Ricardo Barbosa Sousa:</t>
        </r>
        <r>
          <rPr>
            <sz val="9"/>
            <color indexed="81"/>
            <rFont val="Tahoma"/>
            <family val="2"/>
          </rPr>
          <t xml:space="preserve">
can be EKF or particle filters</t>
        </r>
      </text>
    </comment>
    <comment ref="J21" authorId="0" shapeId="0" xr:uid="{D1CFCC37-ED35-4D2F-8A0B-7BE1D51AC792}">
      <text>
        <r>
          <rPr>
            <b/>
            <sz val="9"/>
            <color indexed="81"/>
            <rFont val="Tahoma"/>
            <family val="2"/>
          </rPr>
          <t>Ricardo Barbosa Sousa:</t>
        </r>
        <r>
          <rPr>
            <sz val="9"/>
            <color indexed="81"/>
            <rFont val="Tahoma"/>
            <family val="2"/>
          </rPr>
          <t xml:space="preserve">
topological (node = vertical edges + Feature Stability Histogram FSH, edges = set corresponding features from 2-view geometry process)</t>
        </r>
      </text>
    </comment>
    <comment ref="R21" authorId="0" shapeId="0" xr:uid="{E810FE6E-C58C-42EC-90A1-947797E06FA9}">
      <text>
        <r>
          <rPr>
            <b/>
            <sz val="9"/>
            <color indexed="81"/>
            <rFont val="Tahoma"/>
            <family val="2"/>
          </rPr>
          <t>Ricardo Barbosa Sousa:</t>
        </r>
        <r>
          <rPr>
            <sz val="9"/>
            <color indexed="81"/>
            <rFont val="Tahoma"/>
            <family val="2"/>
          </rPr>
          <t xml:space="preserve">
550m+445m+640m</t>
        </r>
      </text>
    </comment>
    <comment ref="H22" authorId="0" shapeId="0" xr:uid="{65F50952-A1CC-4CDD-985C-15ADF829056A}">
      <text>
        <r>
          <rPr>
            <b/>
            <sz val="9"/>
            <color indexed="81"/>
            <rFont val="Tahoma"/>
            <family val="2"/>
          </rPr>
          <t>Ricardo Barbosa Sousa:</t>
        </r>
        <r>
          <rPr>
            <sz val="9"/>
            <color indexed="81"/>
            <rFont val="Tahoma"/>
            <family val="2"/>
          </rPr>
          <t xml:space="preserve">
visual varying conditions (original RatSLAM introduced most notably the concept of experience maps)</t>
        </r>
      </text>
    </comment>
    <comment ref="I22" authorId="0" shapeId="0" xr:uid="{75D8BDB6-385E-40A5-B480-4D5D4BC92DFF}">
      <text>
        <r>
          <rPr>
            <b/>
            <sz val="9"/>
            <color indexed="81"/>
            <rFont val="Tahoma"/>
            <family val="2"/>
          </rPr>
          <t>Ricardo Barbosa Sousa:</t>
        </r>
        <r>
          <rPr>
            <sz val="9"/>
            <color indexed="81"/>
            <rFont val="Tahoma"/>
            <family val="2"/>
          </rPr>
          <t xml:space="preserve">
topological (pose cells = CAN units, ~grid cell, centroid of packet = best internal estimate of its current pose, self-motion from odo input shifts activity in the pose cells, local view cells can inject activity to perform loop closure, local view activated when seen again; visual template representation + sum of abs diff to select smallest diff less than threshold)
similarity measure based on sum of absolute differences between current visual template and prev visual templates</t>
        </r>
      </text>
    </comment>
    <comment ref="J22" authorId="0" shapeId="0" xr:uid="{CA9378AB-3902-4EE5-A434-9741A34A7D71}">
      <text>
        <r>
          <rPr>
            <b/>
            <sz val="9"/>
            <color indexed="81"/>
            <rFont val="Tahoma"/>
            <family val="2"/>
          </rPr>
          <t>Ricardo Barbosa Sousa:</t>
        </r>
        <r>
          <rPr>
            <sz val="9"/>
            <color indexed="81"/>
            <rFont val="Tahoma"/>
            <family val="2"/>
          </rPr>
          <t xml:space="preserve">
topological (experience map, graph to represent metric representation of the views, node = activity states in pose cells and local cells at time forming experience + pose, edges = relative odo pose + time taken between poses &gt; later used as cost for planning)</t>
        </r>
      </text>
    </comment>
    <comment ref="O22" authorId="0" shapeId="0" xr:uid="{FD6CDCD1-20DC-4FCC-BE52-EB4DA192EC4D}">
      <text>
        <r>
          <rPr>
            <b/>
            <sz val="9"/>
            <color indexed="81"/>
            <rFont val="Tahoma"/>
            <family val="2"/>
          </rPr>
          <t>Ricardo Barbosa Sousa:</t>
        </r>
        <r>
          <rPr>
            <sz val="9"/>
            <color indexed="81"/>
            <rFont val="Tahoma"/>
            <family val="2"/>
          </rPr>
          <t xml:space="preserve">
visual quality evaluation (experience map over the traversed trajectories)</t>
        </r>
      </text>
    </comment>
    <comment ref="H23" authorId="0" shapeId="0" xr:uid="{01BDB136-24E7-418E-BFA6-85B8D6638361}">
      <text>
        <r>
          <rPr>
            <b/>
            <sz val="9"/>
            <color indexed="81"/>
            <rFont val="Tahoma"/>
            <family val="2"/>
          </rPr>
          <t>Ricardo Barbosa Sousa:</t>
        </r>
        <r>
          <rPr>
            <sz val="9"/>
            <color indexed="81"/>
            <rFont val="Tahoma"/>
            <family val="2"/>
          </rPr>
          <t xml:space="preserve">
dynamic environments (exponential weighted moving average and covariance - new measurements have stronger influence than older), map maintenance (vertices whose map fragments cover similar region fused ~ mutual information)</t>
        </r>
      </text>
    </comment>
    <comment ref="J23" authorId="0" shapeId="0" xr:uid="{160D633B-6E36-4456-9E4C-F119F9DC22C8}">
      <text>
        <r>
          <rPr>
            <b/>
            <sz val="9"/>
            <color indexed="81"/>
            <rFont val="Tahoma"/>
            <family val="2"/>
          </rPr>
          <t>Ricardo Barbosa Sousa:</t>
        </r>
        <r>
          <rPr>
            <sz val="9"/>
            <color indexed="81"/>
            <rFont val="Tahoma"/>
            <family val="2"/>
          </rPr>
          <t xml:space="preserve">
topological (node = NDT map fragment + single measurements (not needed), edges = robot's odometry, stored NDT in each cell, generalized tree = 2D as quadtree vs 3D as octree, multiscale representation = each level tree similar detail)</t>
        </r>
      </text>
    </comment>
    <comment ref="H24" authorId="0" shapeId="0" xr:uid="{8958AF26-31BD-4BD6-B2B8-174E8CE7DF2F}">
      <text>
        <r>
          <rPr>
            <b/>
            <sz val="9"/>
            <color indexed="81"/>
            <rFont val="Tahoma"/>
            <family val="2"/>
          </rPr>
          <t>Ricardo Barbosa Sousa:</t>
        </r>
        <r>
          <rPr>
            <sz val="9"/>
            <color indexed="81"/>
            <rFont val="Tahoma"/>
            <family val="2"/>
          </rPr>
          <t xml:space="preserve">
dynamic environments (distinguish dynamic from static objectsm, dynamic occupancy grid - each cell has an hidden Markov model = state transition probability + observation model + initial state dist, EM framework to estimate parameters HMM considering the ones from previous iteration), map maintenance (only store the cells in the map that have been considerably changed from lifelong map the latter shared among all particles)</t>
        </r>
      </text>
    </comment>
    <comment ref="J24" authorId="0" shapeId="0" xr:uid="{3A0D4556-CE87-493D-B111-C51DD531774C}">
      <text>
        <r>
          <rPr>
            <b/>
            <sz val="9"/>
            <color indexed="81"/>
            <rFont val="Tahoma"/>
            <family val="2"/>
          </rPr>
          <t>Ricardo Barbosa Sousa:</t>
        </r>
        <r>
          <rPr>
            <sz val="9"/>
            <color indexed="81"/>
            <rFont val="Tahoma"/>
            <family val="2"/>
          </rPr>
          <t xml:space="preserve">
2D grid (dynamic occupancy grid, observation model only dependent on the sensor)</t>
        </r>
      </text>
    </comment>
    <comment ref="O24" authorId="0" shapeId="0" xr:uid="{0F98A867-7BDE-45F2-B97E-B70A24B59EC1}">
      <text>
        <r>
          <rPr>
            <b/>
            <sz val="9"/>
            <color indexed="81"/>
            <rFont val="Tahoma"/>
            <family val="2"/>
          </rPr>
          <t>Ricardo Barbosa Sousa:</t>
        </r>
        <r>
          <rPr>
            <sz val="9"/>
            <color indexed="81"/>
            <rFont val="Tahoma"/>
            <family val="2"/>
          </rPr>
          <t xml:space="preserve">
map consistency (visual evaluation), localization success rate (evaluating the determinant of the covariance matrix for translation and rotation), localization error and covariance</t>
        </r>
      </text>
    </comment>
    <comment ref="P24" authorId="0" shapeId="0" xr:uid="{5D8E4A39-7DCB-447C-95BC-E157B5365CB6}">
      <text>
        <r>
          <rPr>
            <b/>
            <sz val="9"/>
            <color indexed="81"/>
            <rFont val="Tahoma"/>
            <family val="2"/>
          </rPr>
          <t>Ricardo Barbosa Sousa:</t>
        </r>
        <r>
          <rPr>
            <sz val="9"/>
            <color indexed="81"/>
            <rFont val="Tahoma"/>
            <family val="2"/>
          </rPr>
          <t xml:space="preserve">
static standard SLAM to correct odometry on each dataset + manual alignment</t>
        </r>
      </text>
    </comment>
    <comment ref="S24" authorId="0" shapeId="0" xr:uid="{71F5C28F-523C-406E-AA29-8D4966845118}">
      <text>
        <r>
          <rPr>
            <b/>
            <sz val="9"/>
            <color indexed="81"/>
            <rFont val="Tahoma"/>
            <family val="2"/>
          </rPr>
          <t>Ricardo Barbosa Sousa:</t>
        </r>
        <r>
          <rPr>
            <sz val="9"/>
            <color indexed="81"/>
            <rFont val="Tahoma"/>
            <family val="2"/>
          </rPr>
          <t xml:space="preserve">
11h (7am - 6pm, run in parking lot every full hour)</t>
        </r>
      </text>
    </comment>
    <comment ref="H25" authorId="0" shapeId="0" xr:uid="{180524CE-9180-4377-AA32-7D3C774A6B06}">
      <text>
        <r>
          <rPr>
            <b/>
            <sz val="9"/>
            <color indexed="81"/>
            <rFont val="Tahoma"/>
            <family val="2"/>
          </rPr>
          <t>Ricardo Barbosa Sousa:</t>
        </r>
        <r>
          <rPr>
            <sz val="9"/>
            <color indexed="81"/>
            <rFont val="Tahoma"/>
            <family val="2"/>
          </rPr>
          <t xml:space="preserve">
map maintenance (marginalization of old mature nodes, instead of Schur complement derive explicitly from discarded measures consistent relative constraints, sparsification using consisten l1-regularized minimization problem)</t>
        </r>
      </text>
    </comment>
    <comment ref="H26" authorId="0" shapeId="0" xr:uid="{3BE9EC6A-ACA5-4F7E-98BF-8879B2CCC7F1}">
      <text>
        <r>
          <rPr>
            <b/>
            <sz val="9"/>
            <color indexed="81"/>
            <rFont val="Tahoma"/>
            <family val="2"/>
          </rPr>
          <t>Ricardo Barbosa Sousa:</t>
        </r>
        <r>
          <rPr>
            <sz val="9"/>
            <color indexed="81"/>
            <rFont val="Tahoma"/>
            <family val="2"/>
          </rPr>
          <t xml:space="preserve">
map maintenance (Exactly Sparse Extended IF to maintain sparsity and preserve consistency, partition the explored space according to 2D robot's motion, if multiple nodes in same grid cell &gt; select most recent node as active one)</t>
        </r>
      </text>
    </comment>
    <comment ref="I26" authorId="0" shapeId="0" xr:uid="{F8237B48-C812-4C83-9711-E96AE4EB98E1}">
      <text>
        <r>
          <rPr>
            <b/>
            <sz val="9"/>
            <color indexed="81"/>
            <rFont val="Tahoma"/>
            <family val="2"/>
          </rPr>
          <t>Ricardo Barbosa Sousa:</t>
        </r>
        <r>
          <rPr>
            <sz val="9"/>
            <color indexed="81"/>
            <rFont val="Tahoma"/>
            <family val="2"/>
          </rPr>
          <t xml:space="preserve">
3D (6 DoF, visual odometry for keyframe edges, minimize bi/directional re/projection error of matched BRIEF descriptors, global localiz using Dynamic BoW for SURF and Binary BoW for BRIEF; brute force matching)</t>
        </r>
      </text>
    </comment>
    <comment ref="J26" authorId="0" shapeId="0" xr:uid="{5C9CBA17-BE7F-4E8A-B19C-0A59D84959C4}">
      <text>
        <r>
          <rPr>
            <b/>
            <sz val="9"/>
            <color indexed="81"/>
            <rFont val="Tahoma"/>
            <family val="2"/>
          </rPr>
          <t>Ricardo Barbosa Sousa:</t>
        </r>
        <r>
          <rPr>
            <sz val="9"/>
            <color indexed="81"/>
            <rFont val="Tahoma"/>
            <family val="2"/>
          </rPr>
          <t xml:space="preserve">
topological (edge contains metric information from visual odometry)</t>
        </r>
      </text>
    </comment>
    <comment ref="P26" authorId="0" shapeId="0" xr:uid="{0BD8350E-009C-4643-A28C-B1F40F07E653}">
      <text>
        <r>
          <rPr>
            <b/>
            <sz val="9"/>
            <color indexed="81"/>
            <rFont val="Tahoma"/>
            <family val="2"/>
          </rPr>
          <t>Ricardo Barbosa Sousa:</t>
        </r>
        <r>
          <rPr>
            <sz val="9"/>
            <color indexed="81"/>
            <rFont val="Tahoma"/>
            <family val="2"/>
          </rPr>
          <t xml:space="preserve">
manual annotation (align laser scans to an architectural floor plan), full pose graph</t>
        </r>
      </text>
    </comment>
    <comment ref="H27" authorId="0" shapeId="0" xr:uid="{6B7DD4BD-05DD-4C5D-916C-627363161C22}">
      <text>
        <r>
          <rPr>
            <b/>
            <sz val="9"/>
            <color indexed="81"/>
            <rFont val="Tahoma"/>
            <family val="2"/>
          </rPr>
          <t>Ricardo Barbosa Sousa:</t>
        </r>
        <r>
          <rPr>
            <sz val="9"/>
            <color indexed="81"/>
            <rFont val="Tahoma"/>
            <family val="2"/>
          </rPr>
          <t xml:space="preserve">
map maintenance (forget older sensor measurements, limit recent history sensor, submap nodes can be serialized + swaped to disk instead of RAM), multi-session (save UUID session identifier, new mapping sessions initially not connected to any other mapping sessions until possible to merge)</t>
        </r>
      </text>
    </comment>
    <comment ref="I27" authorId="0" shapeId="0" xr:uid="{64BC5CB5-48DB-41E1-AF85-0784EA6889EF}">
      <text>
        <r>
          <rPr>
            <b/>
            <sz val="9"/>
            <color indexed="81"/>
            <rFont val="Tahoma"/>
            <family val="2"/>
          </rPr>
          <t>Ricardo Barbosa Sousa:</t>
        </r>
        <r>
          <rPr>
            <sz val="9"/>
            <color indexed="81"/>
            <rFont val="Tahoma"/>
            <family val="2"/>
          </rPr>
          <t xml:space="preserve">
2D (FMT-based matching for loop closure + global localization)</t>
        </r>
      </text>
    </comment>
    <comment ref="J27" authorId="0" shapeId="0" xr:uid="{492F421F-79CA-4443-A7D0-511A45677606}">
      <text>
        <r>
          <rPr>
            <b/>
            <sz val="9"/>
            <color indexed="81"/>
            <rFont val="Tahoma"/>
            <family val="2"/>
          </rPr>
          <t>Ricardo Barbosa Sousa:</t>
        </r>
        <r>
          <rPr>
            <sz val="9"/>
            <color indexed="81"/>
            <rFont val="Tahoma"/>
            <family val="2"/>
          </rPr>
          <t xml:space="preserve">
topological (2D grid submaps, matching and registration using Fourier-Mellin Transform FMT for 2D grid maps, local mapping using Gmapping modified to remove older scans, FLIRT features extracted from scans for initial matching comparison)
not clear the information on the edges...</t>
        </r>
      </text>
    </comment>
    <comment ref="P27" authorId="0" shapeId="0" xr:uid="{A193E8FB-A483-4849-AEF9-EB7A2C0ED4C6}">
      <text>
        <r>
          <rPr>
            <b/>
            <sz val="9"/>
            <color indexed="81"/>
            <rFont val="Tahoma"/>
            <family val="2"/>
          </rPr>
          <t>Ricardo Barbosa Sousa:</t>
        </r>
        <r>
          <rPr>
            <sz val="9"/>
            <color indexed="81"/>
            <rFont val="Tahoma"/>
            <family val="2"/>
          </rPr>
          <t xml:space="preserve">
loop closures, Gmapping with large number particles as gt versions of the created submaps</t>
        </r>
      </text>
    </comment>
    <comment ref="H28" authorId="0" shapeId="0" xr:uid="{61B90787-4356-4CF2-949C-4F54E8924777}">
      <text>
        <r>
          <rPr>
            <b/>
            <sz val="9"/>
            <color indexed="81"/>
            <rFont val="Tahoma"/>
            <family val="2"/>
          </rPr>
          <t>Ricardo Barbosa Sousa:</t>
        </r>
        <r>
          <rPr>
            <sz val="9"/>
            <color indexed="81"/>
            <rFont val="Tahoma"/>
            <family val="2"/>
          </rPr>
          <t xml:space="preserve">
dynamic environments (recency weighted recursive sample covariance update)</t>
        </r>
      </text>
    </comment>
    <comment ref="J28" authorId="0" shapeId="0" xr:uid="{05D887AB-2B52-4282-9797-78032CB20A8A}">
      <text>
        <r>
          <rPr>
            <b/>
            <sz val="9"/>
            <color indexed="81"/>
            <rFont val="Tahoma"/>
            <family val="2"/>
          </rPr>
          <t>Ricardo Barbosa Sousa:</t>
        </r>
        <r>
          <rPr>
            <sz val="9"/>
            <color indexed="81"/>
            <rFont val="Tahoma"/>
            <family val="2"/>
          </rPr>
          <t xml:space="preserve">
hybrid - 3D NDT (compact spatial representation of occupancy grid, represent space as set of Gaussian prob density functions + param miu sigma computed from sensor measurements) + 3D grid (concurrent update of occupancy and shape distribution in each cell)</t>
        </r>
      </text>
    </comment>
    <comment ref="O28" authorId="0" shapeId="0" xr:uid="{C8B11ED7-EA94-4E92-8C97-41DAC6B9646F}">
      <text>
        <r>
          <rPr>
            <b/>
            <sz val="9"/>
            <color indexed="81"/>
            <rFont val="Tahoma"/>
            <family val="2"/>
          </rPr>
          <t>Ricardo Barbosa Sousa:</t>
        </r>
        <r>
          <rPr>
            <sz val="9"/>
            <color indexed="81"/>
            <rFont val="Tahoma"/>
            <family val="2"/>
          </rPr>
          <t xml:space="preserve">
error refinemant method (sample mean + covariance of cells when observed for first time), comparison on cell level between different approaches, map confidence(traveled distance), similarity measure betweeen 2 NDT maps
L2-likelihood between normal dist + mean distance between cell means</t>
        </r>
      </text>
    </comment>
    <comment ref="S28" authorId="0" shapeId="0" xr:uid="{C6A47576-B58F-46EC-BB06-A107AC56FFB8}">
      <text>
        <r>
          <rPr>
            <b/>
            <sz val="9"/>
            <color indexed="81"/>
            <rFont val="Tahoma"/>
            <family val="2"/>
          </rPr>
          <t>Ricardo Barbosa Sousa:</t>
        </r>
        <r>
          <rPr>
            <sz val="9"/>
            <color indexed="81"/>
            <rFont val="Tahoma"/>
            <family val="2"/>
          </rPr>
          <t xml:space="preserve">
17h (150x150m area): 9.5h (long-term map) + 7.5h (testing)</t>
        </r>
      </text>
    </comment>
    <comment ref="H29" authorId="0" shapeId="0" xr:uid="{5F5C928E-BEA6-4143-82E1-D07873F08CB4}">
      <text>
        <r>
          <rPr>
            <b/>
            <sz val="9"/>
            <color indexed="81"/>
            <rFont val="Tahoma"/>
            <family val="2"/>
          </rPr>
          <t>Ricardo Barbosa Sousa:</t>
        </r>
        <r>
          <rPr>
            <sz val="9"/>
            <color indexed="81"/>
            <rFont val="Tahoma"/>
            <family val="2"/>
          </rPr>
          <t xml:space="preserve">
invariante / stable features (line segments to model walls permanent fixtures)</t>
        </r>
      </text>
    </comment>
    <comment ref="I29" authorId="0" shapeId="0" xr:uid="{0FD686D0-14E4-4BE0-8625-2E4D1851D15F}">
      <text>
        <r>
          <rPr>
            <b/>
            <sz val="9"/>
            <color indexed="81"/>
            <rFont val="Tahoma"/>
            <family val="2"/>
          </rPr>
          <t>Ricardo Barbosa Sousa:</t>
        </r>
        <r>
          <rPr>
            <sz val="9"/>
            <color indexed="81"/>
            <rFont val="Tahoma"/>
            <family val="2"/>
          </rPr>
          <t xml:space="preserve">
MCL-based (corrective gradient refinement, ray cast of vector map between line segments in map - plane-filtered points from depth img - laser obs)</t>
        </r>
      </text>
    </comment>
    <comment ref="P29" authorId="0" shapeId="0" xr:uid="{FFD10485-6A19-4AF1-A520-0ED59624E5FA}">
      <text>
        <r>
          <rPr>
            <b/>
            <sz val="9"/>
            <color indexed="81"/>
            <rFont val="Tahoma"/>
            <family val="2"/>
          </rPr>
          <t>Ricardo Barbosa Sousa:</t>
        </r>
        <r>
          <rPr>
            <sz val="9"/>
            <color indexed="81"/>
            <rFont val="Tahoma"/>
            <family val="2"/>
          </rPr>
          <t xml:space="preserve">
manual annotation (align sensor scans to the map)</t>
        </r>
      </text>
    </comment>
    <comment ref="H30" authorId="0" shapeId="0" xr:uid="{BA25B682-8BC1-49A3-A290-01419FD572D9}">
      <text>
        <r>
          <rPr>
            <b/>
            <sz val="9"/>
            <color indexed="81"/>
            <rFont val="Tahoma"/>
            <family val="2"/>
          </rPr>
          <t>Ricardo Barbosa Sousa:</t>
        </r>
        <r>
          <rPr>
            <sz val="9"/>
            <color indexed="81"/>
            <rFont val="Tahoma"/>
            <family val="2"/>
          </rPr>
          <t xml:space="preserve">
memory requirements (compact representation of the sampling set to improve FAB-MAP compute perf, LDA latent Dirichlet Allocation to extract low-dimensional thematic representation for imgs + incorporate word co-occurance statistics in unsupervised manner)</t>
        </r>
      </text>
    </comment>
    <comment ref="I30" authorId="0" shapeId="0" xr:uid="{2826E686-BDBA-4F8D-AE0A-B9ECDAF52F2F}">
      <text>
        <r>
          <rPr>
            <b/>
            <sz val="9"/>
            <color indexed="81"/>
            <rFont val="Tahoma"/>
            <family val="2"/>
          </rPr>
          <t>Ricardo Barbosa Sousa:</t>
        </r>
        <r>
          <rPr>
            <sz val="9"/>
            <color indexed="81"/>
            <rFont val="Tahoma"/>
            <family val="2"/>
          </rPr>
          <t xml:space="preserve">
location (identify novel img using perplexity-based measure - uncertainty in predicting single word, find img similar in thematic content using Latent Dirichlet Allocation-based topics models applying language-model based info retrieval approach, seek imgs similar in semantic content)</t>
        </r>
      </text>
    </comment>
    <comment ref="J30" authorId="0" shapeId="0" xr:uid="{207C909A-78E7-481D-B59C-C90026DEDFDD}">
      <text>
        <r>
          <rPr>
            <b/>
            <sz val="9"/>
            <color indexed="81"/>
            <rFont val="Tahoma"/>
            <family val="2"/>
          </rPr>
          <t>Ricardo Barbosa Sousa:</t>
        </r>
        <r>
          <rPr>
            <sz val="9"/>
            <color indexed="81"/>
            <rFont val="Tahoma"/>
            <family val="2"/>
          </rPr>
          <t xml:space="preserve">
topological (topic models as low dim of BoW, LDA)</t>
        </r>
      </text>
    </comment>
    <comment ref="L30" authorId="0" shapeId="0" xr:uid="{E945439F-29CF-414B-BC35-BA4BDDF793C7}">
      <text>
        <r>
          <rPr>
            <b/>
            <sz val="9"/>
            <color indexed="81"/>
            <rFont val="Tahoma"/>
            <family val="2"/>
          </rPr>
          <t>Ricardo Barbosa Sousa:</t>
        </r>
        <r>
          <rPr>
            <sz val="9"/>
            <color indexed="81"/>
            <rFont val="Tahoma"/>
            <family val="2"/>
          </rPr>
          <t xml:space="preserve">
offline (infer topics from images) / online
offline visual topics learning</t>
        </r>
      </text>
    </comment>
    <comment ref="P30" authorId="0" shapeId="0" xr:uid="{51235C52-0B60-4A21-907A-BB4F72B4ECD5}">
      <text>
        <r>
          <rPr>
            <b/>
            <sz val="9"/>
            <color indexed="81"/>
            <rFont val="Tahoma"/>
            <family val="2"/>
          </rPr>
          <t>Ricardo Barbosa Sousa:</t>
        </r>
        <r>
          <rPr>
            <sz val="9"/>
            <color indexed="81"/>
            <rFont val="Tahoma"/>
            <family val="2"/>
          </rPr>
          <t xml:space="preserve">
confirmation via visual inspection where signal intermittent</t>
        </r>
      </text>
    </comment>
    <comment ref="H31" authorId="0" shapeId="0" xr:uid="{ACB5024C-0D62-492F-A27E-EAFBBE53C238}">
      <text>
        <r>
          <rPr>
            <b/>
            <sz val="9"/>
            <color indexed="81"/>
            <rFont val="Tahoma"/>
            <family val="2"/>
          </rPr>
          <t>Ricardo Barbosa Sousa:</t>
        </r>
        <r>
          <rPr>
            <sz val="9"/>
            <color indexed="81"/>
            <rFont val="Tahoma"/>
            <family val="2"/>
          </rPr>
          <t xml:space="preserve">
visual varying conditions (navigation history each sequence saved in LTM cell, pooling system to compute cells w/strogest responses, visual scene quantization w/ FLANN ~ consistent number and stable positions independently of visual exposures of same environment)</t>
        </r>
      </text>
    </comment>
    <comment ref="I31" authorId="0" shapeId="0" xr:uid="{74082342-D258-4975-B944-1E4FD40D415D}">
      <text>
        <r>
          <rPr>
            <b/>
            <sz val="9"/>
            <color indexed="81"/>
            <rFont val="Tahoma"/>
            <family val="2"/>
          </rPr>
          <t>Ricardo Barbosa Sousa:</t>
        </r>
        <r>
          <rPr>
            <sz val="9"/>
            <color indexed="81"/>
            <rFont val="Tahoma"/>
            <family val="2"/>
          </rPr>
          <t xml:space="preserve">
location (LTM sequence recognition based on a NN, visual scene quantization based on KFLANN - cluster set img into scene tokens + NN-based memory structure spatio-temporal LTM cell - explot sequential properties of a visual input sequence)
sPACT computed based CEMTROST that encodes hist of census transf of an image &gt; L2 minimization</t>
        </r>
      </text>
    </comment>
    <comment ref="J31" authorId="0" shapeId="0" xr:uid="{8BEEE416-3698-4CD0-90C9-06A527CD0CA3}">
      <text>
        <r>
          <rPr>
            <b/>
            <sz val="9"/>
            <color indexed="81"/>
            <rFont val="Tahoma"/>
            <family val="2"/>
          </rPr>
          <t>Ricardo Barbosa Sousa:</t>
        </r>
        <r>
          <rPr>
            <sz val="9"/>
            <color indexed="81"/>
            <rFont val="Tahoma"/>
            <family val="2"/>
          </rPr>
          <t xml:space="preserve">
topological (list of places, connection = spatial relationship between places, each LTM cell ~ sequence, place = global feature sPAC ~ based on Centrist Transform Histogram CENTRIST that encodes Census Transform of an img, chunking of a sequence by dividing long ones into subsets w/ overlapping sections)</t>
        </r>
      </text>
    </comment>
    <comment ref="O31" authorId="0" shapeId="0" xr:uid="{E9C13078-F239-4AB9-B47C-D78FB446C668}">
      <text>
        <r>
          <rPr>
            <b/>
            <sz val="9"/>
            <color indexed="81"/>
            <rFont val="Tahoma"/>
            <family val="2"/>
          </rPr>
          <t>Ricardo Barbosa Sousa:</t>
        </r>
        <r>
          <rPr>
            <sz val="9"/>
            <color indexed="81"/>
            <rFont val="Tahoma"/>
            <family val="2"/>
          </rPr>
          <t xml:space="preserve">
average accuracy + standard deviation of place recognition, sensitivity analysis of the LTM model parameters
computational complexity, processing time(#cells, avg length cells), fps</t>
        </r>
      </text>
    </comment>
    <comment ref="H32" authorId="0" shapeId="0" xr:uid="{3B6EF025-3B03-4240-9CE8-7282242957CB}">
      <text>
        <r>
          <rPr>
            <b/>
            <sz val="9"/>
            <color indexed="81"/>
            <rFont val="Tahoma"/>
            <family val="2"/>
          </rPr>
          <t>Ricardo Barbosa Sousa:</t>
        </r>
        <r>
          <rPr>
            <sz val="9"/>
            <color indexed="81"/>
            <rFont val="Tahoma"/>
            <family val="2"/>
          </rPr>
          <t xml:space="preserve">
map maintenance (extension of information-based trajectory pruning from CAT-SLAM to graphical representation, if #nodes &gt; preset number, node lowest infor rmv and replaced w/ direct link, info = negative log-likelihood of odo + appearance/based match)</t>
        </r>
      </text>
    </comment>
    <comment ref="I32" authorId="0" shapeId="0" xr:uid="{17F97852-6179-4DD3-AE87-962CDF62DB6C}">
      <text>
        <r>
          <rPr>
            <b/>
            <sz val="9"/>
            <color indexed="81"/>
            <rFont val="Tahoma"/>
            <family val="2"/>
          </rPr>
          <t>Ricardo Barbosa Sousa:</t>
        </r>
        <r>
          <rPr>
            <sz val="9"/>
            <color indexed="81"/>
            <rFont val="Tahoma"/>
            <family val="2"/>
          </rPr>
          <t xml:space="preserve">
2D (Bayesian-based, propagate particles along edges in graph using local motion info + update particle weights based on local appearance info)</t>
        </r>
      </text>
    </comment>
    <comment ref="J32" authorId="0" shapeId="0" xr:uid="{A5FE7B6D-B063-4E46-A599-D5380849C057}">
      <text>
        <r>
          <rPr>
            <b/>
            <sz val="9"/>
            <color indexed="81"/>
            <rFont val="Tahoma"/>
            <family val="2"/>
          </rPr>
          <t>Ricardo Barbosa Sousa:</t>
        </r>
        <r>
          <rPr>
            <sz val="9"/>
            <color indexed="81"/>
            <rFont val="Tahoma"/>
            <family val="2"/>
          </rPr>
          <t xml:space="preserve">
topological (fuse multiple visits to same location into graph, node = bisual BoW)</t>
        </r>
      </text>
    </comment>
    <comment ref="P32" authorId="0" shapeId="0" xr:uid="{4F83482B-5ED5-4672-995D-2E240E640A66}">
      <text>
        <r>
          <rPr>
            <b/>
            <sz val="9"/>
            <color indexed="81"/>
            <rFont val="Tahoma"/>
            <family val="2"/>
          </rPr>
          <t>Ricardo Barbosa Sousa:</t>
        </r>
        <r>
          <rPr>
            <sz val="9"/>
            <color indexed="81"/>
            <rFont val="Tahoma"/>
            <family val="2"/>
          </rPr>
          <t xml:space="preserve">
manual annotation (hand-corrected trajectory from wheel odometry and manual loop closures)</t>
        </r>
      </text>
    </comment>
    <comment ref="H33" authorId="0" shapeId="0" xr:uid="{125B641D-9B40-48E9-B980-D519254DCC21}">
      <text>
        <r>
          <rPr>
            <b/>
            <sz val="9"/>
            <color indexed="81"/>
            <rFont val="Tahoma"/>
            <family val="2"/>
          </rPr>
          <t>Ricardo Barbosa Sousa:</t>
        </r>
        <r>
          <rPr>
            <sz val="9"/>
            <color indexed="81"/>
            <rFont val="Tahoma"/>
            <family val="2"/>
          </rPr>
          <t xml:space="preserve">
visual varying conditions (save different experiences in the same location when scene changed, experience creation driven by success / failure of localization to prior exp - when failed create new exp)</t>
        </r>
      </text>
    </comment>
    <comment ref="I33" authorId="0" shapeId="0" xr:uid="{48087A5C-0B1F-4F41-8310-00A2F2159819}">
      <text>
        <r>
          <rPr>
            <b/>
            <sz val="9"/>
            <color indexed="81"/>
            <rFont val="Tahoma"/>
            <family val="2"/>
          </rPr>
          <t>Ricardo Barbosa Sousa:</t>
        </r>
        <r>
          <rPr>
            <sz val="9"/>
            <color indexed="81"/>
            <rFont val="Tahoma"/>
            <family val="2"/>
          </rPr>
          <t xml:space="preserve">
3D (visual odometry - BRIEF descriptors for initial matching step - against previous experience not the previous live frames, parallel localization on successful localized exp)</t>
        </r>
      </text>
    </comment>
    <comment ref="J33" authorId="0" shapeId="0" xr:uid="{1FF454A9-531E-4293-A651-80343F205D7A}">
      <text>
        <r>
          <rPr>
            <b/>
            <sz val="9"/>
            <color indexed="81"/>
            <rFont val="Tahoma"/>
            <family val="2"/>
          </rPr>
          <t>Ricardo Barbosa Sousa:</t>
        </r>
        <r>
          <rPr>
            <sz val="9"/>
            <color indexed="81"/>
            <rFont val="Tahoma"/>
            <family val="2"/>
          </rPr>
          <t xml:space="preserve">
topological (each location can have a set of experiences = represent different scene conditions, experiences only linked topological - edge indicate 2 nodes observe same physical place, external loop closer to reinitialise lost localisers - RTK-GPS)</t>
        </r>
      </text>
    </comment>
    <comment ref="O33" authorId="0" shapeId="0" xr:uid="{EB1E894D-EDBE-45E0-85D4-5B0063CEF15E}">
      <text>
        <r>
          <rPr>
            <b/>
            <sz val="9"/>
            <color indexed="81"/>
            <rFont val="Tahoma"/>
            <family val="2"/>
          </rPr>
          <t>Ricardo Barbosa Sousa:</t>
        </r>
        <r>
          <rPr>
            <sz val="9"/>
            <color indexed="81"/>
            <rFont val="Tahoma"/>
            <family val="2"/>
          </rPr>
          <t xml:space="preserve">
a fantastic idea is defined in this article: re order mapping seasions to see if different results are obtained!!!</t>
        </r>
      </text>
    </comment>
    <comment ref="R33" authorId="0" shapeId="0" xr:uid="{4BE5C259-092D-4B94-8B22-C7D0D4185F68}">
      <text>
        <r>
          <rPr>
            <b/>
            <sz val="9"/>
            <color indexed="81"/>
            <rFont val="Tahoma"/>
            <family val="2"/>
          </rPr>
          <t>Ricardo Barbosa Sousa:</t>
        </r>
        <r>
          <rPr>
            <sz val="9"/>
            <color indexed="81"/>
            <rFont val="Tahoma"/>
            <family val="2"/>
          </rPr>
          <t xml:space="preserve">
37km (53 runs over 0.7km circuit)</t>
        </r>
      </text>
    </comment>
    <comment ref="S33" authorId="0" shapeId="0" xr:uid="{0E45DDE6-8457-46A9-8792-0FEABB016C57}">
      <text>
        <r>
          <rPr>
            <b/>
            <sz val="9"/>
            <color indexed="81"/>
            <rFont val="Tahoma"/>
            <family val="2"/>
          </rPr>
          <t>Ricardo Barbosa Sousa:</t>
        </r>
        <r>
          <rPr>
            <sz val="9"/>
            <color indexed="81"/>
            <rFont val="Tahoma"/>
            <family val="2"/>
          </rPr>
          <t xml:space="preserve">
3month (diff times of day, different weather conditions)</t>
        </r>
      </text>
    </comment>
    <comment ref="H34" authorId="0" shapeId="0" xr:uid="{05D0492D-9058-4A3C-9C65-66A19ABDDA34}">
      <text>
        <r>
          <rPr>
            <b/>
            <sz val="9"/>
            <color indexed="81"/>
            <rFont val="Tahoma"/>
            <family val="2"/>
          </rPr>
          <t>Ricardo Barbosa Sousa:</t>
        </r>
        <r>
          <rPr>
            <sz val="9"/>
            <color indexed="81"/>
            <rFont val="Tahoma"/>
            <family val="2"/>
          </rPr>
          <t xml:space="preserve">
dynamic environments (infer based on visibility assumptions using ray tracing + sparse point clouds, Bayesian approach to update map: model prob dynamic changes, estimate velocity of moving objects)</t>
        </r>
      </text>
    </comment>
    <comment ref="I34" authorId="0" shapeId="0" xr:uid="{056E0A44-286F-4521-A389-181732411973}">
      <text>
        <r>
          <rPr>
            <b/>
            <sz val="9"/>
            <color indexed="81"/>
            <rFont val="Tahoma"/>
            <family val="2"/>
          </rPr>
          <t>Ricardo Barbosa Sousa:</t>
        </r>
        <r>
          <rPr>
            <sz val="9"/>
            <color indexed="81"/>
            <rFont val="Tahoma"/>
            <family val="2"/>
          </rPr>
          <t xml:space="preserve">
3D (ICP weighted by the dynamicity of the points)
only retain translation components instead of full 6DoF</t>
        </r>
      </text>
    </comment>
    <comment ref="J34" authorId="0" shapeId="0" xr:uid="{64E5A5AC-A008-4FDF-B0DD-83F3F78DCDA9}">
      <text>
        <r>
          <rPr>
            <b/>
            <sz val="9"/>
            <color indexed="81"/>
            <rFont val="Tahoma"/>
            <family val="2"/>
          </rPr>
          <t>Ricardo Barbosa Sousa:</t>
        </r>
        <r>
          <rPr>
            <sz val="9"/>
            <color indexed="81"/>
            <rFont val="Tahoma"/>
            <family val="2"/>
          </rPr>
          <t xml:space="preserve">
sparse point cloud (surface normals + timestamps + prob dynamic + …)</t>
        </r>
      </text>
    </comment>
    <comment ref="O34" authorId="0" shapeId="0" xr:uid="{DBFFE96C-CD42-4D10-824D-EC4E0B758FD2}">
      <text>
        <r>
          <rPr>
            <b/>
            <sz val="9"/>
            <color indexed="81"/>
            <rFont val="Tahoma"/>
            <family val="2"/>
          </rPr>
          <t>Ricardo Barbosa Sousa:</t>
        </r>
        <r>
          <rPr>
            <sz val="9"/>
            <color indexed="81"/>
            <rFont val="Tahoma"/>
            <family val="2"/>
          </rPr>
          <t xml:space="preserve">
median estimated velocity vs target speeds, visual quality evaluation</t>
        </r>
      </text>
    </comment>
    <comment ref="R34" authorId="0" shapeId="0" xr:uid="{7F7E6633-7860-42FE-A570-ADF78AB549E9}">
      <text>
        <r>
          <rPr>
            <b/>
            <sz val="9"/>
            <color indexed="81"/>
            <rFont val="Tahoma"/>
            <family val="2"/>
          </rPr>
          <t>Ricardo Barbosa Sousa:</t>
        </r>
        <r>
          <rPr>
            <sz val="9"/>
            <color indexed="81"/>
            <rFont val="Tahoma"/>
            <family val="2"/>
          </rPr>
          <t xml:space="preserve">
drove three times spread out 7 months</t>
        </r>
      </text>
    </comment>
    <comment ref="H35" authorId="0" shapeId="0" xr:uid="{45A7E721-EE34-40DB-B44C-715E56612347}">
      <text>
        <r>
          <rPr>
            <b/>
            <sz val="9"/>
            <color indexed="81"/>
            <rFont val="Tahoma"/>
            <family val="2"/>
          </rPr>
          <t>Ricardo Barbosa Sousa:</t>
        </r>
        <r>
          <rPr>
            <sz val="9"/>
            <color indexed="81"/>
            <rFont val="Tahoma"/>
            <family val="2"/>
          </rPr>
          <t xml:space="preserve">
visual varying conditions (unsupervised topological place recog, OOV), map maintenance (merge | prune existing vocabularies within the vocabulary using the Fisher's linear discriminant, incremental topic modeling using Incremental probabilistic Latent Semantic Indexing over visual words, DBSCAN to identify temporally smoothed places)</t>
        </r>
      </text>
    </comment>
    <comment ref="I35" authorId="0" shapeId="0" xr:uid="{F315B4D5-42EA-46E8-B32B-D313593328F5}">
      <text>
        <r>
          <rPr>
            <b/>
            <sz val="9"/>
            <color indexed="81"/>
            <rFont val="Tahoma"/>
            <family val="2"/>
          </rPr>
          <t>Ricardo Barbosa Sousa:</t>
        </r>
        <r>
          <rPr>
            <sz val="9"/>
            <color indexed="81"/>
            <rFont val="Tahoma"/>
            <family val="2"/>
          </rPr>
          <t xml:space="preserve">
topological (img stream + OOV &gt; visual words + lpLSI &gt; topcis + DBSCAN &gt; classes = selected frames)</t>
        </r>
      </text>
    </comment>
    <comment ref="J35" authorId="0" shapeId="0" xr:uid="{6ABF7A67-5CCF-473F-8044-22F720463EB1}">
      <text>
        <r>
          <rPr>
            <b/>
            <sz val="9"/>
            <color indexed="81"/>
            <rFont val="Tahoma"/>
            <family val="2"/>
          </rPr>
          <t>Ricardo Barbosa Sousa:</t>
        </r>
        <r>
          <rPr>
            <sz val="9"/>
            <color indexed="81"/>
            <rFont val="Tahoma"/>
            <family val="2"/>
          </rPr>
          <t xml:space="preserve">
topological (relative frame visual SLAM system RSLAM) + dictionary (OVV online visual dictionary, agglomerative clustering from feature track covisibility graph from SLAM)</t>
        </r>
      </text>
    </comment>
    <comment ref="O35" authorId="0" shapeId="0" xr:uid="{51ACD73C-4444-417F-8F7C-11AEA621A488}">
      <text>
        <r>
          <rPr>
            <b/>
            <sz val="9"/>
            <color indexed="81"/>
            <rFont val="Tahoma"/>
            <family val="2"/>
          </rPr>
          <t>Ricardo Barbosa Sousa:</t>
        </r>
        <r>
          <rPr>
            <sz val="9"/>
            <color indexed="81"/>
            <rFont val="Tahoma"/>
            <family val="2"/>
          </rPr>
          <t xml:space="preserve">
sparsity (%imgs retained from image stream), computation time</t>
        </r>
      </text>
    </comment>
    <comment ref="H36" authorId="0" shapeId="0" xr:uid="{7EE2E402-3690-4C0F-B55A-0D8FFF0DC668}">
      <text>
        <r>
          <rPr>
            <b/>
            <sz val="9"/>
            <color indexed="81"/>
            <rFont val="Tahoma"/>
            <family val="2"/>
          </rPr>
          <t>Ricardo Barbosa Sousa:</t>
        </r>
        <r>
          <rPr>
            <sz val="9"/>
            <color indexed="81"/>
            <rFont val="Tahoma"/>
            <family val="2"/>
          </rPr>
          <t xml:space="preserve">
map maintenance (generic linear constraint node removal - potential induced by marginalization &gt; potential ~ chow-liu tree &gt; clt reparameterized as relative transf. &gt; clt potentials as linear factors, equivalwent to a sparse CLT approx of dense marginaliz.)</t>
        </r>
      </text>
    </comment>
    <comment ref="J36" authorId="0" shapeId="0" xr:uid="{0DF3613D-F6FC-4CF7-BF91-FA4944AC31ED}">
      <text>
        <r>
          <rPr>
            <b/>
            <sz val="9"/>
            <color indexed="81"/>
            <rFont val="Tahoma"/>
            <family val="2"/>
          </rPr>
          <t>Ricardo Barbosa Sousa:</t>
        </r>
        <r>
          <rPr>
            <sz val="9"/>
            <color indexed="81"/>
            <rFont val="Tahoma"/>
            <family val="2"/>
          </rPr>
          <t xml:space="preserve">
topological (graph / optimization / smoothing, map management applied to a graph, iSAM for backend optimization)</t>
        </r>
      </text>
    </comment>
    <comment ref="O36" authorId="0" shapeId="0" xr:uid="{03CCADD3-D0A2-4B2E-ABF8-D7FA9AACE5F8}">
      <text>
        <r>
          <rPr>
            <b/>
            <sz val="9"/>
            <color indexed="81"/>
            <rFont val="Tahoma"/>
            <family val="2"/>
          </rPr>
          <t>Ricardo Barbosa Sousa:</t>
        </r>
        <r>
          <rPr>
            <sz val="9"/>
            <color indexed="81"/>
            <rFont val="Tahoma"/>
            <family val="2"/>
          </rPr>
          <t xml:space="preserve">
Kullback-Leibler Divergence (KLD) of information matrix normalized by the #DOF, Cholesky factor (sparsity of the graph)</t>
        </r>
      </text>
    </comment>
    <comment ref="P36" authorId="0" shapeId="0" xr:uid="{734A07D5-F613-46D4-9332-F5ABB648E860}">
      <text>
        <r>
          <rPr>
            <b/>
            <sz val="9"/>
            <color indexed="81"/>
            <rFont val="Tahoma"/>
            <family val="2"/>
          </rPr>
          <t>Ricardo Barbosa Sousa:</t>
        </r>
        <r>
          <rPr>
            <sz val="9"/>
            <color indexed="81"/>
            <rFont val="Tahoma"/>
            <family val="2"/>
          </rPr>
          <t xml:space="preserve">
true marginal dist. Using full graph + perform Schur-complement marginalization, RTK GPS</t>
        </r>
      </text>
    </comment>
    <comment ref="H37" authorId="0" shapeId="0" xr:uid="{6479C0A7-21BF-40CD-ABDD-E5DA06C14902}">
      <text>
        <r>
          <rPr>
            <b/>
            <sz val="9"/>
            <color indexed="81"/>
            <rFont val="Tahoma"/>
            <family val="2"/>
          </rPr>
          <t>Ricardo Barbosa Sousa:</t>
        </r>
        <r>
          <rPr>
            <sz val="9"/>
            <color indexed="81"/>
            <rFont val="Tahoma"/>
            <family val="2"/>
          </rPr>
          <t xml:space="preserve">
map maintenance (2 sets + real time update most recent states VS remaining ones updated slower rates, parallelization for updating 2 sets, periodic synchronization vetween filter and smoother after concurrent updates, accumulate states in filter while smoother busy)</t>
        </r>
      </text>
    </comment>
    <comment ref="J37" authorId="0" shapeId="0" xr:uid="{39875F3B-B7ED-4338-892E-A0EE3088BC82}">
      <text>
        <r>
          <rPr>
            <b/>
            <sz val="9"/>
            <color indexed="81"/>
            <rFont val="Tahoma"/>
            <family val="2"/>
          </rPr>
          <t>Ricardo Barbosa Sousa:</t>
        </r>
        <r>
          <rPr>
            <sz val="9"/>
            <color indexed="81"/>
            <rFont val="Tahoma"/>
            <family val="2"/>
          </rPr>
          <t xml:space="preserve">
topological (Bayes net and tree, in tree node = cond. density, elimination = leaves of tree built first, small inference operation over recent states vs large for full smoothing &gt; concurrent)
Lidar | VO | IMU | GPS</t>
        </r>
      </text>
    </comment>
    <comment ref="O37" authorId="0" shapeId="0" xr:uid="{2664A44E-1D27-49F7-A7C0-62369C7507D1}">
      <text>
        <r>
          <rPr>
            <b/>
            <sz val="9"/>
            <color indexed="81"/>
            <rFont val="Tahoma"/>
            <family val="2"/>
          </rPr>
          <t>Ricardo Barbosa Sousa:</t>
        </r>
        <r>
          <rPr>
            <sz val="9"/>
            <color indexed="81"/>
            <rFont val="Tahoma"/>
            <family val="2"/>
          </rPr>
          <t xml:space="preserve">
pose error(t), average Kullback-Leibler Divergence (measure difference between 2 dist up to third moment)</t>
        </r>
      </text>
    </comment>
    <comment ref="H38" authorId="0" shapeId="0" xr:uid="{8D1BFFC9-49CD-4186-A6AB-5F0C921B7526}">
      <text>
        <r>
          <rPr>
            <b/>
            <sz val="9"/>
            <color indexed="81"/>
            <rFont val="Tahoma"/>
            <family val="2"/>
          </rPr>
          <t>Ricardo Barbosa Sousa:</t>
        </r>
        <r>
          <rPr>
            <sz val="9"/>
            <color indexed="81"/>
            <rFont val="Tahoma"/>
            <family val="2"/>
          </rPr>
          <t xml:space="preserve">
dynamic environments (detect + track dynamic map content - additional occupancy prob = statically occupied &gt; original - ST vs add prob - LT, ad hoc model to model prob static occupancy, use KF toestimate pos+vel dyna obj), amp maintenance (method proposed by Kretzschmar Grisetti and Stachniss)
related to 10.1177/0278364913499415 (3D normal distributions transform occupancy maps: An efficient representation for mapping in dynamic environments), 10.1109/ECMR.2013.6698849 (Generic 2D/3D SLAM with NDT maps for lifelong application). Although relatec to these works, the current uses a different approach to dynamic objs)</t>
        </r>
      </text>
    </comment>
    <comment ref="I38" authorId="0" shapeId="0" xr:uid="{B56B079A-8BB3-42ED-A98E-5A9B3442C003}">
      <text>
        <r>
          <rPr>
            <b/>
            <sz val="9"/>
            <color indexed="81"/>
            <rFont val="Tahoma"/>
            <family val="2"/>
          </rPr>
          <t>Ricardo Barbosa Sousa:</t>
        </r>
        <r>
          <rPr>
            <sz val="9"/>
            <color indexed="81"/>
            <rFont val="Tahoma"/>
            <family val="2"/>
          </rPr>
          <t xml:space="preserve">
agnostic to the sensor type</t>
        </r>
      </text>
    </comment>
    <comment ref="J38" authorId="0" shapeId="0" xr:uid="{048A2FAB-A9ED-4963-BCB0-78750B91FCB5}">
      <text>
        <r>
          <rPr>
            <b/>
            <sz val="9"/>
            <color indexed="81"/>
            <rFont val="Tahoma"/>
            <family val="2"/>
          </rPr>
          <t>Ricardo Barbosa Sousa:</t>
        </r>
        <r>
          <rPr>
            <sz val="9"/>
            <color indexed="81"/>
            <rFont val="Tahoma"/>
            <family val="2"/>
          </rPr>
          <t xml:space="preserve">
topological (node = NDT map fragment, edges = robot's odometry, stored NDT in each cell, generalized tree = 2D as quadtree vs 3D as octree, multiscale representation = each level tree similar detail, nodes created when motion exceeds certain threshold)</t>
        </r>
      </text>
    </comment>
    <comment ref="O38" authorId="0" shapeId="0" xr:uid="{F0FBD041-25BB-429B-925D-5902C2DF6669}">
      <text>
        <r>
          <rPr>
            <b/>
            <sz val="9"/>
            <color indexed="81"/>
            <rFont val="Tahoma"/>
            <family val="2"/>
          </rPr>
          <t>Ricardo Barbosa Sousa:</t>
        </r>
        <r>
          <rPr>
            <sz val="9"/>
            <color indexed="81"/>
            <rFont val="Tahoma"/>
            <family val="2"/>
          </rPr>
          <t xml:space="preserve">
visual evaluation in dynamic environments</t>
        </r>
      </text>
    </comment>
    <comment ref="H39" authorId="0" shapeId="0" xr:uid="{EDF25490-55C0-486A-B2BF-DCA7AD344BA6}">
      <text>
        <r>
          <rPr>
            <b/>
            <sz val="9"/>
            <color indexed="81"/>
            <rFont val="Tahoma"/>
            <family val="2"/>
          </rPr>
          <t>Ricardo Barbosa Sousa:</t>
        </r>
        <r>
          <rPr>
            <sz val="9"/>
            <color indexed="81"/>
            <rFont val="Tahoma"/>
            <family val="2"/>
          </rPr>
          <t xml:space="preserve">
visual varying conditions (FABMAP2, localization improvement for MCL when integrating FABMAP in it by injecting particles)</t>
        </r>
      </text>
    </comment>
    <comment ref="I39" authorId="0" shapeId="0" xr:uid="{24EBBB8F-40B5-45D9-BD24-0FB2CEC71884}">
      <text>
        <r>
          <rPr>
            <b/>
            <sz val="9"/>
            <color indexed="81"/>
            <rFont val="Tahoma"/>
            <family val="2"/>
          </rPr>
          <t>Ricardo Barbosa Sousa:</t>
        </r>
        <r>
          <rPr>
            <sz val="9"/>
            <color indexed="81"/>
            <rFont val="Tahoma"/>
            <family val="2"/>
          </rPr>
          <t xml:space="preserve">
3D (Monte Carlo Localization particle filter, odometry + loop closures estimated using OpenFABMAP2, ICP scan-matching)</t>
        </r>
      </text>
    </comment>
    <comment ref="J39" authorId="0" shapeId="0" xr:uid="{D45BF2A3-C63A-4D5D-A82E-5D507D83DC7A}">
      <text>
        <r>
          <rPr>
            <b/>
            <sz val="9"/>
            <color indexed="81"/>
            <rFont val="Tahoma"/>
            <family val="2"/>
          </rPr>
          <t>Ricardo Barbosa Sousa:</t>
        </r>
        <r>
          <rPr>
            <sz val="9"/>
            <color indexed="81"/>
            <rFont val="Tahoma"/>
            <family val="2"/>
          </rPr>
          <t xml:space="preserve">
location can have different data
g2o as backend</t>
        </r>
      </text>
    </comment>
    <comment ref="L39" authorId="0" shapeId="0" xr:uid="{A994A9D5-C5DE-47B2-B196-8CC2DA28D9C8}">
      <text>
        <r>
          <rPr>
            <b/>
            <sz val="9"/>
            <color indexed="81"/>
            <rFont val="Tahoma"/>
            <family val="2"/>
          </rPr>
          <t>Ricardo Barbosa Sousa:</t>
        </r>
        <r>
          <rPr>
            <sz val="9"/>
            <color indexed="81"/>
            <rFont val="Tahoma"/>
            <family val="2"/>
          </rPr>
          <t xml:space="preserve">
localization online
full SLAM obtain map</t>
        </r>
      </text>
    </comment>
    <comment ref="N39" authorId="0" shapeId="0" xr:uid="{B903488A-B553-4F9C-82E3-898B461C9B99}">
      <text>
        <r>
          <rPr>
            <b/>
            <sz val="9"/>
            <color indexed="81"/>
            <rFont val="Tahoma"/>
            <family val="2"/>
          </rPr>
          <t>Ricardo Barbosa Sousa:</t>
        </r>
        <r>
          <rPr>
            <sz val="9"/>
            <color indexed="81"/>
            <rFont val="Tahoma"/>
            <family val="2"/>
          </rPr>
          <t xml:space="preserve">
3 2D laser placement  tilted 45deg to perceive 3D obstacles</t>
        </r>
      </text>
    </comment>
    <comment ref="R39" authorId="0" shapeId="0" xr:uid="{6454AF6D-D7C7-497D-9F05-EBDA05DC0543}">
      <text>
        <r>
          <rPr>
            <b/>
            <sz val="9"/>
            <color indexed="81"/>
            <rFont val="Tahoma"/>
            <family val="2"/>
          </rPr>
          <t>Ricardo Barbosa Sousa:</t>
        </r>
        <r>
          <rPr>
            <sz val="9"/>
            <color indexed="81"/>
            <rFont val="Tahoma"/>
            <family val="2"/>
          </rPr>
          <t xml:space="preserve">
lisbon zoo 1.5km</t>
        </r>
      </text>
    </comment>
    <comment ref="H40" authorId="0" shapeId="0" xr:uid="{9503305C-2103-455E-A0B4-3E9084E758FC}">
      <text>
        <r>
          <rPr>
            <b/>
            <sz val="9"/>
            <color indexed="81"/>
            <rFont val="Tahoma"/>
            <family val="2"/>
          </rPr>
          <t>Ricardo Barbosa Sousa:</t>
        </r>
        <r>
          <rPr>
            <sz val="9"/>
            <color indexed="81"/>
            <rFont val="Tahoma"/>
            <family val="2"/>
          </rPr>
          <t xml:space="preserve">
visual varying conditions (visually-salient patch-based feature, binary SVM classifier based on HOG features to detect similar patches in a dataset, geometric constraints to reject FP provided by SVM), multi-session (given graph of previous mission, find nearest location on old mission)</t>
        </r>
      </text>
    </comment>
    <comment ref="I40" authorId="0" shapeId="0" xr:uid="{92E76A09-A36D-47D5-9E2B-3A4509305266}">
      <text>
        <r>
          <rPr>
            <b/>
            <sz val="9"/>
            <color indexed="81"/>
            <rFont val="Tahoma"/>
            <family val="2"/>
          </rPr>
          <t>Ricardo Barbosa Sousa:</t>
        </r>
        <r>
          <rPr>
            <sz val="9"/>
            <color indexed="81"/>
            <rFont val="Tahoma"/>
            <family val="2"/>
          </rPr>
          <t xml:space="preserve">
topological (SVM classifier) &gt; geometry verification</t>
        </r>
      </text>
    </comment>
    <comment ref="J40" authorId="0" shapeId="0" xr:uid="{85E05E32-2443-4D33-B684-13BC952FDCF2}">
      <text>
        <r>
          <rPr>
            <b/>
            <sz val="9"/>
            <color indexed="81"/>
            <rFont val="Tahoma"/>
            <family val="2"/>
          </rPr>
          <t>Ricardo Barbosa Sousa:</t>
        </r>
        <r>
          <rPr>
            <sz val="9"/>
            <color indexed="81"/>
            <rFont val="Tahoma"/>
            <family val="2"/>
          </rPr>
          <t xml:space="preserve">
no mention to edge / constraints</t>
        </r>
      </text>
    </comment>
    <comment ref="L40" authorId="0" shapeId="0" xr:uid="{66C48568-0003-42E8-A097-A33CAD2CE323}">
      <text>
        <r>
          <rPr>
            <b/>
            <sz val="9"/>
            <color indexed="81"/>
            <rFont val="Tahoma"/>
            <family val="2"/>
          </rPr>
          <t>Ricardo Barbosa Sousa:</t>
        </r>
        <r>
          <rPr>
            <sz val="9"/>
            <color indexed="81"/>
            <rFont val="Tahoma"/>
            <family val="2"/>
          </rPr>
          <t xml:space="preserve">
not sure, no mention to this...</t>
        </r>
      </text>
    </comment>
    <comment ref="P40" authorId="0" shapeId="0" xr:uid="{0CC2C477-A2A3-471C-9D08-951BFDA61CEE}">
      <text>
        <r>
          <rPr>
            <b/>
            <sz val="9"/>
            <color indexed="81"/>
            <rFont val="Tahoma"/>
            <family val="2"/>
          </rPr>
          <t>Ricardo Barbosa Sousa:</t>
        </r>
        <r>
          <rPr>
            <sz val="9"/>
            <color indexed="81"/>
            <rFont val="Tahoma"/>
            <family val="2"/>
          </rPr>
          <t xml:space="preserve">
manual annotation (label imgs for place recognition)</t>
        </r>
      </text>
    </comment>
    <comment ref="H41" authorId="0" shapeId="0" xr:uid="{2A6D156E-623B-4461-8594-EC92478CE083}">
      <text>
        <r>
          <rPr>
            <b/>
            <sz val="9"/>
            <color indexed="81"/>
            <rFont val="Tahoma"/>
            <family val="2"/>
          </rPr>
          <t>Ricardo Barbosa Sousa:</t>
        </r>
        <r>
          <rPr>
            <sz val="9"/>
            <color indexed="81"/>
            <rFont val="Tahoma"/>
            <family val="2"/>
          </rPr>
          <t xml:space="preserve">
computational performance (describe environments by co-occurrent words, hierarchical place recognition to improve query time, 2 nested levels of inverted indices to reduce search space of img candidates)</t>
        </r>
      </text>
    </comment>
    <comment ref="I41" authorId="0" shapeId="0" xr:uid="{F7D718EF-1073-453C-802A-70F4366ED46B}">
      <text>
        <r>
          <rPr>
            <b/>
            <sz val="9"/>
            <color indexed="81"/>
            <rFont val="Tahoma"/>
            <family val="2"/>
          </rPr>
          <t>Ricardo Barbosa Sousa:</t>
        </r>
        <r>
          <rPr>
            <sz val="9"/>
            <color indexed="81"/>
            <rFont val="Tahoma"/>
            <family val="2"/>
          </rPr>
          <t xml:space="preserve">
topological (similarity = compare co-occurrence matrices)</t>
        </r>
      </text>
    </comment>
    <comment ref="L41" authorId="0" shapeId="0" xr:uid="{FB362CFE-A027-427A-8E63-DAAEF6C73375}">
      <text>
        <r>
          <rPr>
            <b/>
            <sz val="9"/>
            <color indexed="81"/>
            <rFont val="Tahoma"/>
            <family val="2"/>
          </rPr>
          <t>Ricardo Barbosa Sousa:</t>
        </r>
        <r>
          <rPr>
            <sz val="9"/>
            <color indexed="81"/>
            <rFont val="Tahoma"/>
            <family val="2"/>
          </rPr>
          <t xml:space="preserve">
compute ORB veatures and BoW of all imgs of each environment to create its Word-Word Co-occurrence (WWC)</t>
        </r>
      </text>
    </comment>
    <comment ref="H42" authorId="0" shapeId="0" xr:uid="{002B56A3-85B3-4136-B4CD-86EC31FEB97B}">
      <text>
        <r>
          <rPr>
            <b/>
            <sz val="9"/>
            <color indexed="81"/>
            <rFont val="Tahoma"/>
            <family val="2"/>
          </rPr>
          <t>Ricardo Barbosa Sousa:</t>
        </r>
        <r>
          <rPr>
            <sz val="9"/>
            <color indexed="81"/>
            <rFont val="Tahoma"/>
            <family val="2"/>
          </rPr>
          <t xml:space="preserve">
map maintenance (rmv outdated not useful redundant or noise features, reduce rudendant overlapping trajectories, 4 scoring and sampling methods: #obs, verify well/constrainty of landmarks - lower bound of #visual obs per frame, covariance landmark's pos, descriptor stability - variance of descrip due to incorrect match or unstable &gt;&gt; lower-bound min #keypoints/keyframe + limit total landmarks in summary map, trajectory removal using sliding window)</t>
        </r>
      </text>
    </comment>
    <comment ref="I42" authorId="0" shapeId="0" xr:uid="{C03031DE-C087-481C-B520-4624422BD700}">
      <text>
        <r>
          <rPr>
            <b/>
            <sz val="9"/>
            <color indexed="81"/>
            <rFont val="Tahoma"/>
            <family val="2"/>
          </rPr>
          <t>Ricardo Barbosa Sousa:</t>
        </r>
        <r>
          <rPr>
            <sz val="9"/>
            <color indexed="81"/>
            <rFont val="Tahoma"/>
            <family val="2"/>
          </rPr>
          <t xml:space="preserve">
topological (Placeless place-recognition by Lynen et al.)</t>
        </r>
      </text>
    </comment>
    <comment ref="L42" authorId="0" shapeId="0" xr:uid="{7DF0D6EA-F505-4362-B783-5F8223922EFF}">
      <text>
        <r>
          <rPr>
            <b/>
            <sz val="9"/>
            <color indexed="81"/>
            <rFont val="Tahoma"/>
            <family val="2"/>
          </rPr>
          <t>Ricardo Barbosa Sousa:</t>
        </r>
        <r>
          <rPr>
            <sz val="9"/>
            <color indexed="81"/>
            <rFont val="Tahoma"/>
            <family val="2"/>
          </rPr>
          <t xml:space="preserve">
online place recognition
offline map optimization</t>
        </r>
      </text>
    </comment>
    <comment ref="H43" authorId="0" shapeId="0" xr:uid="{4D83FE49-EF0B-4D57-9612-72EE44D1D548}">
      <text>
        <r>
          <rPr>
            <b/>
            <sz val="9"/>
            <color indexed="81"/>
            <rFont val="Tahoma"/>
            <family val="2"/>
          </rPr>
          <t>Ricardo Barbosa Sousa:</t>
        </r>
        <r>
          <rPr>
            <sz val="9"/>
            <color indexed="81"/>
            <rFont val="Tahoma"/>
            <family val="2"/>
          </rPr>
          <t xml:space="preserve">
dynamic environments (formulation of reliability measure for each map cell: time discrete Levy process to extend semi-Markov process, predict retention time = period Markov model stays in specific state)</t>
        </r>
      </text>
    </comment>
    <comment ref="J43" authorId="0" shapeId="0" xr:uid="{38B36177-7063-4E52-81F0-42D07924FF68}">
      <text>
        <r>
          <rPr>
            <b/>
            <sz val="9"/>
            <color indexed="81"/>
            <rFont val="Tahoma"/>
            <family val="2"/>
          </rPr>
          <t>Ricardo Barbosa Sousa:</t>
        </r>
        <r>
          <rPr>
            <sz val="9"/>
            <color indexed="81"/>
            <rFont val="Tahoma"/>
            <family val="2"/>
          </rPr>
          <t xml:space="preserve">
2D grid (adapted to radar sensor given that can capture obj behind other obj, Markov Chain Model to determine static vs dynamic states, sequence of occupancy grids required, time dependency cosnidered using semi-Markov chain extension, Levy gives retention time of being in one state)</t>
        </r>
      </text>
    </comment>
    <comment ref="H44" authorId="0" shapeId="0" xr:uid="{90CEBD40-5BAA-44A8-88A2-47CC611D7DF0}">
      <text>
        <r>
          <rPr>
            <b/>
            <sz val="9"/>
            <color indexed="81"/>
            <rFont val="Tahoma"/>
            <family val="2"/>
          </rPr>
          <t>Ricardo Barbosa Sousa:</t>
        </r>
        <r>
          <rPr>
            <sz val="9"/>
            <color indexed="81"/>
            <rFont val="Tahoma"/>
            <family val="2"/>
          </rPr>
          <t xml:space="preserve">
visual varying conditions (leveraging GPS prior + HOG descriptors matching)</t>
        </r>
      </text>
    </comment>
    <comment ref="I44" authorId="0" shapeId="0" xr:uid="{2D4A36A3-DB48-40C0-9DBF-406E83BF9EA7}">
      <text>
        <r>
          <rPr>
            <b/>
            <sz val="9"/>
            <color indexed="81"/>
            <rFont val="Tahoma"/>
            <family val="2"/>
          </rPr>
          <t>Ricardo Barbosa Sousa:</t>
        </r>
        <r>
          <rPr>
            <sz val="9"/>
            <color indexed="81"/>
            <rFont val="Tahoma"/>
            <family val="2"/>
          </rPr>
          <t xml:space="preserve">
topological (cosine distance of dense grid of HOG descriptors in each img + GPS prior for performing a single search &gt;&gt; only searches on nodes within a certain distance from GPS rough estimate)</t>
        </r>
      </text>
    </comment>
    <comment ref="J44" authorId="0" shapeId="0" xr:uid="{209A3F4D-F97F-40C8-9844-75C53798EA53}">
      <text>
        <r>
          <rPr>
            <b/>
            <sz val="9"/>
            <color indexed="81"/>
            <rFont val="Tahoma"/>
            <family val="2"/>
          </rPr>
          <t>Ricardo Barbosa Sousa:</t>
        </r>
        <r>
          <rPr>
            <sz val="9"/>
            <color indexed="81"/>
            <rFont val="Tahoma"/>
            <family val="2"/>
          </rPr>
          <t xml:space="preserve">
topological (nodes = data associations of img pairs + hidden nodes = non-matching events)</t>
        </r>
      </text>
    </comment>
    <comment ref="L44" authorId="0" shapeId="0" xr:uid="{D950456C-47DE-4AA5-9CDE-5691873A6126}">
      <text>
        <r>
          <rPr>
            <b/>
            <sz val="9"/>
            <color indexed="81"/>
            <rFont val="Tahoma"/>
            <family val="2"/>
          </rPr>
          <t>Ricardo Barbosa Sousa:</t>
        </r>
        <r>
          <rPr>
            <sz val="9"/>
            <color indexed="81"/>
            <rFont val="Tahoma"/>
            <family val="2"/>
          </rPr>
          <t xml:space="preserve">
seems to be offline</t>
        </r>
      </text>
    </comment>
    <comment ref="P44" authorId="0" shapeId="0" xr:uid="{2F392E07-21C2-4CF2-A8D7-095C901D5224}">
      <text>
        <r>
          <rPr>
            <b/>
            <sz val="9"/>
            <color indexed="81"/>
            <rFont val="Tahoma"/>
            <family val="2"/>
          </rPr>
          <t>Ricardo Barbosa Sousa:</t>
        </r>
        <r>
          <rPr>
            <sz val="9"/>
            <color indexed="81"/>
            <rFont val="Tahoma"/>
            <family val="2"/>
          </rPr>
          <t xml:space="preserve">
manual annotation img2img</t>
        </r>
      </text>
    </comment>
    <comment ref="H45" authorId="0" shapeId="0" xr:uid="{47B0F67F-61D9-495C-9CAA-DCB9F321DCD9}">
      <text>
        <r>
          <rPr>
            <b/>
            <sz val="9"/>
            <color indexed="81"/>
            <rFont val="Tahoma"/>
            <family val="2"/>
          </rPr>
          <t>Ricardo Barbosa Sousa:</t>
        </r>
        <r>
          <rPr>
            <sz val="9"/>
            <color indexed="81"/>
            <rFont val="Tahoma"/>
            <family val="2"/>
          </rPr>
          <t xml:space="preserve">
visual varying conditions (predict extreme appearance changes across seasons: SP-ACP SuperPixel Appearance Change Prediction, color histogram in Lab color space w/ SURF for texture over a superpixel)</t>
        </r>
      </text>
    </comment>
    <comment ref="I45" authorId="0" shapeId="0" xr:uid="{0E9F11A1-8454-41FD-A643-88F7DB7BAD45}">
      <text>
        <r>
          <rPr>
            <b/>
            <sz val="9"/>
            <color indexed="81"/>
            <rFont val="Tahoma"/>
            <family val="2"/>
          </rPr>
          <t>Ricardo Barbosa Sousa:</t>
        </r>
        <r>
          <rPr>
            <sz val="9"/>
            <color indexed="81"/>
            <rFont val="Tahoma"/>
            <family val="2"/>
          </rPr>
          <t xml:space="preserve">
location (synthetize predicted img based on word associations from dict)</t>
        </r>
      </text>
    </comment>
    <comment ref="J45" authorId="0" shapeId="0" xr:uid="{D4CA25C3-3A31-4A20-8806-B1F7D224BB20}">
      <text>
        <r>
          <rPr>
            <b/>
            <sz val="9"/>
            <color indexed="81"/>
            <rFont val="Tahoma"/>
            <family val="2"/>
          </rPr>
          <t>Ricardo Barbosa Sousa:</t>
        </r>
        <r>
          <rPr>
            <sz val="9"/>
            <color indexed="81"/>
            <rFont val="Tahoma"/>
            <family val="2"/>
          </rPr>
          <t xml:space="preserve">
dictionary (translate between summer and winter vocabularies)</t>
        </r>
      </text>
    </comment>
    <comment ref="H46" authorId="0" shapeId="0" xr:uid="{4C7EE0FC-4A84-4556-8CFD-33D567064078}">
      <text>
        <r>
          <rPr>
            <b/>
            <sz val="9"/>
            <color indexed="81"/>
            <rFont val="Tahoma"/>
            <family val="2"/>
          </rPr>
          <t>Ricardo Barbosa Sousa:</t>
        </r>
        <r>
          <rPr>
            <sz val="9"/>
            <color indexed="81"/>
            <rFont val="Tahoma"/>
            <family val="2"/>
          </rPr>
          <t xml:space="preserve">
visual varying conditions (ORB features for invariance in viewpoint and illumination), computational performance (ORB = oriented multiscale FAST corners w/ 256-bit descriptor), map maintenance (discard all keyframes whose 90%points seen in at least 3 keyframes in same or finer scale)</t>
        </r>
      </text>
    </comment>
    <comment ref="I46" authorId="0" shapeId="0" xr:uid="{2F014B01-3C81-4B0D-929A-1A9EBD4B1D93}">
      <text>
        <r>
          <rPr>
            <b/>
            <sz val="9"/>
            <color indexed="81"/>
            <rFont val="Tahoma"/>
            <family val="2"/>
          </rPr>
          <t>Ricardo Barbosa Sousa:</t>
        </r>
        <r>
          <rPr>
            <sz val="9"/>
            <color indexed="81"/>
            <rFont val="Tahoma"/>
            <family val="2"/>
          </rPr>
          <t xml:space="preserve">
3D (bundle adjustment match local visible map w/ local map points searched by reprojection, DBoW2 for loop detection and relocalization)
local BA for current to keyframe</t>
        </r>
      </text>
    </comment>
    <comment ref="J46" authorId="0" shapeId="0" xr:uid="{2520FCE9-8955-4A1A-AB2C-08443E63BEC9}">
      <text>
        <r>
          <rPr>
            <b/>
            <sz val="9"/>
            <color indexed="81"/>
            <rFont val="Tahoma"/>
            <family val="2"/>
          </rPr>
          <t>Ricardo Barbosa Sousa:</t>
        </r>
        <r>
          <rPr>
            <sz val="9"/>
            <color indexed="81"/>
            <rFont val="Tahoma"/>
            <family val="2"/>
          </rPr>
          <t xml:space="preserve">
topological (covisibility graph of keyframes, local BA to optimal reconstruct in surroundings, keyframe = pose + camera intrinsics + ORB, edge if keyframes share obs of same map points) + feature (eahc map point = 3D pos + viewing direction + ORB descriptor + max and min dist obs)</t>
        </r>
      </text>
    </comment>
    <comment ref="H47" authorId="0" shapeId="0" xr:uid="{4388B5AF-FFA2-42BA-9D0F-AD747B8B4D1C}">
      <text>
        <r>
          <rPr>
            <b/>
            <sz val="9"/>
            <color indexed="81"/>
            <rFont val="Tahoma"/>
            <family val="2"/>
          </rPr>
          <t>Ricardo Barbosa Sousa:</t>
        </r>
        <r>
          <rPr>
            <sz val="9"/>
            <color indexed="81"/>
            <rFont val="Tahoma"/>
            <family val="2"/>
          </rPr>
          <t xml:space="preserve">
visual varying conditions (partition img into grid + HOG oriented gradients descriptors for each cell)</t>
        </r>
      </text>
    </comment>
    <comment ref="I47" authorId="0" shapeId="0" xr:uid="{8CCB321F-790D-4704-8290-F20AC8E3B9C3}">
      <text>
        <r>
          <rPr>
            <b/>
            <sz val="9"/>
            <color indexed="81"/>
            <rFont val="Tahoma"/>
            <family val="2"/>
          </rPr>
          <t>Ricardo Barbosa Sousa:</t>
        </r>
        <r>
          <rPr>
            <sz val="9"/>
            <color indexed="81"/>
            <rFont val="Tahoma"/>
            <family val="2"/>
          </rPr>
          <t xml:space="preserve">
Bayesian (Markov localization-based temporal filterin over similarity matrix to exploit sequential information, iterative sequential filtering instead of full network flow problem)
similarity score to propagate probability w/ discrete Bayes filter</t>
        </r>
      </text>
    </comment>
    <comment ref="L47" authorId="0" shapeId="0" xr:uid="{59785523-1C9D-4DA6-934C-1F513FA9DFBC}">
      <text>
        <r>
          <rPr>
            <b/>
            <sz val="9"/>
            <color indexed="81"/>
            <rFont val="Tahoma"/>
            <family val="2"/>
          </rPr>
          <t>Ricardo Barbosa Sousa:</t>
        </r>
        <r>
          <rPr>
            <sz val="9"/>
            <color indexed="81"/>
            <rFont val="Tahoma"/>
            <family val="2"/>
          </rPr>
          <t xml:space="preserve">
"Given a more informed state estimate, 
ideally we would not require backward propagation and then 
the approach can easily be run online." indicxates that originally is offline</t>
        </r>
      </text>
    </comment>
    <comment ref="H48" authorId="0" shapeId="0" xr:uid="{96B663CF-A74E-4A45-9D23-D87E85E6C077}">
      <text>
        <r>
          <rPr>
            <b/>
            <sz val="9"/>
            <color indexed="81"/>
            <rFont val="Tahoma"/>
            <family val="2"/>
          </rPr>
          <t>Ricardo Barbosa Sousa:</t>
        </r>
        <r>
          <rPr>
            <sz val="9"/>
            <color indexed="81"/>
            <rFont val="Tahoma"/>
            <family val="2"/>
          </rPr>
          <t xml:space="preserve">
visual varying conditions (cue tree deeper levels = discriminant places, discriminant function based on one-class SVM, bubble descriptors due preserve S2 geometry of visual features + rotationally invariante, recog traverses tree to find terminal node corresponding to the place), map maintenance (LTM = place - learned places + map - spatial relations, combination of parent+child in same level if similatiry is high, cue tree level threshold controls extention of merging)</t>
        </r>
      </text>
    </comment>
    <comment ref="I48" authorId="0" shapeId="0" xr:uid="{497FA3A1-5B29-4EBE-B5D4-52E2F53BFF20}">
      <text>
        <r>
          <rPr>
            <b/>
            <sz val="9"/>
            <color indexed="81"/>
            <rFont val="Tahoma"/>
            <family val="2"/>
          </rPr>
          <t>Ricardo Barbosa Sousa:</t>
        </r>
        <r>
          <rPr>
            <sz val="9"/>
            <color indexed="81"/>
            <rFont val="Tahoma"/>
            <family val="2"/>
          </rPr>
          <t xml:space="preserve">
topological (traverse cue tree to find place)
dissimilarity measure for cost function ~ dissimilarity + realibility of that measure + vote percentage no association w/ node</t>
        </r>
      </text>
    </comment>
    <comment ref="J48" authorId="0" shapeId="0" xr:uid="{E1D6FCB2-390E-41CA-95B0-80ED9CF55BD2}">
      <text>
        <r>
          <rPr>
            <b/>
            <sz val="9"/>
            <color indexed="81"/>
            <rFont val="Tahoma"/>
            <family val="2"/>
          </rPr>
          <t>Ricardo Barbosa Sousa:</t>
        </r>
        <r>
          <rPr>
            <sz val="9"/>
            <color indexed="81"/>
            <rFont val="Tahoma"/>
            <family val="2"/>
          </rPr>
          <t xml:space="preserve">
topological (spatial relations between learned spaces, provide cues to rocognition module using metric data) + tree (learned places saved in a cue tree, hierarchy based on appearance similarities, appearance related attributes - deeper levels associated with discriminant places)</t>
        </r>
      </text>
    </comment>
    <comment ref="H49" authorId="0" shapeId="0" xr:uid="{80AD2E11-10CF-49B1-BECD-4FA8C7113E9D}">
      <text>
        <r>
          <rPr>
            <b/>
            <sz val="9"/>
            <color indexed="81"/>
            <rFont val="Tahoma"/>
            <family val="2"/>
          </rPr>
          <t>Ricardo Barbosa Sousa:</t>
        </r>
        <r>
          <rPr>
            <sz val="9"/>
            <color indexed="81"/>
            <rFont val="Tahoma"/>
            <family val="2"/>
          </rPr>
          <t xml:space="preserve">
dynamic environments (FreMEn)</t>
        </r>
      </text>
    </comment>
    <comment ref="J49" authorId="0" shapeId="0" xr:uid="{CAFA734B-E322-4C30-A43E-B8C9ED3DAD9A}">
      <text>
        <r>
          <rPr>
            <b/>
            <sz val="9"/>
            <color indexed="81"/>
            <rFont val="Tahoma"/>
            <family val="2"/>
          </rPr>
          <t>Ricardo Barbosa Sousa:</t>
        </r>
        <r>
          <rPr>
            <sz val="9"/>
            <color indexed="81"/>
            <rFont val="Tahoma"/>
            <family val="2"/>
          </rPr>
          <t xml:space="preserve">
3D grid (FreMEn grid) + reachability map (2D grid w/ cells containing success rate over last 5 attempts to reach that particular location)</t>
        </r>
      </text>
    </comment>
    <comment ref="O49" authorId="0" shapeId="0" xr:uid="{A741443D-1577-4B23-90D6-D42B73FA921A}">
      <text>
        <r>
          <rPr>
            <b/>
            <sz val="9"/>
            <color indexed="81"/>
            <rFont val="Tahoma"/>
            <family val="2"/>
          </rPr>
          <t>Ricardo Barbosa Sousa:</t>
        </r>
        <r>
          <rPr>
            <sz val="9"/>
            <color indexed="81"/>
            <rFont val="Tahoma"/>
            <family val="2"/>
          </rPr>
          <t xml:space="preserve">
modeling cell error, visual evaluation of static vs periodicity cells</t>
        </r>
      </text>
    </comment>
    <comment ref="H50" authorId="0" shapeId="0" xr:uid="{FD01645C-ED3D-409B-BBA2-078FC29A4E52}">
      <text>
        <r>
          <rPr>
            <b/>
            <sz val="9"/>
            <color indexed="81"/>
            <rFont val="Tahoma"/>
            <family val="2"/>
          </rPr>
          <t>Ricardo Barbosa Sousa:</t>
        </r>
        <r>
          <rPr>
            <sz val="9"/>
            <color indexed="81"/>
            <rFont val="Tahoma"/>
            <family val="2"/>
          </rPr>
          <t xml:space="preserve">
visual varying conditions, map maintenance (predict reliability of the features using CNN + image +| depth + label considering raw data instead of hand-crafted detectors, gt labeling of stable vs unstable using multiple co/registered datasets w/ same trajectory + merge feature accorss datasets re-detected | stable appearance | easilky unique match &gt; score = #datasets / #total)</t>
        </r>
      </text>
    </comment>
    <comment ref="L50" authorId="0" shapeId="0" xr:uid="{33EA4E4F-3608-4A98-818E-A5A2C4652D20}">
      <text>
        <r>
          <rPr>
            <b/>
            <sz val="9"/>
            <color indexed="81"/>
            <rFont val="Tahoma"/>
            <family val="2"/>
          </rPr>
          <t>Ricardo Barbosa Sousa:</t>
        </r>
        <r>
          <rPr>
            <sz val="9"/>
            <color indexed="81"/>
            <rFont val="Tahoma"/>
            <family val="2"/>
          </rPr>
          <t xml:space="preserve">
online localization
offline create map using visual-inertial odometry</t>
        </r>
      </text>
    </comment>
    <comment ref="P50" authorId="0" shapeId="0" xr:uid="{0A70260D-F90F-46A1-B5A6-FABB0789D134}">
      <text>
        <r>
          <rPr>
            <b/>
            <sz val="9"/>
            <color indexed="81"/>
            <rFont val="Tahoma"/>
            <family val="2"/>
          </rPr>
          <t>Ricardo Barbosa Sousa:</t>
        </r>
        <r>
          <rPr>
            <sz val="9"/>
            <color indexed="81"/>
            <rFont val="Tahoma"/>
            <family val="2"/>
          </rPr>
          <t xml:space="preserve">
loop closure find matches &gt; filter w/ geometric-verfication methods (P3P pose solver) &gt; joint VI weighterd least square opti</t>
        </r>
      </text>
    </comment>
    <comment ref="R50" authorId="0" shapeId="0" xr:uid="{ECCCE50C-C662-4026-AD13-C5CE2E70BF2C}">
      <text>
        <r>
          <rPr>
            <b/>
            <sz val="9"/>
            <color indexed="81"/>
            <rFont val="Tahoma"/>
            <family val="2"/>
          </rPr>
          <t>Ricardo Barbosa Sousa:</t>
        </r>
        <r>
          <rPr>
            <sz val="9"/>
            <color indexed="81"/>
            <rFont val="Tahoma"/>
            <family val="2"/>
          </rPr>
          <t xml:space="preserve">
27 * 150m
14 * 100m</t>
        </r>
      </text>
    </comment>
    <comment ref="S50" authorId="0" shapeId="0" xr:uid="{B3FA70F8-F80B-4494-8BC4-C4BA42B1D466}">
      <text>
        <r>
          <rPr>
            <b/>
            <sz val="9"/>
            <color indexed="81"/>
            <rFont val="Tahoma"/>
            <family val="2"/>
          </rPr>
          <t>Ricardo Barbosa Sousa:</t>
        </r>
        <r>
          <rPr>
            <sz val="9"/>
            <color indexed="81"/>
            <rFont val="Tahoma"/>
            <family val="2"/>
          </rPr>
          <t xml:space="preserve">
3months
2weeks
maximum &gt;&gt; 3m</t>
        </r>
      </text>
    </comment>
    <comment ref="H51" authorId="0" shapeId="0" xr:uid="{4A45C1D7-5295-4AC0-8BBE-7768125778CA}">
      <text>
        <r>
          <rPr>
            <b/>
            <sz val="9"/>
            <color indexed="81"/>
            <rFont val="Tahoma"/>
            <family val="2"/>
          </rPr>
          <t>Ricardo Barbosa Sousa:</t>
        </r>
        <r>
          <rPr>
            <sz val="9"/>
            <color indexed="81"/>
            <rFont val="Tahoma"/>
            <family val="2"/>
          </rPr>
          <t xml:space="preserve">
computational performance (reduce dataflow between backend and frontend, predict + select landmarks most liklely to be useful in long term, predictor features considered: track length, distance traveled while observing landmark, distance traveled between 2 most distant keyframes, max angle between obs rays, mean reprojection error, gravity constraint - rmv objs that are on top of others, vertical coordinate, descriptor appearance classification &gt;&gt; regression: train using prob ~ #datasets obs landmark / #total)</t>
        </r>
      </text>
    </comment>
    <comment ref="P51" authorId="0" shapeId="0" xr:uid="{AD246C78-9E8B-480D-ADBB-EC39050302D7}">
      <text>
        <r>
          <rPr>
            <b/>
            <sz val="9"/>
            <color indexed="81"/>
            <rFont val="Tahoma"/>
            <family val="2"/>
          </rPr>
          <t>Ricardo Barbosa Sousa:</t>
        </r>
        <r>
          <rPr>
            <sz val="9"/>
            <color indexed="81"/>
            <rFont val="Tahoma"/>
            <family val="2"/>
          </rPr>
          <t xml:space="preserve">
full-batch visual-inertial bundle adjustment of trajectories</t>
        </r>
      </text>
    </comment>
    <comment ref="H52" authorId="0" shapeId="0" xr:uid="{3E41AAB2-1953-4904-AB5B-FB6CCF576F1B}">
      <text>
        <r>
          <rPr>
            <b/>
            <sz val="9"/>
            <color indexed="81"/>
            <rFont val="Tahoma"/>
            <family val="2"/>
          </rPr>
          <t>Ricardo Barbosa Sousa:</t>
        </r>
        <r>
          <rPr>
            <sz val="9"/>
            <color indexed="81"/>
            <rFont val="Tahoma"/>
            <family val="2"/>
          </rPr>
          <t xml:space="preserve">
visual varying conditions (FAB-MAP for relocalization), map maintenance (version control of experience maps, UUID 128bit universally unique id to track lifetime usage of img used in exp as passed around between robots and processes and no duplication of frames, MERGE + DOWNLOAD mechanisms ~ pull request vs checking out revision, download statisticallly relevant paths before mission)</t>
        </r>
      </text>
    </comment>
    <comment ref="I52" authorId="0" shapeId="0" xr:uid="{9A6F8026-1197-4933-92B8-D86E9F3C816E}">
      <text>
        <r>
          <rPr>
            <b/>
            <sz val="9"/>
            <color indexed="81"/>
            <rFont val="Tahoma"/>
            <family val="2"/>
          </rPr>
          <t>Ricardo Barbosa Sousa:</t>
        </r>
        <r>
          <rPr>
            <sz val="9"/>
            <color indexed="81"/>
            <rFont val="Tahoma"/>
            <family val="2"/>
          </rPr>
          <t xml:space="preserve">
3D (visual odometry pipelione to jointly optimize local landmarks and fram2frame relative pose between stereoscopic frames)</t>
        </r>
      </text>
    </comment>
    <comment ref="J52" authorId="0" shapeId="0" xr:uid="{FC0DBB72-1017-4F12-8E9A-A6BCF79FDCC5}">
      <text>
        <r>
          <rPr>
            <b/>
            <sz val="9"/>
            <color indexed="81"/>
            <rFont val="Tahoma"/>
            <family val="2"/>
          </rPr>
          <t>Ricardo Barbosa Sousa:</t>
        </r>
        <r>
          <rPr>
            <sz val="9"/>
            <color indexed="81"/>
            <rFont val="Tahoma"/>
            <family val="2"/>
          </rPr>
          <t xml:space="preserve">
topological (experience map, node = 3D landmarks, edges = 6dof relative poses from visual odometry)</t>
        </r>
      </text>
    </comment>
    <comment ref="K52" authorId="0" shapeId="0" xr:uid="{0B160E25-6A12-4936-A81B-03DE9CB2E903}">
      <text>
        <r>
          <rPr>
            <b/>
            <sz val="9"/>
            <color indexed="81"/>
            <rFont val="Tahoma"/>
            <family val="2"/>
          </rPr>
          <t>Ricardo Barbosa Sousa:</t>
        </r>
        <r>
          <rPr>
            <sz val="9"/>
            <color indexed="81"/>
            <rFont val="Tahoma"/>
            <family val="2"/>
          </rPr>
          <t xml:space="preserve">
yes (version control map for multi-robot system, robots submitting to central server while navigating)</t>
        </r>
      </text>
    </comment>
    <comment ref="H53" authorId="0" shapeId="0" xr:uid="{1315A2DE-67E7-437D-ABF1-58FA1C33516B}">
      <text>
        <r>
          <rPr>
            <b/>
            <sz val="9"/>
            <color indexed="81"/>
            <rFont val="Tahoma"/>
            <family val="2"/>
          </rPr>
          <t>Ricardo Barbosa Sousa:</t>
        </r>
        <r>
          <rPr>
            <sz val="9"/>
            <color indexed="81"/>
            <rFont val="Tahoma"/>
            <family val="2"/>
          </rPr>
          <t xml:space="preserve">
map maintenance (nonlinear facts best representative of maginal dist in terms of Kullback-Leibler divergence KLD, compute linearized potential induced by factores in Markov blanket ~ optimal linearization point &gt; Schur complement of node to rmv &gt; recover exact potential uising dense nonlinear factor ~ sparse set of nonlinear factors, global vs local linearization: best estimate full graph vs only consider factors in Markov blanket: nonlinearities factors negligible on line point vs local rmv independent of line point + no need to optimize whole graph)</t>
        </r>
      </text>
    </comment>
    <comment ref="J53" authorId="0" shapeId="0" xr:uid="{0CD14C24-9B08-4284-B5CF-E2C0E15D86BC}">
      <text>
        <r>
          <rPr>
            <b/>
            <sz val="9"/>
            <color indexed="81"/>
            <rFont val="Tahoma"/>
            <family val="2"/>
          </rPr>
          <t>Ricardo Barbosa Sousa:</t>
        </r>
        <r>
          <rPr>
            <sz val="9"/>
            <color indexed="81"/>
            <rFont val="Tahoma"/>
            <family val="2"/>
          </rPr>
          <t xml:space="preserve">
topological (graph SLAM, 3 Markov blanket topologies: tree ~ Chow-Liu tree, sparsest of tipologies; subgraph topology - max spanning subgraph with at most edges, augment CL tree w/ highest mutual info; cliquey subgraph topology - introduce abstract joint factor that may consider any #obs correlated)
could be better for the discussion to improve the normalization of this column in terms of different map types (experience-graph vs graph-SLAM continues to be a graph!)</t>
        </r>
      </text>
    </comment>
    <comment ref="L53" authorId="0" shapeId="0" xr:uid="{F295CDA1-37E2-4E04-8C65-8E65CA50030E}">
      <text>
        <r>
          <rPr>
            <b/>
            <sz val="9"/>
            <color indexed="81"/>
            <rFont val="Tahoma"/>
            <family val="2"/>
          </rPr>
          <t>Ricardo Barbosa Sousa:</t>
        </r>
        <r>
          <rPr>
            <sz val="9"/>
            <color indexed="81"/>
            <rFont val="Tahoma"/>
            <family val="2"/>
          </rPr>
          <t xml:space="preserve">
even though it allows periodic batch implementations in offline</t>
        </r>
      </text>
    </comment>
    <comment ref="H54" authorId="0" shapeId="0" xr:uid="{61D48533-4151-4FD6-8805-84F0E154E32A}">
      <text>
        <r>
          <rPr>
            <b/>
            <sz val="9"/>
            <color indexed="81"/>
            <rFont val="Tahoma"/>
            <family val="2"/>
          </rPr>
          <t>Ricardo Barbosa Sousa:</t>
        </r>
        <r>
          <rPr>
            <sz val="9"/>
            <color indexed="81"/>
            <rFont val="Tahoma"/>
            <family val="2"/>
          </rPr>
          <t xml:space="preserve">
map maintenance (GLC node marginalization from Carlevaris-Bianco and Eustice work), multi-session (alignment of multiple relative graphs: session associates an anchor node to contain info of global to session frames)</t>
        </r>
      </text>
    </comment>
    <comment ref="I54" authorId="0" shapeId="0" xr:uid="{4BB25ED1-3532-4237-A172-5811707D330C}">
      <text>
        <r>
          <rPr>
            <b/>
            <sz val="9"/>
            <color indexed="81"/>
            <rFont val="Tahoma"/>
            <family val="2"/>
          </rPr>
          <t>Ricardo Barbosa Sousa:</t>
        </r>
        <r>
          <rPr>
            <sz val="9"/>
            <color indexed="81"/>
            <rFont val="Tahoma"/>
            <family val="2"/>
          </rPr>
          <t xml:space="preserve">
3D (particle filter-based approach for place recog, odometry for relative pose)</t>
        </r>
      </text>
    </comment>
    <comment ref="J54" authorId="0" shapeId="0" xr:uid="{A2AF8406-CEA8-4061-8D45-F9BD395D1ADB}">
      <text>
        <r>
          <rPr>
            <b/>
            <sz val="9"/>
            <color indexed="81"/>
            <rFont val="Tahoma"/>
            <family val="2"/>
          </rPr>
          <t>Ricardo Barbosa Sousa:</t>
        </r>
        <r>
          <rPr>
            <sz val="9"/>
            <color indexed="81"/>
            <rFont val="Tahoma"/>
            <family val="2"/>
          </rPr>
          <t xml:space="preserve">
topological (planar segments as nodes, even sparse PC conserve curvature of the ship's exterior hull</t>
        </r>
      </text>
    </comment>
    <comment ref="L54" authorId="0" shapeId="0" xr:uid="{EC8FB428-A70F-43EF-A4EA-C4FB46562979}">
      <text>
        <r>
          <rPr>
            <b/>
            <sz val="9"/>
            <color indexed="81"/>
            <rFont val="Tahoma"/>
            <family val="2"/>
          </rPr>
          <t>Ricardo Barbosa Sousa:</t>
        </r>
        <r>
          <rPr>
            <sz val="9"/>
            <color indexed="81"/>
            <rFont val="Tahoma"/>
            <family val="2"/>
          </rPr>
          <t xml:space="preserve">
allows offline GLC-sparsification</t>
        </r>
      </text>
    </comment>
    <comment ref="P54" authorId="0" shapeId="0" xr:uid="{D4C12385-5353-4D5B-B3D5-380CEBB65E87}">
      <text>
        <r>
          <rPr>
            <b/>
            <sz val="9"/>
            <color indexed="81"/>
            <rFont val="Tahoma"/>
            <family val="2"/>
          </rPr>
          <t>Ricardo Barbosa Sousa:</t>
        </r>
        <r>
          <rPr>
            <sz val="9"/>
            <color indexed="81"/>
            <rFont val="Tahoma"/>
            <family val="2"/>
          </rPr>
          <t xml:space="preserve">
CAD model (ship hull) + registration of DVL to CAD mesh vertices</t>
        </r>
      </text>
    </comment>
    <comment ref="R54" authorId="0" shapeId="0" xr:uid="{199A41D9-88CD-49EF-B792-2009660A8B45}">
      <text>
        <r>
          <rPr>
            <b/>
            <sz val="9"/>
            <color indexed="81"/>
            <rFont val="Tahoma"/>
            <family val="2"/>
          </rPr>
          <t>Ricardo Barbosa Sousa:</t>
        </r>
        <r>
          <rPr>
            <sz val="9"/>
            <color indexed="81"/>
            <rFont val="Tahoma"/>
            <family val="2"/>
          </rPr>
          <t xml:space="preserve">
10km (2.619km for USS saratoga + 7.540km for SS Curtiss)</t>
        </r>
      </text>
    </comment>
    <comment ref="S54" authorId="0" shapeId="0" xr:uid="{E633C18A-E3A7-4159-808A-2B30DB7CA532}">
      <text>
        <r>
          <rPr>
            <b/>
            <sz val="9"/>
            <color indexed="81"/>
            <rFont val="Tahoma"/>
            <family val="2"/>
          </rPr>
          <t>Ricardo Barbosa Sousa:</t>
        </r>
        <r>
          <rPr>
            <sz val="9"/>
            <color indexed="81"/>
            <rFont val="Tahoma"/>
            <family val="2"/>
          </rPr>
          <t xml:space="preserve">
3years (8 runs of 4 non-consecutive days + 12 runs on 6 non-consecutive days over &gt;&gt; all over span of 3years</t>
        </r>
      </text>
    </comment>
    <comment ref="H55" authorId="0" shapeId="0" xr:uid="{E8010681-7D6B-43FC-82D7-1BE7055D4862}">
      <text>
        <r>
          <rPr>
            <b/>
            <sz val="9"/>
            <color indexed="81"/>
            <rFont val="Tahoma"/>
            <family val="2"/>
          </rPr>
          <t>Ricardo Barbosa Sousa:</t>
        </r>
        <r>
          <rPr>
            <sz val="9"/>
            <color indexed="81"/>
            <rFont val="Tahoma"/>
            <family val="2"/>
          </rPr>
          <t xml:space="preserve">
map maintenance (summary map = subset selected of landmarks available global map, scoring functions + sampling policies: predict usefulness individual landmark ~ #observations + #distinct sessions obs + last appear time instant + LTM-STM score; threshold | best N | LRU sampling), multi-session (off-vehicle computer processess multiple sessions data for LT info of environment, global batch optimization over all sessions for geometric consistency; minimize reprojection + odo errors), computational performance (Summary maps small + efficient and robust for online operation)</t>
        </r>
      </text>
    </comment>
    <comment ref="I55" authorId="0" shapeId="0" xr:uid="{6C95EA98-EB56-4BA8-ACC7-3A5F32D2878F}">
      <text>
        <r>
          <rPr>
            <b/>
            <sz val="9"/>
            <color indexed="81"/>
            <rFont val="Tahoma"/>
            <family val="2"/>
          </rPr>
          <t>Ricardo Barbosa Sousa:</t>
        </r>
        <r>
          <rPr>
            <sz val="9"/>
            <color indexed="81"/>
            <rFont val="Tahoma"/>
            <family val="2"/>
          </rPr>
          <t xml:space="preserve">
3D (estimate pse between the vehicle frame current img vs closest map frame, 2D features - 3D landmarks matching)</t>
        </r>
      </text>
    </comment>
    <comment ref="J55" authorId="0" shapeId="0" xr:uid="{477F60E5-1F3E-4472-8C40-71D78783AF4D}">
      <text>
        <r>
          <rPr>
            <b/>
            <sz val="9"/>
            <color indexed="81"/>
            <rFont val="Tahoma"/>
            <family val="2"/>
          </rPr>
          <t>Ricardo Barbosa Sousa:</t>
        </r>
        <r>
          <rPr>
            <sz val="9"/>
            <color indexed="81"/>
            <rFont val="Tahoma"/>
            <family val="2"/>
          </rPr>
          <t xml:space="preserve">
topological (map frames - estimate vehicle and landmark poses relative to these frames, init based on first dataset, store metric data; vehicle frames; landmarks - 3d points in real world from triangulation of tracked img features)</t>
        </r>
      </text>
    </comment>
    <comment ref="L55" authorId="0" shapeId="0" xr:uid="{C67E8F62-E81B-4895-80A0-EA1EEF0C7C2C}">
      <text>
        <r>
          <rPr>
            <b/>
            <sz val="9"/>
            <color indexed="81"/>
            <rFont val="Tahoma"/>
            <family val="2"/>
          </rPr>
          <t>Ricardo Barbosa Sousa:</t>
        </r>
        <r>
          <rPr>
            <sz val="9"/>
            <color indexed="81"/>
            <rFont val="Tahoma"/>
            <family val="2"/>
          </rPr>
          <t xml:space="preserve">
online (localization) / offline (maintenance)</t>
        </r>
      </text>
    </comment>
    <comment ref="R55" authorId="0" shapeId="0" xr:uid="{4399A2E8-D8AB-4766-9443-771B28389949}">
      <text>
        <r>
          <rPr>
            <b/>
            <sz val="9"/>
            <color indexed="81"/>
            <rFont val="Tahoma"/>
            <family val="2"/>
          </rPr>
          <t>Ricardo Barbosa Sousa:</t>
        </r>
        <r>
          <rPr>
            <sz val="9"/>
            <color indexed="81"/>
            <rFont val="Tahoma"/>
            <family val="2"/>
          </rPr>
          <t xml:space="preserve">
33 recordings 200m path
22 recordings ~1km route</t>
        </r>
      </text>
    </comment>
    <comment ref="S55" authorId="0" shapeId="0" xr:uid="{C6CC944D-31FF-4D05-8C07-A46CFC719675}">
      <text>
        <r>
          <rPr>
            <b/>
            <sz val="9"/>
            <color indexed="81"/>
            <rFont val="Tahoma"/>
            <family val="2"/>
          </rPr>
          <t>Ricardo Barbosa Sousa:</t>
        </r>
        <r>
          <rPr>
            <sz val="9"/>
            <color indexed="81"/>
            <rFont val="Tahoma"/>
            <family val="2"/>
          </rPr>
          <t xml:space="preserve">
maximum interval 1y</t>
        </r>
      </text>
    </comment>
    <comment ref="H56" authorId="0" shapeId="0" xr:uid="{430CCCCD-EAC5-4B61-81B3-58160422891B}">
      <text>
        <r>
          <rPr>
            <b/>
            <sz val="9"/>
            <color indexed="81"/>
            <rFont val="Tahoma"/>
            <family val="2"/>
          </rPr>
          <t>Ricardo Barbosa Sousa:</t>
        </r>
        <r>
          <rPr>
            <sz val="9"/>
            <color indexed="81"/>
            <rFont val="Tahoma"/>
            <family val="2"/>
          </rPr>
          <t xml:space="preserve">
invariant / stable / consistent features (ceillin vision SLAM, visual node descriptor VND = set edge points + orientations in img, extract edge points based on local statistics of gradient magnitude), dynamic environments (Dynamic Edge Link to represent environ changes implicitly in the map, strength link dependent on environ changes), map maintenance (delete unreachable nodes)</t>
        </r>
      </text>
    </comment>
    <comment ref="I56" authorId="0" shapeId="0" xr:uid="{C99DEEB2-3C1C-432D-A237-2CC15BC48A7F}">
      <text>
        <r>
          <rPr>
            <b/>
            <sz val="9"/>
            <color indexed="81"/>
            <rFont val="Tahoma"/>
            <family val="2"/>
          </rPr>
          <t>Ricardo Barbosa Sousa:</t>
        </r>
        <r>
          <rPr>
            <sz val="9"/>
            <color indexed="81"/>
            <rFont val="Tahoma"/>
            <family val="2"/>
          </rPr>
          <t xml:space="preserve">
2D (ICP matching 2 VND for data association, no need for height estimation of visual feature)</t>
        </r>
      </text>
    </comment>
    <comment ref="J56" authorId="0" shapeId="0" xr:uid="{F98A4460-595A-4CEF-B2D4-0F8D8330E23F}">
      <text>
        <r>
          <rPr>
            <b/>
            <sz val="9"/>
            <color indexed="81"/>
            <rFont val="Tahoma"/>
            <family val="2"/>
          </rPr>
          <t>Ricardo Barbosa Sousa:</t>
        </r>
        <r>
          <rPr>
            <sz val="9"/>
            <color indexed="81"/>
            <rFont val="Tahoma"/>
            <family val="2"/>
          </rPr>
          <t xml:space="preserve">
topological (node = pose , 3 types of pose: normal - used for locazitation + WP -, boundary - border mapped region -, base - start new explore and exploit; edge ~ adjacency matrix, Delaunay Triangulation to connect nodes, entry matrix = f(euclidean dist, safety, localizability))</t>
        </r>
      </text>
    </comment>
    <comment ref="P56" authorId="0" shapeId="0" xr:uid="{7A2D654A-3766-4306-A41A-943657610A39}">
      <text>
        <r>
          <rPr>
            <b/>
            <sz val="9"/>
            <color indexed="81"/>
            <rFont val="Tahoma"/>
            <family val="2"/>
          </rPr>
          <t>Ricardo Barbosa Sousa:</t>
        </r>
        <r>
          <rPr>
            <sz val="9"/>
            <color indexed="81"/>
            <rFont val="Tahoma"/>
            <family val="2"/>
          </rPr>
          <t xml:space="preserve">
mark on the floor node points</t>
        </r>
      </text>
    </comment>
    <comment ref="H57" authorId="0" shapeId="0" xr:uid="{9A4295B1-8AA5-4BB5-8135-4DB025FD343F}">
      <text>
        <r>
          <rPr>
            <b/>
            <sz val="9"/>
            <color indexed="81"/>
            <rFont val="Tahoma"/>
            <family val="2"/>
          </rPr>
          <t>Ricardo Barbosa Sousa:</t>
        </r>
        <r>
          <rPr>
            <sz val="9"/>
            <color indexed="81"/>
            <rFont val="Tahoma"/>
            <family val="2"/>
          </rPr>
          <t xml:space="preserve">
visual varying conditions (discriminative visual features from DCNN, preserve compression of DCNN features using principal component analysis PCA + cross domain scene matchinng by naïve Bayes NN, no requirement for spatial info, cross-domain libraries: season, route, full; DCNN features output of 4096 dimen from fc6 layers AlexNEt in Caffe)</t>
        </r>
      </text>
    </comment>
    <comment ref="I57" authorId="0" shapeId="0" xr:uid="{97FA49C4-5433-49E9-A8E5-BCE0FFFBCEAE}">
      <text>
        <r>
          <rPr>
            <b/>
            <sz val="9"/>
            <color indexed="81"/>
            <rFont val="Tahoma"/>
            <family val="2"/>
          </rPr>
          <t>Ricardo Barbosa Sousa:</t>
        </r>
        <r>
          <rPr>
            <sz val="9"/>
            <color indexed="81"/>
            <rFont val="Tahoma"/>
            <family val="2"/>
          </rPr>
          <t xml:space="preserve">
topological (classification task of query img into one place classes / database img, naïve Bayes NN formulation to model img2class dist for recognition cross domain imgs)
class represented by collection of library features</t>
        </r>
      </text>
    </comment>
    <comment ref="P57" authorId="0" shapeId="0" xr:uid="{B0897726-3B5B-4797-94CF-96AA3C88DA47}">
      <text>
        <r>
          <rPr>
            <b/>
            <sz val="9"/>
            <color indexed="81"/>
            <rFont val="Tahoma"/>
            <family val="2"/>
          </rPr>
          <t>Ricardo Barbosa Sousa:</t>
        </r>
        <r>
          <rPr>
            <sz val="9"/>
            <color indexed="81"/>
            <rFont val="Tahoma"/>
            <family val="2"/>
          </rPr>
          <t xml:space="preserve">
manual annotation (manual selection from database most similar)</t>
        </r>
      </text>
    </comment>
    <comment ref="H58" authorId="0" shapeId="0" xr:uid="{A89FE428-D33D-4F10-B713-15F6976EE28C}">
      <text>
        <r>
          <rPr>
            <b/>
            <sz val="9"/>
            <color indexed="81"/>
            <rFont val="Tahoma"/>
            <family val="2"/>
          </rPr>
          <t>Ricardo Barbosa Sousa:</t>
        </r>
        <r>
          <rPr>
            <sz val="9"/>
            <color indexed="81"/>
            <rFont val="Tahoma"/>
            <family val="2"/>
          </rPr>
          <t xml:space="preserve">
visual varying conditions (multimodal features for regularized sparse opti, regularization term to identify shared representative feature that could be long-term changes for lifelong, 6 types visual features: color histograms, GIST, HOG, LBP local binary pattern, SURF, CNN)</t>
        </r>
      </text>
    </comment>
    <comment ref="I58" authorId="0" shapeId="0" xr:uid="{AC16C531-7DC2-4638-9C9E-42694935CA01}">
      <text>
        <r>
          <rPr>
            <b/>
            <sz val="9"/>
            <color indexed="81"/>
            <rFont val="Tahoma"/>
            <family val="2"/>
          </rPr>
          <t>Ricardo Barbosa Sousa:</t>
        </r>
        <r>
          <rPr>
            <sz val="9"/>
            <color indexed="81"/>
            <rFont val="Tahoma"/>
            <family val="2"/>
          </rPr>
          <t xml:space="preserve">
topological (l21 regularizaed sparse opti)
shared representative apppearance as regularized sparse oiptimization &gt;&gt; optimal weight feature modality &gt;&gt; normalized weight times feature similarity</t>
        </r>
      </text>
    </comment>
    <comment ref="L58" authorId="0" shapeId="0" xr:uid="{4CF0C828-21FF-412C-9E60-2BB84A287C25}">
      <text>
        <r>
          <rPr>
            <b/>
            <sz val="9"/>
            <color indexed="81"/>
            <rFont val="Tahoma"/>
            <family val="2"/>
          </rPr>
          <t>Ricardo Barbosa Sousa:</t>
        </r>
        <r>
          <rPr>
            <sz val="9"/>
            <color indexed="81"/>
            <rFont val="Tahoma"/>
            <family val="2"/>
          </rPr>
          <t xml:space="preserve">
online can compute similarity and match
offline train / optimize weight matrix</t>
        </r>
      </text>
    </comment>
    <comment ref="H59" authorId="0" shapeId="0" xr:uid="{AFB9CF29-00E3-401B-84C4-58F84957AAAB}">
      <text>
        <r>
          <rPr>
            <b/>
            <sz val="9"/>
            <color indexed="81"/>
            <rFont val="Tahoma"/>
            <family val="2"/>
          </rPr>
          <t>Ricardo Barbosa Sousa:</t>
        </r>
        <r>
          <rPr>
            <sz val="9"/>
            <color indexed="81"/>
            <rFont val="Tahoma"/>
            <family val="2"/>
          </rPr>
          <t xml:space="preserve">
dynamic environments (classify obs as long / short / dynamic features, Varying Graphical Network to track correlations between obs of unmapped objs + correlations to permanent map, match LTF to map if prob. &gt; e_ltf - compute for STF)</t>
        </r>
      </text>
    </comment>
    <comment ref="I59" authorId="0" shapeId="0" xr:uid="{33155170-A997-4CAD-B9F3-EC37697E554E}">
      <text>
        <r>
          <rPr>
            <b/>
            <sz val="9"/>
            <color indexed="81"/>
            <rFont val="Tahoma"/>
            <family val="2"/>
          </rPr>
          <t>Ricardo Barbosa Sousa:</t>
        </r>
        <r>
          <rPr>
            <sz val="9"/>
            <color indexed="81"/>
            <rFont val="Tahoma"/>
            <family val="2"/>
          </rPr>
          <t xml:space="preserve">
2D (episodic non-Markov localization, Bayesian-based, represent varying nature of localization using VGN - relation LTF to map + correlat between successive poses of odo - DF and STF encoded as varying nodes</t>
        </r>
      </text>
    </comment>
    <comment ref="J59" authorId="0" shapeId="0" xr:uid="{39ED3C3D-9E6E-45BA-A21C-0E0ACD99D656}">
      <text>
        <r>
          <rPr>
            <b/>
            <sz val="9"/>
            <color indexed="81"/>
            <rFont val="Tahoma"/>
            <family val="2"/>
          </rPr>
          <t>Ricardo Barbosa Sousa:</t>
        </r>
        <r>
          <rPr>
            <sz val="9"/>
            <color indexed="81"/>
            <rFont val="Tahoma"/>
            <family val="2"/>
          </rPr>
          <t xml:space="preserve">
2D vector map (line segment, analytic ray cast to identify if point matches line, if point match line = LTF, non-LTF and matches w/ non-LTF observed prior timesteps classified as STF, remaining dynamic objs)</t>
        </r>
      </text>
    </comment>
    <comment ref="L59" authorId="0" shapeId="0" xr:uid="{CB83B840-FE34-4396-98BA-3F8158CE5B4E}">
      <text>
        <r>
          <rPr>
            <b/>
            <sz val="9"/>
            <color indexed="81"/>
            <rFont val="Tahoma"/>
            <family val="2"/>
          </rPr>
          <t>Ricardo Barbosa Sousa:</t>
        </r>
        <r>
          <rPr>
            <sz val="9"/>
            <color indexed="81"/>
            <rFont val="Tahoma"/>
            <family val="2"/>
          </rPr>
          <t xml:space="preserve">
even though it requires a 2D vector map</t>
        </r>
      </text>
    </comment>
    <comment ref="P59" authorId="0" shapeId="0" xr:uid="{5626E64A-195F-4EED-BB5B-D637C0D49566}">
      <text>
        <r>
          <rPr>
            <b/>
            <sz val="9"/>
            <color indexed="81"/>
            <rFont val="Tahoma"/>
            <family val="2"/>
          </rPr>
          <t>Ricardo Barbosa Sousa:</t>
        </r>
        <r>
          <rPr>
            <sz val="9"/>
            <color indexed="81"/>
            <rFont val="Tahoma"/>
            <family val="2"/>
          </rPr>
          <t xml:space="preserve">
mannual annotation (static offline w/ manual corrections)</t>
        </r>
      </text>
    </comment>
    <comment ref="R59" authorId="0" shapeId="0" xr:uid="{9D527803-6632-4C5F-9D30-C058705117F3}">
      <text>
        <r>
          <rPr>
            <b/>
            <sz val="9"/>
            <color indexed="81"/>
            <rFont val="Tahoma"/>
            <family val="2"/>
          </rPr>
          <t>Ricardo Barbosa Sousa:</t>
        </r>
        <r>
          <rPr>
            <sz val="9"/>
            <color indexed="81"/>
            <rFont val="Tahoma"/>
            <family val="2"/>
          </rPr>
          <t xml:space="preserve">
5.8km (Freiburg), 9.6km (Örebro), 1000km (CoBots)</t>
        </r>
      </text>
    </comment>
    <comment ref="S59" authorId="0" shapeId="0" xr:uid="{7640BD37-9DE4-4668-8D7F-1BF7CF762F76}">
      <text>
        <r>
          <rPr>
            <b/>
            <sz val="9"/>
            <color indexed="81"/>
            <rFont val="Tahoma"/>
            <family val="2"/>
          </rPr>
          <t>Ricardo Barbosa Sousa:</t>
        </r>
        <r>
          <rPr>
            <sz val="9"/>
            <color indexed="81"/>
            <rFont val="Tahoma"/>
            <family val="2"/>
          </rPr>
          <t xml:space="preserve">
1day, 5weeks, sep2011 - jan2014</t>
        </r>
      </text>
    </comment>
    <comment ref="H60" authorId="0" shapeId="0" xr:uid="{93022C2B-D2CE-41CD-B411-19D843BF4C8F}">
      <text>
        <r>
          <rPr>
            <b/>
            <sz val="9"/>
            <color indexed="81"/>
            <rFont val="Tahoma"/>
            <family val="2"/>
          </rPr>
          <t>Ricardo Barbosa Sousa:</t>
        </r>
        <r>
          <rPr>
            <sz val="9"/>
            <color indexed="81"/>
            <rFont val="Tahoma"/>
            <family val="2"/>
          </rPr>
          <t xml:space="preserve">
visual varying conditions, multi-session (pixel-level alignment, visual SLAM to identify imgs roughly from same scene &gt; SIFT Flow precise alignment using dense SIFT, use 3D landmark positions from visual SLAM + GPS + compass to bias img registration process, Set Cover Problem &gt; Img regist w/ flow, img pyramids speed up matching), map maintenance (smart factors that enables rmv landmark and its measurements from factor graph using Schur complement)</t>
        </r>
      </text>
    </comment>
    <comment ref="I60" authorId="0" shapeId="0" xr:uid="{39479BF8-3BCA-4F2B-BA3E-6EE2E0AC570F}">
      <text>
        <r>
          <rPr>
            <b/>
            <sz val="9"/>
            <color indexed="81"/>
            <rFont val="Tahoma"/>
            <family val="2"/>
          </rPr>
          <t>Ricardo Barbosa Sousa:</t>
        </r>
        <r>
          <rPr>
            <sz val="9"/>
            <color indexed="81"/>
            <rFont val="Tahoma"/>
            <family val="2"/>
          </rPr>
          <t xml:space="preserve">
3D (300 Harris corner features + SIFT Flow)</t>
        </r>
      </text>
    </comment>
    <comment ref="P60" authorId="0" shapeId="0" xr:uid="{2D3EEB72-6186-470A-BA47-33A8A631A584}">
      <text>
        <r>
          <rPr>
            <b/>
            <sz val="9"/>
            <color indexed="81"/>
            <rFont val="Tahoma"/>
            <family val="2"/>
          </rPr>
          <t>Ricardo Barbosa Sousa:</t>
        </r>
        <r>
          <rPr>
            <sz val="9"/>
            <color indexed="81"/>
            <rFont val="Tahoma"/>
            <family val="2"/>
          </rPr>
          <t xml:space="preserve">
manual annotation (final stage = human inspection)
manual labeled alignments</t>
        </r>
      </text>
    </comment>
    <comment ref="H61" authorId="0" shapeId="0" xr:uid="{2DB2E908-FCEB-454B-8A96-23E92546FB7A}">
      <text>
        <r>
          <rPr>
            <b/>
            <sz val="9"/>
            <color indexed="81"/>
            <rFont val="Tahoma"/>
            <family val="2"/>
          </rPr>
          <t>Ricardo Barbosa Sousa:</t>
        </r>
        <r>
          <rPr>
            <sz val="9"/>
            <color indexed="81"/>
            <rFont val="Tahoma"/>
            <family val="2"/>
          </rPr>
          <t xml:space="preserve">
visual varying conditions (DCNN to lear visual discriminante image regions, stable regions confine the feature extraction for robust scene description, FastNet), computational performance (projection of original vector to lower dimensions using Spparse Random Projection to improve computational performance)</t>
        </r>
      </text>
    </comment>
    <comment ref="I61" authorId="0" shapeId="0" xr:uid="{B863B54E-9FAB-490E-83C1-7672D64CC4C6}">
      <text>
        <r>
          <rPr>
            <b/>
            <sz val="9"/>
            <color indexed="81"/>
            <rFont val="Tahoma"/>
            <family val="2"/>
          </rPr>
          <t>Ricardo Barbosa Sousa:</t>
        </r>
        <r>
          <rPr>
            <sz val="9"/>
            <color indexed="81"/>
            <rFont val="Tahoma"/>
            <family val="2"/>
          </rPr>
          <t xml:space="preserve">
topological (L2 distance of descriptors, projection of original vector to lower dimensions using Spparse Random Projection to improve computational performance)</t>
        </r>
      </text>
    </comment>
    <comment ref="L61" authorId="0" shapeId="0" xr:uid="{D0419C9E-DAB5-4298-8EE8-C0EEFBF2F4D3}">
      <text>
        <r>
          <rPr>
            <b/>
            <sz val="9"/>
            <color indexed="81"/>
            <rFont val="Tahoma"/>
            <family val="2"/>
          </rPr>
          <t>Ricardo Barbosa Sousa:</t>
        </r>
        <r>
          <rPr>
            <sz val="9"/>
            <color indexed="81"/>
            <rFont val="Tahoma"/>
            <family val="2"/>
          </rPr>
          <t xml:space="preserve">
even though it requires training the network</t>
        </r>
      </text>
    </comment>
    <comment ref="P61" authorId="0" shapeId="0" xr:uid="{50DC7120-7644-44A0-8E5B-39EEFD4AB2EB}">
      <text>
        <r>
          <rPr>
            <b/>
            <sz val="9"/>
            <color indexed="81"/>
            <rFont val="Tahoma"/>
            <family val="2"/>
          </rPr>
          <t>Ricardo Barbosa Sousa:</t>
        </r>
        <r>
          <rPr>
            <sz val="9"/>
            <color indexed="81"/>
            <rFont val="Tahoma"/>
            <family val="2"/>
          </rPr>
          <t xml:space="preserve">
manual annotation (piwel segmentation)</t>
        </r>
      </text>
    </comment>
    <comment ref="H62" authorId="0" shapeId="0" xr:uid="{CE30BAC6-1F89-4BCE-8F83-D599B2F70D61}">
      <text>
        <r>
          <rPr>
            <b/>
            <sz val="9"/>
            <color indexed="81"/>
            <rFont val="Tahoma"/>
            <family val="2"/>
          </rPr>
          <t>Ricardo Barbosa Sousa:</t>
        </r>
        <r>
          <rPr>
            <sz val="9"/>
            <color indexed="81"/>
            <rFont val="Tahoma"/>
            <family val="2"/>
          </rPr>
          <t xml:space="preserve">
dynamic environments (assume mid to long-term process periodic, uncertainty states ~ prob funct of time, identify parameters using spectral analysis = fourier transform., reconstruct &gt; add new obs &gt; update model &gt; predict future state w/ given confidence, general method to build and update spatiotemp model from sporadic irregular obs in incremental manner, FreMEn extended w/ persistence model as STM to represent obs recent)</t>
        </r>
      </text>
    </comment>
    <comment ref="J62" authorId="0" shapeId="0" xr:uid="{C3205CA3-A4C8-4070-B1AD-BA152BD7B725}">
      <text>
        <r>
          <rPr>
            <b/>
            <sz val="9"/>
            <color indexed="81"/>
            <rFont val="Tahoma"/>
            <family val="2"/>
          </rPr>
          <t>Ricardo Barbosa Sousa:</t>
        </r>
        <r>
          <rPr>
            <sz val="9"/>
            <color indexed="81"/>
            <rFont val="Tahoma"/>
            <family val="2"/>
          </rPr>
          <t xml:space="preserve">
3D grid (spectral analysis can be perform in diff map representations, model state using spectral analysis)
frequency-enhanced map</t>
        </r>
      </text>
    </comment>
    <comment ref="P62" authorId="0" shapeId="0" xr:uid="{3CF8261F-99B7-4466-AA6F-4EF584FE71CD}">
      <text>
        <r>
          <rPr>
            <b/>
            <sz val="9"/>
            <color indexed="81"/>
            <rFont val="Tahoma"/>
            <family val="2"/>
          </rPr>
          <t>Ricardo Barbosa Sousa:</t>
        </r>
        <r>
          <rPr>
            <sz val="9"/>
            <color indexed="81"/>
            <rFont val="Tahoma"/>
            <family val="2"/>
          </rPr>
          <t xml:space="preserve">
independent localization infrastructure
https://doi.org/10.1109/ICAR.2013.6766520</t>
        </r>
      </text>
    </comment>
    <comment ref="H63" authorId="0" shapeId="0" xr:uid="{40CAA3D1-A419-4100-9F4D-676EABF5528B}">
      <text>
        <r>
          <rPr>
            <b/>
            <sz val="9"/>
            <color indexed="81"/>
            <rFont val="Tahoma"/>
            <family val="2"/>
          </rPr>
          <t>Ricardo Barbosa Sousa:</t>
        </r>
        <r>
          <rPr>
            <sz val="9"/>
            <color indexed="81"/>
            <rFont val="Tahoma"/>
            <family val="2"/>
          </rPr>
          <t xml:space="preserve">
map maintenance (mutual information quantified by entropy recution in system after integrating obs, retrieve muutual info from uncertainty of obs and innovation matrix ~ marginal covariances of poses in obs + using initial guess of obs), computational performance (improve computation time for node reduction)</t>
        </r>
      </text>
    </comment>
    <comment ref="I63" authorId="0" shapeId="0" xr:uid="{1FB8E4DF-A0BC-4546-BFD4-69B47847594A}">
      <text>
        <r>
          <rPr>
            <b/>
            <sz val="9"/>
            <color indexed="81"/>
            <rFont val="Tahoma"/>
            <family val="2"/>
          </rPr>
          <t>Ricardo Barbosa Sousa:</t>
        </r>
        <r>
          <rPr>
            <sz val="9"/>
            <color indexed="81"/>
            <rFont val="Tahoma"/>
            <family val="2"/>
          </rPr>
          <t xml:space="preserve">
3D (odometry, loop returns set candidate pose &gt; compute possible links + mutual information &gt; start w/ most informative candidate to obtain link)</t>
        </r>
      </text>
    </comment>
    <comment ref="J63" authorId="0" shapeId="0" xr:uid="{A517B306-0B65-4014-A0D9-C3CA37FEF3F5}">
      <text>
        <r>
          <rPr>
            <b/>
            <sz val="9"/>
            <color indexed="81"/>
            <rFont val="Tahoma"/>
            <family val="2"/>
          </rPr>
          <t>Ricardo Barbosa Sousa:</t>
        </r>
        <r>
          <rPr>
            <sz val="9"/>
            <color indexed="81"/>
            <rFont val="Tahoma"/>
            <family val="2"/>
          </rPr>
          <t xml:space="preserve">
topological (graph SLAM, add nodes only if it is part of an informative link or possible established links are informative)</t>
        </r>
      </text>
    </comment>
    <comment ref="L63" authorId="0" shapeId="0" xr:uid="{ACEE2F34-752F-4E79-9055-69E33009D0AA}">
      <text>
        <r>
          <rPr>
            <b/>
            <sz val="9"/>
            <color indexed="81"/>
            <rFont val="Tahoma"/>
            <family val="2"/>
          </rPr>
          <t>Ricardo Barbosa Sousa:</t>
        </r>
        <r>
          <rPr>
            <sz val="9"/>
            <color indexed="81"/>
            <rFont val="Tahoma"/>
            <family val="2"/>
          </rPr>
          <t xml:space="preserve">
online (incremental solution for nonlinear least squares)</t>
        </r>
      </text>
    </comment>
    <comment ref="H64" authorId="0" shapeId="0" xr:uid="{6C76C363-C769-460A-8512-A59A0108A2D2}">
      <text>
        <r>
          <rPr>
            <b/>
            <sz val="9"/>
            <color indexed="81"/>
            <rFont val="Tahoma"/>
            <family val="2"/>
          </rPr>
          <t>Ricardo Barbosa Sousa:</t>
        </r>
        <r>
          <rPr>
            <sz val="9"/>
            <color indexed="81"/>
            <rFont val="Tahoma"/>
            <family val="2"/>
          </rPr>
          <t xml:space="preserve">
visual varying conditions (compatible with different types of descriptors e.g. GIST HOG, whole scene descriptors), dynamic environments (sparse noise can account dynamic changes or motion blurs, computational performance (sparse l1-min problem for fast convex opti)</t>
        </r>
      </text>
    </comment>
    <comment ref="I64" authorId="0" shapeId="0" xr:uid="{8D85D87E-DEF1-4AB0-976B-CA635A2B6A3B}">
      <text>
        <r>
          <rPr>
            <b/>
            <sz val="9"/>
            <color indexed="81"/>
            <rFont val="Tahoma"/>
            <family val="2"/>
          </rPr>
          <t>Ricardo Barbosa Sousa:</t>
        </r>
        <r>
          <rPr>
            <sz val="9"/>
            <color indexed="81"/>
            <rFont val="Tahoma"/>
            <family val="2"/>
          </rPr>
          <t xml:space="preserve">
topological (l1 minimization problem)
dictionary + image &gt;&gt; homotopy approach to solve convex opti problem</t>
        </r>
      </text>
    </comment>
    <comment ref="J64" authorId="0" shapeId="0" xr:uid="{3BABDE5B-0C9E-434E-A043-9C797AA05B0A}">
      <text>
        <r>
          <rPr>
            <b/>
            <sz val="9"/>
            <color indexed="81"/>
            <rFont val="Tahoma"/>
            <family val="2"/>
          </rPr>
          <t>Ricardo Barbosa Sousa:</t>
        </r>
        <r>
          <rPr>
            <sz val="9"/>
            <color indexed="81"/>
            <rFont val="Tahoma"/>
            <family val="2"/>
          </rPr>
          <t xml:space="preserve">
dictionary (incremental and online, can be whole iomg or descriptors e.g. HOG or GIST)</t>
        </r>
      </text>
    </comment>
    <comment ref="L64" authorId="0" shapeId="0" xr:uid="{3C3A7307-8710-452F-B1F8-FAD1C29EBC2D}">
      <text>
        <r>
          <rPr>
            <b/>
            <sz val="9"/>
            <color indexed="81"/>
            <rFont val="Tahoma"/>
            <family val="2"/>
          </rPr>
          <t>Ricardo Barbosa Sousa:</t>
        </r>
        <r>
          <rPr>
            <sz val="9"/>
            <color indexed="81"/>
            <rFont val="Tahoma"/>
            <family val="2"/>
          </rPr>
          <t xml:space="preserve">
no need for offline given incremental building of the dictionary</t>
        </r>
      </text>
    </comment>
    <comment ref="H65" authorId="0" shapeId="0" xr:uid="{F8422512-3E59-48A4-8B74-C255C77EFB26}">
      <text>
        <r>
          <rPr>
            <b/>
            <sz val="9"/>
            <color indexed="81"/>
            <rFont val="Tahoma"/>
            <family val="2"/>
          </rPr>
          <t>Ricardo Barbosa Sousa:</t>
        </r>
        <r>
          <rPr>
            <sz val="9"/>
            <color indexed="81"/>
            <rFont val="Tahoma"/>
            <family val="2"/>
          </rPr>
          <t xml:space="preserve">
visual varying conditions (filtering - img features to find small set potential places + reranking process on potential place, global + local features from CNN pre-trained in ImageNet, edge boxes to extract landmarks, similarity measure considers spatial + scale distributions of landmarks)</t>
        </r>
      </text>
    </comment>
    <comment ref="I65" authorId="0" shapeId="0" xr:uid="{5A2D5AD6-E0D4-4945-8BA7-62E5B52273C3}">
      <text>
        <r>
          <rPr>
            <b/>
            <sz val="9"/>
            <color indexed="81"/>
            <rFont val="Tahoma"/>
            <family val="2"/>
          </rPr>
          <t>Ricardo Barbosa Sousa:</t>
        </r>
        <r>
          <rPr>
            <sz val="9"/>
            <color indexed="81"/>
            <rFont val="Tahoma"/>
            <family val="2"/>
          </rPr>
          <t xml:space="preserve">
topological (edge boxes to extract features, , feature reduction on random selection technique to avoid training process + compute, img filtering by ranking it on cosine distance of descriptors + select top K places, crosscheck to obtain mutually matched landmarks &gt; reranking based on position + scale similarity)</t>
        </r>
      </text>
    </comment>
    <comment ref="O65" authorId="0" shapeId="0" xr:uid="{B9C0BC32-F2D3-4447-A2A9-A83456820DA0}">
      <text>
        <r>
          <rPr>
            <b/>
            <sz val="9"/>
            <color indexed="81"/>
            <rFont val="Tahoma"/>
            <family val="2"/>
          </rPr>
          <t>Ricardo Barbosa Sousa:</t>
        </r>
        <r>
          <rPr>
            <sz val="9"/>
            <color indexed="81"/>
            <rFont val="Tahoma"/>
            <family val="2"/>
          </rPr>
          <t xml:space="preserve">
computational / time complexity oly evaluated in theory</t>
        </r>
      </text>
    </comment>
    <comment ref="H66" authorId="0" shapeId="0" xr:uid="{B8621F80-DD8F-48C5-B4EA-FE6DB47E4350}">
      <text>
        <r>
          <rPr>
            <b/>
            <sz val="9"/>
            <color indexed="81"/>
            <rFont val="Tahoma"/>
            <family val="2"/>
          </rPr>
          <t>Ricardo Barbosa Sousa:</t>
        </r>
        <r>
          <rPr>
            <sz val="9"/>
            <color indexed="81"/>
            <rFont val="Tahoma"/>
            <family val="2"/>
          </rPr>
          <t xml:space="preserve">
dynamic environments (add front-end to ORB-SLAM, Mask R-CNN for pixel-wise segmentation of a priori dynamic objects in frames for SLAM not extract features from them, for RGBD multi-view geometry models + deep learning: refine segmentation dyn obj from CNN &gt; label dyn new obj that are static most of the time e.g. detect moving objs not set to movable in CNN stage - multi-view geometry to detect dyn content in these cases; after knowing keypoints that belong to dyn obj &gt; grow region in depth around dyn pixels; inpaint occluded background w/ static info from previous keyframes)</t>
        </r>
      </text>
    </comment>
    <comment ref="I66" authorId="0" shapeId="0" xr:uid="{9C3363CB-E7BE-4952-8C41-D74FEB240AB8}">
      <text>
        <r>
          <rPr>
            <b/>
            <sz val="9"/>
            <color indexed="81"/>
            <rFont val="Tahoma"/>
            <family val="2"/>
          </rPr>
          <t>Ricardo Barbosa Sousa:</t>
        </r>
        <r>
          <rPr>
            <sz val="9"/>
            <color indexed="81"/>
            <rFont val="Tahoma"/>
            <family val="2"/>
          </rPr>
          <t xml:space="preserve">
3D (ORB-SLAM2, projection of map features in img frame &gt; search correspondences in static areas of img &gt; min reprojection error to optimize the camera pose)</t>
        </r>
      </text>
    </comment>
    <comment ref="J66" authorId="0" shapeId="0" xr:uid="{A0B0CC3D-D87C-4C20-85D0-EEDB1426C10E}">
      <text>
        <r>
          <rPr>
            <b/>
            <sz val="9"/>
            <color indexed="81"/>
            <rFont val="Tahoma"/>
            <family val="2"/>
          </rPr>
          <t>Ricardo Barbosa Sousa:</t>
        </r>
        <r>
          <rPr>
            <sz val="9"/>
            <color indexed="81"/>
            <rFont val="Tahoma"/>
            <family val="2"/>
          </rPr>
          <t xml:space="preserve">
from ORB-SLAM2, given that the proposed work adds a front-end stage to ORB-SLAM2</t>
        </r>
      </text>
    </comment>
    <comment ref="L66" authorId="0" shapeId="0" xr:uid="{BA765993-BB95-4925-8BF1-358C0546EB89}">
      <text>
        <r>
          <rPr>
            <b/>
            <sz val="9"/>
            <color indexed="81"/>
            <rFont val="Tahoma"/>
            <family val="2"/>
          </rPr>
          <t>Ricardo Barbosa Sousa:</t>
        </r>
        <r>
          <rPr>
            <sz val="9"/>
            <color indexed="81"/>
            <rFont val="Tahoma"/>
            <family val="2"/>
          </rPr>
          <t xml:space="preserve">
the authors mention a future extension as real-time performance</t>
        </r>
      </text>
    </comment>
    <comment ref="H67" authorId="0" shapeId="0" xr:uid="{72C0E901-F121-4EF1-8ABF-C9D03F8DE61C}">
      <text>
        <r>
          <rPr>
            <b/>
            <sz val="9"/>
            <color indexed="81"/>
            <rFont val="Tahoma"/>
            <family val="2"/>
          </rPr>
          <t>Ricardo Barbosa Sousa:</t>
        </r>
        <r>
          <rPr>
            <sz val="9"/>
            <color indexed="81"/>
            <rFont val="Tahoma"/>
            <family val="2"/>
          </rPr>
          <t xml:space="preserve">
map maintenance (map compression using coding of binary local visual descript + BoW represent from ORBSLAM2 map, minimum spanning tree connect visual features + intra-coding &gt; MST predict coding of remaining features, Haming distance between descriptors, map prunning using linear integer programming to favor map points w/many similar obs - each point weighted w/ individual visibility score - tightly copuple the compression w/ opti &gt; favorr lower intra-coding costs ~ #obs)</t>
        </r>
      </text>
    </comment>
    <comment ref="H68" authorId="0" shapeId="0" xr:uid="{D17F2148-C984-4166-BD2D-7DB3B11F823A}">
      <text>
        <r>
          <rPr>
            <b/>
            <sz val="9"/>
            <color indexed="81"/>
            <rFont val="Tahoma"/>
            <family val="2"/>
          </rPr>
          <t>Ricardo Barbosa Sousa:</t>
        </r>
        <r>
          <rPr>
            <sz val="9"/>
            <color indexed="81"/>
            <rFont val="Tahoma"/>
            <family val="2"/>
          </rPr>
          <t xml:space="preserve">
visual varying conditions (integrate spatial multimodal features + temporal seq matching info)</t>
        </r>
      </text>
    </comment>
    <comment ref="I68" authorId="0" shapeId="0" xr:uid="{5E60B874-7972-4822-A028-689135616BDC}">
      <text>
        <r>
          <rPr>
            <b/>
            <sz val="9"/>
            <color indexed="81"/>
            <rFont val="Tahoma"/>
            <family val="2"/>
          </rPr>
          <t>Ricardo Barbosa Sousa:</t>
        </r>
        <r>
          <rPr>
            <sz val="9"/>
            <color indexed="81"/>
            <rFont val="Tahoma"/>
            <family val="2"/>
          </rPr>
          <t xml:space="preserve">
topological (img2img sparse convex optimization, divide templates into groups for sequence-based matching)</t>
        </r>
      </text>
    </comment>
    <comment ref="H69" authorId="0" shapeId="0" xr:uid="{F47F2FA1-25F7-4A8E-B471-18BC371A25AF}">
      <text>
        <r>
          <rPr>
            <b/>
            <sz val="9"/>
            <color indexed="81"/>
            <rFont val="Tahoma"/>
            <family val="2"/>
          </rPr>
          <t>Ricardo Barbosa Sousa:</t>
        </r>
        <r>
          <rPr>
            <sz val="9"/>
            <color indexed="81"/>
            <rFont val="Tahoma"/>
            <family val="2"/>
          </rPr>
          <t xml:space="preserve">
visual varying conditions (seems to extend HALI by putting the landmarks in a graph topology, learn projection matrix while preserving the graph!)</t>
        </r>
      </text>
    </comment>
    <comment ref="I69" authorId="0" shapeId="0" xr:uid="{D4EB25C2-9EB1-4DA4-A3EA-6F1F0924C9B4}">
      <text>
        <r>
          <rPr>
            <b/>
            <sz val="9"/>
            <color indexed="81"/>
            <rFont val="Tahoma"/>
            <family val="2"/>
          </rPr>
          <t>Ricardo Barbosa Sousa:</t>
        </r>
        <r>
          <rPr>
            <sz val="9"/>
            <color indexed="81"/>
            <rFont val="Tahoma"/>
            <family val="2"/>
          </rPr>
          <t xml:space="preserve">
topological (compute score in projected low-dim subspace using cosine similarity, place = graph where nodes have an edge when represent same landmark)</t>
        </r>
      </text>
    </comment>
    <comment ref="H70" authorId="0" shapeId="0" xr:uid="{F7C18868-84F1-415C-8E2D-B5236A6CDFE1}">
      <text>
        <r>
          <rPr>
            <b/>
            <sz val="9"/>
            <color indexed="81"/>
            <rFont val="Tahoma"/>
            <family val="2"/>
          </rPr>
          <t>Ricardo Barbosa Sousa:</t>
        </r>
        <r>
          <rPr>
            <sz val="9"/>
            <color indexed="81"/>
            <rFont val="Tahoma"/>
            <family val="2"/>
          </rPr>
          <t xml:space="preserve">
varying conditions (use of 3D laser, pointclouds 3D &gt; 2D images, 3D geometric verification to reject false loops, speed normalization algorithm to reduce influence of UGV speed)</t>
        </r>
      </text>
    </comment>
    <comment ref="I70" authorId="0" shapeId="0" xr:uid="{310BF827-21E9-47EA-B5BD-C44CF3D37BEC}">
      <text>
        <r>
          <rPr>
            <b/>
            <sz val="9"/>
            <color indexed="81"/>
            <rFont val="Tahoma"/>
            <family val="2"/>
          </rPr>
          <t>Ricardo Barbosa Sousa:</t>
        </r>
        <r>
          <rPr>
            <sz val="9"/>
            <color indexed="81"/>
            <rFont val="Tahoma"/>
            <family val="2"/>
          </rPr>
          <t xml:space="preserve">
3D (wheeled odometry + IMU, 3D laser = range img + reflectance img + bearing angle img &gt;&gt; bearing angle as representation of 3D laser data, stop-and go for scaning stationary rotating 2D laser smoothly, ORB features &gt; SVD only using 30 feature correspondences w/smallest Hamming distance)
BoW used for loop closure detection, requires 3D laser &gt;&gt; image + train for obtaining vocabulary</t>
        </r>
      </text>
    </comment>
    <comment ref="J70" authorId="0" shapeId="0" xr:uid="{EA526A91-CDEC-4011-A537-373285190632}">
      <text>
        <r>
          <rPr>
            <b/>
            <sz val="9"/>
            <color indexed="81"/>
            <rFont val="Tahoma"/>
            <family val="2"/>
          </rPr>
          <t>Ricardo Barbosa Sousa:</t>
        </r>
        <r>
          <rPr>
            <sz val="9"/>
            <color indexed="81"/>
            <rFont val="Tahoma"/>
            <family val="2"/>
          </rPr>
          <t xml:space="preserve">
topological (accumulate 2D laser scans accordingly to motion)</t>
        </r>
      </text>
    </comment>
    <comment ref="N70" authorId="0" shapeId="0" xr:uid="{B5CC4715-14C6-48D5-AB80-7FCFC0C73C4B}">
      <text>
        <r>
          <rPr>
            <b/>
            <sz val="9"/>
            <color indexed="81"/>
            <rFont val="Tahoma"/>
            <family val="2"/>
          </rPr>
          <t>Ricardo Barbosa Sousa:</t>
        </r>
        <r>
          <rPr>
            <sz val="9"/>
            <color indexed="81"/>
            <rFont val="Tahoma"/>
            <family val="2"/>
          </rPr>
          <t xml:space="preserve">
3D laser (w/ rotation) + wheeled odometry + IMU</t>
        </r>
      </text>
    </comment>
    <comment ref="P70" authorId="0" shapeId="0" xr:uid="{24B92FC0-11BC-4592-9C90-3B6251738D58}">
      <text>
        <r>
          <rPr>
            <b/>
            <sz val="9"/>
            <color indexed="81"/>
            <rFont val="Tahoma"/>
            <family val="2"/>
          </rPr>
          <t>Ricardo Barbosa Sousa:</t>
        </r>
        <r>
          <rPr>
            <sz val="9"/>
            <color indexed="81"/>
            <rFont val="Tahoma"/>
            <family val="2"/>
          </rPr>
          <t xml:space="preserve">
no information given for obtaining ground truth vs error results</t>
        </r>
      </text>
    </comment>
    <comment ref="H71" authorId="0" shapeId="0" xr:uid="{7575820E-4382-40A3-ADBD-61F220B036D4}">
      <text>
        <r>
          <rPr>
            <b/>
            <sz val="9"/>
            <color indexed="81"/>
            <rFont val="Tahoma"/>
            <family val="2"/>
          </rPr>
          <t>Ricardo Barbosa Sousa:</t>
        </r>
        <r>
          <rPr>
            <sz val="9"/>
            <color indexed="81"/>
            <rFont val="Tahoma"/>
            <family val="2"/>
          </rPr>
          <t xml:space="preserve">
dynamic environments (model feature persistence in time-varying feature-based environ model using Bayesian filter ~ feature persistence, considers correlation trying to capture underlying structure of environment ~ obs similar point in time + physically close, Jouint Compatibility Branch and Bound JCBB, definition of prob missed detections and fals alarms)</t>
        </r>
      </text>
    </comment>
    <comment ref="J71" authorId="0" shapeId="0" xr:uid="{DC341E99-7D37-4B6F-B3E7-193168A03362}">
      <text>
        <r>
          <rPr>
            <b/>
            <sz val="9"/>
            <color indexed="81"/>
            <rFont val="Tahoma"/>
            <family val="2"/>
          </rPr>
          <t>Ricardo Barbosa Sousa:</t>
        </r>
        <r>
          <rPr>
            <sz val="9"/>
            <color indexed="81"/>
            <rFont val="Tahoma"/>
            <family val="2"/>
          </rPr>
          <t xml:space="preserve">
feature (sparse feature based maps, sensor agnostic, each feature has a survival time + persistence &gt; tested only 2D)</t>
        </r>
      </text>
    </comment>
    <comment ref="N71" authorId="0" shapeId="0" xr:uid="{AF5EEA54-EE8E-4057-809C-F92844B65EF1}">
      <text>
        <r>
          <rPr>
            <b/>
            <sz val="9"/>
            <color indexed="81"/>
            <rFont val="Tahoma"/>
            <family val="2"/>
          </rPr>
          <t>Ricardo Barbosa Sousa:</t>
        </r>
        <r>
          <rPr>
            <sz val="9"/>
            <color indexed="81"/>
            <rFont val="Tahoma"/>
            <family val="2"/>
          </rPr>
          <t xml:space="preserve">
although the method is compatbile with range/bearing sensor measurements (not restricted to only monocular camera)</t>
        </r>
      </text>
    </comment>
    <comment ref="H72" authorId="0" shapeId="0" xr:uid="{5127A58E-3CCD-49DF-8903-3F9417BA0457}">
      <text>
        <r>
          <rPr>
            <b/>
            <sz val="9"/>
            <color indexed="81"/>
            <rFont val="Tahoma"/>
            <family val="2"/>
          </rPr>
          <t>Ricardo Barbosa Sousa:</t>
        </r>
        <r>
          <rPr>
            <sz val="9"/>
            <color indexed="81"/>
            <rFont val="Tahoma"/>
            <family val="2"/>
          </rPr>
          <t xml:space="preserve">
map maintenance (ORB-SLAM-based to construct sparse feature points + share via wireless comms, rmv redundant keyframes and mappoints between all robots maps - if 90% of map points have been seen in at least three keyframes in same or finer scale)</t>
        </r>
      </text>
    </comment>
    <comment ref="I72" authorId="0" shapeId="0" xr:uid="{B8C08C9E-4EF9-43C3-8C75-9DB99AFB1CFA}">
      <text>
        <r>
          <rPr>
            <b/>
            <sz val="9"/>
            <color indexed="81"/>
            <rFont val="Tahoma"/>
            <family val="2"/>
          </rPr>
          <t>Ricardo Barbosa Sousa:</t>
        </r>
        <r>
          <rPr>
            <sz val="9"/>
            <color indexed="81"/>
            <rFont val="Tahoma"/>
            <family val="2"/>
          </rPr>
          <t xml:space="preserve">
3D (relocalization using only simples exhaustive NN searching for associations betwween descript curr frame vs map points stored in local map as in FLANN = im2map, EPnP + RANSAC to estimate 3D pose &gt; Levenberg-Marquardt-based BA for fine pose)</t>
        </r>
      </text>
    </comment>
    <comment ref="J72" authorId="0" shapeId="0" xr:uid="{F95DB448-050B-4636-97E5-D5CE90622D0A}">
      <text>
        <r>
          <rPr>
            <b/>
            <sz val="9"/>
            <color indexed="81"/>
            <rFont val="Tahoma"/>
            <family val="2"/>
          </rPr>
          <t>Ricardo Barbosa Sousa:</t>
        </r>
        <r>
          <rPr>
            <sz val="9"/>
            <color indexed="81"/>
            <rFont val="Tahoma"/>
            <family val="2"/>
          </rPr>
          <t xml:space="preserve">
it seems that in some cases edges only consider translation components?...</t>
        </r>
      </text>
    </comment>
    <comment ref="H73" authorId="0" shapeId="0" xr:uid="{05D5F4E8-450F-46B0-9878-798005B32CDA}">
      <text>
        <r>
          <rPr>
            <b/>
            <sz val="9"/>
            <color indexed="81"/>
            <rFont val="Tahoma"/>
            <family val="2"/>
          </rPr>
          <t>Ricardo Barbosa Sousa:</t>
        </r>
        <r>
          <rPr>
            <sz val="9"/>
            <color indexed="81"/>
            <rFont val="Tahoma"/>
            <family val="2"/>
          </rPr>
          <t xml:space="preserve">
visual varying conditions (modified VGG16 to extract img descriptors + boost matching img sequences for visual place recog), computational performance (transofrm CNN features into binry to reduce complexity)</t>
        </r>
      </text>
    </comment>
    <comment ref="I73" authorId="0" shapeId="0" xr:uid="{F8FB59B5-0797-4837-B8A8-6784D7DF7F02}">
      <text>
        <r>
          <rPr>
            <b/>
            <sz val="9"/>
            <color indexed="81"/>
            <rFont val="Tahoma"/>
            <family val="2"/>
          </rPr>
          <t>Ricardo Barbosa Sousa:</t>
        </r>
        <r>
          <rPr>
            <sz val="9"/>
            <color indexed="81"/>
            <rFont val="Tahoma"/>
            <family val="2"/>
          </rPr>
          <t xml:space="preserve">
topological (Hamming distance to mach places, matching uses sequence of img)</t>
        </r>
      </text>
    </comment>
    <comment ref="L73" authorId="0" shapeId="0" xr:uid="{32EE17BB-F5C8-4541-97CE-753A5576FD75}">
      <text>
        <r>
          <rPr>
            <b/>
            <sz val="9"/>
            <color indexed="81"/>
            <rFont val="Tahoma"/>
            <family val="2"/>
          </rPr>
          <t>Ricardo Barbosa Sousa:</t>
        </r>
        <r>
          <rPr>
            <sz val="9"/>
            <color indexed="81"/>
            <rFont val="Tahoma"/>
            <family val="2"/>
          </rPr>
          <t xml:space="preserve">
the authors say explicitly offline experiments</t>
        </r>
      </text>
    </comment>
    <comment ref="H74" authorId="0" shapeId="0" xr:uid="{359B85C6-6DFD-49F8-8E03-AD9468AC2B30}">
      <text>
        <r>
          <rPr>
            <b/>
            <sz val="9"/>
            <color indexed="81"/>
            <rFont val="Tahoma"/>
            <family val="2"/>
          </rPr>
          <t>Ricardo Barbosa Sousa:</t>
        </r>
        <r>
          <rPr>
            <sz val="9"/>
            <color indexed="81"/>
            <rFont val="Tahoma"/>
            <family val="2"/>
          </rPr>
          <t xml:space="preserve">
visual varying conditions (multi experience localization with temporal + spatio information using priveliged factors), computational performance (online traiage relevante exp using info of past keyframe2keyframe localiz and whther it was successful to suggest small subset of bridging exp)</t>
        </r>
      </text>
    </comment>
    <comment ref="I74" authorId="0" shapeId="0" xr:uid="{6BA2A609-5C35-4900-8F61-07BB8152E1C0}">
      <text>
        <r>
          <rPr>
            <b/>
            <sz val="9"/>
            <color indexed="81"/>
            <rFont val="Tahoma"/>
            <family val="2"/>
          </rPr>
          <t>Ricardo Barbosa Sousa:</t>
        </r>
        <r>
          <rPr>
            <sz val="9"/>
            <color indexed="81"/>
            <rFont val="Tahoma"/>
            <family val="2"/>
          </rPr>
          <t xml:space="preserve">
3D (visual odometry pipeline, land transf &gt; multi exp matching using breadth first search pattern projecting landmarks into camera frame + consider keypoint maching feasibility considerinf suff #matches, amount time, map window exausted + RANSAC &gt; state estimation)</t>
        </r>
      </text>
    </comment>
    <comment ref="J74" authorId="0" shapeId="0" xr:uid="{34954126-37CF-4B9F-8C96-5D0BF87BC8FE}">
      <text>
        <r>
          <rPr>
            <b/>
            <sz val="9"/>
            <color indexed="81"/>
            <rFont val="Tahoma"/>
            <family val="2"/>
          </rPr>
          <t>Ricardo Barbosa Sousa:</t>
        </r>
        <r>
          <rPr>
            <sz val="9"/>
            <color indexed="81"/>
            <rFont val="Tahoma"/>
            <family val="2"/>
          </rPr>
          <t xml:space="preserve">
topological (spatio-temporal pose graph, add new exp similar to PTAM, SURF as keypoints, Simultaneous Trajectory Estimation And Mapping STEAM engine)</t>
        </r>
      </text>
    </comment>
    <comment ref="S74" authorId="0" shapeId="0" xr:uid="{BC3D6C20-81F4-4148-89BD-1C7E1F055A47}">
      <text>
        <r>
          <rPr>
            <b/>
            <sz val="9"/>
            <color indexed="81"/>
            <rFont val="Tahoma"/>
            <family val="2"/>
          </rPr>
          <t>Ricardo Barbosa Sousa:</t>
        </r>
        <r>
          <rPr>
            <sz val="9"/>
            <color indexed="81"/>
            <rFont val="Tahoma"/>
            <family val="2"/>
          </rPr>
          <t xml:space="preserve">
July19 - July20 (43 runs, 7h55m), jan29 - may27</t>
        </r>
      </text>
    </comment>
    <comment ref="H75" authorId="0" shapeId="0" xr:uid="{4CB79178-AE1F-4692-BA9B-692FCA3B92DC}">
      <text>
        <r>
          <rPr>
            <b/>
            <sz val="9"/>
            <color indexed="81"/>
            <rFont val="Tahoma"/>
            <family val="2"/>
          </rPr>
          <t>Ricardo Barbosa Sousa:</t>
        </r>
        <r>
          <rPr>
            <sz val="9"/>
            <color indexed="81"/>
            <rFont val="Tahoma"/>
            <family val="2"/>
          </rPr>
          <t xml:space="preserve">
dynamic environments (learn spatio-temporal dynamics, adapt PointNet for object recognition w/ 3D laser, multi-layer perceptron MLP connected to all pouints from laser, weights of LSTM shared for all cells + learn fusion semantics from changes along diff timescales)</t>
        </r>
      </text>
    </comment>
    <comment ref="I75" authorId="0" shapeId="0" xr:uid="{D8B256AC-25A7-4AC9-882B-2AC4B79D6682}">
      <text>
        <r>
          <rPr>
            <b/>
            <sz val="9"/>
            <color indexed="81"/>
            <rFont val="Tahoma"/>
            <family val="2"/>
          </rPr>
          <t>Ricardo Barbosa Sousa:</t>
        </r>
        <r>
          <rPr>
            <sz val="9"/>
            <color indexed="81"/>
            <rFont val="Tahoma"/>
            <family val="2"/>
          </rPr>
          <t xml:space="preserve">
3D (LOAM, ICP state-based, edge points + plane extracted for registration, motion estimation + scan - scan vs scan - map)
LOAM ~ state-based ICP</t>
        </r>
      </text>
    </comment>
    <comment ref="J75" authorId="0" shapeId="0" xr:uid="{F989802D-86E8-43BA-81A8-4494E0CCF0FE}">
      <text>
        <r>
          <rPr>
            <b/>
            <sz val="9"/>
            <color indexed="81"/>
            <rFont val="Tahoma"/>
            <family val="2"/>
          </rPr>
          <t>Ricardo Barbosa Sousa:</t>
        </r>
        <r>
          <rPr>
            <sz val="9"/>
            <color indexed="81"/>
            <rFont val="Tahoma"/>
            <family val="2"/>
          </rPr>
          <t xml:space="preserve">
grid (Recurrent OctoMap, semantic map, use of OctoNMap occupancy functions to regularize voxel-wise semantic observations, cell varialbes + statee and prob to storage current semantic state and predicted prob of each cell, cells updates using a RNN Nap-LSTM - LTSM instead of a basic RNN - to update semantic probability and state of cells)</t>
        </r>
      </text>
    </comment>
    <comment ref="L75" authorId="0" shapeId="0" xr:uid="{3D599E07-12D3-4CF2-87F7-6D2857F32B3B}">
      <text>
        <r>
          <rPr>
            <b/>
            <sz val="9"/>
            <color indexed="81"/>
            <rFont val="Tahoma"/>
            <family val="2"/>
          </rPr>
          <t>Ricardo Barbosa Sousa:</t>
        </r>
        <r>
          <rPr>
            <sz val="9"/>
            <color indexed="81"/>
            <rFont val="Tahoma"/>
            <family val="2"/>
          </rPr>
          <t xml:space="preserve">
offline (map training) + online (localization)</t>
        </r>
      </text>
    </comment>
    <comment ref="O75" authorId="0" shapeId="0" xr:uid="{BC2087A5-4131-42AD-9473-CDBE62A118CF}">
      <text>
        <r>
          <rPr>
            <b/>
            <sz val="9"/>
            <color indexed="81"/>
            <rFont val="Tahoma"/>
            <family val="2"/>
          </rPr>
          <t>Ricardo Barbosa Sousa:</t>
        </r>
        <r>
          <rPr>
            <sz val="9"/>
            <color indexed="81"/>
            <rFont val="Tahoma"/>
            <family val="2"/>
          </rPr>
          <t xml:space="preserve">
overall accuracy, mean accuracy, mean IoU (semantic mapping)</t>
        </r>
      </text>
    </comment>
    <comment ref="P75" authorId="0" shapeId="0" xr:uid="{665AD36C-EEE8-44A3-BB2B-730FB550AB96}">
      <text>
        <r>
          <rPr>
            <b/>
            <sz val="9"/>
            <color indexed="81"/>
            <rFont val="Tahoma"/>
            <family val="2"/>
          </rPr>
          <t>Ricardo Barbosa Sousa:</t>
        </r>
        <r>
          <rPr>
            <sz val="9"/>
            <color indexed="81"/>
            <rFont val="Tahoma"/>
            <family val="2"/>
          </rPr>
          <t xml:space="preserve">
manual annotation (pedestrians, cars, cyclists, background)</t>
        </r>
      </text>
    </comment>
    <comment ref="H76" authorId="0" shapeId="0" xr:uid="{BB2DFF55-0456-499C-B6D1-DACDB7DA4F99}">
      <text>
        <r>
          <rPr>
            <b/>
            <sz val="9"/>
            <color indexed="81"/>
            <rFont val="Tahoma"/>
            <family val="2"/>
          </rPr>
          <t>Ricardo Barbosa Sousa:</t>
        </r>
        <r>
          <rPr>
            <sz val="9"/>
            <color indexed="81"/>
            <rFont val="Tahoma"/>
            <family val="2"/>
          </rPr>
          <t xml:space="preserve">
dynamic environments (cloud merging process that limits #points + denoising + handle dynamics explytin free space ~ ray tracing to detect crossing existing elements vs new objs), multi-session (intra + inter session loop closures), map maintenance (remove nodes containing outdated info fusing local maps determined to belong to same area of environment ~ share portion if they form loop closure, extend cloud merging process o account timestamps of points)</t>
        </r>
      </text>
    </comment>
    <comment ref="I76" authorId="0" shapeId="0" xr:uid="{B1432AF2-1480-4824-AFD5-11C5FF8064E4}">
      <text>
        <r>
          <rPr>
            <b/>
            <sz val="9"/>
            <color indexed="81"/>
            <rFont val="Tahoma"/>
            <family val="2"/>
          </rPr>
          <t>Ricardo Barbosa Sousa:</t>
        </r>
        <r>
          <rPr>
            <sz val="9"/>
            <color indexed="81"/>
            <rFont val="Tahoma"/>
            <family val="2"/>
          </rPr>
          <t xml:space="preserve">
2D (ICP-based point cloud alignment, NICP to exploit structure of environ using surface normals in min)</t>
        </r>
      </text>
    </comment>
    <comment ref="J76" authorId="0" shapeId="0" xr:uid="{D703407C-F5E3-499D-876B-4177FEDBDAAA}">
      <text>
        <r>
          <rPr>
            <b/>
            <sz val="9"/>
            <color indexed="81"/>
            <rFont val="Tahoma"/>
            <family val="2"/>
          </rPr>
          <t>Ricardo Barbosa Sousa:</t>
        </r>
        <r>
          <rPr>
            <sz val="9"/>
            <color indexed="81"/>
            <rFont val="Tahoma"/>
            <family val="2"/>
          </rPr>
          <t xml:space="preserve">
topological (local maps, each a 2D pointcloud, edge = metric data, merge to update content of local maps)</t>
        </r>
      </text>
    </comment>
    <comment ref="O76" authorId="0" shapeId="0" xr:uid="{4C97AB60-7417-4BC8-8158-D1D216C69CFD}">
      <text>
        <r>
          <rPr>
            <b/>
            <sz val="9"/>
            <color indexed="81"/>
            <rFont val="Tahoma"/>
            <family val="2"/>
          </rPr>
          <t>Ricardo Barbosa Sousa:</t>
        </r>
        <r>
          <rPr>
            <sz val="9"/>
            <color indexed="81"/>
            <rFont val="Tahoma"/>
            <family val="2"/>
          </rPr>
          <t xml:space="preserve">
visual evaluation, map accurac (given gt poses associates to each laser, create gt edges relating nearby poses &gt; X2 error)</t>
        </r>
      </text>
    </comment>
    <comment ref="P76" authorId="0" shapeId="0" xr:uid="{06DE17E8-CF21-4D0D-BE3E-00F8B73C52BC}">
      <text>
        <r>
          <rPr>
            <b/>
            <sz val="9"/>
            <color indexed="81"/>
            <rFont val="Tahoma"/>
            <family val="2"/>
          </rPr>
          <t>Ricardo Barbosa Sousa:</t>
        </r>
        <r>
          <rPr>
            <sz val="9"/>
            <color indexed="81"/>
            <rFont val="Tahoma"/>
            <family val="2"/>
          </rPr>
          <t xml:space="preserve">
10.1109/IROS.2009.5354691</t>
        </r>
      </text>
    </comment>
    <comment ref="H77" authorId="0" shapeId="0" xr:uid="{CB6BF7E9-06FB-4FE4-88E7-1DF772987E03}">
      <text>
        <r>
          <rPr>
            <b/>
            <sz val="9"/>
            <color indexed="81"/>
            <rFont val="Tahoma"/>
            <family val="2"/>
          </rPr>
          <t>Ricardo Barbosa Sousa:</t>
        </r>
        <r>
          <rPr>
            <sz val="9"/>
            <color indexed="81"/>
            <rFont val="Tahoma"/>
            <family val="2"/>
          </rPr>
          <t xml:space="preserve">
visual varying conditions (VT&amp;R framework &gt; viewpoint change during runs expected to be small, descriptor-dependent on the environment, VO to evolve the descriptor and improve VO matches developing the environ-dependent descript), computational performance (low compute time of binary descriptors from recomputuing SURF descrip)</t>
        </r>
      </text>
    </comment>
    <comment ref="I77" authorId="0" shapeId="0" xr:uid="{A8B090C4-4214-4409-9B27-D44E8B0E06FC}">
      <text>
        <r>
          <rPr>
            <b/>
            <sz val="9"/>
            <color indexed="81"/>
            <rFont val="Tahoma"/>
            <family val="2"/>
          </rPr>
          <t>Ricardo Barbosa Sousa:</t>
        </r>
        <r>
          <rPr>
            <sz val="9"/>
            <color indexed="81"/>
            <rFont val="Tahoma"/>
            <family val="2"/>
          </rPr>
          <t xml:space="preserve">
3D (6DoF, environment-dependent binary descriptor, keep same detections from SURF but recompute descriptors)</t>
        </r>
      </text>
    </comment>
    <comment ref="J77" authorId="0" shapeId="0" xr:uid="{6C219B21-3AFC-4096-AE15-9EC2DDDAD3C0}">
      <text>
        <r>
          <rPr>
            <b/>
            <sz val="9"/>
            <color indexed="81"/>
            <rFont val="Tahoma"/>
            <family val="2"/>
          </rPr>
          <t>Ricardo Barbosa Sousa:</t>
        </r>
        <r>
          <rPr>
            <sz val="9"/>
            <color indexed="81"/>
            <rFont val="Tahoma"/>
            <family val="2"/>
          </rPr>
          <t xml:space="preserve">
topological (keyframes, spatio-temporal pose graph for VT&amp;R)</t>
        </r>
      </text>
    </comment>
    <comment ref="O77" authorId="0" shapeId="0" xr:uid="{5D5976C7-8CA8-4823-8B92-EDBB27FDB16A}">
      <text>
        <r>
          <rPr>
            <b/>
            <sz val="9"/>
            <color indexed="81"/>
            <rFont val="Tahoma"/>
            <family val="2"/>
          </rPr>
          <t>Ricardo Barbosa Sousa:</t>
        </r>
        <r>
          <rPr>
            <sz val="9"/>
            <color indexed="81"/>
            <rFont val="Tahoma"/>
            <family val="2"/>
          </rPr>
          <t xml:space="preserve">
inlier matches, %landmarks_matched</t>
        </r>
      </text>
    </comment>
    <comment ref="S77" authorId="0" shapeId="0" xr:uid="{DA3E244F-4359-4964-99BD-CEAC256FFA11}">
      <text>
        <r>
          <rPr>
            <b/>
            <sz val="9"/>
            <color indexed="81"/>
            <rFont val="Tahoma"/>
            <family val="2"/>
          </rPr>
          <t>Ricardo Barbosa Sousa:</t>
        </r>
        <r>
          <rPr>
            <sz val="9"/>
            <color indexed="81"/>
            <rFont val="Tahoma"/>
            <family val="2"/>
          </rPr>
          <t xml:space="preserve">
24h (20 times, In The Dark), jan-may (100 times, UTIAS Snow)</t>
        </r>
      </text>
    </comment>
    <comment ref="H78" authorId="0" shapeId="0" xr:uid="{41C9CCEB-4F89-4212-B74F-ACD41927F9B4}">
      <text>
        <r>
          <rPr>
            <b/>
            <sz val="9"/>
            <color indexed="81"/>
            <rFont val="Tahoma"/>
            <family val="2"/>
          </rPr>
          <t>Ricardo Barbosa Sousa:</t>
        </r>
        <r>
          <rPr>
            <sz val="9"/>
            <color indexed="81"/>
            <rFont val="Tahoma"/>
            <family val="2"/>
          </rPr>
          <t xml:space="preserve">
visual varying conditions, invariant / stable features, multi-session (crop + gap location data as invariant data within same field, vegetation mask exploit excess green index ExG, scale invariant local geometryu descriptor using ratios of distance and relative angles between kNN)</t>
        </r>
      </text>
    </comment>
    <comment ref="I78" authorId="0" shapeId="0" xr:uid="{7C9CBE8A-096E-4B17-BA9D-9113125E36EA}">
      <text>
        <r>
          <rPr>
            <b/>
            <sz val="9"/>
            <color indexed="81"/>
            <rFont val="Tahoma"/>
            <family val="2"/>
          </rPr>
          <t>Ricardo Barbosa Sousa:</t>
        </r>
        <r>
          <rPr>
            <sz val="9"/>
            <color indexed="81"/>
            <rFont val="Tahoma"/>
            <family val="2"/>
          </rPr>
          <t xml:space="preserve">
2D map registration (not quite the localization of the robot, but merging maps, ExG &gt; find lines though hough transform &gt; compute histogram vegetation pixels perpendicular to direction of detected rows &gt; find peaks of histogram to identify potential centers of the crops, data association using RANSAC &gt; Hungarian method to ensure 1-1 quality assocaitions, compute PC using BA patch-based muilti-view stereo reconstruction PMVS)</t>
        </r>
      </text>
    </comment>
    <comment ref="N78" authorId="0" shapeId="0" xr:uid="{E17FC6BC-1C67-42B6-9B29-A6A9F6096BBD}">
      <text>
        <r>
          <rPr>
            <b/>
            <sz val="9"/>
            <color indexed="81"/>
            <rFont val="Tahoma"/>
            <family val="2"/>
          </rPr>
          <t>Ricardo Barbosa Sousa:</t>
        </r>
        <r>
          <rPr>
            <sz val="9"/>
            <color indexed="81"/>
            <rFont val="Tahoma"/>
            <family val="2"/>
          </rPr>
          <t xml:space="preserve">
camera + GPS (optional)</t>
        </r>
      </text>
    </comment>
    <comment ref="O78" authorId="0" shapeId="0" xr:uid="{84A4807F-8746-4AB6-9E9F-02B61CB45E89}">
      <text>
        <r>
          <rPr>
            <b/>
            <sz val="9"/>
            <color indexed="81"/>
            <rFont val="Tahoma"/>
            <family val="2"/>
          </rPr>
          <t>Ricardo Barbosa Sousa:</t>
        </r>
        <r>
          <rPr>
            <sz val="9"/>
            <color indexed="81"/>
            <rFont val="Tahoma"/>
            <family val="2"/>
          </rPr>
          <t xml:space="preserve">
matching statistics (#mathces, lowe test, resolution error px, %inlier, %pairs mathced, max mathces)</t>
        </r>
      </text>
    </comment>
    <comment ref="P78" authorId="0" shapeId="0" xr:uid="{7A0B0FCA-976D-4ADD-B013-046C5789D916}">
      <text>
        <r>
          <rPr>
            <b/>
            <sz val="9"/>
            <color indexed="81"/>
            <rFont val="Tahoma"/>
            <family val="2"/>
          </rPr>
          <t>Ricardo Barbosa Sousa:</t>
        </r>
        <r>
          <rPr>
            <sz val="9"/>
            <color indexed="81"/>
            <rFont val="Tahoma"/>
            <family val="2"/>
          </rPr>
          <t xml:space="preserve">
manual annotation (control points)</t>
        </r>
      </text>
    </comment>
    <comment ref="S78" authorId="0" shapeId="0" xr:uid="{41B78CC1-E6C9-4891-8643-60ADBF22CCD9}">
      <text>
        <r>
          <rPr>
            <b/>
            <sz val="9"/>
            <color indexed="81"/>
            <rFont val="Tahoma"/>
            <family val="2"/>
          </rPr>
          <t>Ricardo Barbosa Sousa:</t>
        </r>
        <r>
          <rPr>
            <sz val="9"/>
            <color indexed="81"/>
            <rFont val="Tahoma"/>
            <family val="2"/>
          </rPr>
          <t xml:space="preserve">
20May - June 22, 8May - 5jun</t>
        </r>
      </text>
    </comment>
    <comment ref="H79" authorId="0" shapeId="0" xr:uid="{FF362C5B-75C0-4D1C-AB11-6D77925044FA}">
      <text>
        <r>
          <rPr>
            <b/>
            <sz val="9"/>
            <color indexed="81"/>
            <rFont val="Tahoma"/>
            <family val="2"/>
          </rPr>
          <t>Ricardo Barbosa Sousa:</t>
        </r>
        <r>
          <rPr>
            <sz val="9"/>
            <color indexed="81"/>
            <rFont val="Tahoma"/>
            <family val="2"/>
          </rPr>
          <t xml:space="preserve">
invariant / stable features (jkoint combination w/ heading-invariante features to improve extreme viewpoint diff performance) map maintenance (fixe dynamic octree to current mobile robot/s instead of assuming static world, computational performance (compress raw LIDAR data into low dim features - encode bird-view img octree map, dynamic octree-based mapping: local occupancy updated based on raw LIDAR + error model motion of robot)</t>
        </r>
      </text>
    </comment>
    <comment ref="I79" authorId="0" shapeId="0" xr:uid="{6D58772A-E494-4024-B7C4-E729FA57D0C2}">
      <text>
        <r>
          <rPr>
            <b/>
            <sz val="9"/>
            <color indexed="81"/>
            <rFont val="Tahoma"/>
            <family val="2"/>
          </rPr>
          <t>Ricardo Barbosa Sousa:</t>
        </r>
        <r>
          <rPr>
            <sz val="9"/>
            <color indexed="81"/>
            <rFont val="Tahoma"/>
            <family val="2"/>
          </rPr>
          <t xml:space="preserve">
topological (encode bird-view img &gt; low dim feature vector, GANto improvce generalization of feature inference, unique mapping from raw data space to latent code space)</t>
        </r>
      </text>
    </comment>
    <comment ref="H80" authorId="0" shapeId="0" xr:uid="{5DE11EE5-041A-41CF-B84A-23DD8A3D81B9}">
      <text>
        <r>
          <rPr>
            <b/>
            <sz val="9"/>
            <color indexed="81"/>
            <rFont val="Tahoma"/>
            <family val="2"/>
          </rPr>
          <t>Ricardo Barbosa Sousa:</t>
        </r>
        <r>
          <rPr>
            <sz val="9"/>
            <color indexed="81"/>
            <rFont val="Tahoma"/>
            <family val="2"/>
          </rPr>
          <t xml:space="preserve">
dynamic environments (dynamic window optimization, hybrid local-global and global -global feature match), computational performance (reduced map size)</t>
        </r>
      </text>
    </comment>
    <comment ref="I80" authorId="0" shapeId="0" xr:uid="{4FC88D33-4340-4493-BEF1-C39192CA18AE}">
      <text>
        <r>
          <rPr>
            <b/>
            <sz val="9"/>
            <color indexed="81"/>
            <rFont val="Tahoma"/>
            <family val="2"/>
          </rPr>
          <t>Ricardo Barbosa Sousa:</t>
        </r>
        <r>
          <rPr>
            <sz val="9"/>
            <color indexed="81"/>
            <rFont val="Tahoma"/>
            <family val="2"/>
          </rPr>
          <t xml:space="preserve">
3D (kN correspondence, IMU + odometry data, surface features ~ surfels, only use surfels of the map's NN to current position - use closest two submaps monst cases on opposite sides of vehicle)</t>
        </r>
      </text>
    </comment>
    <comment ref="J80" authorId="0" shapeId="0" xr:uid="{62B53BB5-C40F-4B8E-80BA-406461C26FD0}">
      <text>
        <r>
          <rPr>
            <b/>
            <sz val="9"/>
            <color indexed="81"/>
            <rFont val="Tahoma"/>
            <family val="2"/>
          </rPr>
          <t>Ricardo Barbosa Sousa:</t>
        </r>
        <r>
          <rPr>
            <sz val="9"/>
            <color indexed="81"/>
            <rFont val="Tahoma"/>
            <family val="2"/>
          </rPr>
          <t xml:space="preserve">
feature (surfels) + submaps</t>
        </r>
      </text>
    </comment>
    <comment ref="N80" authorId="0" shapeId="0" xr:uid="{B6EA72B3-75C5-4D84-B072-7F9F6FAA507B}">
      <text>
        <r>
          <rPr>
            <b/>
            <sz val="9"/>
            <color indexed="81"/>
            <rFont val="Tahoma"/>
            <family val="2"/>
          </rPr>
          <t>Ricardo Barbosa Sousa:</t>
        </r>
        <r>
          <rPr>
            <sz val="9"/>
            <color indexed="81"/>
            <rFont val="Tahoma"/>
            <family val="2"/>
          </rPr>
          <t xml:space="preserve">
3D laser (can also have IMU and/or odometry data, rotating laser to increase FOV)</t>
        </r>
      </text>
    </comment>
    <comment ref="H81" authorId="0" shapeId="0" xr:uid="{04D2CCA0-E99A-49FA-9512-DEB687C2C978}">
      <text>
        <r>
          <rPr>
            <b/>
            <sz val="9"/>
            <color indexed="81"/>
            <rFont val="Tahoma"/>
            <family val="2"/>
          </rPr>
          <t>Ricardo Barbosa Sousa:</t>
        </r>
        <r>
          <rPr>
            <sz val="9"/>
            <color indexed="81"/>
            <rFont val="Tahoma"/>
            <family val="2"/>
          </rPr>
          <t xml:space="preserve">
visual varying conditions (illumination invariant transformation to minimize changin lighting conditions - illum invariant color space), computational performance (global binary features for img descripton + matching based Hamming distance and ANN search)</t>
        </r>
      </text>
    </comment>
    <comment ref="I81" authorId="0" shapeId="0" xr:uid="{EE3E11BC-7FE5-4AE0-BFF3-ACF8DA6063C6}">
      <text>
        <r>
          <rPr>
            <b/>
            <sz val="9"/>
            <color indexed="81"/>
            <rFont val="Tahoma"/>
            <family val="2"/>
          </rPr>
          <t>Ricardo Barbosa Sousa:</t>
        </r>
        <r>
          <rPr>
            <sz val="9"/>
            <color indexed="81"/>
            <rFont val="Tahoma"/>
            <family val="2"/>
          </rPr>
          <t xml:space="preserve">
topological (hamming distance + ANN search to match img descriptors, global descriptors, concatenate binary codes to build final binary sequence = seqimgs, ABLE-M|P uses intensity + gradient VS ABLE-S uses 2 + disparity given by stereo)</t>
        </r>
      </text>
    </comment>
    <comment ref="H82" authorId="0" shapeId="0" xr:uid="{A21AE82F-5912-41F1-8971-5ACFD1DCCF5F}">
      <text>
        <r>
          <rPr>
            <b/>
            <sz val="9"/>
            <color indexed="81"/>
            <rFont val="Tahoma"/>
            <family val="2"/>
          </rPr>
          <t>Ricardo Barbosa Sousa:</t>
        </r>
        <r>
          <rPr>
            <sz val="9"/>
            <color indexed="81"/>
            <rFont val="Tahoma"/>
            <family val="2"/>
          </rPr>
          <t xml:space="preserve">
visual varying conditions (integration of SeqSLAM w/ accurate 3D metric propoerties of VO, fusion algorithms to fuse VO vs SeqSLAM)</t>
        </r>
      </text>
    </comment>
    <comment ref="I82" authorId="0" shapeId="0" xr:uid="{19E6750E-F35C-4018-8DCB-1B4826214323}">
      <text>
        <r>
          <rPr>
            <b/>
            <sz val="9"/>
            <color indexed="81"/>
            <rFont val="Tahoma"/>
            <family val="2"/>
          </rPr>
          <t>Ricardo Barbosa Sousa:</t>
        </r>
        <r>
          <rPr>
            <sz val="9"/>
            <color indexed="81"/>
            <rFont val="Tahoma"/>
            <family val="2"/>
          </rPr>
          <t xml:space="preserve">
topological (SeqSLAM, query sequence as FIFO buffer holding last N templates, add template to database if false positive if not pose correction)
hybrid approach fuse metric w/ topological estimations
2DoF due only bearing data</t>
        </r>
      </text>
    </comment>
    <comment ref="J82" authorId="0" shapeId="0" xr:uid="{39D1B352-F470-4CBC-8331-BB3071BB8AD0}">
      <text>
        <r>
          <rPr>
            <b/>
            <sz val="9"/>
            <color indexed="81"/>
            <rFont val="Tahoma"/>
            <family val="2"/>
          </rPr>
          <t>Ricardo Barbosa Sousa:</t>
        </r>
        <r>
          <rPr>
            <sz val="9"/>
            <color indexed="81"/>
            <rFont val="Tahoma"/>
            <family val="2"/>
          </rPr>
          <t xml:space="preserve">
topological (template library, acq from monocular stream converted into visual temp + poses from VO module)</t>
        </r>
      </text>
    </comment>
    <comment ref="N82" authorId="0" shapeId="0" xr:uid="{66B81A7F-0D55-491F-B708-E120E30E56E4}">
      <text>
        <r>
          <rPr>
            <b/>
            <sz val="9"/>
            <color indexed="81"/>
            <rFont val="Tahoma"/>
            <family val="2"/>
          </rPr>
          <t>Ricardo Barbosa Sousa:</t>
        </r>
        <r>
          <rPr>
            <sz val="9"/>
            <color indexed="81"/>
            <rFont val="Tahoma"/>
            <family val="2"/>
          </rPr>
          <t xml:space="preserve">
camera + GPS + wheeled odometry (optional, if VO exists)</t>
        </r>
      </text>
    </comment>
    <comment ref="H83" authorId="0" shapeId="0" xr:uid="{C3936119-10BA-4AEA-8564-E1EFE9292AEA}">
      <text>
        <r>
          <rPr>
            <b/>
            <sz val="9"/>
            <color indexed="81"/>
            <rFont val="Tahoma"/>
            <family val="2"/>
          </rPr>
          <t>Ricardo Barbosa Sousa:</t>
        </r>
        <r>
          <rPr>
            <sz val="9"/>
            <color indexed="81"/>
            <rFont val="Tahoma"/>
            <family val="2"/>
          </rPr>
          <t xml:space="preserve">
varying conditions (Fusion of Omnidirectional Multisensory Perception FOMP, use of omni data estimating importance of viewing angles + sensor modalities)</t>
        </r>
      </text>
    </comment>
    <comment ref="O83" authorId="0" shapeId="0" xr:uid="{98C90245-1AA3-48B7-8330-A582B86F5E63}">
      <text>
        <r>
          <rPr>
            <b/>
            <sz val="9"/>
            <color indexed="81"/>
            <rFont val="Tahoma"/>
            <family val="2"/>
          </rPr>
          <t>Ricardo Barbosa Sousa:</t>
        </r>
        <r>
          <rPr>
            <sz val="9"/>
            <color indexed="81"/>
            <rFont val="Tahoma"/>
            <family val="2"/>
          </rPr>
          <t xml:space="preserve">
precision-recall metrics, view and modalities imnportance</t>
        </r>
      </text>
    </comment>
    <comment ref="R83" authorId="0" shapeId="0" xr:uid="{16260DD7-1235-4093-AEB9-F081CBD42507}">
      <text>
        <r>
          <rPr>
            <b/>
            <sz val="9"/>
            <color indexed="81"/>
            <rFont val="Tahoma"/>
            <family val="2"/>
          </rPr>
          <t>Ricardo Barbosa Sousa:</t>
        </r>
        <r>
          <rPr>
            <sz val="9"/>
            <color indexed="81"/>
            <rFont val="Tahoma"/>
            <family val="2"/>
          </rPr>
          <t xml:space="preserve">
4.3miles (route A), 7.6miles (route B)
~ 19.15km</t>
        </r>
      </text>
    </comment>
    <comment ref="S83" authorId="0" shapeId="0" xr:uid="{480D71CF-06F5-436B-8B3D-BAD988A41771}">
      <text>
        <r>
          <rPr>
            <b/>
            <sz val="9"/>
            <color indexed="81"/>
            <rFont val="Tahoma"/>
            <family val="2"/>
          </rPr>
          <t>Ricardo Barbosa Sousa:</t>
        </r>
        <r>
          <rPr>
            <sz val="9"/>
            <color indexed="81"/>
            <rFont val="Tahoma"/>
            <family val="2"/>
          </rPr>
          <t xml:space="preserve">
1year, 1year</t>
        </r>
      </text>
    </comment>
    <comment ref="H84" authorId="0" shapeId="0" xr:uid="{18DE6CC1-5201-415F-9194-BD12E2A5783F}">
      <text>
        <r>
          <rPr>
            <b/>
            <sz val="9"/>
            <color indexed="81"/>
            <rFont val="Tahoma"/>
            <family val="2"/>
          </rPr>
          <t>Ricardo Barbosa Sousa:</t>
        </r>
        <r>
          <rPr>
            <sz val="9"/>
            <color indexed="81"/>
            <rFont val="Tahoma"/>
            <family val="2"/>
          </rPr>
          <t xml:space="preserve">
visual varying conditions (high landmark quality: viewpoint obs, reliable ID, persistent, detectable in varying cond, aid localization, Llam - probability-based, changes depending on viewpoint, Llama quality map for each Llama: connect #obs w/ quality value, consider quality of neighbour cells, quality as nodes in Markov Random Field), map maintenance (add only high quality LLamas based on treshold + sum qualities of obs LLamas in frame higher than another threshold)</t>
        </r>
      </text>
    </comment>
    <comment ref="J84" authorId="0" shapeId="0" xr:uid="{46A58572-8120-4197-A193-9800ED472AF4}">
      <text>
        <r>
          <rPr>
            <b/>
            <sz val="9"/>
            <color indexed="81"/>
            <rFont val="Tahoma"/>
            <family val="2"/>
          </rPr>
          <t>Ricardo Barbosa Sousa:</t>
        </r>
        <r>
          <rPr>
            <sz val="9"/>
            <color indexed="81"/>
            <rFont val="Tahoma"/>
            <family val="2"/>
          </rPr>
          <t xml:space="preserve">
topological (graph SLAM, 3 types og constraints: relative 3D, global 2D through GNSS, Llam obs minimized using re-projection error 2D-3D, Llama Map)</t>
        </r>
      </text>
    </comment>
    <comment ref="O84" authorId="0" shapeId="0" xr:uid="{A012E3C3-BF2D-4049-AB0A-124694DDCA60}">
      <text>
        <r>
          <rPr>
            <b/>
            <sz val="9"/>
            <color indexed="81"/>
            <rFont val="Tahoma"/>
            <family val="2"/>
          </rPr>
          <t>Ricardo Barbosa Sousa:</t>
        </r>
        <r>
          <rPr>
            <sz val="9"/>
            <color indexed="81"/>
            <rFont val="Tahoma"/>
            <family val="2"/>
          </rPr>
          <t xml:space="preserve">
ground truth vs pose in map</t>
        </r>
      </text>
    </comment>
    <comment ref="H85" authorId="0" shapeId="0" xr:uid="{01678471-6E1B-4E58-ADB8-50D13BE61C8E}">
      <text>
        <r>
          <rPr>
            <b/>
            <sz val="9"/>
            <color indexed="81"/>
            <rFont val="Tahoma"/>
            <family val="2"/>
          </rPr>
          <t>Ricardo Barbosa Sousa:</t>
        </r>
        <r>
          <rPr>
            <sz val="9"/>
            <color indexed="81"/>
            <rFont val="Tahoma"/>
            <family val="2"/>
          </rPr>
          <t xml:space="preserve">
visual varying conditions (attention map using multi-semantic contexts, given lower layers of CNN capture low level img features e.g. corners or edges vs higher levels detect more semantically meaningfull &gt; fuse context computed from different conv layers to capture multi-level semantics)</t>
        </r>
      </text>
    </comment>
    <comment ref="I85" authorId="0" shapeId="0" xr:uid="{FC12D30D-C401-492F-985A-E4894C66CFC6}">
      <text>
        <r>
          <rPr>
            <b/>
            <sz val="9"/>
            <color indexed="81"/>
            <rFont val="Tahoma"/>
            <family val="2"/>
          </rPr>
          <t>Ricardo Barbosa Sousa:</t>
        </r>
        <r>
          <rPr>
            <sz val="9"/>
            <color indexed="81"/>
            <rFont val="Tahoma"/>
            <family val="2"/>
          </rPr>
          <t xml:space="preserve">
topological (fuision local descriptor + global latent context &gt; estimate attention scoe at each spatial location, attention model parameterized by a CNN, place recognition as classification approach)</t>
        </r>
      </text>
    </comment>
    <comment ref="P85" authorId="0" shapeId="0" xr:uid="{F0510533-404E-4FE7-BE12-38BA93166C8F}">
      <text>
        <r>
          <rPr>
            <b/>
            <sz val="9"/>
            <color indexed="81"/>
            <rFont val="Tahoma"/>
            <family val="2"/>
          </rPr>
          <t>Ricardo Barbosa Sousa:</t>
        </r>
        <r>
          <rPr>
            <sz val="9"/>
            <color indexed="81"/>
            <rFont val="Tahoma"/>
            <family val="2"/>
          </rPr>
          <t xml:space="preserve">
manual annotation (fame level correspondence), GPS (St. Lucia), dataset (Nordland)</t>
        </r>
      </text>
    </comment>
    <comment ref="H86" authorId="0" shapeId="0" xr:uid="{50BE8972-7F17-47BC-8160-9CF061833B00}">
      <text>
        <r>
          <rPr>
            <b/>
            <sz val="9"/>
            <color indexed="81"/>
            <rFont val="Tahoma"/>
            <family val="2"/>
          </rPr>
          <t>Ricardo Barbosa Sousa:</t>
        </r>
        <r>
          <rPr>
            <sz val="9"/>
            <color indexed="81"/>
            <rFont val="Tahoma"/>
            <family val="2"/>
          </rPr>
          <t xml:space="preserve">
visual varying conditions (DenseNet due to dense-connected networ kpreserves semantic+structure details of input img)</t>
        </r>
      </text>
    </comment>
    <comment ref="I86" authorId="0" shapeId="0" xr:uid="{AABBF636-901D-42D9-9C06-B51324FB8DDF}">
      <text>
        <r>
          <rPr>
            <b/>
            <sz val="9"/>
            <color indexed="81"/>
            <rFont val="Tahoma"/>
            <family val="2"/>
          </rPr>
          <t>Ricardo Barbosa Sousa:</t>
        </r>
        <r>
          <rPr>
            <sz val="9"/>
            <color indexed="81"/>
            <rFont val="Tahoma"/>
            <family val="2"/>
          </rPr>
          <t xml:space="preserve">
topological (extract densenet features, DenseNet reuses feature-maps ~ merge low-level structural features w/ high-level semantic features &gt; decoupling by feture-maps ~ gobal descript &gt; 49 local w/1024 dim &gt;&gt; weighted vector of locally aggregated descrip WVLAD to encode local descript + l2 dist; fast search achievable w/ locality-sensitive hashing LSH)
Weighted Vector of Locally Aggregated Descriptor</t>
        </r>
      </text>
    </comment>
    <comment ref="H87" authorId="0" shapeId="0" xr:uid="{CEEB0C53-096C-4A59-AC9D-C2A71382CC2D}">
      <text>
        <r>
          <rPr>
            <b/>
            <sz val="9"/>
            <color indexed="81"/>
            <rFont val="Tahoma"/>
            <family val="2"/>
          </rPr>
          <t>Ricardo Barbosa Sousa:</t>
        </r>
        <r>
          <rPr>
            <sz val="9"/>
            <color indexed="81"/>
            <rFont val="Tahoma"/>
            <family val="2"/>
          </rPr>
          <t xml:space="preserve">
dynamic environments (use of CAD model, leverage IIDCP validity to estimate likelihood scan consistent w/ current obs environ &gt; prune past nodes to update map, dynamic covariance scaling + switchable constraints to incorporate measurements in opti framework), map maintenance (pruning / sparsification, discard candidates that are not topologically consistent w/local environ using ray-tracing between current pose vs candidate, evaluate amount overlappuing via re-projection + cross/visibility of laser beams &gt; if #resulting valid loops &gt; threshold do not perform full trajectory estimation and not store latest LIDAR measurement, ensure connectivity between nodes)</t>
        </r>
      </text>
    </comment>
    <comment ref="I87" authorId="0" shapeId="0" xr:uid="{BD695418-1CC5-4347-95DE-E872E82D161F}">
      <text>
        <r>
          <rPr>
            <b/>
            <sz val="9"/>
            <color indexed="81"/>
            <rFont val="Tahoma"/>
            <family val="2"/>
          </rPr>
          <t>Ricardo Barbosa Sousa:</t>
        </r>
        <r>
          <rPr>
            <sz val="9"/>
            <color indexed="81"/>
            <rFont val="Tahoma"/>
            <family val="2"/>
          </rPr>
          <t xml:space="preserve">
2D (generalized-ICP for scan-to-floor matching, robust policy based on normals to select associations due to innacuracies in the floor plan)</t>
        </r>
      </text>
    </comment>
    <comment ref="J87" authorId="0" shapeId="0" xr:uid="{415BF5FE-2A01-45C3-83CE-EDD00300EC20}">
      <text>
        <r>
          <rPr>
            <b/>
            <sz val="9"/>
            <color indexed="81"/>
            <rFont val="Tahoma"/>
            <family val="2"/>
          </rPr>
          <t>Ricardo Barbosa Sousa:</t>
        </r>
        <r>
          <rPr>
            <sz val="9"/>
            <color indexed="81"/>
            <rFont val="Tahoma"/>
            <family val="2"/>
          </rPr>
          <t xml:space="preserve">
topological (loop closure candidate nodes selected using thereshold distance + exclude most lately added nodes)</t>
        </r>
      </text>
    </comment>
    <comment ref="P87" authorId="0" shapeId="0" xr:uid="{A493EFC4-E916-4209-8B4C-AC62B84E24E0}">
      <text>
        <r>
          <rPr>
            <b/>
            <sz val="9"/>
            <color indexed="81"/>
            <rFont val="Tahoma"/>
            <family val="2"/>
          </rPr>
          <t>Ricardo Barbosa Sousa:</t>
        </r>
        <r>
          <rPr>
            <sz val="9"/>
            <color indexed="81"/>
            <rFont val="Tahoma"/>
            <family val="2"/>
          </rPr>
          <t xml:space="preserve">
reflective markers (Mocap), floor plan of the building (manual overlap of SLAM map w/CAD &gt; fit a linear model to find the scaling transformation to obtain the ground-truth data)</t>
        </r>
      </text>
    </comment>
    <comment ref="R87" authorId="0" shapeId="0" xr:uid="{2486D390-D998-4A3D-97E0-3463976BF2A1}">
      <text>
        <r>
          <rPr>
            <b/>
            <sz val="9"/>
            <color indexed="81"/>
            <rFont val="Tahoma"/>
            <family val="2"/>
          </rPr>
          <t>Ricardo Barbosa Sousa:</t>
        </r>
        <r>
          <rPr>
            <sz val="9"/>
            <color indexed="81"/>
            <rFont val="Tahoma"/>
            <family val="2"/>
          </rPr>
          <t xml:space="preserve">
271m, 325m, 1412m, 4657m, 804m, 2878m</t>
        </r>
      </text>
    </comment>
    <comment ref="S87" authorId="0" shapeId="0" xr:uid="{3BA49735-C8C6-4C73-A83D-5095941D5F47}">
      <text>
        <r>
          <rPr>
            <b/>
            <sz val="9"/>
            <color indexed="81"/>
            <rFont val="Tahoma"/>
            <family val="2"/>
          </rPr>
          <t>Ricardo Barbosa Sousa:</t>
        </r>
        <r>
          <rPr>
            <sz val="9"/>
            <color indexed="81"/>
            <rFont val="Tahoma"/>
            <family val="2"/>
          </rPr>
          <t xml:space="preserve">
2day (21min), 2day (21min), 4day (4 sessions, 41min), 4day (166min, 4 sessions 1 per day), 1day (34min), 2day (119min, 2 runs)</t>
        </r>
      </text>
    </comment>
    <comment ref="H88" authorId="0" shapeId="0" xr:uid="{7A98CC7B-986C-4041-9047-906E9B1A6AE0}">
      <text>
        <r>
          <rPr>
            <b/>
            <sz val="9"/>
            <color indexed="81"/>
            <rFont val="Tahoma"/>
            <family val="2"/>
          </rPr>
          <t>Ricardo Barbosa Sousa:</t>
        </r>
        <r>
          <rPr>
            <sz val="9"/>
            <color indexed="81"/>
            <rFont val="Tahoma"/>
            <family val="2"/>
          </rPr>
          <t xml:space="preserve">
invariant / stable features (Scan Context ~ extract only highest points of visible PC &gt; convert SC into 3-channel img)
identify if it is a new place or not</t>
        </r>
      </text>
    </comment>
    <comment ref="I88" authorId="0" shapeId="0" xr:uid="{AFAE5AF1-DA87-4C60-A4AC-EA2AB238854E}">
      <text>
        <r>
          <rPr>
            <b/>
            <sz val="9"/>
            <color indexed="81"/>
            <rFont val="Tahoma"/>
            <family val="2"/>
          </rPr>
          <t>Ricardo Barbosa Sousa:</t>
        </r>
        <r>
          <rPr>
            <sz val="9"/>
            <color indexed="81"/>
            <rFont val="Tahoma"/>
            <family val="2"/>
          </rPr>
          <t xml:space="preserve">
topological (localization as classification task using ConvNets, use of entropy of output vectorfrom the network to evaluate if seen or unseen place to reject unseen localization results)
learning point cloud descriptor Scan Context Image &gt; classification network</t>
        </r>
      </text>
    </comment>
    <comment ref="J88" authorId="0" shapeId="0" xr:uid="{D5E995C3-A9A6-4401-8391-BA9D01028B87}">
      <text>
        <r>
          <rPr>
            <b/>
            <sz val="9"/>
            <color indexed="81"/>
            <rFont val="Tahoma"/>
            <family val="2"/>
          </rPr>
          <t>Ricardo Barbosa Sousa:</t>
        </r>
        <r>
          <rPr>
            <sz val="9"/>
            <color indexed="81"/>
            <rFont val="Tahoma"/>
            <family val="2"/>
          </rPr>
          <t xml:space="preserve">
2D grid (divide region covered in training in grid cells, cell ~ place)
each cell represents a place</t>
        </r>
      </text>
    </comment>
    <comment ref="H89" authorId="0" shapeId="0" xr:uid="{4D3F0919-7663-4EF8-B4CB-83E392F86288}">
      <text>
        <r>
          <rPr>
            <b/>
            <sz val="9"/>
            <color indexed="81"/>
            <rFont val="Tahoma"/>
            <family val="2"/>
          </rPr>
          <t>Ricardo Barbosa Sousa:</t>
        </r>
        <r>
          <rPr>
            <sz val="9"/>
            <color indexed="81"/>
            <rFont val="Tahoma"/>
            <family val="2"/>
          </rPr>
          <t xml:space="preserve">
invariant / stable features (corners + pole features, score + selection reliable features, predictors: #detection, #max detected spanning angle, max length driven while observing landmark, max area detect, max possible spanned angle, concentration ratio), map maintenance (downsmapling of the map, force areas w/ lower density of landmarks maintained, discard unstable landmarks)</t>
        </r>
      </text>
    </comment>
    <comment ref="J89" authorId="0" shapeId="0" xr:uid="{4447FC6F-0D51-4124-978F-1A984EBFC225}">
      <text>
        <r>
          <rPr>
            <b/>
            <sz val="9"/>
            <color indexed="81"/>
            <rFont val="Tahoma"/>
            <family val="2"/>
          </rPr>
          <t>Ricardo Barbosa Sousa:</t>
        </r>
        <r>
          <rPr>
            <sz val="9"/>
            <color indexed="81"/>
            <rFont val="Tahoma"/>
            <family val="2"/>
          </rPr>
          <t xml:space="preserve">
2D feature (pole + corner features from 3D laser)</t>
        </r>
      </text>
    </comment>
    <comment ref="L89" authorId="0" shapeId="0" xr:uid="{0F425F03-D219-42F3-A4C7-D17AE051F8B5}">
      <text>
        <r>
          <rPr>
            <b/>
            <sz val="9"/>
            <color indexed="81"/>
            <rFont val="Tahoma"/>
            <family val="2"/>
          </rPr>
          <t>Ricardo Barbosa Sousa:</t>
        </r>
        <r>
          <rPr>
            <sz val="9"/>
            <color indexed="81"/>
            <rFont val="Tahoma"/>
            <family val="2"/>
          </rPr>
          <t xml:space="preserve">
offline (compute each predictors based on localization algorithm)</t>
        </r>
      </text>
    </comment>
    <comment ref="P89" authorId="0" shapeId="0" xr:uid="{7C735084-1511-4AAE-812E-FA62D28F0DB5}">
      <text>
        <r>
          <rPr>
            <b/>
            <sz val="9"/>
            <color indexed="81"/>
            <rFont val="Tahoma"/>
            <family val="2"/>
          </rPr>
          <t>Ricardo Barbosa Sousa:</t>
        </r>
        <r>
          <rPr>
            <sz val="9"/>
            <color indexed="81"/>
            <rFont val="Tahoma"/>
            <family val="2"/>
          </rPr>
          <t xml:space="preserve">
manual evaluation (visual inspection)</t>
        </r>
      </text>
    </comment>
    <comment ref="H90" authorId="0" shapeId="0" xr:uid="{A3DB04FE-D8B6-44F7-96D8-1573FAFB5D59}">
      <text>
        <r>
          <rPr>
            <b/>
            <sz val="9"/>
            <color indexed="81"/>
            <rFont val="Tahoma"/>
            <family val="2"/>
          </rPr>
          <t>Ricardo Barbosa Sousa:</t>
        </r>
        <r>
          <rPr>
            <sz val="9"/>
            <color indexed="81"/>
            <rFont val="Tahoma"/>
            <family val="2"/>
          </rPr>
          <t xml:space="preserve">
dynamic environments (RGBD &gt; segment + identify potential dyn objs, FCIS Fully Conv Instance-aware semantic segmentation for initial result considering 80 classes for both inddor and outdoor objs, identify objs more likely to move e.g. person cars cup etc.)</t>
        </r>
      </text>
    </comment>
    <comment ref="I90" authorId="0" shapeId="0" xr:uid="{B4D75B10-B4CC-4F49-9A49-20C9D82A6B8D}">
      <text>
        <r>
          <rPr>
            <b/>
            <sz val="9"/>
            <color indexed="81"/>
            <rFont val="Tahoma"/>
            <family val="2"/>
          </rPr>
          <t>Ricardo Barbosa Sousa:</t>
        </r>
        <r>
          <rPr>
            <sz val="9"/>
            <color indexed="81"/>
            <rFont val="Tahoma"/>
            <family val="2"/>
          </rPr>
          <t xml:space="preserve">
3D (ORBSLAM2)</t>
        </r>
      </text>
    </comment>
    <comment ref="J90" authorId="0" shapeId="0" xr:uid="{4CC8F70B-4924-41BE-B9CD-ED042B164758}">
      <text>
        <r>
          <rPr>
            <b/>
            <sz val="9"/>
            <color indexed="81"/>
            <rFont val="Tahoma"/>
            <family val="2"/>
          </rPr>
          <t>Ricardo Barbosa Sousa:</t>
        </r>
        <r>
          <rPr>
            <sz val="9"/>
            <color indexed="81"/>
            <rFont val="Tahoma"/>
            <family val="2"/>
          </rPr>
          <t xml:space="preserve">
topological (keyframes, ORBSLAM2, 2 types of maps tracking VS LT map - only points that prob remain fixed ~ stable points not belonging to dyn objs)</t>
        </r>
      </text>
    </comment>
    <comment ref="M90" authorId="0" shapeId="0" xr:uid="{41DDDAA1-DDFF-403C-AAFC-DDEFFCDF3A07}">
      <text>
        <r>
          <rPr>
            <b/>
            <sz val="9"/>
            <color indexed="81"/>
            <rFont val="Tahoma"/>
            <family val="2"/>
          </rPr>
          <t>Ricardo Barbosa Sousa:</t>
        </r>
        <r>
          <rPr>
            <sz val="9"/>
            <color indexed="81"/>
            <rFont val="Tahoma"/>
            <family val="2"/>
          </rPr>
          <t xml:space="preserve">
indoor / outdoor (FCIS identifies objs from both environ)</t>
        </r>
      </text>
    </comment>
    <comment ref="H91" authorId="0" shapeId="0" xr:uid="{69F07A3B-93DF-4135-9DB3-BFCB93C878F3}">
      <text>
        <r>
          <rPr>
            <b/>
            <sz val="9"/>
            <color indexed="81"/>
            <rFont val="Tahoma"/>
            <family val="2"/>
          </rPr>
          <t>Ricardo Barbosa Sousa:</t>
        </r>
        <r>
          <rPr>
            <sz val="9"/>
            <color indexed="81"/>
            <rFont val="Tahoma"/>
            <family val="2"/>
          </rPr>
          <t xml:space="preserve">
(hashing deep supervised for place recog, MobileNet to achieve real-time performance on CPU)</t>
        </r>
      </text>
    </comment>
    <comment ref="I91" authorId="0" shapeId="0" xr:uid="{920C5E5E-14D0-4D71-B62A-55CF35C056A4}">
      <text>
        <r>
          <rPr>
            <b/>
            <sz val="9"/>
            <color indexed="81"/>
            <rFont val="Tahoma"/>
            <family val="2"/>
          </rPr>
          <t>Ricardo Barbosa Sousa:</t>
        </r>
        <r>
          <rPr>
            <sz val="9"/>
            <color indexed="81"/>
            <rFont val="Tahoma"/>
            <family val="2"/>
          </rPr>
          <t xml:space="preserve">
topological (triplet network to handle unclear #classes)</t>
        </r>
      </text>
    </comment>
    <comment ref="H92" authorId="0" shapeId="0" xr:uid="{7B1CEFFD-2157-4F2F-8A12-1B802A3DDE34}">
      <text>
        <r>
          <rPr>
            <b/>
            <sz val="9"/>
            <color indexed="81"/>
            <rFont val="Tahoma"/>
            <family val="2"/>
          </rPr>
          <t>Ricardo Barbosa Sousa:</t>
        </r>
        <r>
          <rPr>
            <sz val="9"/>
            <color indexed="81"/>
            <rFont val="Tahoma"/>
            <family val="2"/>
          </rPr>
          <t xml:space="preserve">
varying conditions (regard same physical place with diff conditions as different places ~ manifold), map maintenance (record #localizer + #success for each node, ratio indicates if submap and current node diff is large, look at decrease rate in ratio to rmv outdated nodes, do not rmv nodes w/ transient decrease in ratio), computational performance (no need to global consistency constraining erroneous obs in local + keep complexity constant)</t>
        </r>
      </text>
    </comment>
    <comment ref="I92" authorId="0" shapeId="0" xr:uid="{47505E82-CD9D-4A51-AE26-8C13BC1E2159}">
      <text>
        <r>
          <rPr>
            <b/>
            <sz val="9"/>
            <color indexed="81"/>
            <rFont val="Tahoma"/>
            <family val="2"/>
          </rPr>
          <t>Ricardo Barbosa Sousa:</t>
        </r>
        <r>
          <rPr>
            <sz val="9"/>
            <color indexed="81"/>
            <rFont val="Tahoma"/>
            <family val="2"/>
          </rPr>
          <t xml:space="preserve">
topological (visual BoW) &gt; 3D metric (align metrically sensor data to submap)
visual BoW used for global localization</t>
        </r>
      </text>
    </comment>
    <comment ref="J92" authorId="0" shapeId="0" xr:uid="{F1D40B1D-D14B-425D-A79C-591DCC409D57}">
      <text>
        <r>
          <rPr>
            <b/>
            <sz val="9"/>
            <color indexed="81"/>
            <rFont val="Tahoma"/>
            <family val="2"/>
          </rPr>
          <t>Ricardo Barbosa Sousa:</t>
        </r>
        <r>
          <rPr>
            <sz val="9"/>
            <color indexed="81"/>
            <rFont val="Tahoma"/>
            <family val="2"/>
          </rPr>
          <t xml:space="preserve">
topological (local metric, no need to global consistency constraining erroneous obs in local + keep complexity constant, submaps)
submap can be a real local map, or just sensor measurements</t>
        </r>
      </text>
    </comment>
    <comment ref="P92" authorId="0" shapeId="0" xr:uid="{5C8E7C95-F30C-41F7-B611-F612BEA3D8D6}">
      <text>
        <r>
          <rPr>
            <b/>
            <sz val="9"/>
            <color indexed="81"/>
            <rFont val="Tahoma"/>
            <family val="2"/>
          </rPr>
          <t>Ricardo Barbosa Sousa:</t>
        </r>
        <r>
          <rPr>
            <sz val="9"/>
            <color indexed="81"/>
            <rFont val="Tahoma"/>
            <family val="2"/>
          </rPr>
          <t xml:space="preserve">
global consistency pose graph SLAM w/ laser scans registration + DGPS as binary and unary edges (2 sources highly accurate)</t>
        </r>
      </text>
    </comment>
    <comment ref="H93" authorId="0" shapeId="0" xr:uid="{1AB11D4E-95E8-45E3-B36F-1764D17FD125}">
      <text>
        <r>
          <rPr>
            <b/>
            <sz val="9"/>
            <color indexed="81"/>
            <rFont val="Tahoma"/>
            <family val="2"/>
          </rPr>
          <t>Ricardo Barbosa Sousa:</t>
        </r>
        <r>
          <rPr>
            <sz val="9"/>
            <color indexed="81"/>
            <rFont val="Tahoma"/>
            <family val="2"/>
          </rPr>
          <t xml:space="preserve">
varying conditions, invariant / stable / consistent features (appearance-based landmark selection, model probability of obs landmark under current appearance condition, local temporal stability of appear = expected to change in same matter as previous traversals), multi-session (first localize new dataset in an offline process against pre-existing map, associate features between seassions + create new landmarks from unmatched landmarks + refine using BA)</t>
        </r>
      </text>
    </comment>
    <comment ref="I93" authorId="0" shapeId="0" xr:uid="{6B175F12-3608-46B2-A9A0-14DC9322FC5F}">
      <text>
        <r>
          <rPr>
            <b/>
            <sz val="9"/>
            <color indexed="81"/>
            <rFont val="Tahoma"/>
            <family val="2"/>
          </rPr>
          <t>Ricardo Barbosa Sousa:</t>
        </r>
        <r>
          <rPr>
            <sz val="9"/>
            <color indexed="81"/>
            <rFont val="Tahoma"/>
            <family val="2"/>
          </rPr>
          <t xml:space="preserve">
3D (backprojection of the #D points into the camera image +match against feature decriptors of query on pixel and descrip dist, compute using non-linear least-square opti w/ img-plane projection error)
feature matching given localization module</t>
        </r>
      </text>
    </comment>
    <comment ref="J93" authorId="0" shapeId="0" xr:uid="{35D39445-9EA4-4743-A7B2-FFF5CF59124F}">
      <text>
        <r>
          <rPr>
            <b/>
            <sz val="9"/>
            <color indexed="81"/>
            <rFont val="Tahoma"/>
            <family val="2"/>
          </rPr>
          <t>Ricardo Barbosa Sousa:</t>
        </r>
        <r>
          <rPr>
            <sz val="9"/>
            <color indexed="81"/>
            <rFont val="Tahoma"/>
            <family val="2"/>
          </rPr>
          <t xml:space="preserve">
edges observation relation landmarks</t>
        </r>
      </text>
    </comment>
    <comment ref="L93" authorId="0" shapeId="0" xr:uid="{95B94D85-1A87-40F7-9E58-B8943097AC65}">
      <text>
        <r>
          <rPr>
            <b/>
            <sz val="9"/>
            <color indexed="81"/>
            <rFont val="Tahoma"/>
            <family val="2"/>
          </rPr>
          <t>Ricardo Barbosa Sousa:</t>
        </r>
        <r>
          <rPr>
            <sz val="9"/>
            <color indexed="81"/>
            <rFont val="Tahoma"/>
            <family val="2"/>
          </rPr>
          <t xml:space="preserve">
online (tracking) / offline (mapping)</t>
        </r>
      </text>
    </comment>
    <comment ref="O93" authorId="0" shapeId="0" xr:uid="{76711AC7-0434-4EB8-9218-641A1CC8B4FB}">
      <text>
        <r>
          <rPr>
            <b/>
            <sz val="9"/>
            <color indexed="81"/>
            <rFont val="Tahoma"/>
            <family val="2"/>
          </rPr>
          <t>Ricardo Barbosa Sousa:</t>
        </r>
        <r>
          <rPr>
            <sz val="9"/>
            <color indexed="81"/>
            <rFont val="Tahoma"/>
            <family val="2"/>
          </rPr>
          <t xml:space="preserve">
localization accuracy, ranking functions for multi-session, normalized votrion-based ranking, informative measuire for quality of ranking function
avg %obs landmarks (selected vs obs), execution time</t>
        </r>
      </text>
    </comment>
    <comment ref="H94" authorId="0" shapeId="0" xr:uid="{47092499-5566-4AFD-A88E-0A30477D3D38}">
      <text>
        <r>
          <rPr>
            <b/>
            <sz val="9"/>
            <color indexed="81"/>
            <rFont val="Tahoma"/>
            <family val="2"/>
          </rPr>
          <t>Ricardo Barbosa Sousa:</t>
        </r>
        <r>
          <rPr>
            <sz val="9"/>
            <color indexed="81"/>
            <rFont val="Tahoma"/>
            <family val="2"/>
          </rPr>
          <t xml:space="preserve">
map maintenance (mnemory management to limit size of the graph: divide into WM and LTM, when node &gt; LTM not avaialable for modules inside WM, when update time exceeds fixed time transfer nodes into LTM; weighting mechanism to identify important locations and most important save in WM ~ percentage of corresponding features; when loop closure happens in WM neighbor nodes can be brought back from LTM to WM for mor loop closure and proximity detections), multi-session (initialize new map w/ its own referential, when prev location encoutered &gt; compute transformation between 2 maps)</t>
        </r>
      </text>
    </comment>
    <comment ref="I94" authorId="0" shapeId="0" xr:uid="{F6649EE1-56B7-46F4-B74D-6D3BD310E8F8}">
      <text>
        <r>
          <rPr>
            <b/>
            <sz val="9"/>
            <color indexed="81"/>
            <rFont val="Tahoma"/>
            <family val="2"/>
          </rPr>
          <t>Ricardo Barbosa Sousa:</t>
        </r>
        <r>
          <rPr>
            <sz val="9"/>
            <color indexed="81"/>
            <rFont val="Tahoma"/>
            <family val="2"/>
          </rPr>
          <t xml:space="preserve">
supports lidar or visual odometry, 2D or 3D
BoW vocabulary search for loop closure</t>
        </r>
      </text>
    </comment>
    <comment ref="J94" authorId="0" shapeId="0" xr:uid="{4BE9A3E7-DFF2-4118-BF26-5E67677A52E4}">
      <text>
        <r>
          <rPr>
            <b/>
            <sz val="9"/>
            <color indexed="81"/>
            <rFont val="Tahoma"/>
            <family val="2"/>
          </rPr>
          <t>Ricardo Barbosa Sousa:</t>
        </r>
        <r>
          <rPr>
            <sz val="9"/>
            <color indexed="81"/>
            <rFont val="Tahoma"/>
            <family val="2"/>
          </rPr>
          <t xml:space="preserve">
topological (graph SLAM, can generate OctoMAp, point cloud and 2D occupancy grids)</t>
        </r>
      </text>
    </comment>
    <comment ref="H95" authorId="0" shapeId="0" xr:uid="{B48E3EDA-970F-493F-AB54-1B50690D0B57}">
      <text>
        <r>
          <rPr>
            <b/>
            <sz val="9"/>
            <color indexed="81"/>
            <rFont val="Tahoma"/>
            <family val="2"/>
          </rPr>
          <t>Ricardo Barbosa Sousa:</t>
        </r>
        <r>
          <rPr>
            <sz val="9"/>
            <color indexed="81"/>
            <rFont val="Tahoma"/>
            <family val="2"/>
          </rPr>
          <t xml:space="preserve">
identification into 3 classes: dynamic, semi-static, static using sliding window optimization</t>
        </r>
      </text>
    </comment>
    <comment ref="I95" authorId="0" shapeId="0" xr:uid="{791BAB22-6087-41B5-8A5B-A0BBC60474E7}">
      <text>
        <r>
          <rPr>
            <b/>
            <sz val="9"/>
            <color indexed="81"/>
            <rFont val="Tahoma"/>
            <family val="2"/>
          </rPr>
          <t>Ricardo Barbosa Sousa:</t>
        </r>
        <r>
          <rPr>
            <sz val="9"/>
            <color indexed="81"/>
            <rFont val="Tahoma"/>
            <family val="2"/>
          </rPr>
          <t xml:space="preserve">
2D (sliding window, scan-scan constraints &gt; estimate location</t>
        </r>
      </text>
    </comment>
    <comment ref="J95" authorId="0" shapeId="0" xr:uid="{5E83FAE4-D853-4EF9-B7AE-7EA64E6F99BD}">
      <text>
        <r>
          <rPr>
            <b/>
            <sz val="9"/>
            <color indexed="81"/>
            <rFont val="Tahoma"/>
            <family val="2"/>
          </rPr>
          <t>Ricardo Barbosa Sousa:</t>
        </r>
        <r>
          <rPr>
            <sz val="9"/>
            <color indexed="81"/>
            <rFont val="Tahoma"/>
            <family val="2"/>
          </rPr>
          <t xml:space="preserve">
2D grid (dynamic map update, static - strong cues for local, semi-static - not change positions when in FOV of laser, dynamic - should be consider outliers; identify from the measurements; update map with semi-static measurements for the Truncated Signed Distance Field TSDF &gt;&gt; update euclidean SDF from TSDF)</t>
        </r>
      </text>
    </comment>
    <comment ref="L95" authorId="0" shapeId="0" xr:uid="{E5C06DBD-78A0-4FC8-955F-BFF2E9EA3D34}">
      <text>
        <r>
          <rPr>
            <b/>
            <sz val="9"/>
            <color indexed="81"/>
            <rFont val="Tahoma"/>
            <family val="2"/>
          </rPr>
          <t>Ricardo Barbosa Sousa:</t>
        </r>
        <r>
          <rPr>
            <sz val="9"/>
            <color indexed="81"/>
            <rFont val="Tahoma"/>
            <family val="2"/>
          </rPr>
          <t xml:space="preserve">
online (including map updates to prior one)</t>
        </r>
      </text>
    </comment>
    <comment ref="P95" authorId="0" shapeId="0" xr:uid="{4670E6D8-1A3B-4B6A-AC79-AE8485D0039F}">
      <text>
        <r>
          <rPr>
            <b/>
            <sz val="9"/>
            <color indexed="81"/>
            <rFont val="Tahoma"/>
            <family val="2"/>
          </rPr>
          <t>Ricardo Barbosa Sousa:</t>
        </r>
        <r>
          <rPr>
            <sz val="9"/>
            <color indexed="81"/>
            <rFont val="Tahoma"/>
            <family val="2"/>
          </rPr>
          <t xml:space="preserve">
10.1007/s10514-009-9155-6</t>
        </r>
      </text>
    </comment>
    <comment ref="H96" authorId="0" shapeId="0" xr:uid="{86D3A947-A81E-47AA-B7BD-38CE3533D7DE}">
      <text>
        <r>
          <rPr>
            <b/>
            <sz val="9"/>
            <color indexed="81"/>
            <rFont val="Tahoma"/>
            <family val="2"/>
          </rPr>
          <t>Ricardo Barbosa Sousa:</t>
        </r>
        <r>
          <rPr>
            <sz val="9"/>
            <color indexed="81"/>
            <rFont val="Tahoma"/>
            <family val="2"/>
          </rPr>
          <t xml:space="preserve">
map maintenance (efficient heuristic instead of mutual information ro exploit structure of SLAM graph to find redundant keyframes, modify original ORBSLAM approach of compute #associated map points &gt; 3 obs + if &gt;90% redundant: assign floaty valoue to each map point depending of #obs MPs 2 - 5 = [0,1] &gt; normalized by #MPs using sigmoid function &gt; rmv redundant KF wo/ marginalization)</t>
        </r>
      </text>
    </comment>
    <comment ref="I96" authorId="0" shapeId="0" xr:uid="{D1447922-E8B5-43DE-B314-7A4BA4D49676}">
      <text>
        <r>
          <rPr>
            <b/>
            <sz val="9"/>
            <color indexed="81"/>
            <rFont val="Tahoma"/>
            <family val="2"/>
          </rPr>
          <t>Ricardo Barbosa Sousa:</t>
        </r>
        <r>
          <rPr>
            <sz val="9"/>
            <color indexed="81"/>
            <rFont val="Tahoma"/>
            <family val="2"/>
          </rPr>
          <t xml:space="preserve">
global bundle adjustment</t>
        </r>
      </text>
    </comment>
    <comment ref="J96" authorId="0" shapeId="0" xr:uid="{68E49C72-5CFC-4DAD-BE0D-2861B5FD6CA0}">
      <text>
        <r>
          <rPr>
            <b/>
            <sz val="9"/>
            <color indexed="81"/>
            <rFont val="Tahoma"/>
            <family val="2"/>
          </rPr>
          <t>Ricardo Barbosa Sousa:</t>
        </r>
        <r>
          <rPr>
            <sz val="9"/>
            <color indexed="81"/>
            <rFont val="Tahoma"/>
            <family val="2"/>
          </rPr>
          <t xml:space="preserve">
covisibility graph
good explanation on the keyframe-based graph SLAM</t>
        </r>
      </text>
    </comment>
    <comment ref="K96" authorId="0" shapeId="0" xr:uid="{EA0454CD-74EE-44AE-B3C4-006B0E806E50}">
      <text>
        <r>
          <rPr>
            <b/>
            <sz val="9"/>
            <color indexed="81"/>
            <rFont val="Tahoma"/>
            <family val="2"/>
          </rPr>
          <t>Ricardo Barbosa Sousa:</t>
        </r>
        <r>
          <rPr>
            <sz val="9"/>
            <color indexed="81"/>
            <rFont val="Tahoma"/>
            <family val="2"/>
          </rPr>
          <t xml:space="preserve">
centralized visual-inertial collaborative (CVI-SLAM)
the proposed work does not focus on collaborative mapping, only uses a multi-robot SLAM</t>
        </r>
      </text>
    </comment>
    <comment ref="L96" authorId="0" shapeId="0" xr:uid="{894A7900-7A19-40D3-964B-38EB1459F917}">
      <text>
        <r>
          <rPr>
            <b/>
            <sz val="9"/>
            <color indexed="81"/>
            <rFont val="Tahoma"/>
            <family val="2"/>
          </rPr>
          <t>Ricardo Barbosa Sousa:</t>
        </r>
        <r>
          <rPr>
            <sz val="9"/>
            <color indexed="81"/>
            <rFont val="Tahoma"/>
            <family val="2"/>
          </rPr>
          <t xml:space="preserve">
online (parallel to SLAM estimations, evaluated w/ CVI-SLAM and CCM-SLAM)</t>
        </r>
      </text>
    </comment>
    <comment ref="O96" authorId="0" shapeId="0" xr:uid="{323B3641-5D29-4937-9FE8-EE5188DE45BE}">
      <text>
        <r>
          <rPr>
            <b/>
            <sz val="9"/>
            <color indexed="81"/>
            <rFont val="Tahoma"/>
            <family val="2"/>
          </rPr>
          <t>Ricardo Barbosa Sousa:</t>
        </r>
        <r>
          <rPr>
            <sz val="9"/>
            <color indexed="81"/>
            <rFont val="Tahoma"/>
            <family val="2"/>
          </rPr>
          <t xml:space="preserve">
includes an evaluation of the pose error dependent on the maximum number of keyframes</t>
        </r>
      </text>
    </comment>
    <comment ref="H97" authorId="0" shapeId="0" xr:uid="{18B6C73A-A091-4F4C-8902-FE8589E6466C}">
      <text>
        <r>
          <rPr>
            <b/>
            <sz val="9"/>
            <color indexed="81"/>
            <rFont val="Tahoma"/>
            <family val="2"/>
          </rPr>
          <t>Ricardo Barbosa Sousa:</t>
        </r>
        <r>
          <rPr>
            <sz val="9"/>
            <color indexed="81"/>
            <rFont val="Tahoma"/>
            <family val="2"/>
          </rPr>
          <t xml:space="preserve">
invariant / stable features (Baesyan NN to add deep learning scene understanding + provide context for visual SLAM + account network uncertainty, select features that provide high reduct in Shannon entropyu &gt; sparse map + static objects building traffic sign w/ high confidence and detect repeatedly)</t>
        </r>
      </text>
    </comment>
    <comment ref="I97" authorId="0" shapeId="0" xr:uid="{EEA76ADB-979D-43D4-AA3A-9D2D1F18264D}">
      <text>
        <r>
          <rPr>
            <b/>
            <sz val="9"/>
            <color indexed="81"/>
            <rFont val="Tahoma"/>
            <family val="2"/>
          </rPr>
          <t>Ricardo Barbosa Sousa:</t>
        </r>
        <r>
          <rPr>
            <sz val="9"/>
            <color indexed="81"/>
            <rFont val="Tahoma"/>
            <family val="2"/>
          </rPr>
          <t xml:space="preserve">
ORBSLAM2</t>
        </r>
      </text>
    </comment>
    <comment ref="J97" authorId="0" shapeId="0" xr:uid="{02C96B8D-7D22-4638-9E3F-3BCB049BF067}">
      <text>
        <r>
          <rPr>
            <b/>
            <sz val="9"/>
            <color indexed="81"/>
            <rFont val="Tahoma"/>
            <family val="2"/>
          </rPr>
          <t>Ricardo Barbosa Sousa:</t>
        </r>
        <r>
          <rPr>
            <sz val="9"/>
            <color indexed="81"/>
            <rFont val="Tahoma"/>
            <family val="2"/>
          </rPr>
          <t xml:space="preserve">
ORBSLAM2</t>
        </r>
      </text>
    </comment>
    <comment ref="H98" authorId="0" shapeId="0" xr:uid="{DC9F598F-4420-49E1-A03E-E8036200FB06}">
      <text>
        <r>
          <rPr>
            <b/>
            <sz val="9"/>
            <color indexed="81"/>
            <rFont val="Tahoma"/>
            <family val="2"/>
          </rPr>
          <t>Ricardo Barbosa Sousa:</t>
        </r>
        <r>
          <rPr>
            <sz val="9"/>
            <color indexed="81"/>
            <rFont val="Tahoma"/>
            <family val="2"/>
          </rPr>
          <t xml:space="preserve">
ivariant / stable features (fusion of visual camera + laser geometric information), map maintenance (marginalization of velocityu and bias nodes using divergence of Kullback-Leibler), computational performance (information sparsification to transmit compressed data through a limited bandwidth comms, velocity + bias nodes + unstable visual points rmv from graph to upload to cloud)</t>
        </r>
      </text>
    </comment>
    <comment ref="I98" authorId="0" shapeId="0" xr:uid="{5FA26C8E-95F5-439B-8FFE-6371545C8B2D}">
      <text>
        <r>
          <rPr>
            <b/>
            <sz val="9"/>
            <color indexed="81"/>
            <rFont val="Tahoma"/>
            <family val="2"/>
          </rPr>
          <t>Ricardo Barbosa Sousa:</t>
        </r>
        <r>
          <rPr>
            <sz val="9"/>
            <color indexed="81"/>
            <rFont val="Tahoma"/>
            <family val="2"/>
          </rPr>
          <t xml:space="preserve">
3D (sliding window visual-inertial odometry + delayed state EKF)</t>
        </r>
      </text>
    </comment>
    <comment ref="S98" authorId="0" shapeId="0" xr:uid="{691E17E4-51E8-4B04-85A9-58B8B6E6D934}">
      <text>
        <r>
          <rPr>
            <b/>
            <sz val="9"/>
            <color indexed="81"/>
            <rFont val="Tahoma"/>
            <family val="2"/>
          </rPr>
          <t>Ricardo Barbosa Sousa:</t>
        </r>
        <r>
          <rPr>
            <sz val="9"/>
            <color indexed="81"/>
            <rFont val="Tahoma"/>
            <family val="2"/>
          </rPr>
          <t xml:space="preserve">
localization 23aug17 - 29aug18</t>
        </r>
      </text>
    </comment>
    <comment ref="H99" authorId="0" shapeId="0" xr:uid="{09F9859A-04A0-4495-8FE2-C0550843AFB4}">
      <text>
        <r>
          <rPr>
            <b/>
            <sz val="9"/>
            <color indexed="81"/>
            <rFont val="Tahoma"/>
            <family val="2"/>
          </rPr>
          <t>Ricardo Barbosa Sousa:</t>
        </r>
        <r>
          <rPr>
            <sz val="9"/>
            <color indexed="81"/>
            <rFont val="Tahoma"/>
            <family val="2"/>
          </rPr>
          <t xml:space="preserve">
invariant / stable features (FCN fully conv net = MD-Net to distinguish static from moving / unstable points, FCN computes descriptor of each point simultaneously)</t>
        </r>
      </text>
    </comment>
    <comment ref="I99" authorId="0" shapeId="0" xr:uid="{19CCBF35-6DF2-47E8-9F37-FE679B4F6D6B}">
      <text>
        <r>
          <rPr>
            <b/>
            <sz val="9"/>
            <color indexed="81"/>
            <rFont val="Tahoma"/>
            <family val="2"/>
          </rPr>
          <t>Ricardo Barbosa Sousa:</t>
        </r>
        <r>
          <rPr>
            <sz val="9"/>
            <color indexed="81"/>
            <rFont val="Tahoma"/>
            <family val="2"/>
          </rPr>
          <t xml:space="preserve">
3D (only static points maintained, sliding-window based visual-inertial SLAM method, based on FREAK but only ocnsidering static from local feature pipeline + no used of odo measurements)</t>
        </r>
      </text>
    </comment>
    <comment ref="H100" authorId="0" shapeId="0" xr:uid="{74929151-1651-462E-AFB8-B543540395C7}">
      <text>
        <r>
          <rPr>
            <b/>
            <sz val="9"/>
            <color indexed="81"/>
            <rFont val="Tahoma"/>
            <family val="2"/>
          </rPr>
          <t>Ricardo Barbosa Sousa:</t>
        </r>
        <r>
          <rPr>
            <sz val="9"/>
            <color indexed="81"/>
            <rFont val="Tahoma"/>
            <family val="2"/>
          </rPr>
          <t xml:space="preserve">
dynamic environments (cluster registration method to filter cluster belonging to dyn objs), computational performance (segment point cloud into different point clusters according to diff of objs wo/ considering category of each cluster &gt; location descriptor using mutual positional relationship w/ its neighbour cluster)</t>
        </r>
      </text>
    </comment>
    <comment ref="I100" authorId="0" shapeId="0" xr:uid="{EF892283-2B1C-4E38-85A3-0BB38F35681A}">
      <text>
        <r>
          <rPr>
            <b/>
            <sz val="9"/>
            <color indexed="81"/>
            <rFont val="Tahoma"/>
            <family val="2"/>
          </rPr>
          <t>Ricardo Barbosa Sousa:</t>
        </r>
        <r>
          <rPr>
            <sz val="9"/>
            <color indexed="81"/>
            <rFont val="Tahoma"/>
            <family val="2"/>
          </rPr>
          <t xml:space="preserve">
3D (integration of visual-lidar odometry into ORBSLAM, matching local ClusterMap vs prebuilt global CLusterMap, remove outliers based on geometric verification)</t>
        </r>
      </text>
    </comment>
    <comment ref="J100" authorId="0" shapeId="0" xr:uid="{37FF7FA2-0AD0-4636-A1B0-732E5727FABA}">
      <text>
        <r>
          <rPr>
            <b/>
            <sz val="9"/>
            <color indexed="81"/>
            <rFont val="Tahoma"/>
            <family val="2"/>
          </rPr>
          <t>Ricardo Barbosa Sousa:</t>
        </r>
        <r>
          <rPr>
            <sz val="9"/>
            <color indexed="81"/>
            <rFont val="Tahoma"/>
            <family val="2"/>
          </rPr>
          <t xml:space="preserve">
2D features (clusters, only include point clusters belonging to specific objs removing moving objs, project 3D clusters on 2D plane &gt; create descriptor)</t>
        </r>
      </text>
    </comment>
    <comment ref="L100" authorId="0" shapeId="0" xr:uid="{70232A11-8EE2-4BE0-A8A8-6E3DAA7F57C1}">
      <text>
        <r>
          <rPr>
            <b/>
            <sz val="9"/>
            <color indexed="81"/>
            <rFont val="Tahoma"/>
            <family val="2"/>
          </rPr>
          <t>Ricardo Barbosa Sousa:</t>
        </r>
        <r>
          <rPr>
            <sz val="9"/>
            <color indexed="81"/>
            <rFont val="Tahoma"/>
            <family val="2"/>
          </rPr>
          <t xml:space="preserve">
online localization
offline mapping</t>
        </r>
      </text>
    </comment>
    <comment ref="H101" authorId="0" shapeId="0" xr:uid="{906036E4-7151-4354-9A55-30BDDAE036A9}">
      <text>
        <r>
          <rPr>
            <b/>
            <sz val="9"/>
            <color indexed="81"/>
            <rFont val="Tahoma"/>
            <family val="2"/>
          </rPr>
          <t>Ricardo Barbosa Sousa:</t>
        </r>
        <r>
          <rPr>
            <sz val="9"/>
            <color indexed="81"/>
            <rFont val="Tahoma"/>
            <family val="2"/>
          </rPr>
          <t xml:space="preserve">
computational performance (de-couple tracking and local mapping processes &gt; improve local mapping + loop closure efficiency, adaptation of ORBSLAM2 &gt;&gt; limit  growth in memory + keep device memory usage constant), map maintenance (local map at bounded memory)</t>
        </r>
      </text>
    </comment>
    <comment ref="I101" authorId="0" shapeId="0" xr:uid="{3AC0AEBB-3E9F-4A85-88AA-365EB3CEEED2}">
      <text>
        <r>
          <rPr>
            <b/>
            <sz val="9"/>
            <color indexed="81"/>
            <rFont val="Tahoma"/>
            <family val="2"/>
          </rPr>
          <t>Ricardo Barbosa Sousa:</t>
        </r>
        <r>
          <rPr>
            <sz val="9"/>
            <color indexed="81"/>
            <rFont val="Tahoma"/>
            <family val="2"/>
          </rPr>
          <t xml:space="preserve">
ORBSLAM2</t>
        </r>
      </text>
    </comment>
    <comment ref="J101" authorId="0" shapeId="0" xr:uid="{936F77E6-2A53-4FBE-B34E-671780B2CFE3}">
      <text>
        <r>
          <rPr>
            <b/>
            <sz val="9"/>
            <color indexed="81"/>
            <rFont val="Tahoma"/>
            <family val="2"/>
          </rPr>
          <t>Ricardo Barbosa Sousa:</t>
        </r>
        <r>
          <rPr>
            <sz val="9"/>
            <color indexed="81"/>
            <rFont val="Tahoma"/>
            <family val="2"/>
          </rPr>
          <t xml:space="preserve">
topological (keyframes, ORBSLAM2, global map created and stored on the edge: co-visibility graph, set of keyframes, set of map points, spanning tree; spannign tree = subset co-visib graph as connect keyframes share the most mappoitns, edge periodically sends local map updates to mobile device)</t>
        </r>
      </text>
    </comment>
    <comment ref="H102" authorId="0" shapeId="0" xr:uid="{0B08F3E3-39A5-422C-AF17-7E182936A60A}">
      <text>
        <r>
          <rPr>
            <b/>
            <sz val="9"/>
            <color indexed="81"/>
            <rFont val="Tahoma"/>
            <family val="2"/>
          </rPr>
          <t>Ricardo Barbosa Sousa:</t>
        </r>
        <r>
          <rPr>
            <sz val="9"/>
            <color indexed="81"/>
            <rFont val="Tahoma"/>
            <family val="2"/>
          </rPr>
          <t xml:space="preserve">
visual varying conditions (rmv appearance through adversarial learning + extract deep features not related to appearance changes, decoder to evaluate 2 content vectors from same domain, encoder tries to trick appearance dfiscriminator to not classify features correctlyu &gt; triplet loss to make appearance feature to encode appearance information)</t>
        </r>
      </text>
    </comment>
    <comment ref="I102" authorId="0" shapeId="0" xr:uid="{30E3F20E-BE9D-469C-8789-B28F87C10729}">
      <text>
        <r>
          <rPr>
            <b/>
            <sz val="9"/>
            <color indexed="81"/>
            <rFont val="Tahoma"/>
            <family val="2"/>
          </rPr>
          <t>Ricardo Barbosa Sousa:</t>
        </r>
        <r>
          <rPr>
            <sz val="9"/>
            <color indexed="81"/>
            <rFont val="Tahoma"/>
            <family val="2"/>
          </rPr>
          <t xml:space="preserve">
topological (feature vector can have diff lengths by modifying structure of the network of the fully-connected layer of the encoder, cosine distance for feature matching, global feature to characterize a scene)</t>
        </r>
      </text>
    </comment>
    <comment ref="H103" authorId="0" shapeId="0" xr:uid="{1AA4120E-8E3C-4FD1-91B2-F5ED7B5D9527}">
      <text>
        <r>
          <rPr>
            <b/>
            <sz val="9"/>
            <color indexed="81"/>
            <rFont val="Tahoma"/>
            <family val="2"/>
          </rPr>
          <t>Ricardo Barbosa Sousa:</t>
        </r>
        <r>
          <rPr>
            <sz val="9"/>
            <color indexed="81"/>
            <rFont val="Tahoma"/>
            <family val="2"/>
          </rPr>
          <t xml:space="preserve">
invariant / stable features (Frequency Modulated Continuous Wave radar invariant of environ conditions, NetVLAD w/ VGG-16 as front-end feature extractor to obtain rotaiton invariant ~ circular padding, anti-aliasing blurring, azimuth-wise max-pooling)</t>
        </r>
      </text>
    </comment>
    <comment ref="I103" authorId="0" shapeId="0" xr:uid="{8B7DC681-9582-4C81-B59F-3814191F6752}">
      <text>
        <r>
          <rPr>
            <b/>
            <sz val="9"/>
            <color indexed="81"/>
            <rFont val="Tahoma"/>
            <family val="2"/>
          </rPr>
          <t>Ricardo Barbosa Sousa:</t>
        </r>
        <r>
          <rPr>
            <sz val="9"/>
            <color indexed="81"/>
            <rFont val="Tahoma"/>
            <family val="2"/>
          </rPr>
          <t xml:space="preserve">
2D (visual similarity  - topological localization &gt; geometrical similarity - quality score of the match&gt; estimate pose displacement between query and candidates)</t>
        </r>
      </text>
    </comment>
    <comment ref="J103" authorId="0" shapeId="0" xr:uid="{D9B433E9-19FC-4467-88A1-E57EF2BEAE0E}">
      <text>
        <r>
          <rPr>
            <b/>
            <sz val="9"/>
            <color indexed="81"/>
            <rFont val="Tahoma"/>
            <family val="2"/>
          </rPr>
          <t>Ricardo Barbosa Sousa:</t>
        </r>
        <r>
          <rPr>
            <sz val="9"/>
            <color indexed="81"/>
            <rFont val="Tahoma"/>
            <family val="2"/>
          </rPr>
          <t xml:space="preserve">
topological (w/ metric info, fixed thresholds to create nodes: space + time, experience map - use for pose refinement, store both PC and descriptors, embedding space - transform rada scans into multidim space, used for fast retrieval of localization candidates)</t>
        </r>
      </text>
    </comment>
    <comment ref="H104" authorId="0" shapeId="0" xr:uid="{B5B1EB55-7F18-464F-AF9D-1F0A60AA22B5}">
      <text>
        <r>
          <rPr>
            <b/>
            <sz val="9"/>
            <color indexed="81"/>
            <rFont val="Tahoma"/>
            <family val="2"/>
          </rPr>
          <t>Ricardo Barbosa Sousa:</t>
        </r>
        <r>
          <rPr>
            <sz val="9"/>
            <color indexed="81"/>
            <rFont val="Tahoma"/>
            <family val="2"/>
          </rPr>
          <t xml:space="preserve">
visual varying conditions (Karaoguz2016), map maintenance (LTM = place - learned places + map - spatial relations, combination of parent+child in same level if similatiry is high, cue tree level threshold controls extention of merging, same Topological Spatial Cognition TSC presented in 2016)
karaoguz-bozma:2016:4</t>
        </r>
      </text>
    </comment>
    <comment ref="J104" authorId="0" shapeId="0" xr:uid="{B471EAC4-F847-4C32-A626-099DA367098D}">
      <text>
        <r>
          <rPr>
            <b/>
            <sz val="9"/>
            <color indexed="81"/>
            <rFont val="Tahoma"/>
            <family val="2"/>
          </rPr>
          <t>Ricardo Barbosa Sousa:</t>
        </r>
        <r>
          <rPr>
            <sz val="9"/>
            <color indexed="81"/>
            <rFont val="Tahoma"/>
            <family val="2"/>
          </rPr>
          <t xml:space="preserve">
topological (encode spatial relations among diff places, TSC from Karaoguz2016, place != location, place ~ collection of appearances having common perceptual signatures)</t>
        </r>
      </text>
    </comment>
    <comment ref="K104" authorId="0" shapeId="0" xr:uid="{6FC197A5-BF26-4474-882E-BBBA9DE3A8DE}">
      <text>
        <r>
          <rPr>
            <b/>
            <sz val="9"/>
            <color indexed="81"/>
            <rFont val="Tahoma"/>
            <family val="2"/>
          </rPr>
          <t>Ricardo Barbosa Sousa:</t>
        </r>
        <r>
          <rPr>
            <sz val="9"/>
            <color indexed="81"/>
            <rFont val="Tahoma"/>
            <family val="2"/>
          </rPr>
          <t xml:space="preserve">
earn wo/ duplicates + incorporate knowledge known by both robots + resulting memory ~ individual visits &gt;&gt; merge place memories 0 overlap of respective nested seq of hyperspheres in appearance space, RACHET used as dist hierarchical clustering algorithm; comms only on-demand or periodic intervals</t>
        </r>
      </text>
    </comment>
    <comment ref="H105" authorId="0" shapeId="0" xr:uid="{090C214A-C7F7-439E-81FE-9D19E8395E9C}">
      <text>
        <r>
          <rPr>
            <b/>
            <sz val="9"/>
            <color indexed="81"/>
            <rFont val="Tahoma"/>
            <family val="2"/>
          </rPr>
          <t>Ricardo Barbosa Sousa:</t>
        </r>
        <r>
          <rPr>
            <sz val="9"/>
            <color indexed="81"/>
            <rFont val="Tahoma"/>
            <family val="2"/>
          </rPr>
          <t xml:space="preserve">
invariant / stable features (handcrafter feature rotational invariant as input for LocNet to lighweight training, deep learning with LocNet w/ siamese architecture and constrastive loss to compute low-dim and euclidean features + achieving invariance in translation and rotation), computational performance (learn 3D laser PC &gt; embed representations into low-dim euclidean space for efficient matching using KD tree)</t>
        </r>
      </text>
    </comment>
    <comment ref="I105" authorId="0" shapeId="0" xr:uid="{47ECC359-B364-4B14-8125-B4E7CF338BE1}">
      <text>
        <r>
          <rPr>
            <b/>
            <sz val="9"/>
            <color indexed="81"/>
            <rFont val="Tahoma"/>
            <family val="2"/>
          </rPr>
          <t>Ricardo Barbosa Sousa:</t>
        </r>
        <r>
          <rPr>
            <sz val="9"/>
            <color indexed="81"/>
            <rFont val="Tahoma"/>
            <family val="2"/>
          </rPr>
          <t xml:space="preserve">
2D (particle filter to fuse info motion + resultant sequential position only measurements, built kd-tree o nfeature tto decrease search complexity; motion model using ICP in laser odometry)</t>
        </r>
      </text>
    </comment>
    <comment ref="J105" authorId="0" shapeId="0" xr:uid="{06217348-9E53-4FDC-987E-218B31230179}">
      <text>
        <r>
          <rPr>
            <b/>
            <sz val="9"/>
            <color indexed="81"/>
            <rFont val="Tahoma"/>
            <family val="2"/>
          </rPr>
          <t>Ricardo Barbosa Sousa:</t>
        </r>
        <r>
          <rPr>
            <sz val="9"/>
            <color indexed="81"/>
            <rFont val="Tahoma"/>
            <family val="2"/>
          </rPr>
          <t xml:space="preserve">
2D features (topological feature map) + metric map (point cloud map can be used for geometric alignment)</t>
        </r>
      </text>
    </comment>
    <comment ref="H106" authorId="0" shapeId="0" xr:uid="{237614C0-AC4B-4912-B468-9F4F5C4E4EF2}">
      <text>
        <r>
          <rPr>
            <b/>
            <sz val="9"/>
            <color indexed="81"/>
            <rFont val="Tahoma"/>
            <family val="2"/>
          </rPr>
          <t>Ricardo Barbosa Sousa:</t>
        </r>
        <r>
          <rPr>
            <sz val="9"/>
            <color indexed="81"/>
            <rFont val="Tahoma"/>
            <family val="2"/>
          </rPr>
          <t xml:space="preserve">
visual varying conditions (learn to map imgs maximally matchable representation to maximize #inliers, drop-in repacement for standard RGB2gray colorspace mapping)</t>
        </r>
      </text>
    </comment>
    <comment ref="I106" authorId="0" shapeId="0" xr:uid="{E62EBE95-AB93-48D9-98FE-A230E14866DC}">
      <text>
        <r>
          <rPr>
            <b/>
            <sz val="9"/>
            <color indexed="81"/>
            <rFont val="Tahoma"/>
            <family val="2"/>
          </rPr>
          <t>Ricardo Barbosa Sousa:</t>
        </r>
        <r>
          <rPr>
            <sz val="9"/>
            <color indexed="81"/>
            <rFont val="Tahoma"/>
            <family val="2"/>
          </rPr>
          <t xml:space="preserve">
3D (libviso2 feature matching)</t>
        </r>
      </text>
    </comment>
    <comment ref="O106" authorId="0" shapeId="0" xr:uid="{E29614A3-D75A-4924-9634-F5B10B0B190E}">
      <text>
        <r>
          <rPr>
            <b/>
            <sz val="9"/>
            <color indexed="81"/>
            <rFont val="Tahoma"/>
            <family val="2"/>
          </rPr>
          <t>Ricardo Barbosa Sousa:</t>
        </r>
        <r>
          <rPr>
            <sz val="9"/>
            <color indexed="81"/>
            <rFont val="Tahoma"/>
            <family val="2"/>
          </rPr>
          <t xml:space="preserve">
maximum distance on dead reckoning, match counts, confusion matrix</t>
        </r>
      </text>
    </comment>
    <comment ref="H107" authorId="0" shapeId="0" xr:uid="{B55ADCE4-CCA6-4484-A48B-F92C10D532D4}">
      <text>
        <r>
          <rPr>
            <b/>
            <sz val="9"/>
            <color indexed="81"/>
            <rFont val="Tahoma"/>
            <family val="2"/>
          </rPr>
          <t>Ricardo Barbosa Sousa:</t>
        </r>
        <r>
          <rPr>
            <sz val="9"/>
            <color indexed="81"/>
            <rFont val="Tahoma"/>
            <family val="2"/>
          </rPr>
          <t xml:space="preserve">
dynamic environments (AutoRegressive Moving Average Model - statistical model for time series, describe stationary stochastic process in polynomials, can model both aperioric + periodic changes - to model map changes and predict them)</t>
        </r>
      </text>
    </comment>
    <comment ref="I107" authorId="0" shapeId="0" xr:uid="{61EBEDF3-6707-4B78-9EBA-CB49E9A5762F}">
      <text>
        <r>
          <rPr>
            <b/>
            <sz val="9"/>
            <color indexed="81"/>
            <rFont val="Tahoma"/>
            <family val="2"/>
          </rPr>
          <t>Ricardo Barbosa Sousa:</t>
        </r>
        <r>
          <rPr>
            <sz val="9"/>
            <color indexed="81"/>
            <rFont val="Tahoma"/>
            <family val="2"/>
          </rPr>
          <t xml:space="preserve">
2D (wheeled odometry + 2D laser &gt; particle filter)</t>
        </r>
      </text>
    </comment>
    <comment ref="J107" authorId="0" shapeId="0" xr:uid="{6E6F48B4-C5CD-4EF0-8B89-228BE11E7DD6}">
      <text>
        <r>
          <rPr>
            <b/>
            <sz val="9"/>
            <color indexed="81"/>
            <rFont val="Tahoma"/>
            <family val="2"/>
          </rPr>
          <t>Ricardo Barbosa Sousa:</t>
        </r>
        <r>
          <rPr>
            <sz val="9"/>
            <color indexed="81"/>
            <rFont val="Tahoma"/>
            <family val="2"/>
          </rPr>
          <t xml:space="preserve">
2D grids (2 maps: original - built using GMapping, updated - map prediction module, Bayesian filter to combine obs + predicted map, use of dynamic occupancy grid maps and HMM Hidden Markox Models)</t>
        </r>
      </text>
    </comment>
    <comment ref="P107" authorId="0" shapeId="0" xr:uid="{650EFC98-C0B4-4D5F-8440-CB395EE45117}">
      <text>
        <r>
          <rPr>
            <b/>
            <sz val="9"/>
            <color indexed="81"/>
            <rFont val="Tahoma"/>
            <family val="2"/>
          </rPr>
          <t>Ricardo Barbosa Sousa:</t>
        </r>
        <r>
          <rPr>
            <sz val="9"/>
            <color indexed="81"/>
            <rFont val="Tahoma"/>
            <family val="2"/>
          </rPr>
          <t xml:space="preserve">
maps built w/ Gmapping, simulation data</t>
        </r>
      </text>
    </comment>
    <comment ref="H108" authorId="0" shapeId="0" xr:uid="{0D542CD9-71B8-4143-A9F3-0FCA7ED1E740}">
      <text>
        <r>
          <rPr>
            <b/>
            <sz val="9"/>
            <color indexed="81"/>
            <rFont val="Tahoma"/>
            <family val="2"/>
          </rPr>
          <t>Ricardo Barbosa Sousa:</t>
        </r>
        <r>
          <rPr>
            <sz val="9"/>
            <color indexed="81"/>
            <rFont val="Tahoma"/>
            <family val="2"/>
          </rPr>
          <t xml:space="preserve">
invariant / stable features (combination of semantic + spatial data, frame correlation to introduice prior knowledge into spatial matching stage ~ favor candidates consistent w/ previous recognized location)</t>
        </r>
      </text>
    </comment>
    <comment ref="I108" authorId="0" shapeId="0" xr:uid="{14EF1B78-BE7A-4EFA-AC78-2AC5825B16F1}">
      <text>
        <r>
          <rPr>
            <b/>
            <sz val="9"/>
            <color indexed="81"/>
            <rFont val="Tahoma"/>
            <family val="2"/>
          </rPr>
          <t>Ricardo Barbosa Sousa:</t>
        </r>
        <r>
          <rPr>
            <sz val="9"/>
            <color indexed="81"/>
            <rFont val="Tahoma"/>
            <family val="2"/>
          </rPr>
          <t xml:space="preserve">
topological (img filtering &gt; normalized vectors concatenated into single one &gt;Principal Component Analysis PCA to reduce to 100dim, compared 1-1 based on NN - first N candidates added to histogram of places to extract top-ranked imgs, geometric comparison w/ N imgs: find spatially-aware vectors in query img &gt; find matching pairs + keep track of their location as anchor points &gt; score into histogram of candidates highest bin as recognized place)</t>
        </r>
      </text>
    </comment>
    <comment ref="H109" authorId="0" shapeId="0" xr:uid="{9A35C2BE-0E73-4613-845F-A27C7B9F9DFC}">
      <text>
        <r>
          <rPr>
            <b/>
            <sz val="9"/>
            <color indexed="81"/>
            <rFont val="Tahoma"/>
            <family val="2"/>
          </rPr>
          <t>Ricardo Barbosa Sousa:</t>
        </r>
        <r>
          <rPr>
            <sz val="9"/>
            <color indexed="81"/>
            <rFont val="Tahoma"/>
            <family val="2"/>
          </rPr>
          <t xml:space="preserve">
varying conditions (graph representation to encode visual appearance + distance + angular relations between landmarks, VPR as a worst-case graph matching problem to address appearing nad disappearing landmarks)</t>
        </r>
      </text>
    </comment>
    <comment ref="I109" authorId="0" shapeId="0" xr:uid="{03B8DE9F-98F8-489F-A4A1-82F92C85A631}">
      <text>
        <r>
          <rPr>
            <b/>
            <sz val="9"/>
            <color indexed="81"/>
            <rFont val="Tahoma"/>
            <family val="2"/>
          </rPr>
          <t>Ricardo Barbosa Sousa:</t>
        </r>
        <r>
          <rPr>
            <sz val="9"/>
            <color indexed="81"/>
            <rFont val="Tahoma"/>
            <family val="2"/>
          </rPr>
          <t xml:space="preserve">
topological (extract landmarks + represent landmarks pose as nodes and construct distance + angular edges between nodes &gt; graph matching problem, introduce appearance cues into spatial relations, worst-case graph matching to maximize distance and angular similarities that have least similar appearance (worst-case scenario))</t>
        </r>
      </text>
    </comment>
    <comment ref="H110" authorId="0" shapeId="0" xr:uid="{24ED4599-1C67-4680-BF1C-BFCB35C9F616}">
      <text>
        <r>
          <rPr>
            <b/>
            <sz val="9"/>
            <color indexed="81"/>
            <rFont val="Tahoma"/>
            <family val="2"/>
          </rPr>
          <t>Ricardo Barbosa Sousa:</t>
        </r>
        <r>
          <rPr>
            <sz val="9"/>
            <color indexed="81"/>
            <rFont val="Tahoma"/>
            <family val="2"/>
          </rPr>
          <t xml:space="preserve">
dynamic environments (dynamic feature detection ~ semantic and geometric constraints = semantic bounding box from YOLO v3 to label dyn objs but not directly &gt; bounding box can contain static features &gt; geometric constraints using epipolar constaint to compute fundamental / essential matrix to evaluaate if  if feature points correct mathc are on polar line + check w- distance between points)</t>
        </r>
      </text>
    </comment>
    <comment ref="I110" authorId="0" shapeId="0" xr:uid="{72B6A4E7-F201-4A42-A09F-32DCD799DC8B}">
      <text>
        <r>
          <rPr>
            <b/>
            <sz val="9"/>
            <color indexed="81"/>
            <rFont val="Tahoma"/>
            <family val="2"/>
          </rPr>
          <t>Ricardo Barbosa Sousa:</t>
        </r>
        <r>
          <rPr>
            <sz val="9"/>
            <color indexed="81"/>
            <rFont val="Tahoma"/>
            <family val="2"/>
          </rPr>
          <t xml:space="preserve">
3D (ORBSLAM2, improved quadtree-based algorithm to extract stable + uniform ORB feature points, filter dynamic feature points on moving target using SGC &gt; only static features input to tracking thread for pose estimation)</t>
        </r>
      </text>
    </comment>
    <comment ref="H111" authorId="0" shapeId="0" xr:uid="{BDAC9023-CA49-42D2-8D4B-A793B7257967}">
      <text>
        <r>
          <rPr>
            <b/>
            <sz val="9"/>
            <color indexed="81"/>
            <rFont val="Tahoma"/>
            <family val="2"/>
          </rPr>
          <t>Ricardo Barbosa Sousa:</t>
        </r>
        <r>
          <rPr>
            <sz val="9"/>
            <color indexed="81"/>
            <rFont val="Tahoma"/>
            <family val="2"/>
          </rPr>
          <t xml:space="preserve">
varying conditions (divide PC into voxels in 3D space &gt; extract multiple features from each voxel ~multi-modal &gt; learn importance of voxels + feature modalities &gt; integrate all features in regularized opti formulation, experimented w/ covariance of points contained within the voxel, HOG in XY / XZ / YZ planes, subvoxel occupancy)</t>
        </r>
      </text>
    </comment>
    <comment ref="I111" authorId="0" shapeId="0" xr:uid="{69346DD9-E173-4879-B1AE-574F88A66FD6}">
      <text>
        <r>
          <rPr>
            <b/>
            <sz val="9"/>
            <color indexed="81"/>
            <rFont val="Tahoma"/>
            <family val="2"/>
          </rPr>
          <t>Ricardo Barbosa Sousa:</t>
        </r>
        <r>
          <rPr>
            <sz val="9"/>
            <color indexed="81"/>
            <rFont val="Tahoma"/>
            <family val="2"/>
          </rPr>
          <t xml:space="preserve">
topological (similarity score between query vs template PC, based on weight matrices for voxels and modalities)</t>
        </r>
      </text>
    </comment>
    <comment ref="H112" authorId="0" shapeId="0" xr:uid="{50D719C1-C908-46C4-B84D-0C456FC59C86}">
      <text>
        <r>
          <rPr>
            <b/>
            <sz val="9"/>
            <color indexed="81"/>
            <rFont val="Tahoma"/>
            <family val="2"/>
          </rPr>
          <t>Ricardo Barbosa Sousa:</t>
        </r>
        <r>
          <rPr>
            <sz val="9"/>
            <color indexed="81"/>
            <rFont val="Tahoma"/>
            <family val="2"/>
          </rPr>
          <t xml:space="preserve">
invariant / stable features (semantic features as road lines, guide signs, parking spots for long-term stability)</t>
        </r>
      </text>
    </comment>
    <comment ref="I112" authorId="0" shapeId="0" xr:uid="{0CE5E112-73CF-4D7F-84D3-FA61807CD893}">
      <text>
        <r>
          <rPr>
            <b/>
            <sz val="9"/>
            <color indexed="81"/>
            <rFont val="Tahoma"/>
            <family val="2"/>
          </rPr>
          <t>Ricardo Barbosa Sousa:</t>
        </r>
        <r>
          <rPr>
            <sz val="9"/>
            <color indexed="81"/>
            <rFont val="Tahoma"/>
            <family val="2"/>
          </rPr>
          <t xml:space="preserve">
2D (IMU + wheel for relative pose, extract semantic features from bird's eye img, EKF fuse odometry w/ visual localization, ICP, EKF)</t>
        </r>
      </text>
    </comment>
    <comment ref="H113" authorId="0" shapeId="0" xr:uid="{9B40F537-2363-4377-8122-D56716185715}">
      <text>
        <r>
          <rPr>
            <b/>
            <sz val="9"/>
            <color indexed="81"/>
            <rFont val="Tahoma"/>
            <family val="2"/>
          </rPr>
          <t>Ricardo Barbosa Sousa:</t>
        </r>
        <r>
          <rPr>
            <sz val="9"/>
            <color indexed="81"/>
            <rFont val="Tahoma"/>
            <family val="2"/>
          </rPr>
          <t xml:space="preserve">
invariant / stable features (learn invariant subset from multiple sessions of data of cross-modal sharable maps ~laser+vision data), multi-session (analysis over multi-session maps to remove non-stable parts from the invariant map using RANSAC or geometry-based such as raycasting), dynamic envrionments (neighbour of static points more probably to be static, count of obs to evaluate if a point is static over multi-sessions, modeling the ground given that gives geometric constraints - assign points near the bottom of vehicle as ground over trajectoy)</t>
        </r>
      </text>
    </comment>
    <comment ref="I113" authorId="0" shapeId="0" xr:uid="{B0678C8B-1898-43F8-BE7F-E8FBFAE8400D}">
      <text>
        <r>
          <rPr>
            <b/>
            <sz val="9"/>
            <color indexed="81"/>
            <rFont val="Tahoma"/>
            <family val="2"/>
          </rPr>
          <t>Ricardo Barbosa Sousa:</t>
        </r>
        <r>
          <rPr>
            <sz val="9"/>
            <color indexed="81"/>
            <rFont val="Tahoma"/>
            <family val="2"/>
          </rPr>
          <t xml:space="preserve">
3D (tightly-coupled stereo visual localization 0 combine odometry w/ BA, tracking w/ sliding-window + local BA w/ invariant  map)</t>
        </r>
      </text>
    </comment>
    <comment ref="J113" authorId="0" shapeId="0" xr:uid="{8549A90F-2F03-4E66-906B-515CF6CE860B}">
      <text>
        <r>
          <rPr>
            <b/>
            <sz val="9"/>
            <color indexed="81"/>
            <rFont val="Tahoma"/>
            <family val="2"/>
          </rPr>
          <t>Ricardo Barbosa Sousa:</t>
        </r>
        <r>
          <rPr>
            <sz val="9"/>
            <color indexed="81"/>
            <rFont val="Tahoma"/>
            <family val="2"/>
          </rPr>
          <t xml:space="preserve">
point cloud (extract sharable subsets from 3D laser data - has geometric info + large FoV, project laser data on img + compute probability based on distance, cross-model invariant map = 2 types of measurements = exact sharable points between laser-vision + ground)</t>
        </r>
      </text>
    </comment>
    <comment ref="L113" authorId="0" shapeId="0" xr:uid="{820990BE-D988-407E-8D78-E853A39E0222}">
      <text>
        <r>
          <rPr>
            <b/>
            <sz val="9"/>
            <color indexed="81"/>
            <rFont val="Tahoma"/>
            <family val="2"/>
          </rPr>
          <t>Ricardo Barbosa Sousa:</t>
        </r>
        <r>
          <rPr>
            <sz val="9"/>
            <color indexed="81"/>
            <rFont val="Tahoma"/>
            <family val="2"/>
          </rPr>
          <t xml:space="preserve">
offline (map learning) / online (localization)</t>
        </r>
      </text>
    </comment>
    <comment ref="H114" authorId="0" shapeId="0" xr:uid="{DA237B7C-595D-4FE0-811B-C092A072B442}">
      <text>
        <r>
          <rPr>
            <b/>
            <sz val="9"/>
            <color indexed="81"/>
            <rFont val="Tahoma"/>
            <family val="2"/>
          </rPr>
          <t>Ricardo Barbosa Sousa:</t>
        </r>
        <r>
          <rPr>
            <sz val="9"/>
            <color indexed="81"/>
            <rFont val="Tahoma"/>
            <family val="2"/>
          </rPr>
          <t xml:space="preserve">
dynamic environments (detect + filter dynamic from environ, use YOLO to detect objs from visual or thermal ims, compute projection of 3D laser to img frame to calculate real dist of objs in environ)</t>
        </r>
      </text>
    </comment>
    <comment ref="J114" authorId="0" shapeId="0" xr:uid="{1F62404F-3161-42C6-A36C-9DE50C4F60BF}">
      <text>
        <r>
          <rPr>
            <b/>
            <sz val="9"/>
            <color indexed="81"/>
            <rFont val="Tahoma"/>
            <family val="2"/>
          </rPr>
          <t>Ricardo Barbosa Sousa:</t>
        </r>
        <r>
          <rPr>
            <sz val="9"/>
            <color indexed="81"/>
            <rFont val="Tahoma"/>
            <family val="2"/>
          </rPr>
          <t xml:space="preserve">
pointcloud (merge merging in serial since local maps received in sequence, relative entropy filter to measure corresponding pairs, OctoMap for single robot mapping)</t>
        </r>
      </text>
    </comment>
    <comment ref="N114" authorId="0" shapeId="0" xr:uid="{2BFA9880-B8A0-414F-915E-E0BC44BA8BD0}">
      <text>
        <r>
          <rPr>
            <b/>
            <sz val="9"/>
            <color indexed="81"/>
            <rFont val="Tahoma"/>
            <family val="2"/>
          </rPr>
          <t>Ricardo Barbosa Sousa:</t>
        </r>
        <r>
          <rPr>
            <sz val="9"/>
            <color indexed="81"/>
            <rFont val="Tahoma"/>
            <family val="2"/>
          </rPr>
          <t xml:space="preserve">
3D laser, cameras (vision | thermal) &gt; multimodal perception / heterogeneous sensors</t>
        </r>
      </text>
    </comment>
    <comment ref="H115" authorId="0" shapeId="0" xr:uid="{16F19BC3-6D42-462E-A743-34FE79047014}">
      <text>
        <r>
          <rPr>
            <b/>
            <sz val="9"/>
            <color indexed="81"/>
            <rFont val="Tahoma"/>
            <family val="2"/>
          </rPr>
          <t>Ricardo Barbosa Sousa:</t>
        </r>
        <r>
          <rPr>
            <sz val="9"/>
            <color indexed="81"/>
            <rFont val="Tahoma"/>
            <family val="2"/>
          </rPr>
          <t xml:space="preserve">
invariant / stable features (extract pole landmarks from 3D laser), map maintenasnce (project poles onto ground plane &gt; merge ambioguous landmarks), dynamic environments (duiring mapping, use sliding window to filter dyn objs at landmark level)</t>
        </r>
      </text>
    </comment>
    <comment ref="J115" authorId="0" shapeId="0" xr:uid="{0D4A6059-5965-42E5-BD29-0E274337F2FB}">
      <text>
        <r>
          <rPr>
            <b/>
            <sz val="9"/>
            <color indexed="81"/>
            <rFont val="Tahoma"/>
            <family val="2"/>
          </rPr>
          <t>Ricardo Barbosa Sousa:</t>
        </r>
        <r>
          <rPr>
            <sz val="9"/>
            <color indexed="81"/>
            <rFont val="Tahoma"/>
            <family val="2"/>
          </rPr>
          <t xml:space="preserve">
topological (partition mpping trajectory into segments of equal length + feed 3D laser measures taken along each seg to pole extractor) during mapping &gt; feature map (poles)</t>
        </r>
      </text>
    </comment>
    <comment ref="L115" authorId="0" shapeId="0" xr:uid="{F7A2A390-31CA-4F82-9C28-C6DBAA1373A4}">
      <text>
        <r>
          <rPr>
            <b/>
            <sz val="9"/>
            <color indexed="81"/>
            <rFont val="Tahoma"/>
            <family val="2"/>
          </rPr>
          <t>Ricardo Barbosa Sousa:</t>
        </r>
        <r>
          <rPr>
            <sz val="9"/>
            <color indexed="81"/>
            <rFont val="Tahoma"/>
            <family val="2"/>
          </rPr>
          <t xml:space="preserve">
map offline
online localize</t>
        </r>
      </text>
    </comment>
    <comment ref="O115" authorId="0" shapeId="0" xr:uid="{124E537E-5ED8-4247-A89D-BBF4963DFEB6}">
      <text>
        <r>
          <rPr>
            <b/>
            <sz val="9"/>
            <color indexed="81"/>
            <rFont val="Tahoma"/>
            <family val="2"/>
          </rPr>
          <t>Ricardo Barbosa Sousa:</t>
        </r>
        <r>
          <rPr>
            <sz val="9"/>
            <color indexed="81"/>
            <rFont val="Tahoma"/>
            <family val="2"/>
          </rPr>
          <t xml:space="preserve">
#poles detected during session, %scans per session used to build reference map for local, %pole detections during session that match global map given gt data, RMSE, mea pose errors
#poles detected vs #poles in map</t>
        </r>
      </text>
    </comment>
    <comment ref="H116" authorId="0" shapeId="0" xr:uid="{A1C7193A-B46B-4F48-85FA-F7AC77CC0156}">
      <text>
        <r>
          <rPr>
            <b/>
            <sz val="9"/>
            <color indexed="81"/>
            <rFont val="Tahoma"/>
            <family val="2"/>
          </rPr>
          <t>Ricardo Barbosa Sousa:</t>
        </r>
        <r>
          <rPr>
            <sz val="9"/>
            <color indexed="81"/>
            <rFont val="Tahoma"/>
            <family val="2"/>
          </rPr>
          <t xml:space="preserve">
computational performance (CNN to learn global binary features for fast searches), invariant / stable features (global binary features w/ triplet loss to learn similarity vs dissimilarity of images, local feature matching based on grid-based motion statistics for geometrical verification)</t>
        </r>
      </text>
    </comment>
    <comment ref="I116" authorId="0" shapeId="0" xr:uid="{1DAC46C8-0965-4075-A883-A58842EB8F97}">
      <text>
        <r>
          <rPr>
            <b/>
            <sz val="9"/>
            <color indexed="81"/>
            <rFont val="Tahoma"/>
            <family val="2"/>
          </rPr>
          <t>Ricardo Barbosa Sousa:</t>
        </r>
        <r>
          <rPr>
            <sz val="9"/>
            <color indexed="81"/>
            <rFont val="Tahoma"/>
            <family val="2"/>
          </rPr>
          <t xml:space="preserve">
3D (Visual-Inertial Odometrial OpenVIS + MSCKF, estimate relative pose)
(loop closure: global binary features + use local feature matching based on grid-based motion statistics GMS as geometrical verification, ORB local features for fast performance, LK optical flow between loop keyframe and current one to obtain 3D-2D)</t>
        </r>
      </text>
    </comment>
    <comment ref="H117" authorId="0" shapeId="0" xr:uid="{00D389BA-FBD8-4404-96E0-7C9A53B25295}">
      <text>
        <r>
          <rPr>
            <b/>
            <sz val="9"/>
            <color indexed="81"/>
            <rFont val="Tahoma"/>
            <family val="2"/>
          </rPr>
          <t>Ricardo Barbosa Sousa:</t>
        </r>
        <r>
          <rPr>
            <sz val="9"/>
            <color indexed="81"/>
            <rFont val="Tahoma"/>
            <family val="2"/>
          </rPr>
          <t xml:space="preserve">
map maintenance (geodetic normal distribution map structure: geodetic quad-tree tiling, Cartesian voxelization, normal dist conversion &gt; for 3D laser localization; compression into normal distribution structures)</t>
        </r>
      </text>
    </comment>
    <comment ref="I117" authorId="0" shapeId="0" xr:uid="{7D151B18-DBA1-4862-9CB7-BDDF992B994E}">
      <text>
        <r>
          <rPr>
            <b/>
            <sz val="9"/>
            <color indexed="81"/>
            <rFont val="Tahoma"/>
            <family val="2"/>
          </rPr>
          <t>Ricardo Barbosa Sousa:</t>
        </r>
        <r>
          <rPr>
            <sz val="9"/>
            <color indexed="81"/>
            <rFont val="Tahoma"/>
            <family val="2"/>
          </rPr>
          <t xml:space="preserve">
2D/3D? (motion model + map matching, request GND map data around predicted pose to the cloud server, match downloaded map data w/ point cloud measured from LIDAR, Monte Carlo localization | optimization)</t>
        </r>
      </text>
    </comment>
    <comment ref="P117" authorId="0" shapeId="0" xr:uid="{1A8288EB-DB8F-4995-9978-74A47BE3DD55}">
      <text>
        <r>
          <rPr>
            <b/>
            <sz val="9"/>
            <color indexed="81"/>
            <rFont val="Tahoma"/>
            <family val="2"/>
          </rPr>
          <t>Ricardo Barbosa Sousa:</t>
        </r>
        <r>
          <rPr>
            <sz val="9"/>
            <color indexed="81"/>
            <rFont val="Tahoma"/>
            <family val="2"/>
          </rPr>
          <t xml:space="preserve">
RTK-GNSS/INS, post-processing full graph ising motion from INS, GNSS, RTK-GNSS, pairwise PC matching, and loop closure</t>
        </r>
      </text>
    </comment>
    <comment ref="H118" authorId="0" shapeId="0" xr:uid="{9FC3E349-3B38-40F3-962D-417D5DA90824}">
      <text>
        <r>
          <rPr>
            <b/>
            <sz val="9"/>
            <color indexed="81"/>
            <rFont val="Tahoma"/>
            <family val="2"/>
          </rPr>
          <t>Ricardo Barbosa Sousa:</t>
        </r>
        <r>
          <rPr>
            <sz val="9"/>
            <color indexed="81"/>
            <rFont val="Tahoma"/>
            <family val="2"/>
          </rPr>
          <t xml:space="preserve">
invariant / stable features (weight to model the stability of each feature), dynamic environments (comparison of feature descriptors, MSAC estimate transformation between query and best-match img &gt; transform features to same frame &gt; compute similarity between descriptors based on euclidean distance &gt; update weights based on similarity, spatial + temporal + suff #correspondences to run change detection and update database - avoid FP)</t>
        </r>
      </text>
    </comment>
    <comment ref="I118" authorId="0" shapeId="0" xr:uid="{7FB285B6-EFE6-482A-8148-DE175B076FF2}">
      <text>
        <r>
          <rPr>
            <b/>
            <sz val="9"/>
            <color indexed="81"/>
            <rFont val="Tahoma"/>
            <family val="2"/>
          </rPr>
          <t>Ricardo Barbosa Sousa:</t>
        </r>
        <r>
          <rPr>
            <sz val="9"/>
            <color indexed="81"/>
            <rFont val="Tahoma"/>
            <family val="2"/>
          </rPr>
          <t xml:space="preserve">
3D (correspondence-based localization, match features using standard matching algorithms)</t>
        </r>
      </text>
    </comment>
    <comment ref="J118" authorId="0" shapeId="0" xr:uid="{74DF4A1C-42F6-4954-8E96-1674D0FF6B91}">
      <text>
        <r>
          <rPr>
            <b/>
            <sz val="9"/>
            <color indexed="81"/>
            <rFont val="Tahoma"/>
            <family val="2"/>
          </rPr>
          <t>Ricardo Barbosa Sousa:</t>
        </r>
        <r>
          <rPr>
            <sz val="9"/>
            <color indexed="81"/>
            <rFont val="Tahoma"/>
            <family val="2"/>
          </rPr>
          <t xml:space="preserve">
database (weights retain initial values during localization, when update weight capture stability + reliability of feature &gt; highest weight = stable)</t>
        </r>
      </text>
    </comment>
    <comment ref="L118" authorId="0" shapeId="0" xr:uid="{9FFE9148-A9DA-49AD-8E23-236535B9BE45}">
      <text>
        <r>
          <rPr>
            <b/>
            <sz val="9"/>
            <color indexed="81"/>
            <rFont val="Tahoma"/>
            <family val="2"/>
          </rPr>
          <t>Ricardo Barbosa Sousa:</t>
        </r>
        <r>
          <rPr>
            <sz val="9"/>
            <color indexed="81"/>
            <rFont val="Tahoma"/>
            <family val="2"/>
          </rPr>
          <t xml:space="preserve">
offline map
online localization</t>
        </r>
      </text>
    </comment>
    <comment ref="P118" authorId="0" shapeId="0" xr:uid="{A8122392-3092-49B7-9389-BABC7866075C}">
      <text>
        <r>
          <rPr>
            <b/>
            <sz val="9"/>
            <color indexed="81"/>
            <rFont val="Tahoma"/>
            <family val="2"/>
          </rPr>
          <t>Ricardo Barbosa Sousa:</t>
        </r>
        <r>
          <rPr>
            <sz val="9"/>
            <color indexed="81"/>
            <rFont val="Tahoma"/>
            <family val="2"/>
          </rPr>
          <t xml:space="preserve">
dataset, floor markers + manual correction</t>
        </r>
      </text>
    </comment>
    <comment ref="H119" authorId="0" shapeId="0" xr:uid="{2E632A87-F0C0-4DE0-A358-98CE6278A11B}">
      <text>
        <r>
          <rPr>
            <b/>
            <sz val="9"/>
            <color indexed="81"/>
            <rFont val="Tahoma"/>
            <family val="2"/>
          </rPr>
          <t>Ricardo Barbosa Sousa:</t>
        </r>
        <r>
          <rPr>
            <sz val="9"/>
            <color indexed="81"/>
            <rFont val="Tahoma"/>
            <family val="2"/>
          </rPr>
          <t xml:space="preserve">
invariant / stable features (cylindrical img representation of 3D PC invariant to viewpoint changes obtained from accumulated PC, use of laser insteadof vision), varying conditions (sequence-based temporal consistency), computational performance (only reserve point closer to vehicle in euclidean distance in each voxel)</t>
        </r>
      </text>
    </comment>
    <comment ref="I119" authorId="0" shapeId="0" xr:uid="{FA4B7099-A64B-4263-8D4F-A01C46EC2B17}">
      <text>
        <r>
          <rPr>
            <b/>
            <sz val="9"/>
            <color indexed="81"/>
            <rFont val="Tahoma"/>
            <family val="2"/>
          </rPr>
          <t>Ricardo Barbosa Sousa:</t>
        </r>
        <r>
          <rPr>
            <sz val="9"/>
            <color indexed="81"/>
            <rFont val="Tahoma"/>
            <family val="2"/>
          </rPr>
          <t xml:space="preserve">
topological (seq 3D/2D laser from gt data, centroid of input PC as origine to ensure viewpoint/invariance &gt; cylindrical img representation for each voxel as a pixel + geoemtrical relations among point and its N to compute px &gt; reduced PC rmcs ground that is less useful for PR; img binarization &gt; Gabor filters to detect + describe contours of scenes &gt; brief descriptors + euclidean dist and aprox NN ANN to achieve PR; final check using temporal consistency w/ k previous matches)</t>
        </r>
      </text>
    </comment>
    <comment ref="H120" authorId="0" shapeId="0" xr:uid="{0AD06292-D3EF-4321-BCAD-93516884CA75}">
      <text>
        <r>
          <rPr>
            <b/>
            <sz val="9"/>
            <color indexed="81"/>
            <rFont val="Tahoma"/>
            <family val="2"/>
          </rPr>
          <t>Ricardo Barbosa Sousa:</t>
        </r>
        <r>
          <rPr>
            <sz val="9"/>
            <color indexed="81"/>
            <rFont val="Tahoma"/>
            <family val="2"/>
          </rPr>
          <t xml:space="preserve">
invariant / stable features (viewpoint-invariant global semantic-geometric descriptor), visual varying conditions (global semantic + geometric cues, feature-bassed BoW to refine place representation: separate semantic class-based nodes at top level of trees to distinguish between BoW descriptors of diff classes + facilitate intra-class matching descript)</t>
        </r>
      </text>
    </comment>
    <comment ref="I120" authorId="0" shapeId="0" xr:uid="{562C79EC-25B7-42D9-955E-53A3FE75247B}">
      <text>
        <r>
          <rPr>
            <b/>
            <sz val="9"/>
            <color indexed="81"/>
            <rFont val="Tahoma"/>
            <family val="2"/>
          </rPr>
          <t>Ricardo Barbosa Sousa:</t>
        </r>
        <r>
          <rPr>
            <sz val="9"/>
            <color indexed="81"/>
            <rFont val="Tahoma"/>
            <family val="2"/>
          </rPr>
          <t xml:space="preserve">
topological (hierarchical loop closure to find semantically similar places + refine using locally learned visual words, euclidean distance to search for places, geoemtric validation using inlliers count)</t>
        </r>
      </text>
    </comment>
    <comment ref="J120" authorId="0" shapeId="0" xr:uid="{A6C53EEF-AF6B-4096-9BB4-F23E701C2C9F}">
      <text>
        <r>
          <rPr>
            <b/>
            <sz val="9"/>
            <color indexed="81"/>
            <rFont val="Tahoma"/>
            <family val="2"/>
          </rPr>
          <t>Ricardo Barbosa Sousa:</t>
        </r>
        <r>
          <rPr>
            <sz val="9"/>
            <color indexed="81"/>
            <rFont val="Tahoma"/>
            <family val="2"/>
          </rPr>
          <t xml:space="preserve">
topological (place = own vocabulary local scenes learnt online, local semaantic vocabulary trees to allow simple class-wise discrimination + dyn rmv of mv objs, hierarchical description of places using location semantics to reduce search space, semantic represented b its centroid &gt; 3D coordinate using depth info &gt; distances uniformly quantized into K bins for each semantic pair &gt; histogram ~counting #edges presented in particular bin &gt; descriptor encodes both semantic and geometry info)</t>
        </r>
      </text>
    </comment>
    <comment ref="H121" authorId="0" shapeId="0" xr:uid="{312CBD1B-6682-4C46-8F77-EF6529343DD0}">
      <text>
        <r>
          <rPr>
            <b/>
            <sz val="9"/>
            <color indexed="81"/>
            <rFont val="Tahoma"/>
            <family val="2"/>
          </rPr>
          <t>Ricardo Barbosa Sousa:</t>
        </r>
        <r>
          <rPr>
            <sz val="9"/>
            <color indexed="81"/>
            <rFont val="Tahoma"/>
            <family val="2"/>
          </rPr>
          <t xml:space="preserve">
map maintenance (vetex prunning based on scale-invariant density not depend on data associated to given vertex to guarantee even dist of vertices in pruned graph, marginalization robust to incorrect loops, exclude certain vertices - always keep recent vertices to prevent pruning prematurely even though density computed w/ all vertices, marginalization can amplify wrong FP &gt;&gt; odo edges more reliabe than loop ones even if same uncertainty + loose correct loop better than add incorrect one)</t>
        </r>
      </text>
    </comment>
    <comment ref="H122" authorId="0" shapeId="0" xr:uid="{EC5F4747-C08A-49BA-B824-A3202F754182}">
      <text>
        <r>
          <rPr>
            <b/>
            <sz val="9"/>
            <color indexed="81"/>
            <rFont val="Tahoma"/>
            <family val="2"/>
          </rPr>
          <t>Ricardo Barbosa Sousa:</t>
        </r>
        <r>
          <rPr>
            <sz val="9"/>
            <color indexed="81"/>
            <rFont val="Tahoma"/>
            <family val="2"/>
          </rPr>
          <t xml:space="preserve">
invariant / stable features (shared network to extract features of lidar + radar &gt; rotation invarinat signatures generated from Fourier transform &gt; train jointly w/ heterogeneous measures)</t>
        </r>
      </text>
    </comment>
    <comment ref="I122" authorId="0" shapeId="0" xr:uid="{1FB64AE8-0664-4768-B0B6-E2749F098494}">
      <text>
        <r>
          <rPr>
            <b/>
            <sz val="9"/>
            <color indexed="81"/>
            <rFont val="Tahoma"/>
            <family val="2"/>
          </rPr>
          <t>Ricardo Barbosa Sousa:</t>
        </r>
        <r>
          <rPr>
            <sz val="9"/>
            <color indexed="81"/>
            <rFont val="Tahoma"/>
            <family val="2"/>
          </rPr>
          <t xml:space="preserve">
topological (ScanContext to extract lidar vs eradar representations &gt; network extract features using U-net &gt; Siamese structure to extract embeddings &gt; FFT to polar BEV and magnitude freq is rotation invariant)</t>
        </r>
      </text>
    </comment>
    <comment ref="H123" authorId="0" shapeId="0" xr:uid="{4AF03E2C-73E3-46A6-B1FE-D2881CA89CAA}">
      <text>
        <r>
          <rPr>
            <b/>
            <sz val="9"/>
            <color indexed="81"/>
            <rFont val="Tahoma"/>
            <family val="2"/>
          </rPr>
          <t>Ricardo Barbosa Sousa:</t>
        </r>
        <r>
          <rPr>
            <sz val="9"/>
            <color indexed="81"/>
            <rFont val="Tahoma"/>
            <family val="2"/>
          </rPr>
          <t xml:space="preserve">
dynamic environments (self-supervised learning to label PC points as ground, permanent, shorT or longT; use only static and permanent points for localization)</t>
        </r>
      </text>
    </comment>
    <comment ref="I123" authorId="0" shapeId="0" xr:uid="{BBFB5B02-9C92-4E6E-AA64-B5E1E4F7AB95}">
      <text>
        <r>
          <rPr>
            <b/>
            <sz val="9"/>
            <color indexed="81"/>
            <rFont val="Tahoma"/>
            <family val="2"/>
          </rPr>
          <t>Ricardo Barbosa Sousa:</t>
        </r>
        <r>
          <rPr>
            <sz val="9"/>
            <color indexed="81"/>
            <rFont val="Tahoma"/>
            <family val="2"/>
          </rPr>
          <t xml:space="preserve">
3D (only using ground and permanent points, ICP)</t>
        </r>
      </text>
    </comment>
    <comment ref="J123" authorId="0" shapeId="0" xr:uid="{58D06298-631F-4CD1-8F18-52C85C24272D}">
      <text>
        <r>
          <rPr>
            <b/>
            <sz val="9"/>
            <color indexed="81"/>
            <rFont val="Tahoma"/>
            <family val="2"/>
          </rPr>
          <t>Ricardo Barbosa Sousa:</t>
        </r>
        <r>
          <rPr>
            <sz val="9"/>
            <color indexed="81"/>
            <rFont val="Tahoma"/>
            <family val="2"/>
          </rPr>
          <t xml:space="preserve">
sparse 3D grid (hashmap, compute movable probability based on ray tracing)</t>
        </r>
      </text>
    </comment>
    <comment ref="L123" authorId="0" shapeId="0" xr:uid="{1A890EBC-3B7B-43F9-834F-FC442ADBAD37}">
      <text>
        <r>
          <rPr>
            <b/>
            <sz val="9"/>
            <color indexed="81"/>
            <rFont val="Tahoma"/>
            <family val="2"/>
          </rPr>
          <t>Ricardo Barbosa Sousa:</t>
        </r>
        <r>
          <rPr>
            <sz val="9"/>
            <color indexed="81"/>
            <rFont val="Tahoma"/>
            <family val="2"/>
          </rPr>
          <t xml:space="preserve">
offline (mapping, annotation, training) / online (online, gather session data)</t>
        </r>
      </text>
    </comment>
    <comment ref="H124" authorId="0" shapeId="0" xr:uid="{C6F374A3-D560-43AA-8599-8623A00C2284}">
      <text>
        <r>
          <rPr>
            <b/>
            <sz val="9"/>
            <color indexed="81"/>
            <rFont val="Tahoma"/>
            <family val="2"/>
          </rPr>
          <t>Ricardo Barbosa Sousa:</t>
        </r>
        <r>
          <rPr>
            <sz val="9"/>
            <color indexed="81"/>
            <rFont val="Tahoma"/>
            <family val="2"/>
          </rPr>
          <t xml:space="preserve">
varying conditions (only consider stable features for localization, 2 predictors concentration ratio + distance travelled while feature obs &gt; select features based on visible for more than 1m important to localization + rmv feature score density &lt;0.4, map maintenance (remove transient elem + add new detected, save recent new features instead of discard them)</t>
        </r>
      </text>
    </comment>
    <comment ref="J124" authorId="0" shapeId="0" xr:uid="{28BB6281-EE8D-4E87-A0A9-B07BC4997D3D}">
      <text>
        <r>
          <rPr>
            <b/>
            <sz val="9"/>
            <color indexed="81"/>
            <rFont val="Tahoma"/>
            <family val="2"/>
          </rPr>
          <t>Ricardo Barbosa Sousa:</t>
        </r>
        <r>
          <rPr>
            <sz val="9"/>
            <color indexed="81"/>
            <rFont val="Tahoma"/>
            <family val="2"/>
          </rPr>
          <t xml:space="preserve">
2D grid (3 layers: sensor model - 2D grid centered on vehicle coordinates preceiving features from its surroundings, prior map - localization map + visibility (~2vectors) of each feature, new feature map - new features not matched against prior map)</t>
        </r>
      </text>
    </comment>
    <comment ref="O124" authorId="0" shapeId="0" xr:uid="{185C1266-6E05-4468-A86F-6734E3B37537}">
      <text>
        <r>
          <rPr>
            <b/>
            <sz val="9"/>
            <color indexed="81"/>
            <rFont val="Tahoma"/>
            <family val="2"/>
          </rPr>
          <t>Ricardo Barbosa Sousa:</t>
        </r>
        <r>
          <rPr>
            <sz val="9"/>
            <color indexed="81"/>
            <rFont val="Tahoma"/>
            <family val="2"/>
          </rPr>
          <t xml:space="preserve">
overlap between detected features (poles + corners) and satellite orthophotos, corrections of the localization filter</t>
        </r>
      </text>
    </comment>
    <comment ref="H125" authorId="0" shapeId="0" xr:uid="{3EADA9F7-D96C-479C-A1FC-BBD8945B0D1D}">
      <text>
        <r>
          <rPr>
            <b/>
            <sz val="9"/>
            <color indexed="81"/>
            <rFont val="Tahoma"/>
            <family val="2"/>
          </rPr>
          <t>Ricardo Barbosa Sousa:</t>
        </r>
        <r>
          <rPr>
            <sz val="9"/>
            <color indexed="81"/>
            <rFont val="Tahoma"/>
            <family val="2"/>
          </rPr>
          <t xml:space="preserve">
visual varying conditions (Variational AutoEncoders VAE to extract coniditon invariant feartures; CP-VAE to generate reconstructed img + position + context to deal with changing environments)</t>
        </r>
      </text>
    </comment>
    <comment ref="I125" authorId="0" shapeId="0" xr:uid="{50875D75-1D8F-4E24-9C29-BEA2844E2BD7}">
      <text>
        <r>
          <rPr>
            <b/>
            <sz val="9"/>
            <color indexed="81"/>
            <rFont val="Tahoma"/>
            <family val="2"/>
          </rPr>
          <t>Ricardo Barbosa Sousa:</t>
        </r>
        <r>
          <rPr>
            <sz val="9"/>
            <color indexed="81"/>
            <rFont val="Tahoma"/>
            <family val="2"/>
          </rPr>
          <t xml:space="preserve">
topological (img &gt; encoding to separate into condition invariant from sensitive features &gt; use decoding to reconstructed image + position info vector + context vector; cosine similarity)</t>
        </r>
      </text>
    </comment>
    <comment ref="H126" authorId="0" shapeId="0" xr:uid="{10681B19-C080-486F-ADB8-85CABE572AFA}">
      <text>
        <r>
          <rPr>
            <b/>
            <sz val="9"/>
            <color indexed="81"/>
            <rFont val="Tahoma"/>
            <family val="2"/>
          </rPr>
          <t>Ricardo Barbosa Sousa:</t>
        </r>
        <r>
          <rPr>
            <sz val="9"/>
            <color indexed="81"/>
            <rFont val="Tahoma"/>
            <family val="2"/>
          </rPr>
          <t xml:space="preserve">
map maintenance (NN distance ratio to indicate if 2 visual elements are similar and so not add to vocabulary / merge), computational performance (recursive Bayes filtering to maintain only past state estimates + update them instead of going back over entire history of obs for update)</t>
        </r>
      </text>
    </comment>
    <comment ref="I126" authorId="0" shapeId="0" xr:uid="{EE8ED6E8-3DC0-4E6D-8704-9B404B12316F}">
      <text>
        <r>
          <rPr>
            <b/>
            <sz val="9"/>
            <color indexed="81"/>
            <rFont val="Tahoma"/>
            <family val="2"/>
          </rPr>
          <t>Ricardo Barbosa Sousa:</t>
        </r>
        <r>
          <rPr>
            <sz val="9"/>
            <color indexed="81"/>
            <rFont val="Tahoma"/>
            <family val="2"/>
          </rPr>
          <t xml:space="preserve">
topological (NN words in vocabulaary to detect loop-closures &gt; distribute votes across traversed path &gt; similarity score ~ binomial probability density function to indicate candidates matches; select 10 most similar candidates for loop considerin temporal consistency constraint &gt; geometrical check ~ img2img correlation)</t>
        </r>
      </text>
    </comment>
    <comment ref="J126" authorId="0" shapeId="0" xr:uid="{EFCD8634-DE8C-456D-8ECF-7AA15226ACC5}">
      <text>
        <r>
          <rPr>
            <b/>
            <sz val="9"/>
            <color indexed="81"/>
            <rFont val="Tahoma"/>
            <family val="2"/>
          </rPr>
          <t>Ricardo Barbosa Sousa:</t>
        </r>
        <r>
          <rPr>
            <sz val="9"/>
            <color indexed="81"/>
            <rFont val="Tahoma"/>
            <family val="2"/>
          </rPr>
          <t xml:space="preserve">
database (set of locations, each one assigned with respective words from the BoTW)</t>
        </r>
      </text>
    </comment>
    <comment ref="H127" authorId="0" shapeId="0" xr:uid="{0DFD0945-EF2B-4DF2-AA28-B3A2EF0855CD}">
      <text>
        <r>
          <rPr>
            <b/>
            <sz val="9"/>
            <color indexed="81"/>
            <rFont val="Tahoma"/>
            <family val="2"/>
          </rPr>
          <t>Ricardo Barbosa Sousa:</t>
        </r>
        <r>
          <rPr>
            <sz val="9"/>
            <color indexed="81"/>
            <rFont val="Tahoma"/>
            <family val="2"/>
          </rPr>
          <t xml:space="preserve">
dynamic environments, visual varying conditions (darkpoint ~ VGG-like w/ SuperPoint) base detector, computational performance (use of SuperPoint due to runtime performance)</t>
        </r>
      </text>
    </comment>
    <comment ref="I127" authorId="0" shapeId="0" xr:uid="{18EF464D-3C45-4610-AD29-33EACDCEF17D}">
      <text>
        <r>
          <rPr>
            <b/>
            <sz val="9"/>
            <color indexed="81"/>
            <rFont val="Tahoma"/>
            <family val="2"/>
          </rPr>
          <t>Ricardo Barbosa Sousa:</t>
        </r>
        <r>
          <rPr>
            <sz val="9"/>
            <color indexed="81"/>
            <rFont val="Tahoma"/>
            <family val="2"/>
          </rPr>
          <t xml:space="preserve">
3D (translational error perpendicular to teach trajectory approx from stereo geometry, brute force NN for feature matching))</t>
        </r>
      </text>
    </comment>
    <comment ref="J127" authorId="0" shapeId="0" xr:uid="{17CDC6B8-4E9B-4721-8D61-570BAFEC102F}">
      <text>
        <r>
          <rPr>
            <b/>
            <sz val="9"/>
            <color indexed="81"/>
            <rFont val="Tahoma"/>
            <family val="2"/>
          </rPr>
          <t>Ricardo Barbosa Sousa:</t>
        </r>
        <r>
          <rPr>
            <sz val="9"/>
            <color indexed="81"/>
            <rFont val="Tahoma"/>
            <family val="2"/>
          </rPr>
          <t xml:space="preserve">
topological (img-based for teaching phase + fixed distance to generate keyframe imgs + teleoperations events seq / path profile)</t>
        </r>
      </text>
    </comment>
    <comment ref="P127" authorId="0" shapeId="0" xr:uid="{46E5CB96-C973-4946-A873-C21006661D97}">
      <text>
        <r>
          <rPr>
            <b/>
            <sz val="9"/>
            <color indexed="81"/>
            <rFont val="Tahoma"/>
            <family val="2"/>
          </rPr>
          <t>Ricardo Barbosa Sousa:</t>
        </r>
        <r>
          <rPr>
            <sz val="9"/>
            <color indexed="81"/>
            <rFont val="Tahoma"/>
            <family val="2"/>
          </rPr>
          <t xml:space="preserve">
3D laser - inertial - GPS SLAM + ICP of multi-session traj</t>
        </r>
      </text>
    </comment>
    <comment ref="R127" authorId="0" shapeId="0" xr:uid="{628FDA81-CEA1-441F-AEDB-B07FB69246AE}">
      <text>
        <r>
          <rPr>
            <b/>
            <sz val="9"/>
            <color indexed="81"/>
            <rFont val="Tahoma"/>
            <family val="2"/>
          </rPr>
          <t>Ricardo Barbosa Sousa:</t>
        </r>
        <r>
          <rPr>
            <sz val="9"/>
            <color indexed="81"/>
            <rFont val="Tahoma"/>
            <family val="2"/>
          </rPr>
          <t xml:space="preserve">
86m path, 221m, 434m</t>
        </r>
      </text>
    </comment>
    <comment ref="S127" authorId="0" shapeId="0" xr:uid="{131FA7FD-3733-4D19-8854-A129A4BA271F}">
      <text>
        <r>
          <rPr>
            <b/>
            <sz val="9"/>
            <color indexed="81"/>
            <rFont val="Tahoma"/>
            <family val="2"/>
          </rPr>
          <t>Ricardo Barbosa Sousa:</t>
        </r>
        <r>
          <rPr>
            <sz val="9"/>
            <color indexed="81"/>
            <rFont val="Tahoma"/>
            <family val="2"/>
          </rPr>
          <t xml:space="preserve">
day / night</t>
        </r>
      </text>
    </comment>
    <comment ref="H128" authorId="0" shapeId="0" xr:uid="{24F9919E-B218-4521-81C6-C8A33E30F4D9}">
      <text>
        <r>
          <rPr>
            <b/>
            <sz val="9"/>
            <color indexed="81"/>
            <rFont val="Tahoma"/>
            <family val="2"/>
          </rPr>
          <t>Ricardo Barbosa Sousa:</t>
        </r>
        <r>
          <rPr>
            <sz val="9"/>
            <color indexed="81"/>
            <rFont val="Tahoma"/>
            <family val="2"/>
          </rPr>
          <t xml:space="preserve">
visual varying conditions, invariant / stable features (disentangle domain-unrelated and domain-related features of imgs from diff domains + use domain-related features for VPR, two encoders to disentangle place + appearance features = autoencoder)</t>
        </r>
      </text>
    </comment>
    <comment ref="I128" authorId="0" shapeId="0" xr:uid="{8F374018-5269-46B7-BA32-20E00ABCF470}">
      <text>
        <r>
          <rPr>
            <b/>
            <sz val="9"/>
            <color indexed="81"/>
            <rFont val="Tahoma"/>
            <family val="2"/>
          </rPr>
          <t>Ricardo Barbosa Sousa:</t>
        </r>
        <r>
          <rPr>
            <sz val="9"/>
            <color indexed="81"/>
            <rFont val="Tahoma"/>
            <family val="2"/>
          </rPr>
          <t xml:space="preserve">
topological (use place feature given that it is robust to appearance changes for VPR, brute force matching wo/ temporal fusion to demonstrate discriminative ability of proposed approach)
self-supervised (weak self-supervised given that it requires the domain info),  adversarial learning (two encoders to disentangle place vs appearance features = autoencoder, adversarial loss applied on pairs of place features and appear to ensure appearance feature only + another adv loss to constrain place features to same latent space &gt; appearance feature only corresponding to domain-related info)</t>
        </r>
      </text>
    </comment>
    <comment ref="P128" authorId="0" shapeId="0" xr:uid="{2472614A-D933-41AC-AA7C-9409E2295564}">
      <text>
        <r>
          <rPr>
            <b/>
            <sz val="9"/>
            <color indexed="81"/>
            <rFont val="Tahoma"/>
            <family val="2"/>
          </rPr>
          <t>Ricardo Barbosa Sousa:</t>
        </r>
        <r>
          <rPr>
            <sz val="9"/>
            <color indexed="81"/>
            <rFont val="Tahoma"/>
            <family val="2"/>
          </rPr>
          <t xml:space="preserve">
LiDAR SLAM results (YQ), datasets</t>
        </r>
      </text>
    </comment>
    <comment ref="H129" authorId="0" shapeId="0" xr:uid="{725FC1E7-E301-4B91-ADF9-D66C6843715C}">
      <text>
        <r>
          <rPr>
            <b/>
            <sz val="9"/>
            <color indexed="81"/>
            <rFont val="Tahoma"/>
            <family val="2"/>
          </rPr>
          <t>Ricardo Barbosa Sousa:</t>
        </r>
        <r>
          <rPr>
            <sz val="9"/>
            <color indexed="81"/>
            <rFont val="Tahoma"/>
            <family val="2"/>
          </rPr>
          <t xml:space="preserve">
visual varying conditions (img desriptor reproduce underlying scene geometry from monocular img)</t>
        </r>
      </text>
    </comment>
    <comment ref="I129" authorId="0" shapeId="0" xr:uid="{B11D0B9E-3741-4355-8CC8-51291CDA37A0}">
      <text>
        <r>
          <rPr>
            <b/>
            <sz val="9"/>
            <color indexed="81"/>
            <rFont val="Tahoma"/>
            <family val="2"/>
          </rPr>
          <t>Ricardo Barbosa Sousa:</t>
        </r>
        <r>
          <rPr>
            <sz val="9"/>
            <color indexed="81"/>
            <rFont val="Tahoma"/>
            <family val="2"/>
          </rPr>
          <t xml:space="preserve">
topological (NN fast indexing)</t>
        </r>
      </text>
    </comment>
    <comment ref="L129" authorId="0" shapeId="0" xr:uid="{36AE3B83-65D1-4658-8091-6ABD2AB7B18C}">
      <text>
        <r>
          <rPr>
            <b/>
            <sz val="9"/>
            <color indexed="81"/>
            <rFont val="Tahoma"/>
            <family val="2"/>
          </rPr>
          <t>Ricardo Barbosa Sousa:</t>
        </r>
        <r>
          <rPr>
            <sz val="9"/>
            <color indexed="81"/>
            <rFont val="Tahoma"/>
            <family val="2"/>
          </rPr>
          <t xml:space="preserve">
online (descriptor computation query img) / offline (reference images)</t>
        </r>
      </text>
    </comment>
    <comment ref="H130" authorId="0" shapeId="0" xr:uid="{CCC8D4BA-59A8-4C62-BF10-7AD9B912F415}">
      <text>
        <r>
          <rPr>
            <b/>
            <sz val="9"/>
            <color indexed="81"/>
            <rFont val="Tahoma"/>
            <family val="2"/>
          </rPr>
          <t>Ricardo Barbosa Sousa:</t>
        </r>
        <r>
          <rPr>
            <sz val="9"/>
            <color indexed="81"/>
            <rFont val="Tahoma"/>
            <family val="2"/>
          </rPr>
          <t xml:space="preserve">
invariant / stable features (learn PC from multi-view projections + embed into viewpoint-free low-dim place descriptors, spherical view - orientation-invariant, top-view - trans-insensitive)</t>
        </r>
      </text>
    </comment>
    <comment ref="I130" authorId="0" shapeId="0" xr:uid="{82204E46-360A-4365-B6F7-95309399BE92}">
      <text>
        <r>
          <rPr>
            <b/>
            <sz val="9"/>
            <color indexed="81"/>
            <rFont val="Tahoma"/>
            <family val="2"/>
          </rPr>
          <t>Ricardo Barbosa Sousa:</t>
        </r>
        <r>
          <rPr>
            <sz val="9"/>
            <color indexed="81"/>
            <rFont val="Tahoma"/>
            <family val="2"/>
          </rPr>
          <t xml:space="preserve">
topological (feature similarity w/ KNN search OR sequence matching steps as in original SeqSLAM)</t>
        </r>
      </text>
    </comment>
    <comment ref="R130" authorId="0" shapeId="0" xr:uid="{53CEA1D7-CB36-4F78-B3CC-1BA7BCAF7EEE}">
      <text>
        <r>
          <rPr>
            <b/>
            <sz val="9"/>
            <color indexed="81"/>
            <rFont val="Tahoma"/>
            <family val="2"/>
          </rPr>
          <t>Ricardo Barbosa Sousa:</t>
        </r>
        <r>
          <rPr>
            <sz val="9"/>
            <color indexed="81"/>
            <rFont val="Tahoma"/>
            <family val="2"/>
          </rPr>
          <t xml:space="preserve">
2km (Campus), 11km (city)</t>
        </r>
      </text>
    </comment>
    <comment ref="H131" authorId="0" shapeId="0" xr:uid="{09980875-7863-47E5-9633-72594D33CF21}">
      <text>
        <r>
          <rPr>
            <b/>
            <sz val="9"/>
            <color indexed="81"/>
            <rFont val="Tahoma"/>
            <family val="2"/>
          </rPr>
          <t>Ricardo Barbosa Sousa:</t>
        </r>
        <r>
          <rPr>
            <sz val="9"/>
            <color indexed="81"/>
            <rFont val="Tahoma"/>
            <family val="2"/>
          </rPr>
          <t xml:space="preserve">
varying conditions (preprocessing PC: motion distortion compensation, ground segmentation, feature extraction on input original PC), invariant / stable features (edges + planes features, rotation invariance by aligning along z axis &gt; second aligment along y-axis &gt; Rodrigues formula to compute desired alignment to unify their directions to make feature directions invariant to arbitrary rotation of keyframe)</t>
        </r>
      </text>
    </comment>
    <comment ref="I131" authorId="0" shapeId="0" xr:uid="{B1BC3DE6-7B35-4A05-84C3-06FA8286F2A3}">
      <text>
        <r>
          <rPr>
            <b/>
            <sz val="9"/>
            <color indexed="81"/>
            <rFont val="Tahoma"/>
            <family val="2"/>
          </rPr>
          <t>Ricardo Barbosa Sousa:</t>
        </r>
        <r>
          <rPr>
            <sz val="9"/>
            <color indexed="81"/>
            <rFont val="Tahoma"/>
            <family val="2"/>
          </rPr>
          <t xml:space="preserve">
3D (laser odometry, point to plane distance for the cost function)</t>
        </r>
      </text>
    </comment>
    <comment ref="J131" authorId="0" shapeId="0" xr:uid="{66F10A21-1DE1-45A4-8885-61F4F422177F}">
      <text>
        <r>
          <rPr>
            <b/>
            <sz val="9"/>
            <color indexed="81"/>
            <rFont val="Tahoma"/>
            <family val="2"/>
          </rPr>
          <t>Ricardo Barbosa Sousa:</t>
        </r>
        <r>
          <rPr>
            <sz val="9"/>
            <color indexed="81"/>
            <rFont val="Tahoma"/>
            <family val="2"/>
          </rPr>
          <t xml:space="preserve">
topological (graph, pose optimization, lidar mapping, loop closure basded on NDT to eliminate accumulated location errors)</t>
        </r>
      </text>
    </comment>
    <comment ref="P131" authorId="0" shapeId="0" xr:uid="{F8F5FFE0-3068-45B0-AFCD-0F8CCC21C5B2}">
      <text>
        <r>
          <rPr>
            <b/>
            <sz val="9"/>
            <color indexed="81"/>
            <rFont val="Tahoma"/>
            <family val="2"/>
          </rPr>
          <t>Ricardo Barbosa Sousa:</t>
        </r>
        <r>
          <rPr>
            <sz val="9"/>
            <color indexed="81"/>
            <rFont val="Tahoma"/>
            <family val="2"/>
          </rPr>
          <t xml:space="preserve">
evo toolbox to compare estimated trajectory w/ real trajectory &gt; compare ATE on each axis (KITTI)</t>
        </r>
      </text>
    </comment>
    <comment ref="H132" authorId="0" shapeId="0" xr:uid="{D80AF95E-1F71-489B-A072-A79010F5D945}">
      <text>
        <r>
          <rPr>
            <b/>
            <sz val="9"/>
            <color indexed="81"/>
            <rFont val="Tahoma"/>
            <family val="2"/>
          </rPr>
          <t>Ricardo Barbosa Sousa:</t>
        </r>
        <r>
          <rPr>
            <sz val="9"/>
            <color indexed="81"/>
            <rFont val="Tahoma"/>
            <family val="2"/>
          </rPr>
          <t xml:space="preserve">
dynamic environments (semi-static ~objs static during mapping but dynamic during localization, YOLO detect obj to recognize semi-dynamic objs &gt; project laser on img &gt; detect position semi-static using connected areas on static map, dynamic cells if status changing between occupied and free states as probability)</t>
        </r>
      </text>
    </comment>
    <comment ref="I132" authorId="0" shapeId="0" xr:uid="{2C533903-506F-470F-89A5-4F11EAFD091D}">
      <text>
        <r>
          <rPr>
            <b/>
            <sz val="9"/>
            <color indexed="81"/>
            <rFont val="Tahoma"/>
            <family val="2"/>
          </rPr>
          <t>Ricardo Barbosa Sousa:</t>
        </r>
        <r>
          <rPr>
            <sz val="9"/>
            <color indexed="81"/>
            <rFont val="Tahoma"/>
            <family val="2"/>
          </rPr>
          <t xml:space="preserve">
2D (only use static and semi-dynamic maps, particle filter using both maps, adjustment of weights of diff objs)</t>
        </r>
      </text>
    </comment>
    <comment ref="J132" authorId="0" shapeId="0" xr:uid="{13EF6F70-9BA6-4F9F-890C-9EFF6CECE662}">
      <text>
        <r>
          <rPr>
            <b/>
            <sz val="9"/>
            <color indexed="81"/>
            <rFont val="Tahoma"/>
            <family val="2"/>
          </rPr>
          <t>Ricardo Barbosa Sousa:</t>
        </r>
        <r>
          <rPr>
            <sz val="9"/>
            <color indexed="81"/>
            <rFont val="Tahoma"/>
            <family val="2"/>
          </rPr>
          <t xml:space="preserve">
2D grid (filter dynamic objs during mapping process)</t>
        </r>
      </text>
    </comment>
    <comment ref="L132" authorId="0" shapeId="0" xr:uid="{6AAF9DB4-5E03-4FC9-8034-B19C750838D8}">
      <text>
        <r>
          <rPr>
            <b/>
            <sz val="9"/>
            <color indexed="81"/>
            <rFont val="Tahoma"/>
            <family val="2"/>
          </rPr>
          <t>Ricardo Barbosa Sousa:</t>
        </r>
        <r>
          <rPr>
            <sz val="9"/>
            <color indexed="81"/>
            <rFont val="Tahoma"/>
            <family val="2"/>
          </rPr>
          <t xml:space="preserve">
online (localization) / offline (map creation, 1. create static map that includes both static and semi-static objs 2. generate semi-static map to not overload mapping process)</t>
        </r>
      </text>
    </comment>
    <comment ref="P132" authorId="0" shapeId="0" xr:uid="{5B562923-CC7D-484E-83A1-66A62136BF0E}">
      <text>
        <r>
          <rPr>
            <b/>
            <sz val="9"/>
            <color indexed="81"/>
            <rFont val="Tahoma"/>
            <family val="2"/>
          </rPr>
          <t>Ricardo Barbosa Sousa:</t>
        </r>
        <r>
          <rPr>
            <sz val="9"/>
            <color indexed="81"/>
            <rFont val="Tahoma"/>
            <family val="2"/>
          </rPr>
          <t xml:space="preserve">
record robot's poses during mapping</t>
        </r>
      </text>
    </comment>
    <comment ref="H133" authorId="0" shapeId="0" xr:uid="{3B7671C6-93B7-4EEC-BAE4-DA509842A69F}">
      <text>
        <r>
          <rPr>
            <b/>
            <sz val="9"/>
            <color indexed="81"/>
            <rFont val="Tahoma"/>
            <family val="2"/>
          </rPr>
          <t>Ricardo Barbosa Sousa:</t>
        </r>
        <r>
          <rPr>
            <sz val="9"/>
            <color indexed="81"/>
            <rFont val="Tahoma"/>
            <family val="2"/>
          </rPr>
          <t xml:space="preserve">
map maintenance (cognitive mapping-based, vertices w/ low neighborhood activ avoided to add into cognitive map; rmv redundant verticies / not add them: iff vertex found in same location as a previous one, rmv short edges given that will be small relative to errors and noise + convey low topological info)</t>
        </r>
      </text>
    </comment>
    <comment ref="J133" authorId="0" shapeId="0" xr:uid="{89A4794E-1E7D-4B2C-AEE7-443BF2B72920}">
      <text>
        <r>
          <rPr>
            <b/>
            <sz val="9"/>
            <color indexed="81"/>
            <rFont val="Tahoma"/>
            <family val="2"/>
          </rPr>
          <t>Ricardo Barbosa Sousa:</t>
        </r>
        <r>
          <rPr>
            <sz val="9"/>
            <color indexed="81"/>
            <rFont val="Tahoma"/>
            <family val="2"/>
          </rPr>
          <t xml:space="preserve">
topological (neighborhood cells modeled to diff distinct segments of environ, cognitive map model use only motion to determine if neighbor field strong to form distinctive segment; time intervals to help search matched visual scenes for clustering for loop closure)</t>
        </r>
      </text>
    </comment>
    <comment ref="H134" authorId="0" shapeId="0" xr:uid="{77805C95-688E-49CF-9086-F1A39D70E492}">
      <text>
        <r>
          <rPr>
            <b/>
            <sz val="9"/>
            <color indexed="81"/>
            <rFont val="Tahoma"/>
            <family val="2"/>
          </rPr>
          <t>Ricardo Barbosa Sousa:</t>
        </r>
        <r>
          <rPr>
            <sz val="9"/>
            <color indexed="81"/>
            <rFont val="Tahoma"/>
            <family val="2"/>
          </rPr>
          <t xml:space="preserve">
map maintenance (online local map graph + offline database to store older local maps, when loop detected initialize new local map + tag time info + remove older maps to save into offline database, culling based on distance and loop closure detection: rmv older maps when loop, if traveled dist meets threshold rmv older local maps from online graph)</t>
        </r>
      </text>
    </comment>
    <comment ref="I134" authorId="0" shapeId="0" xr:uid="{39A83412-E85B-48EE-A4A4-94FA4B128682}">
      <text>
        <r>
          <rPr>
            <b/>
            <sz val="9"/>
            <color indexed="81"/>
            <rFont val="Tahoma"/>
            <family val="2"/>
          </rPr>
          <t>Ricardo Barbosa Sousa:</t>
        </r>
        <r>
          <rPr>
            <sz val="9"/>
            <color indexed="81"/>
            <rFont val="Tahoma"/>
            <family val="2"/>
          </rPr>
          <t xml:space="preserve">
3D (visual odometry: extract ORB features &gt; FAST corners + divide each scale into grid cells &gt; dist of features &gt; 1. map-point correspondences 2. motion BA; VO to avoid failures; also 3D laser: RANSAC plane detection to rmv ground plane &gt; rasterization project 3d in 2D imgs &gt; ORB &gt; ICP estimate motion)</t>
        </r>
      </text>
    </comment>
    <comment ref="J134" authorId="0" shapeId="0" xr:uid="{D0A4F796-CBE1-4C90-B507-8371F5D3BF57}">
      <text>
        <r>
          <rPr>
            <b/>
            <sz val="9"/>
            <color indexed="81"/>
            <rFont val="Tahoma"/>
            <family val="2"/>
          </rPr>
          <t>Ricardo Barbosa Sousa:</t>
        </r>
        <r>
          <rPr>
            <sz val="9"/>
            <color indexed="81"/>
            <rFont val="Tahoma"/>
            <family val="2"/>
          </rPr>
          <t xml:space="preserve">
topological (keyframes, select frame if atleast 5 frames passed + 100 common points w/ last frame, edge ~lidar + vo estimation &gt; optimize final keyframe pose, node / keyframe = 6dof pose + 3d values of all features observed at that point) + BOW (rasterized local map imgs based on LIDAR to build database; loop made from BoW)</t>
        </r>
      </text>
    </comment>
    <comment ref="H135" authorId="0" shapeId="0" xr:uid="{3204B337-281B-40F0-8B67-B04F98AABDCF}">
      <text>
        <r>
          <rPr>
            <b/>
            <sz val="9"/>
            <color indexed="81"/>
            <rFont val="Tahoma"/>
            <family val="2"/>
          </rPr>
          <t>Ricardo Barbosa Sousa:</t>
        </r>
        <r>
          <rPr>
            <sz val="9"/>
            <color indexed="81"/>
            <rFont val="Tahoma"/>
            <family val="2"/>
          </rPr>
          <t xml:space="preserve">
invariant / stable features (polar transform &gt; CNN learn features in polar domain &gt; fourier transformation convert polar Be img into frequency domain &gt; magnitude component is translation-invariante &gt; rotation invariant), computational performance (Bird's Eye View BEV to downsample the space representation, allows diff BEV representations: multi-layer occupied, multi-layer density, single layer height)</t>
        </r>
      </text>
    </comment>
    <comment ref="I135" authorId="0" shapeId="0" xr:uid="{1804A4ED-BFBD-4433-A357-71C25796178C}">
      <text>
        <r>
          <rPr>
            <b/>
            <sz val="9"/>
            <color indexed="81"/>
            <rFont val="Tahoma"/>
            <family val="2"/>
          </rPr>
          <t>Ricardo Barbosa Sousa:</t>
        </r>
        <r>
          <rPr>
            <sz val="9"/>
            <color indexed="81"/>
            <rFont val="Tahoma"/>
            <family val="2"/>
          </rPr>
          <t xml:space="preserve">
2D (same place ~ same translation arbitrary rot.)</t>
        </r>
      </text>
    </comment>
    <comment ref="H136" authorId="0" shapeId="0" xr:uid="{FC10610F-133E-4030-8457-094331EEF666}">
      <text>
        <r>
          <rPr>
            <b/>
            <sz val="9"/>
            <color indexed="81"/>
            <rFont val="Tahoma"/>
            <family val="2"/>
          </rPr>
          <t>Ricardo Barbosa Sousa:</t>
        </r>
        <r>
          <rPr>
            <sz val="9"/>
            <color indexed="81"/>
            <rFont val="Tahoma"/>
            <family val="2"/>
          </rPr>
          <t xml:space="preserve">
visual varying conditions (illumincation invarinat img for fast loop, VGG16 deep verification + Pearson correlation and normalization factor to eliminate inherent discrpancy between diff scenes &gt; temporal consistency), computational performance (split img into grid for high parallelism, for quicvk evaluation convert img &gt; illumination invariant then histogram computed + flatened into vector)</t>
        </r>
      </text>
    </comment>
    <comment ref="I136" authorId="0" shapeId="0" xr:uid="{DE2B2F1C-4BDB-4CF8-8E36-C54E3824AA4C}">
      <text>
        <r>
          <rPr>
            <b/>
            <sz val="9"/>
            <color indexed="81"/>
            <rFont val="Tahoma"/>
            <family val="2"/>
          </rPr>
          <t>Ricardo Barbosa Sousa:</t>
        </r>
        <r>
          <rPr>
            <sz val="9"/>
            <color indexed="81"/>
            <rFont val="Tahoma"/>
            <family val="2"/>
          </rPr>
          <t xml:space="preserve">
topological (split img into multi grid &gt; BoW features &gt; balance weight grid cells according to #features&gt; oFAST oriented detection threshold to retain discrimination power of each feature point; fast loop using histogram from illum invariant img in gray)</t>
        </r>
      </text>
    </comment>
    <comment ref="H137" authorId="0" shapeId="0" xr:uid="{D882702F-FA34-4D36-BBCE-02F0E75C0E36}">
      <text>
        <r>
          <rPr>
            <b/>
            <sz val="9"/>
            <color indexed="81"/>
            <rFont val="Tahoma"/>
            <family val="2"/>
          </rPr>
          <t>Ricardo Barbosa Sousa:</t>
        </r>
        <r>
          <rPr>
            <sz val="9"/>
            <color indexed="81"/>
            <rFont val="Tahoma"/>
            <family val="2"/>
          </rPr>
          <t xml:space="preserve">
dynamic environments, invariant / stable features (poli-like objs for localiz, semantic cluster of pole like obs from raw 3D laser + crreate semantic map), map maintenance (KNN to evaluate if cluster / pole already exist)</t>
        </r>
      </text>
    </comment>
    <comment ref="I137" authorId="0" shapeId="0" xr:uid="{0D25B06E-361F-4F1E-AFCE-0A93E9A66A18}">
      <text>
        <r>
          <rPr>
            <b/>
            <sz val="9"/>
            <color indexed="81"/>
            <rFont val="Tahoma"/>
            <family val="2"/>
          </rPr>
          <t>Ricardo Barbosa Sousa:</t>
        </r>
        <r>
          <rPr>
            <sz val="9"/>
            <color indexed="81"/>
            <rFont val="Tahoma"/>
            <family val="2"/>
          </rPr>
          <t xml:space="preserve">
3D (semantic cluster matching pairs for coarse correspondences &gt; geometri consistency method to rmv FP &gt; fine correspondence matching centroid points and semantic cluster point clouds using RANSAC + ICP coarse transformation between clusters scan - map of clusters &gt; ICP for match point clouds instead of 3D centroid points</t>
        </r>
      </text>
    </comment>
    <comment ref="J137" authorId="0" shapeId="0" xr:uid="{62839858-DACE-473D-8626-73D17CDBC554}">
      <text>
        <r>
          <rPr>
            <b/>
            <sz val="9"/>
            <color indexed="81"/>
            <rFont val="Tahoma"/>
            <family val="2"/>
          </rPr>
          <t>Ricardo Barbosa Sousa:</t>
        </r>
        <r>
          <rPr>
            <sz val="9"/>
            <color indexed="81"/>
            <rFont val="Tahoma"/>
            <family val="2"/>
          </rPr>
          <t xml:space="preserve">
feature (semantic map of pole-like features, add only new poles, feature ~ cluste of points belong to a certain pole)</t>
        </r>
      </text>
    </comment>
    <comment ref="R137" authorId="0" shapeId="0" xr:uid="{72410062-9B3E-463C-8C81-1D99019A47FD}">
      <text>
        <r>
          <rPr>
            <b/>
            <sz val="9"/>
            <color indexed="81"/>
            <rFont val="Tahoma"/>
            <family val="2"/>
          </rPr>
          <t>Ricardo Barbosa Sousa:</t>
        </r>
        <r>
          <rPr>
            <sz val="9"/>
            <color indexed="81"/>
            <rFont val="Tahoma"/>
            <family val="2"/>
          </rPr>
          <t xml:space="preserve">
1.31km, 1.28km, 1.53km, 1.4km (each on different days) &gt; ~ 6km</t>
        </r>
      </text>
    </comment>
    <comment ref="S137" authorId="0" shapeId="0" xr:uid="{C609CCAB-3BD1-4564-A6A3-0336672A74F6}">
      <text>
        <r>
          <rPr>
            <b/>
            <sz val="9"/>
            <color indexed="81"/>
            <rFont val="Tahoma"/>
            <family val="2"/>
          </rPr>
          <t>Ricardo Barbosa Sousa:</t>
        </r>
        <r>
          <rPr>
            <sz val="9"/>
            <color indexed="81"/>
            <rFont val="Tahoma"/>
            <family val="2"/>
          </rPr>
          <t xml:space="preserve">
12out - 05 nov ( 4 szsessions, 1 per day)</t>
        </r>
      </text>
    </comment>
    <comment ref="H138" authorId="0" shapeId="0" xr:uid="{71BA26EF-B9B3-4979-B446-8F56236934B9}">
      <text>
        <r>
          <rPr>
            <b/>
            <sz val="9"/>
            <color indexed="81"/>
            <rFont val="Tahoma"/>
            <family val="2"/>
          </rPr>
          <t>Ricardo Barbosa Sousa:</t>
        </r>
        <r>
          <rPr>
            <sz val="9"/>
            <color indexed="81"/>
            <rFont val="Tahoma"/>
            <family val="2"/>
          </rPr>
          <t xml:space="preserve">
visual varying conditions (domain-invariant features, multi-domain img2img translation ~ expasion of CycleGAN from 2 domains to multiple, domain-specific pair of encoders))</t>
        </r>
      </text>
    </comment>
    <comment ref="I138" authorId="0" shapeId="0" xr:uid="{A4E15A5B-EB37-4027-811B-6F3365865A2A}">
      <text>
        <r>
          <rPr>
            <b/>
            <sz val="9"/>
            <color indexed="81"/>
            <rFont val="Tahoma"/>
            <family val="2"/>
          </rPr>
          <t>Ricardo Barbosa Sousa:</t>
        </r>
        <r>
          <rPr>
            <sz val="9"/>
            <color indexed="81"/>
            <rFont val="Tahoma"/>
            <family val="2"/>
          </rPr>
          <t xml:space="preserve">
topological (gradient-weighted similarity activity mapping loss inside training framework, 2-stage test pipeline implemented in coarse-to-fine manner for performance compensation and improvement; cosine similarity)</t>
        </r>
      </text>
    </comment>
    <comment ref="H139" authorId="0" shapeId="0" xr:uid="{2B773FBC-1097-42C2-B57B-6C2095CC535B}">
      <text>
        <r>
          <rPr>
            <b/>
            <sz val="9"/>
            <color indexed="81"/>
            <rFont val="Tahoma"/>
            <family val="2"/>
          </rPr>
          <t>Ricardo Barbosa Sousa:</t>
        </r>
        <r>
          <rPr>
            <sz val="9"/>
            <color indexed="81"/>
            <rFont val="Tahoma"/>
            <family val="2"/>
          </rPr>
          <t xml:space="preserve">
varying conditions (use of magnetometer data)</t>
        </r>
      </text>
    </comment>
    <comment ref="I139" authorId="0" shapeId="0" xr:uid="{01800D6C-FC22-4CCE-885B-BE3A541AE20D}">
      <text>
        <r>
          <rPr>
            <b/>
            <sz val="9"/>
            <color indexed="81"/>
            <rFont val="Tahoma"/>
            <family val="2"/>
          </rPr>
          <t>Ricardo Barbosa Sousa:</t>
        </r>
        <r>
          <rPr>
            <sz val="9"/>
            <color indexed="81"/>
            <rFont val="Tahoma"/>
            <family val="2"/>
          </rPr>
          <t xml:space="preserve">
3D (tightly-coupled magneto-visual-iunertial fusion w/ MSCKF)</t>
        </r>
      </text>
    </comment>
    <comment ref="J139" authorId="0" shapeId="0" xr:uid="{74C4E623-BA57-440D-BF2C-DD964949BB13}">
      <text>
        <r>
          <rPr>
            <b/>
            <sz val="9"/>
            <color indexed="81"/>
            <rFont val="Tahoma"/>
            <family val="2"/>
          </rPr>
          <t>Ricardo Barbosa Sousa:</t>
        </r>
        <r>
          <rPr>
            <sz val="9"/>
            <color indexed="81"/>
            <rFont val="Tahoma"/>
            <family val="2"/>
          </rPr>
          <t xml:space="preserve">
vector field (associate at each point of space its magnetic field)</t>
        </r>
      </text>
    </comment>
    <comment ref="L139" authorId="0" shapeId="0" xr:uid="{00760996-D9A1-4D18-8F53-AAEAD9E6D3D3}">
      <text>
        <r>
          <rPr>
            <b/>
            <sz val="9"/>
            <color indexed="81"/>
            <rFont val="Tahoma"/>
            <family val="2"/>
          </rPr>
          <t>Ricardo Barbosa Sousa:</t>
        </r>
        <r>
          <rPr>
            <sz val="9"/>
            <color indexed="81"/>
            <rFont val="Tahoma"/>
            <family val="2"/>
          </rPr>
          <t xml:space="preserve">
offline (map building) / online (localization)</t>
        </r>
      </text>
    </comment>
    <comment ref="P139" authorId="0" shapeId="0" xr:uid="{CF90D2A4-1057-4C41-B1B5-549CD889229B}">
      <text>
        <r>
          <rPr>
            <b/>
            <sz val="9"/>
            <color indexed="81"/>
            <rFont val="Tahoma"/>
            <family val="2"/>
          </rPr>
          <t>Ricardo Barbosa Sousa:</t>
        </r>
        <r>
          <rPr>
            <sz val="9"/>
            <color indexed="81"/>
            <rFont val="Tahoma"/>
            <family val="2"/>
          </rPr>
          <t xml:space="preserve">
GNSS to georeference gt + keyframe-based VISLAM w/ loop + global bundle adjusment w/ all cameras</t>
        </r>
      </text>
    </comment>
    <comment ref="R139" authorId="0" shapeId="0" xr:uid="{0230ACBF-4BA8-4531-9DAA-FEFCD6AD1014}">
      <text>
        <r>
          <rPr>
            <b/>
            <sz val="9"/>
            <color indexed="81"/>
            <rFont val="Tahoma"/>
            <family val="2"/>
          </rPr>
          <t>Ricardo Barbosa Sousa:</t>
        </r>
        <r>
          <rPr>
            <sz val="9"/>
            <color indexed="81"/>
            <rFont val="Tahoma"/>
            <family val="2"/>
          </rPr>
          <t xml:space="preserve">
1150 meters map
515 meters localization</t>
        </r>
      </text>
    </comment>
    <comment ref="S139" authorId="0" shapeId="0" xr:uid="{6954DA82-7EFB-469D-9813-FB61868556F2}">
      <text>
        <r>
          <rPr>
            <b/>
            <sz val="9"/>
            <color indexed="81"/>
            <rFont val="Tahoma"/>
            <family val="2"/>
          </rPr>
          <t>Ricardo Barbosa Sousa:</t>
        </r>
        <r>
          <rPr>
            <sz val="9"/>
            <color indexed="81"/>
            <rFont val="Tahoma"/>
            <family val="2"/>
          </rPr>
          <t xml:space="preserve">
&gt;1year (may29, 2020 - july2021)</t>
        </r>
      </text>
    </comment>
    <comment ref="H140" authorId="0" shapeId="0" xr:uid="{1ED15A14-E195-4083-9A6B-F176CA964415}">
      <text>
        <r>
          <rPr>
            <b/>
            <sz val="9"/>
            <color indexed="81"/>
            <rFont val="Tahoma"/>
            <family val="2"/>
          </rPr>
          <t>Ricardo Barbosa Sousa:</t>
        </r>
        <r>
          <rPr>
            <sz val="9"/>
            <color indexed="81"/>
            <rFont val="Tahoma"/>
            <family val="2"/>
          </rPr>
          <t xml:space="preserve">
visual varying conditions (dig geometric relation between img using Key.Net + Hard-Net), computational performance (sparse representation of LAL)</t>
        </r>
      </text>
    </comment>
    <comment ref="I140" authorId="0" shapeId="0" xr:uid="{4941BDB5-91F9-4026-80B6-9781C1E3FC1D}">
      <text>
        <r>
          <rPr>
            <b/>
            <sz val="9"/>
            <color indexed="81"/>
            <rFont val="Tahoma"/>
            <family val="2"/>
          </rPr>
          <t>Ricardo Barbosa Sousa:</t>
        </r>
        <r>
          <rPr>
            <sz val="9"/>
            <color indexed="81"/>
            <rFont val="Tahoma"/>
            <family val="2"/>
          </rPr>
          <t xml:space="preserve">
topological (Aggregated Selective Match Kernel ASMK to compute similarity between imgs to search semantically similar imgs &gt; locality/driven accurate motion field learning LAL more robust to outliers than RANSAC - search compatible planar geometry between img pairs; temporal consistency filter to advance matches that persist in time)</t>
        </r>
      </text>
    </comment>
    <comment ref="O140" authorId="0" shapeId="0" xr:uid="{EA1790BF-9BE9-4D82-A0CD-3C033FCCD9BB}">
      <text>
        <r>
          <rPr>
            <b/>
            <sz val="9"/>
            <color indexed="81"/>
            <rFont val="Tahoma"/>
            <family val="2"/>
          </rPr>
          <t>Ricardo Barbosa Sousa:</t>
        </r>
        <r>
          <rPr>
            <sz val="9"/>
            <color indexed="81"/>
            <rFont val="Tahoma"/>
            <family val="2"/>
          </rPr>
          <t xml:space="preserve">
precision-recall metrics, maximum recall rate at 100% accuracy</t>
        </r>
      </text>
    </comment>
    <comment ref="P140" authorId="0" shapeId="0" xr:uid="{16086ED0-16B1-4483-9A73-992B9D538507}">
      <text>
        <r>
          <rPr>
            <b/>
            <sz val="9"/>
            <color indexed="81"/>
            <rFont val="Tahoma"/>
            <family val="2"/>
          </rPr>
          <t>Ricardo Barbosa Sousa:</t>
        </r>
        <r>
          <rPr>
            <sz val="9"/>
            <color indexed="81"/>
            <rFont val="Tahoma"/>
            <family val="2"/>
          </rPr>
          <t xml:space="preserve">
GPS + manual annotation (coarse estimation &gt; fine using manual labelling)</t>
        </r>
      </text>
    </comment>
    <comment ref="H141" authorId="0" shapeId="0" xr:uid="{4A903663-A865-4592-99D6-5BCEA18A4EEF}">
      <text>
        <r>
          <rPr>
            <b/>
            <sz val="9"/>
            <color indexed="81"/>
            <rFont val="Tahoma"/>
            <family val="2"/>
          </rPr>
          <t>Ricardo Barbosa Sousa:</t>
        </r>
        <r>
          <rPr>
            <sz val="9"/>
            <color indexed="81"/>
            <rFont val="Tahoma"/>
            <family val="2"/>
          </rPr>
          <t xml:space="preserve">
varying conditions (use of UWB data for localization with a UAV)</t>
        </r>
      </text>
    </comment>
    <comment ref="I141" authorId="0" shapeId="0" xr:uid="{24509A5B-F1FD-4186-9A2F-E3FA8C2E48A3}">
      <text>
        <r>
          <rPr>
            <b/>
            <sz val="9"/>
            <color indexed="81"/>
            <rFont val="Tahoma"/>
            <family val="2"/>
          </rPr>
          <t>Ricardo Barbosa Sousa:</t>
        </r>
        <r>
          <rPr>
            <sz val="9"/>
            <color indexed="81"/>
            <rFont val="Tahoma"/>
            <family val="2"/>
          </rPr>
          <t xml:space="preserve">
3D (LOAM + VIO + IMU + UWB, optimization-based sensor fusion outputing sliding-window trajectory: state obs model + compute covariance matrix of error to apply weightage of each least square term &gt; residual between each obs and predicted value &gt; Jacobian of cost factors for fast implementation of opti)</t>
        </r>
      </text>
    </comment>
    <comment ref="H142" authorId="0" shapeId="0" xr:uid="{D08FDECD-2278-411E-B3FA-FF57E886875F}">
      <text>
        <r>
          <rPr>
            <b/>
            <sz val="9"/>
            <color indexed="81"/>
            <rFont val="Tahoma"/>
            <family val="2"/>
          </rPr>
          <t>Ricardo Barbosa Sousa:</t>
        </r>
        <r>
          <rPr>
            <sz val="9"/>
            <color indexed="81"/>
            <rFont val="Tahoma"/>
            <family val="2"/>
          </rPr>
          <t xml:space="preserve">
map maintenance (maximize #matched points ~ localization performance retrieving relevant exp from map that integrates num environ condiitons, search for most valuable keyframes instead of landmarks &gt; ranking function ~ conditions keyf + geometric dist to pose), multi-session (incorporate multiple traversals in diff environ conditions), computationla performance (keep fized size map through frequent runs - evalyuate scores of resembrance between traversals)</t>
        </r>
      </text>
    </comment>
    <comment ref="I142" authorId="0" shapeId="0" xr:uid="{1E99BBF0-33B0-47C5-8948-FCADE4B65559}">
      <text>
        <r>
          <rPr>
            <b/>
            <sz val="9"/>
            <color indexed="81"/>
            <rFont val="Tahoma"/>
            <family val="2"/>
          </rPr>
          <t>Ricardo Barbosa Sousa:</t>
        </r>
        <r>
          <rPr>
            <sz val="9"/>
            <color indexed="81"/>
            <rFont val="Tahoma"/>
            <family val="2"/>
          </rPr>
          <t xml:space="preserve">
3D (most relevant keyframe according to predicted pose to perform 2D/3D matching w/ detected interest points from current img, RANSAC + PnP to compute cuirrent pose)</t>
        </r>
      </text>
    </comment>
    <comment ref="L142" authorId="0" shapeId="0" xr:uid="{F14F557C-CA18-4FD9-9581-96F478A8A524}">
      <text>
        <r>
          <rPr>
            <b/>
            <sz val="9"/>
            <color indexed="81"/>
            <rFont val="Tahoma"/>
            <family val="2"/>
          </rPr>
          <t>Ricardo Barbosa Sousa:</t>
        </r>
        <r>
          <rPr>
            <sz val="9"/>
            <color indexed="81"/>
            <rFont val="Tahoma"/>
            <family val="2"/>
          </rPr>
          <t xml:space="preserve">
ranking function requires partially building w/ offline data</t>
        </r>
      </text>
    </comment>
    <comment ref="H143" authorId="0" shapeId="0" xr:uid="{48C7E6D7-D4DD-4B35-81AA-4F009913B789}">
      <text>
        <r>
          <rPr>
            <b/>
            <sz val="9"/>
            <color indexed="81"/>
            <rFont val="Tahoma"/>
            <family val="2"/>
          </rPr>
          <t>Ricardo Barbosa Sousa:</t>
        </r>
        <r>
          <rPr>
            <sz val="9"/>
            <color indexed="81"/>
            <rFont val="Tahoma"/>
            <family val="2"/>
          </rPr>
          <t xml:space="preserve">
dynamic environments (initial static / dyn label from inlier / outlier determination w/ graph-cut RANSAC &gt; built long/term Consistent Conditional Random Field LT-CRF to assist 3D dyn detection analyzing obs of static and dyn landmarks over long-term series of consecutive frames; LC-CRF uses fully connected graph linking each pair of landmarks &gt; find optimizal label assign by min Gibbs energy of the LC-CRF)</t>
        </r>
      </text>
    </comment>
    <comment ref="I143" authorId="0" shapeId="0" xr:uid="{D91F4632-EE94-4C8F-85C7-56643918F80D}">
      <text>
        <r>
          <rPr>
            <b/>
            <sz val="9"/>
            <color indexed="81"/>
            <rFont val="Tahoma"/>
            <family val="2"/>
          </rPr>
          <t>Ricardo Barbosa Sousa:</t>
        </r>
        <r>
          <rPr>
            <sz val="9"/>
            <color indexed="81"/>
            <rFont val="Tahoma"/>
            <family val="2"/>
          </rPr>
          <t xml:space="preserve">
3D (estimated higher precision only w/ static 3D landmarks, looop closure using ORBSLAM2; initial camera pose using GC-RANSAC - points determine as static used for initial camera pose)</t>
        </r>
      </text>
    </comment>
    <comment ref="J143" authorId="0" shapeId="0" xr:uid="{4252622C-20BE-49E7-89B6-9B9EDA706FF7}">
      <text>
        <r>
          <rPr>
            <b/>
            <sz val="9"/>
            <color indexed="81"/>
            <rFont val="Tahoma"/>
            <family val="2"/>
          </rPr>
          <t>Ricardo Barbosa Sousa:</t>
        </r>
        <r>
          <rPr>
            <sz val="9"/>
            <color indexed="81"/>
            <rFont val="Tahoma"/>
            <family val="2"/>
          </rPr>
          <t xml:space="preserve">
topological (keyframes, ORBSLAM2)</t>
        </r>
      </text>
    </comment>
    <comment ref="H144" authorId="0" shapeId="0" xr:uid="{DD91A035-05DC-4D9F-BFAD-BEBE14BABAE5}">
      <text>
        <r>
          <rPr>
            <b/>
            <sz val="9"/>
            <color indexed="81"/>
            <rFont val="Tahoma"/>
            <family val="2"/>
          </rPr>
          <t>Ricardo Barbosa Sousa:</t>
        </r>
        <r>
          <rPr>
            <sz val="9"/>
            <color indexed="81"/>
            <rFont val="Tahoma"/>
            <family val="2"/>
          </rPr>
          <t xml:space="preserve">
dynamic environments (dynamic detection + tracking: ORB &gt; if jkeyframe semantic detection network to identify category all objs where mv objs classified as STD e.g. carts, persons, …, motion check process to recognize all mv objs in current keyf and check labeling from net), computational efficiency (HOG-NET to improve efficiency of HOG descriptor extraction)</t>
        </r>
      </text>
    </comment>
    <comment ref="I144" authorId="0" shapeId="0" xr:uid="{4D2016F7-7E2C-4B9D-866D-8C891A194504}">
      <text>
        <r>
          <rPr>
            <b/>
            <sz val="9"/>
            <color indexed="81"/>
            <rFont val="Tahoma"/>
            <family val="2"/>
          </rPr>
          <t>Ricardo Barbosa Sousa:</t>
        </r>
        <r>
          <rPr>
            <sz val="9"/>
            <color indexed="81"/>
            <rFont val="Tahoma"/>
            <family val="2"/>
          </rPr>
          <t xml:space="preserve">
3D (mv objs from previous keyframe init adaptive particle filter &gt; confidence ellipses of target positions used to cluster particles to track accuracte pos of moving objs, use all static objs even if net label as mv for localization)</t>
        </r>
      </text>
    </comment>
    <comment ref="J144" authorId="0" shapeId="0" xr:uid="{EEEC15AD-BA8E-4007-B83D-C11CA33672E6}">
      <text>
        <r>
          <rPr>
            <b/>
            <sz val="9"/>
            <color indexed="81"/>
            <rFont val="Tahoma"/>
            <family val="2"/>
          </rPr>
          <t>Ricardo Barbosa Sousa:</t>
        </r>
        <r>
          <rPr>
            <sz val="9"/>
            <color indexed="81"/>
            <rFont val="Tahoma"/>
            <family val="2"/>
          </rPr>
          <t xml:space="preserve">
topological (keyframe, ORBSLAM2, same selection criteria as orbslam, HOG-NET used to check evenry keyframe and reject wron loop candidates extracting HOD descript + query loop within HOG descriptor database &gt; LCD using Co-Vision points check + RANSAC + simnilarity transformatio nestimation)</t>
        </r>
      </text>
    </comment>
    <comment ref="S144" authorId="0" shapeId="0" xr:uid="{2E599C36-93D8-4053-8310-7A14DCE7E9E7}">
      <text>
        <r>
          <rPr>
            <b/>
            <sz val="9"/>
            <color indexed="81"/>
            <rFont val="Tahoma"/>
            <family val="2"/>
          </rPr>
          <t>Ricardo Barbosa Sousa:</t>
        </r>
        <r>
          <rPr>
            <sz val="9"/>
            <color indexed="81"/>
            <rFont val="Tahoma"/>
            <family val="2"/>
          </rPr>
          <t xml:space="preserve">
day/night</t>
        </r>
      </text>
    </comment>
    <comment ref="H145" authorId="0" shapeId="0" xr:uid="{458C8450-E549-4668-B986-CFD4ECD1DB52}">
      <text>
        <r>
          <rPr>
            <b/>
            <sz val="9"/>
            <color indexed="81"/>
            <rFont val="Tahoma"/>
            <family val="2"/>
          </rPr>
          <t>Ricardo Barbosa Sousa:</t>
        </r>
        <r>
          <rPr>
            <sz val="9"/>
            <color indexed="81"/>
            <rFont val="Tahoma"/>
            <family val="2"/>
          </rPr>
          <t xml:space="preserve">
varying conditions (use of  Frequency-Modulated Continuous-Wave (FMCW) Radar for invariance to weather conditions), invariant / stable / robust features (outlier rejection based on radar geometry graph-based, motion compensation model jointly optimized w/ pose estimation)</t>
        </r>
      </text>
    </comment>
    <comment ref="I145" authorId="0" shapeId="0" xr:uid="{C7D0DBD7-B760-4575-9F6F-5BB0AB94FEAD}">
      <text>
        <r>
          <rPr>
            <b/>
            <sz val="9"/>
            <color indexed="81"/>
            <rFont val="Tahoma"/>
            <family val="2"/>
          </rPr>
          <t>Ricardo Barbosa Sousa:</t>
        </r>
        <r>
          <rPr>
            <sz val="9"/>
            <color indexed="81"/>
            <rFont val="Tahoma"/>
            <family val="2"/>
          </rPr>
          <t xml:space="preserve">
2D (FMCW able to measure velocity + distance, keypoints: blob detector based Hessian matrix &gt; large response selected as candidate &gt; adaptive non/maximal supression to select homogeneously spatiallyu distributed points &gt; track between frames using KLT)</t>
        </r>
      </text>
    </comment>
    <comment ref="J145" authorId="0" shapeId="0" xr:uid="{53F0A320-5083-4848-BA3E-987E79113F91}">
      <text>
        <r>
          <rPr>
            <b/>
            <sz val="9"/>
            <color indexed="81"/>
            <rFont val="Tahoma"/>
            <family val="2"/>
          </rPr>
          <t>Ricardo Barbosa Sousa:</t>
        </r>
        <r>
          <rPr>
            <sz val="9"/>
            <color indexed="81"/>
            <rFont val="Tahoma"/>
            <family val="2"/>
          </rPr>
          <t xml:space="preserve">
topological (loop closure captures geometriuc scene structure + exploit spatial signature of reflection density from radar point cloud, M2DP adapted for 2D radar point cloud for computing density signature, PCA to determine current fram can be candidate)</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3CF9A90-B576-436D-A37A-B8015D3A3489}" name="WorksheetConnection_data_article.xlsx!data" type="102" refreshedVersion="8" minRefreshableVersion="5">
    <extLst>
      <ext xmlns:x15="http://schemas.microsoft.com/office/spreadsheetml/2010/11/main" uri="{DE250136-89BD-433C-8126-D09CA5730AF9}">
        <x15:connection id="data">
          <x15:rangePr sourceName="_xlcn.WorksheetConnection_data_article.xlsxdata1"/>
        </x15:connection>
      </ext>
    </extLst>
  </connection>
  <connection id="2" xr16:uid="{6D923C13-4C7F-4CA0-9FDD-02676ED73225}" name="WorksheetConnection_data_article.xlsx!included_all_short_check" type="102" refreshedVersion="8" minRefreshableVersion="5">
    <extLst>
      <ext xmlns:x15="http://schemas.microsoft.com/office/spreadsheetml/2010/11/main" uri="{DE250136-89BD-433C-8126-D09CA5730AF9}">
        <x15:connection id="included_all_short_check">
          <x15:rangePr sourceName="_xlcn.WorksheetConnection_data_article.xlsxincluded_all_short_check1"/>
        </x15:connection>
      </ext>
    </extLst>
  </connection>
</connections>
</file>

<file path=xl/sharedStrings.xml><?xml version="1.0" encoding="utf-8"?>
<sst xmlns="http://schemas.openxmlformats.org/spreadsheetml/2006/main" count="7978" uniqueCount="1835">
  <si>
    <t>type</t>
  </si>
  <si>
    <t>id</t>
  </si>
  <si>
    <t>title</t>
  </si>
  <si>
    <t>author</t>
  </si>
  <si>
    <t>year</t>
  </si>
  <si>
    <t>doi</t>
  </si>
  <si>
    <t>url</t>
  </si>
  <si>
    <t>venue</t>
  </si>
  <si>
    <t>conference</t>
  </si>
  <si>
    <t>ali-et-al:2020:3389033</t>
  </si>
  <si>
    <t>{Edge-SLAM}: Edge-assisted visual simultaneous localization and mapping</t>
  </si>
  <si>
    <t>Ali J. Ben Ali and Zakieh Sadat Hashemifar and Karthik Dantu</t>
  </si>
  <si>
    <t>10.1145/3386901.3389033</t>
  </si>
  <si>
    <t/>
  </si>
  <si>
    <t>MobiSys 2020 - Proceedings of the 18th International Conference on Mobile Systems, Applications, and Services</t>
  </si>
  <si>
    <t>journal</t>
  </si>
  <si>
    <t>davison-murray:2002:1017615</t>
  </si>
  <si>
    <t>Simultaneous localization and map-building using active vision</t>
  </si>
  <si>
    <t>Andrew J. Davison and David W. Murray</t>
  </si>
  <si>
    <t>10.1109/TPAMI.2002.1017615</t>
  </si>
  <si>
    <t>IEEE Transactions on Pattern Analysis and Machine Intelligence</t>
  </si>
  <si>
    <t>glover-et-al:2010:5509547</t>
  </si>
  <si>
    <t>{FAB-MAP} + {RatSLAM}: Appearance-based {SLAM} for multiple times of day</t>
  </si>
  <si>
    <t>Arren J. Glover and William P. Maddern and Michael J. Milford and Gordon F. Wyeth</t>
  </si>
  <si>
    <t>10.1109/ROBOT.2010.5509547</t>
  </si>
  <si>
    <t>2010 IEEE International Conference on Robotics and Automation (ICRA)</t>
  </si>
  <si>
    <t>kawewong-et-al:2013:826410</t>
  </si>
  <si>
    <t>A speeded-up online incremental vision-based loop-closure detection for long-term {SLAM}</t>
  </si>
  <si>
    <t>Aram Kawewong and Noppharit Tongprasit and Osamu Hasegawa</t>
  </si>
  <si>
    <t>10.1080/01691864.2013.826410</t>
  </si>
  <si>
    <t>Advanced Robotics</t>
  </si>
  <si>
    <t>schaefer-et-al:2021:103709</t>
  </si>
  <si>
    <t>Long-term vehicle localization in urban environments based on pole landmarks extracted from 3-{D} lidar scans</t>
  </si>
  <si>
    <t>Alexander Schaefer and Daniel Büscher and Johan Vertens and Lukas Luft and Wolfram Burgard</t>
  </si>
  <si>
    <t>10.1016/j.robot.2020.103709</t>
  </si>
  <si>
    <t>Robotics and Autonomous Systems</t>
  </si>
  <si>
    <t>walcott-bryant-et-al:2012:6385561</t>
  </si>
  <si>
    <t>Dynamic pose graph {SLAM}: Long-term mapping in low dynamic environments</t>
  </si>
  <si>
    <t>Aisha Walcott-Bryant and Michael Kaess and Hordur Johannsson and John J. Leonard</t>
  </si>
  <si>
    <t>10.1109/IROS.2012.6385561</t>
  </si>
  <si>
    <t>2012 IEEE/RSJ International Conference on Intelligent Robots and Systems (IROS)</t>
  </si>
  <si>
    <t>bacca-et-al:2013:003</t>
  </si>
  <si>
    <t>Long-term mapping and localization using feature stability histograms</t>
  </si>
  <si>
    <t>Bladimir Bacca and Joaquím Salví and Xavier Cufí</t>
  </si>
  <si>
    <t>10.1016/j.robot.2013.07.003</t>
  </si>
  <si>
    <t>bescos-et-al:2018:2860039</t>
  </si>
  <si>
    <t>Dyna{SLAM}: Tracking, Mapping, and Inpainting in Dynamic Scenes</t>
  </si>
  <si>
    <t>Berta Bescos and José M. Fácil and Javier Civera and José Neira</t>
  </si>
  <si>
    <t>10.1109/LRA.2018.2860039</t>
  </si>
  <si>
    <t>IEEE Robotics and Automation Letters</t>
  </si>
  <si>
    <t>liu-et-al:2021:9561126</t>
  </si>
  <si>
    <t>A Flexible and Efficient Loop Closure Detection Based on Motion Knowledge</t>
  </si>
  <si>
    <t>Bingxi Liu and Fulin Tang and Yujie Fu and Yanqun Yang and Yihong Wu</t>
  </si>
  <si>
    <t>10.1109/ICRA48506.2021.9561126</t>
  </si>
  <si>
    <t>2021 IEEE International Conference on Robotics and Automation (ICRA)</t>
  </si>
  <si>
    <t>kim-et-al:2021:3047421</t>
  </si>
  <si>
    <t>A Geodetic Normal Distribution Map for Long-Term {LiDAR} Localization on Earth</t>
  </si>
  <si>
    <t>Chansoo Kim and Sungjin Cho and Myoungho Sunwoo and Paulo Resende and Benazouz Bradaï and Kichun Jo</t>
  </si>
  <si>
    <t>10.1109/ACCESS.2020.3047421</t>
  </si>
  <si>
    <t>IEEE Access</t>
  </si>
  <si>
    <t>qin-et-al:2020:103561</t>
  </si>
  <si>
    <t>Appearance-invariant place recognition by adversarially learning disentangled representation</t>
  </si>
  <si>
    <t>Cao Qin and Yunzhou Zhang and Yan Liu and Sonya Coleman and Dermot Kerr and Guanghao Lv</t>
  </si>
  <si>
    <t>10.1016/j.robot.2020.103561</t>
  </si>
  <si>
    <t>yu-et-al:2019:8961714</t>
  </si>
  <si>
    <t>A {D}ense{N}et feature-based loop closure method for visual {SLAM} system</t>
  </si>
  <si>
    <t>Chao Yu and ZuXin Liu and Xin-Jun Liu and Fei Qiao and Yu Wang and Fugui Xie and Qi Wei and Yi Yang</t>
  </si>
  <si>
    <t>10.1109/ROBIO49542.2019.8961714</t>
  </si>
  <si>
    <t>2019 IEEE International Conference on Robotics and Biomimetics (ROBIO)</t>
  </si>
  <si>
    <t>ball-et-al:2013:9</t>
  </si>
  <si>
    <t>{OpenRatSLAM}: An open source brain-based {SLAM} system</t>
  </si>
  <si>
    <t>David Ball and Scott Heath and Janet Wiles and Gordon F. Wyeth and Peter Corke and Michael J. Milford</t>
  </si>
  <si>
    <t>10.1007/s10514-012-9317-9</t>
  </si>
  <si>
    <t>Autonomous Robots</t>
  </si>
  <si>
    <t>martini-et-al:2020:s20216002</t>
  </si>
  <si>
    <t>k{R}adar++: Coarse-to-fine {FMCW} scanning radar localisation</t>
  </si>
  <si>
    <t>Daniele De Martini and Matthew Gadd and Paul Newman</t>
  </si>
  <si>
    <t>10.3390/s20216002</t>
  </si>
  <si>
    <t>Sensors</t>
  </si>
  <si>
    <t>filliat:2007:364080</t>
  </si>
  <si>
    <t>A visual bag of words method for interactive qualitative localization and mapping</t>
  </si>
  <si>
    <t>David Filliat</t>
  </si>
  <si>
    <t>10.1109/ROBOT.2007.364080</t>
  </si>
  <si>
    <t>2007 IEEE International Conference on Robotics and Automation (ICRA)</t>
  </si>
  <si>
    <t>opdenbosch-et-al:2018:00114</t>
  </si>
  <si>
    <t>Efficient Map Compression for Collaborative Visual {SLAM}</t>
  </si>
  <si>
    <t>Dominik Van Opdenbosch and Tamay Aykut and Martin Oelsch and Nicolas Alt and Eckehard Steinbach</t>
  </si>
  <si>
    <t>10.1109/WACV.2018.00114</t>
  </si>
  <si>
    <t>2018 IEEE Winter Conference on Applications of Computer Vision (WACV)</t>
  </si>
  <si>
    <t>derner-et-al:2021:103676</t>
  </si>
  <si>
    <t>Change detection using weighted features for image-based localization</t>
  </si>
  <si>
    <t>Erik Derner and Clara Gomez and Alejandra C. Hernandez and Ramon Barber and Robert Babuška</t>
  </si>
  <si>
    <t>10.1016/j.robot.2020.103676</t>
  </si>
  <si>
    <t>einhorn-gross:2013:6698849</t>
  </si>
  <si>
    <t>Generic 2{D}/3{D} {SLAM} with {NDT} maps for lifelong application</t>
  </si>
  <si>
    <t>Erik Einhorn and Horst-Michael Gross</t>
  </si>
  <si>
    <t>10.1109/ECMR.2013.6698849</t>
  </si>
  <si>
    <t>2013 European Conference on Mobile Robots (ECMR)</t>
  </si>
  <si>
    <t>einhorn-gross:2015:008</t>
  </si>
  <si>
    <t>Generic {NDT} mapping in dynamic environments and its application for lifelong {SLAM}</t>
  </si>
  <si>
    <t>10.1016/j.robot.2014.08.008</t>
  </si>
  <si>
    <t>boniardi-et-al:2019:003</t>
  </si>
  <si>
    <t>A pose graph-based localization system for long-term navigation in {CAD} floor plans</t>
  </si>
  <si>
    <t>Federico Boniardi and Tim Caselitz and Rainer Kümmerle and Wolfram Burgard</t>
  </si>
  <si>
    <t>10.1016/j.robot.2018.11.003</t>
  </si>
  <si>
    <t>cao-et-al:2021:2962416</t>
  </si>
  <si>
    <t>Season-Invariant and Viewpoint-Tolerant {LiDAR} Place Recognition in {GPS}-Denied Environments</t>
  </si>
  <si>
    <t>Fengkui Cao and Fei Yan and Sen Wang and Yan Zhuang and Wei Wang</t>
  </si>
  <si>
    <t>10.1109/TIE.2019.2962416</t>
  </si>
  <si>
    <t>IEEE Transactions on Industrial Electronics</t>
  </si>
  <si>
    <t>cao-et-al:2018:2815956</t>
  </si>
  <si>
    <t>Robust Place Recognition and Loop Closing in Laser-Based {SLAM} for {UGV}s in Urban Environments</t>
  </si>
  <si>
    <t>Fengkui Cao and Yan Zhuang and Hong Zhang and Wei Wang</t>
  </si>
  <si>
    <t>10.1109/JSEN.2018.2815956</t>
  </si>
  <si>
    <t>IEEE Sensors Journal</t>
  </si>
  <si>
    <t>dayoub-et-al:2011:013</t>
  </si>
  <si>
    <t>Long-term experiments with an adaptive spherical view representation for navigation in changing environments</t>
  </si>
  <si>
    <t>Feras Dayoub and Grzegorz Cielniak and Tom Duckett</t>
  </si>
  <si>
    <t>10.1016/j.robot.2011.02.013</t>
  </si>
  <si>
    <t>han-et-al:2018:3</t>
  </si>
  <si>
    <t>Sequence-based sparse optimization methods for long-term loop closure detection in visual {SLAM}</t>
  </si>
  <si>
    <t>Fei Han and Hua Wang and Guoquan Huang and Hao Zhang</t>
  </si>
  <si>
    <t>10.1007/s10514-018-9736-3</t>
  </si>
  <si>
    <t>han-et-al:2018:2856274</t>
  </si>
  <si>
    <t>Learning of Holism-Landmark graph embedding for place recognition in Long-Term autonomy</t>
  </si>
  <si>
    <t>Fei Han and Saad El Beleidy and Hua Wang and Cang Ye and Hao Zhang</t>
  </si>
  <si>
    <t>10.1109/LRA.2018.2856274</t>
  </si>
  <si>
    <t>han-et-al:2017:2662061</t>
  </si>
  <si>
    <t>{SRAL}: Shared Representative Appearance Learning for Long-Term Visual Place Recognition</t>
  </si>
  <si>
    <t>Fei Han and Xue Yang and Yiming Deng and Mark Rentschler and Dejun Yang and Hao Zhang</t>
  </si>
  <si>
    <t>10.1109/LRA.2017.2662061</t>
  </si>
  <si>
    <t>nobre-et-al:2018:8461111</t>
  </si>
  <si>
    <t>Online probabilistic change detection in feature-based maps</t>
  </si>
  <si>
    <t>Fernando Nobre and Christoffer Heckman and Paul Ozog and Ryan W. Wolcott and Jeffrey M. Walls</t>
  </si>
  <si>
    <t>10.1109/ICRA.2018.8461111</t>
  </si>
  <si>
    <t>2018 IEEE International Conference on Robotics and Automation (ICRA)</t>
  </si>
  <si>
    <t>pomerleau-et-al:2014:6907397</t>
  </si>
  <si>
    <t>Long-term 3{D} map maintenance in dynamic environments</t>
  </si>
  <si>
    <t>Francois Pomerleau and Philipp Krüsi and Francis Colas and Paul Furgale and Roland Siegwart</t>
  </si>
  <si>
    <t>10.1109/ICRA.2014.6907397</t>
  </si>
  <si>
    <t>2014 IEEE International Conference on Robotics and Automation (ICRA)</t>
  </si>
  <si>
    <t>tipaldi-et-al:2013:0278364913502830</t>
  </si>
  <si>
    <t>Lifelong localization in changing environments</t>
  </si>
  <si>
    <t>Gian Diego Tipaldi and Daniel Meyer-Delius and Wolfram Burgard</t>
  </si>
  <si>
    <t>10.1177/0278364913502830</t>
  </si>
  <si>
    <t>International Journal of Robotics Research</t>
  </si>
  <si>
    <t>huang-et-al:2013:6698835</t>
  </si>
  <si>
    <t>Consistent sparsification for graph optimization</t>
  </si>
  <si>
    <t>Guoquan Huang and Michael Kaess and John J. Leonard</t>
  </si>
  <si>
    <t>10.1109/ECMR.2013.6698835</t>
  </si>
  <si>
    <t>kim-et-al:2019:2897340</t>
  </si>
  <si>
    <t>1-Day Learning, 1-Year Localization: Long-Term {LiDAR} Localization Using Scan Context Image</t>
  </si>
  <si>
    <t>Giseop Kim and Byungjae Park and Ayoung Kim</t>
  </si>
  <si>
    <t>10.1109/LRA.2019.2897340</t>
  </si>
  <si>
    <t>kurz-et-al:2021:9636530</t>
  </si>
  <si>
    <t>Geometry-based Graph Pruning for Lifelong {SLAM}</t>
  </si>
  <si>
    <t>Gerhard Kurz and Matthias Holoch and Peter Biber</t>
  </si>
  <si>
    <t>10.1109/IROS51168.2021.9636530</t>
  </si>
  <si>
    <t>2021 IEEE/RSJ International Conference on Intelligent Robots and Systems (IROS)</t>
  </si>
  <si>
    <t>singh-et-al:2021:9564866</t>
  </si>
  <si>
    <t>Hierarchical Loop Closure Detection for Long-term Visual {SLAM} with Semantic-Geometric Descriptors</t>
  </si>
  <si>
    <t>Gaurav Singh and Meiqing Wu and Siew-Kei Lam and Do Van Minh</t>
  </si>
  <si>
    <t>10.1109/ITSC48978.2021.9564866</t>
  </si>
  <si>
    <t>2021 IEEE International Intelligent Transportation Systems Conference (ITSC)</t>
  </si>
  <si>
    <t>hu-et-al:2022:1003907</t>
  </si>
  <si>
    <t>Domain-Invariant Similarity Activation Map Contrastive Learning for Retrieval-Based Long-Term Visual Localization</t>
  </si>
  <si>
    <t>Hanjiang Hu and Hesheng Wang and Zhe Liu and Weidong Chen</t>
  </si>
  <si>
    <t>10.1109/JAS.2021.1003907</t>
  </si>
  <si>
    <t>IEEE/CAA Journal of Automatica Sinica</t>
  </si>
  <si>
    <t>johannsson-et-al:2013:6630556</t>
  </si>
  <si>
    <t>Temporally scalable visual {SLAM} using a reduced pose graph</t>
  </si>
  <si>
    <t>Hordur Johannsson and Michael Kaess and Maurice Fallon and John J. Leonard</t>
  </si>
  <si>
    <t>10.1109/ICRA.2013.6630556</t>
  </si>
  <si>
    <t>2013 IEEE International Conference on Robotics and Automation (ICRA)</t>
  </si>
  <si>
    <t>karaoguz-bozma:2016:4</t>
  </si>
  <si>
    <t>An integrated model of autonomous topological spatial cognition</t>
  </si>
  <si>
    <t>Hakan Karaoğuz and H. Işil Bozma</t>
  </si>
  <si>
    <t>10.1007/s10514-015-9514-4</t>
  </si>
  <si>
    <t>karaoguz-bozma:2020:2</t>
  </si>
  <si>
    <t>Merging of appearance-based place knowledge among multiple robots</t>
  </si>
  <si>
    <t>10.1007/s10514-020-09911-2</t>
  </si>
  <si>
    <t>kretzschmar-stachniss:2012:0278364912455072</t>
  </si>
  <si>
    <t>Information-theoretic compression of pose graphs for laser-based {SLAM}</t>
  </si>
  <si>
    <t>Henrik Kretzschmar and Cyrill Stachniss</t>
  </si>
  <si>
    <t>10.1177/0278364912455072</t>
  </si>
  <si>
    <t>kretzschmar-et-al:2011:6048060</t>
  </si>
  <si>
    <t>Efficient information-theoretic graph pruning for graph-based {SLAM} with laser range finders</t>
  </si>
  <si>
    <t>Henrik Kretzschmar and Cyrill Stachniss and Giorgio Grisetti</t>
  </si>
  <si>
    <t>10.1109/IROS.2011.6094414</t>
  </si>
  <si>
    <t>2011 IEEE/RSJ International Conference on Intelligent Robots and Systems (IROS)</t>
  </si>
  <si>
    <t>kretzschmar-et-al:2010:2</t>
  </si>
  <si>
    <t>Lifelong Map Learning for Graph-based {SLAM} in Static Environments</t>
  </si>
  <si>
    <t>Henrik Kretzschmar and Giorgio Grisetti and Cyrill Stachniss</t>
  </si>
  <si>
    <t>10.1007/s13218-010-0034-2</t>
  </si>
  <si>
    <t>KI - Kunstliche Intelligenz</t>
  </si>
  <si>
    <t>thomas-et-al:2021:9561701</t>
  </si>
  <si>
    <t>Self-Supervised Learning of {L}idar Segmentation for Autonomous Indoor Navigation</t>
  </si>
  <si>
    <t>Hugues Thomas and Ben Agro and Mona Gridseth and Jian Zhang and Timothy D. Barfoot</t>
  </si>
  <si>
    <t>10.1109/ICRA48506.2021.9561701</t>
  </si>
  <si>
    <t>yin-et-al:2021:661199</t>
  </si>
  <si>
    <t>Radar-to-{L}idar: Heterogeneous Place Recognition via Joint Learning</t>
  </si>
  <si>
    <t>Huan Yin and Xuecheng Xu and Yue Wang and Rong Xiong</t>
  </si>
  <si>
    <t>10.3389/frobt.2021.661199</t>
  </si>
  <si>
    <t>Frontiers in Robotics and AI</t>
  </si>
  <si>
    <t>yin-et-al:2020:2905046</t>
  </si>
  <si>
    <t>3{D} {LiDAR}-Based Global Localization Using Siamese Neural Network</t>
  </si>
  <si>
    <t>Huan Yin and Yue Wang and Xiaqing Ding and Li Tang and Shoudong Huang and Rong Xiong</t>
  </si>
  <si>
    <t>10.1109/TITS.2019.2905046</t>
  </si>
  <si>
    <t>IEEE Transactions on Intelligent Transportation Systems</t>
  </si>
  <si>
    <t>zhang-et-al:2018:1729881418780178</t>
  </si>
  <si>
    <t>Distributed and collaborative monocular simultaneous localization and mapping for multi-robot systems in large-scale environments</t>
  </si>
  <si>
    <t>Hui Zhang and Xieyuanli Chen and Huimin Lu and Junhao Xiao</t>
  </si>
  <si>
    <t>10.1177/1729881418780178</t>
  </si>
  <si>
    <t>International Journal of Advanced Robotic Systems</t>
  </si>
  <si>
    <t>biswas-veloso:2013:0278364913503892</t>
  </si>
  <si>
    <t>Localization and navigation of the {C}o{B}ots over long-term deployments</t>
  </si>
  <si>
    <t>Joydeep Biswas and Manuela M. Veloso</t>
  </si>
  <si>
    <t>10.1177/0278364913503892</t>
  </si>
  <si>
    <t>biswas-veloso:2017:005</t>
  </si>
  <si>
    <t>Episodic non-{M}arkov localization</t>
  </si>
  <si>
    <t>10.1016/j.robot.2016.09.005</t>
  </si>
  <si>
    <t>coulin-et-al:2022:3136241</t>
  </si>
  <si>
    <t>Tightly-Coupled Magneto-Visual-Inertial Fusion for Long Term Localization in Indoor Environment</t>
  </si>
  <si>
    <t>Jade Coulin and Richard Guillemard and Vincent Gay-Bellile and Cyril Joly and Arnaud de La Fortelle</t>
  </si>
  <si>
    <t>10.1109/LRA.2021.3136241</t>
  </si>
  <si>
    <t>li-et-al:2015:7139706</t>
  </si>
  <si>
    <t>High-Level Visual Features for Underwater Place Recognition</t>
  </si>
  <si>
    <t>Jie Li and Ryan M. Eustice and Matthew Johnson-Roberson</t>
  </si>
  <si>
    <t>10.1109/ICRA.2015.7139706</t>
  </si>
  <si>
    <t>2015 IEEE International Conference on Robotics and Automation (ICRA)</t>
  </si>
  <si>
    <t>santos-et-al:2016:2516594</t>
  </si>
  <si>
    <t>Lifelong Information-Driven Exploration to Complete and Refine 4-{D} Spatio-Temporal Maps</t>
  </si>
  <si>
    <t>João Machado Santos and Tomáš Krajník and Jaime Pulido Fentanes and Tom Duckett</t>
  </si>
  <si>
    <t>10.1109/LRA.2016.2516594</t>
  </si>
  <si>
    <t>oberländer-et-al:2013:6766479</t>
  </si>
  <si>
    <t>Hierarchical {SLAM} using spectral submap matching with opportunities for long-term operation</t>
  </si>
  <si>
    <t>Jan Oberländer and Arne Roennau and Rüdiger Dillmann</t>
  </si>
  <si>
    <t>10.1109/ICAR.2013.6766479</t>
  </si>
  <si>
    <t>2013 16th International Conference on Advanced Robotics (ICAR)</t>
  </si>
  <si>
    <t>oh-eoh:2021:app11198976</t>
  </si>
  <si>
    <t>Variational {B}ayesian approach to condition-invariant feature extraction for visual place recognition</t>
  </si>
  <si>
    <t>Junghyun Oh and Gyuho Eoh</t>
  </si>
  <si>
    <t>10.3390/app11198976</t>
  </si>
  <si>
    <t>Applied Sciences</t>
  </si>
  <si>
    <t>saarinen-et-al:2013:0278364913499415</t>
  </si>
  <si>
    <t>3{D} normal distributions transform occupancy maps: An efficient representation for mapping in dynamic environments</t>
  </si>
  <si>
    <t>Jari P. Saarinen and Henrik Andreasson and Todor Stoyanov and Achim J. Lilienthal</t>
  </si>
  <si>
    <t>10.1177/0278364913499415</t>
  </si>
  <si>
    <t>pérez-et-al:2015:y</t>
  </si>
  <si>
    <t>Enhanced {M}onte {C}arlo Localization with Visual Place Recognition for Robust Robot Localization</t>
  </si>
  <si>
    <t>Javier Pérez and Fernando Caballero and Luis Merino</t>
  </si>
  <si>
    <t>10.1007/s10846-015-0198-y</t>
  </si>
  <si>
    <t>Journal of Intelligent and Robotic Systems: Theory and Applications</t>
  </si>
  <si>
    <t>berrio-et-al:2019:8814289</t>
  </si>
  <si>
    <t>Identifying robust landmarks in feature-based maps</t>
  </si>
  <si>
    <t>Julie Stephany Berrio and James Ward and Stewart Worrall and Eduardo Nebot</t>
  </si>
  <si>
    <t>10.1109/IVS.2019.8814289</t>
  </si>
  <si>
    <t>2019 IEEE Intelligent Vehicles Symposium (IV)</t>
  </si>
  <si>
    <t>berrio-et-al:2021:3094485</t>
  </si>
  <si>
    <t>Long-Term Map Maintenance Pipeline for Autonomous Vehicles</t>
  </si>
  <si>
    <t>Julie Stephany Berrio and Stewart Worrall and M. Shan and Eduardo Nebot</t>
  </si>
  <si>
    <t>10.1109/TITS.2021.3094485</t>
  </si>
  <si>
    <t>zhu-et-al:2018:8500686</t>
  </si>
  <si>
    <t>Visual Place Recognition in Long-term and Large-scale Environment based on {CNN} Feature</t>
  </si>
  <si>
    <t>Jianliang Zhu and Yunfeng Ai and Bin Tian and Dongpu Cao and Sebastian Scherer</t>
  </si>
  <si>
    <t>10.1109/IVS.2018.8500686</t>
  </si>
  <si>
    <t>2018 IEEE Intelligent Vehicles Symposium (IV)</t>
  </si>
  <si>
    <t>tsintotas-et-al:2021:103782</t>
  </si>
  <si>
    <t>Modest-vocabulary loop-closure detection with incremental bag of tracked words</t>
  </si>
  <si>
    <t>Konstantinos A. Tsintotas and Loukas Bampis and Antonios Gasteratos</t>
  </si>
  <si>
    <t>10.1016/j.robot.2021.103782</t>
  </si>
  <si>
    <t>ikeda-tanaka:2010:5509579</t>
  </si>
  <si>
    <t>Visual robot localization using compact binary landmarks</t>
  </si>
  <si>
    <t>Kouichirou Ikeda and Tanaka Kanji</t>
  </si>
  <si>
    <t>10.1109/ROBOT.2010.5509579</t>
  </si>
  <si>
    <t>konolige-bowman:2009:5354121</t>
  </si>
  <si>
    <t>Towards lifelong visual maps</t>
  </si>
  <si>
    <t>Kurt Konolige and James Bowman</t>
  </si>
  <si>
    <t>10.1109/IROS.2009.5354121</t>
  </si>
  <si>
    <t>2009 IEEE/RSJ International Conference on Intelligent Robots and Systems (IROS)</t>
  </si>
  <si>
    <t>mactavish-et-al:2018:21838</t>
  </si>
  <si>
    <t>Selective memory: Recalling relevant experience for long-term visual localization</t>
  </si>
  <si>
    <t>Kirk MacTavish and Michael Paton and Timothy D. Barfoot</t>
  </si>
  <si>
    <t>10.1002/rob.21838</t>
  </si>
  <si>
    <t>Journal of Field Robotics</t>
  </si>
  <si>
    <t>pirker-et-al:2011:6048253</t>
  </si>
  <si>
    <t>{CD} {SLAM} - Continuous localization and mapping in a dynamic world</t>
  </si>
  <si>
    <t>Katrin Pirker and Matthias Rüther and Horst Bischof</t>
  </si>
  <si>
    <t>10.1109/IROS.2011.6048253</t>
  </si>
  <si>
    <t>wang-et-al:2019:8793499</t>
  </si>
  <si>
    <t>A unified framework for mutual improvement of {SLAM} and semantic segmentation</t>
  </si>
  <si>
    <t>Kai Wang and Yimin Lin and Luowei Wang and Liming Han and Minjie Hua and Xiang Wang and Shiguo Lian and Bill Huang</t>
  </si>
  <si>
    <t>10.1109/ICRA.2019.8793499</t>
  </si>
  <si>
    <t>2019 IEEE International Conference on Robotics and Automation (ICRA)</t>
  </si>
  <si>
    <t>zhang-et-al:2022:3086822</t>
  </si>
  <si>
    <t>Appearance-Based Loop Closure Detection via Locality-Driven Accurate Motion Field Learning</t>
  </si>
  <si>
    <t>Kaining Zhang and Xingyu Jiang and Jiayi Ma</t>
  </si>
  <si>
    <t>10.1109/TITS.2021.3086822</t>
  </si>
  <si>
    <t>clement-et-al:2020:2967659</t>
  </si>
  <si>
    <t>Learning Matchable Image Transformations for Long-Term Metric Visual Localization</t>
  </si>
  <si>
    <t>Lee Clement and Mona Gridseth and Justin Tomasi and Jonathan Kelly</t>
  </si>
  <si>
    <t>10.1109/LRA.2020.2967659</t>
  </si>
  <si>
    <t>camara-et-al:2020:9196967</t>
  </si>
  <si>
    <t>Highly Robust Visual Place Recognition Through Spatial Matching of {CNN} Features</t>
  </si>
  <si>
    <t>Luis G. Camara and Carl Gäbert and Libor Přeučil</t>
  </si>
  <si>
    <t>10.1109/ICRA40945.2020.9196967</t>
  </si>
  <si>
    <t>2020 IEEE International Conference on Robotics and Automation (ICRA)</t>
  </si>
  <si>
    <t>murphy-sibley:2014:6907022</t>
  </si>
  <si>
    <t>Incremental unsupervised topological place discovery</t>
  </si>
  <si>
    <t>Liz Murphy and Gabe Sibley</t>
  </si>
  <si>
    <t>10.1109/ICRA.2014.6907022</t>
  </si>
  <si>
    <t>sun-et-al:2021:9635886</t>
  </si>
  <si>
    <t>Robust and Long-term Monocular Teach and Repeat Navigation using a Single-experience Map</t>
  </si>
  <si>
    <t>Li Sun and Marwan Taher and Christopher Wild and Cheng Zhao and Yu Zhang and Filip Majer and Zhi Yan and Tomáš Krajník and Tony Prescott and Tom Duckett</t>
  </si>
  <si>
    <t>10.1109/IROS51168.2021.9635886</t>
  </si>
  <si>
    <t>sun-et-al:2018:2856268</t>
  </si>
  <si>
    <t>Recurrent-{O}cto{M}ap: Learning State-Based Map Refinement for Long-Term Semantic Mapping with 3-{D}-{L}idar Data</t>
  </si>
  <si>
    <t>L. Sun and Zhi Yan and Anestis Zaganidis and Cheng Zhao and Tom Duckett</t>
  </si>
  <si>
    <t>10.1109/LRA.2018.2856268</t>
  </si>
  <si>
    <t>tang-et-al:2021:17298814211037497</t>
  </si>
  <si>
    <t>Explicit feature disentanglement for visual place recognition across appearance changes</t>
  </si>
  <si>
    <t>Li Tang and Yue Wang and Qimeng Tan and Rong Xiong</t>
  </si>
  <si>
    <t>10.1177/17298814211037497</t>
  </si>
  <si>
    <t>tang-et-al:2019:7</t>
  </si>
  <si>
    <t>Topological local-metric framework for mobile robots navigation: a long term perspective</t>
  </si>
  <si>
    <t>Li Tang and Yue Wang and Xiaqing Ding and Huan Yin and Rong Xiong and Shoudong Huang</t>
  </si>
  <si>
    <t>10.1007/s10514-018-9724-7</t>
  </si>
  <si>
    <t>wang-et-al:2020:9468884</t>
  </si>
  <si>
    <t>Long-term localization with time series map prediction for mobile robots in dynamic environments</t>
  </si>
  <si>
    <t>Lisai Wang and Weidong Chen and Jingchuan Wang</t>
  </si>
  <si>
    <t>10.1109/IROS45743.2020.9468884</t>
  </si>
  <si>
    <t>2020 IEEE/RSJ International Conference on Intelligent Robots and Systems (IROS)</t>
  </si>
  <si>
    <t>wu-wu:2019:8968599</t>
  </si>
  <si>
    <t>Deep Supervised Hashing with Similar Hierarchy for Place Recognition</t>
  </si>
  <si>
    <t>Lang Wu and Yihong Wu</t>
  </si>
  <si>
    <t>10.1109/IROS40897.2019.8968599</t>
  </si>
  <si>
    <t>2019 IEEE/RSJ International Conference on Intelligent Robots and Systems (IROS)</t>
  </si>
  <si>
    <t>bosse-zlot:2009:009</t>
  </si>
  <si>
    <t>Keypoint design and evaluation for place recognition in 2{D} lidar maps</t>
  </si>
  <si>
    <t>Michael Bosse and Robert Zlot</t>
  </si>
  <si>
    <t>10.1016/j.robot.2009.07.009</t>
  </si>
  <si>
    <t>bürki-et-al:2019:21870</t>
  </si>
  <si>
    <t>Appearance-based landmark selection for visual localization</t>
  </si>
  <si>
    <t>Mathias Bürki and Cesar Cadena and Igor Gilitschenski and Roland Siegwart and Juan Nieto</t>
  </si>
  <si>
    <t>10.1002/rob.21870</t>
  </si>
  <si>
    <t>dymczyk-et-al:2016:66</t>
  </si>
  <si>
    <t>Will it last? {L}earning stable features for long-term visual localization</t>
  </si>
  <si>
    <t>Marcin Dymczyk and Elena Stumm and Juan Nieto and Roland Siegwart and Igor Gilitschenski</t>
  </si>
  <si>
    <t>10.1109/3DV.2016.66</t>
  </si>
  <si>
    <t>2016 International Conference on 3D Vision (3DV)</t>
  </si>
  <si>
    <t>dymczyk-et-al:2015:7139575</t>
  </si>
  <si>
    <t>The gist of maps - Summarizing experience for lifelong localization</t>
  </si>
  <si>
    <t>Marcin Dymczyk and Simon Lynen and Titus Cieslewski and Michael Bosse and Roland Siegwart and Paul Furgale</t>
  </si>
  <si>
    <t>10.1109/ICRA.2015.7139575</t>
  </si>
  <si>
    <t>dymczyk-et-al:2016:7759673</t>
  </si>
  <si>
    <t>Erasing bad memories: Agent-side summarization for long-term mapping</t>
  </si>
  <si>
    <t>Marcin Dymczyk and Thomas Schneider and Igor Gilitschenski and Roland Siegwart and Elena Stumm</t>
  </si>
  <si>
    <t>10.1109/IROS.2016.7759673</t>
  </si>
  <si>
    <t>2016 IEEE/RSJ International Conference on Intelligent Robots and Systems (IROS)</t>
  </si>
  <si>
    <t>gadd-newman:2016:7759843</t>
  </si>
  <si>
    <t>Checkout my map: Version control for fleetwide visual localisation</t>
  </si>
  <si>
    <t>Matthew Gadd and Paul Newman</t>
  </si>
  <si>
    <t>10.1109/IROS.2016.7759843</t>
  </si>
  <si>
    <t>labbé-michaud:2019:21831</t>
  </si>
  <si>
    <t>{RTAB}-{M}ap as an open-source lidar and visual simultaneous localization and mapping library for large-scale and long-term online operation</t>
  </si>
  <si>
    <t>Mathieu Labbé and François Michaud</t>
  </si>
  <si>
    <t>10.1002/rob.21831</t>
  </si>
  <si>
    <t>mazuran-et-al:2016:0278364915581629</t>
  </si>
  <si>
    <t>Nonlinear factor recovery for long-term {SLAM}</t>
  </si>
  <si>
    <t>Mladen Mazuran and Wolfram Burgard and Gian Diego Tipaldi</t>
  </si>
  <si>
    <t>10.1177/0278364915581629</t>
  </si>
  <si>
    <t>mohan-et-al:2015:7139966</t>
  </si>
  <si>
    <t>Environment selection and hierarchical place recognition</t>
  </si>
  <si>
    <t>Mahesh Mohan and Dorian Gálvez-López and Claire Monteleoni and Gabe Sibley</t>
  </si>
  <si>
    <t>10.1109/ICRA.2015.7139966</t>
  </si>
  <si>
    <t>rapp-et-al:2015:77</t>
  </si>
  <si>
    <t>Semi-{M}arkov Process Based Localization using radar in Dynamic Environments</t>
  </si>
  <si>
    <t>Matthias Rapp and Markus Hahn and Markus Thom and Jürgen Dickmann and Klaus Dietmayer</t>
  </si>
  <si>
    <t>10.1109/ITSC.2015.77</t>
  </si>
  <si>
    <t>2015 IEEE International Intelligent Transportation Systems Conference (ITSC)</t>
  </si>
  <si>
    <t>lázaro-et-al:2018:8594310</t>
  </si>
  <si>
    <t>Efficient Long-term Mapping in Dynamic Environments</t>
  </si>
  <si>
    <t>María T. Lázaro and Roberto Capobianco and Giorgio Grisetti</t>
  </si>
  <si>
    <t>10.1109/IROS.2018.8594310</t>
  </si>
  <si>
    <t>2018 IEEE/RSJ International Conference on Intelligent Robots and Systems (IROS)</t>
  </si>
  <si>
    <t>zhang-et-al:2019:8814347</t>
  </si>
  <si>
    <t>{SDF}-{L}oc: Signed distance Field based 2{D} relocalization and map update in dynamic environments</t>
  </si>
  <si>
    <t>Mingming Zhang and Yiming Chen and Mingyang Li</t>
  </si>
  <si>
    <t>10.23919/acc.2019.8814347</t>
  </si>
  <si>
    <t>2019 American Control Conference (ACC)</t>
  </si>
  <si>
    <t>carlevaris-bianco-et-al:2014:2347571</t>
  </si>
  <si>
    <t>Generic node removal for factor-graph {SLAM}</t>
  </si>
  <si>
    <t>Nicholas Carlevaris-Bianco and Michael Kaess and Ryan M. Eustice</t>
  </si>
  <si>
    <t>10.1109/TRO.2014.2347571</t>
  </si>
  <si>
    <t>IEEE Transactions on Robotics</t>
  </si>
  <si>
    <t>chebrolu-et-al:2018:2849603</t>
  </si>
  <si>
    <t>Robust long-term registration of {UAV} images of crop fields for precision agriculture</t>
  </si>
  <si>
    <t>Nived Chebrolu and Thomas Läbe and Cyrill Stachniss</t>
  </si>
  <si>
    <t>10.1109/LRA.2018.2849603</t>
  </si>
  <si>
    <t>piasco-et-al:2021:6</t>
  </si>
  <si>
    <t>Improving Image Description with Auxiliary Modality for Visual Localization in Challenging Conditions</t>
  </si>
  <si>
    <t>Nathan Piasco and Désiré Sidibé and Valérie Gouet-Brunet and Cédric Demonceaux</t>
  </si>
  <si>
    <t>10.1007/s11263-020-01363-6</t>
  </si>
  <si>
    <t>International Journal of Computer Vision</t>
  </si>
  <si>
    <t>zhang-et-al:2018:8460674</t>
  </si>
  <si>
    <t>Learning Place-and-Time-Dependent Binary Descriptors for Long-Term Visual Localization</t>
  </si>
  <si>
    <t>Nan Zhang and Michael Warren and Timothy D. Barfoot</t>
  </si>
  <si>
    <t>10.1109/ICRA.2018.8460674</t>
  </si>
  <si>
    <t>vysotska-et-al:2015:7139576</t>
  </si>
  <si>
    <t>Efficient and effective matching of image sequences under substantial appearance changes exploiting {GPS} priors</t>
  </si>
  <si>
    <t>Olga Vysotska and Tayyab Naseer and Luciano Spinello and Wolfram Burgard and Cyrill Stachniss</t>
  </si>
  <si>
    <t>10.1109/ICRA.2015.7139576</t>
  </si>
  <si>
    <t>biber-duckett:2009:0278364908096286</t>
  </si>
  <si>
    <t>Experimental analysis of sample-based maps for long-term {SLAM}</t>
  </si>
  <si>
    <t>Peter Biber and Tom Duckett</t>
  </si>
  <si>
    <t>10.1177/0278364908096286</t>
  </si>
  <si>
    <t>egger-et-al:2018:8593854</t>
  </si>
  <si>
    <t>Pose{M}ap: Lifelong, Multi-Environment 3{D} {LiDAR} Localization</t>
  </si>
  <si>
    <t>Philipp Egger and Paulo V. K. Borges and Gavin Catt and Andreas Pfrunder and Roland Siegwart and Renaud Dubé</t>
  </si>
  <si>
    <t>10.1109/IROS.2018.8593854</t>
  </si>
  <si>
    <t>ganti-waslander:2019:00024</t>
  </si>
  <si>
    <t>Network uncertainty informed semantic feature selection for visual {SLAM}</t>
  </si>
  <si>
    <t>Pranav Ganti and Steven L. Waslander</t>
  </si>
  <si>
    <t>10.1109/CRV.2019.00024</t>
  </si>
  <si>
    <t>2019 16th Conference on Computer and Robot Vision (CRV)</t>
  </si>
  <si>
    <t>gao-zhang:2020:9196906</t>
  </si>
  <si>
    <t>Long-term Place Recognition through Worst-case Graph Matching to Integrate Landmark Appearances and Spatial Relationships</t>
  </si>
  <si>
    <t>Peng Gao and Hao Zhang</t>
  </si>
  <si>
    <t>10.1109/ICRA40945.2020.9196906</t>
  </si>
  <si>
    <t>mühlfellner-et-al:2016:21595</t>
  </si>
  <si>
    <t>Summary Maps for Lifelong Visual Localization</t>
  </si>
  <si>
    <t>Peter Mühlfellner and Mathias Bürki and Michael Bosse and Wojciech Derendarz and Roland Philippsen and Paul Furgale</t>
  </si>
  <si>
    <t>10.1002/rob.21595</t>
  </si>
  <si>
    <t>neubert-et-al:2015:005</t>
  </si>
  <si>
    <t>Superpixel-based appearance change prediction for long-term navigation across seasons</t>
  </si>
  <si>
    <t>Peer Neubert and Niko Sünderhauf and Peter Protzel</t>
  </si>
  <si>
    <t>10.1016/j.robot.2014.08.005</t>
  </si>
  <si>
    <t>ozog-et-al:2016:21582</t>
  </si>
  <si>
    <t>Long-term Mapping Techniques for Ship Hull Inspection and Surveillance using an Autonomous Underwater Vehicle</t>
  </si>
  <si>
    <t>Paul Ozog and Nicholas Carlevaris-Bianco and Ayoung Kim and Ryan M. Eustice</t>
  </si>
  <si>
    <t>10.1002/rob.21582</t>
  </si>
  <si>
    <t>schmuck-chli:2019:00071</t>
  </si>
  <si>
    <t>On the Redundancy Detection in Keyframe-Based {SLAM}</t>
  </si>
  <si>
    <t>Patrik Schmuck and Margarita Chli</t>
  </si>
  <si>
    <t>10.1109/3DV.2019.00071</t>
  </si>
  <si>
    <t>2019 International Conference on 3D Vision (3DV)</t>
  </si>
  <si>
    <t>yin-et-al:2021:3061375</t>
  </si>
  <si>
    <t>Fusion{VLAD}: A Multi-View Deep Fusion Networks for Viewpoint-Free 3{D} Place Recognition</t>
  </si>
  <si>
    <t>Peng Yin and Ji Xu and Ji Zhang and Howie Choset</t>
  </si>
  <si>
    <t>10.1109/LRA.2021.3061375</t>
  </si>
  <si>
    <t>yin-et-al:2018:8593562</t>
  </si>
  <si>
    <t>Stabilize an Unsupervised Feature Learning for {LiDAR}-based Place Recognition</t>
  </si>
  <si>
    <t>Peng Yin and Lingyun Xu and Zhe Liu and Lu Li and Hadi Salman and Yuqing He and Weiliang Xu and Hesheng Wang and Howie Choset</t>
  </si>
  <si>
    <t>10.1109/IROS.2018.8593562</t>
  </si>
  <si>
    <t>meng-et-al:2021:3062647</t>
  </si>
  <si>
    <t>Loop-Closure Detection with a Multiresolution Point Cloud Histogram Mode in {L}idar Odometry and Mapping for Intelligent Vehicles</t>
  </si>
  <si>
    <t>Qingyu Meng and Hongyan Guo and Xiaoming Zhao and Dongpu Cao and Hong Chen</t>
  </si>
  <si>
    <t>10.1109/TMECH.2021.3062647</t>
  </si>
  <si>
    <t>IEEE/ASME Transactions on Mechatronics</t>
  </si>
  <si>
    <t>arroyo-et-al:2018:7</t>
  </si>
  <si>
    <t>Are you {ABLE} to perform a life-long visual topological localization?</t>
  </si>
  <si>
    <t>Roberto Arroyo and Pablo F. Alcantarilla and Luis M. Bergasa and Eduardo Romera</t>
  </si>
  <si>
    <t>10.1007/s10514-017-9664-7</t>
  </si>
  <si>
    <t>mur-artal-et-al:2015:2463671</t>
  </si>
  <si>
    <t>{ORB-SLAM}: A Versatile and Accurate Monocular {SLAM} System</t>
  </si>
  <si>
    <t>Raúl Mur-Artal and J. M. M. Montiel and Juan D. Tardós</t>
  </si>
  <si>
    <t>10.1109/TRO.2015.2463671</t>
  </si>
  <si>
    <t>paul-newman:2013:0278364913509859</t>
  </si>
  <si>
    <t>Self-help: Seeking out perplexing images for ever improving topological mapping</t>
  </si>
  <si>
    <t>Rohan Paul and Paul Newman</t>
  </si>
  <si>
    <t>10.1177/0278364913509859</t>
  </si>
  <si>
    <t>griffith-pradalier:2017:21664</t>
  </si>
  <si>
    <t>Survey Registration for Long-Term Natural Environment Monitoring</t>
  </si>
  <si>
    <t>Shane Griffith and Cédric Pradalier</t>
  </si>
  <si>
    <t>10.1002/rob.21664</t>
  </si>
  <si>
    <t>hochdorfer-schlegel:2009</t>
  </si>
  <si>
    <t>Towards a robust visual {SLAM} approach: Addressing the challenge of life-long operation</t>
  </si>
  <si>
    <t>Siegfried Hochdorfer and Christian Schlegel</t>
  </si>
  <si>
    <t>https://ieeexplore.ieee.org/document/5174794</t>
  </si>
  <si>
    <t>2009 International Conference on Advanced Robotics (ICAR)</t>
  </si>
  <si>
    <t>hochdorfer-et-al:2009:5339626</t>
  </si>
  <si>
    <t>Lifelong localization of a mobile service-robot in everyday indoor environments using omnidirectional vision</t>
  </si>
  <si>
    <t>Siegfried Hochdorfer and Matthias Lutz and Christian Schlegel</t>
  </si>
  <si>
    <t>10.1109/TEPRA.2009.5339626</t>
  </si>
  <si>
    <t>2009 IEEE International Conference on Technologies for Practical Robot Applications (TePRA)</t>
  </si>
  <si>
    <t>luthardt-et-al:2018:8569323</t>
  </si>
  <si>
    <t>{LLama-SLAM}: Learning High-Quality Visual Landmarks for Long-Term Mapping and Localization</t>
  </si>
  <si>
    <t>Stefan Luthardt and Volker Willert and Jürgen Adamy</t>
  </si>
  <si>
    <t>10.1109/ITSC.2018.8569323</t>
  </si>
  <si>
    <t>2018 IEEE International Intelligent Transportation Systems Conference (ITSC)</t>
  </si>
  <si>
    <t>nuske-et-al:2009:20306</t>
  </si>
  <si>
    <t>Robust outdoor visual localization using a three-dimensional-edge map</t>
  </si>
  <si>
    <t>Stephen Nuske and Jonathan Roberts and Gordon F. Wyeth</t>
  </si>
  <si>
    <t>10.1002/rob.20306</t>
  </si>
  <si>
    <t>ouerghi-et-al:2018:s18040939</t>
  </si>
  <si>
    <t>Visual Odometry and Place Recognition Fusion for Vehicle Position Tracking in Urban Environments</t>
  </si>
  <si>
    <t>Safa Ouerghi and Rémi Boutteau and Xavier Savatier and Fethi Tlili</t>
  </si>
  <si>
    <t>10.3390/s18040939</t>
  </si>
  <si>
    <t>siva-zhang:2018:8461042</t>
  </si>
  <si>
    <t>Omnidirectional multisensory perception fusion for long-term place recognition</t>
  </si>
  <si>
    <t>Sriram Siva and Hao Zhang</t>
  </si>
  <si>
    <t>10.1109/ICRA.2018.8461042</t>
  </si>
  <si>
    <t>siva-et-al:2020:9340992</t>
  </si>
  <si>
    <t>Voxel-based representation learning for place recognition based on 3{D} point clouds</t>
  </si>
  <si>
    <t>Sriram Siva and Zachary Nahman and Hao Zhang</t>
  </si>
  <si>
    <t>10.1109/IROS45743.2020.9340992</t>
  </si>
  <si>
    <t>williams-et-al:2014:0278364914531056</t>
  </si>
  <si>
    <t>Concurrent filtering and smoothing: A parallel architecture for real-time navigation and full smoothing</t>
  </si>
  <si>
    <t>Stephen Williams and Vadim Indelman and Michael Kaess and Richard Roberts and John J. Leonard and Frank Dellaert</t>
  </si>
  <si>
    <t>10.1177/0278364914531056</t>
  </si>
  <si>
    <t>yang-et-al:2020:s20082432</t>
  </si>
  <si>
    <t>{SGC-VSLAM}: A semantic and geometric constraints {VSLAM} for dynamic indoor environments</t>
  </si>
  <si>
    <t>Shiqiang Yang and Guohao Fan and Lele Bai and Cheng Zhao and Dexin Li</t>
  </si>
  <si>
    <t>10.3390/s20082432</t>
  </si>
  <si>
    <t>zhu-et-al:2021:9561584</t>
  </si>
  <si>
    <t>Lifelong Localization in Semi-Dynamic Environment</t>
  </si>
  <si>
    <t>Shifan Zhu and Xinyu Zhang and Shichun Guo and Jun Li and Huaping Liu</t>
  </si>
  <si>
    <t>10.1109/ICRA48506.2021.9561584</t>
  </si>
  <si>
    <t>an-et-al:2016:0</t>
  </si>
  <si>
    <t>Ceiling vision-based active {SLAM} framework for dynamic and wide-open environments</t>
  </si>
  <si>
    <t>Su-Yong An and Lae-Kyoung Lee and Se-Young Oh</t>
  </si>
  <si>
    <t>10.1007/s10514-015-9453-0</t>
  </si>
  <si>
    <t>krajník-et-al:2017:2665664</t>
  </si>
  <si>
    <t>{FreMEn}: Frequency map enhancement for long-term mobile robot autonomy in changing environments</t>
  </si>
  <si>
    <t>Tomáš Krajník and Jaime Pulido Fentanes and João Machado Santos and Tom Duckett</t>
  </si>
  <si>
    <t>10.1109/TRO.2017.2665664</t>
  </si>
  <si>
    <t>naseer-et-al:2015:7324181</t>
  </si>
  <si>
    <t>Vision-based {M}arkov localization across large perceptual changes</t>
  </si>
  <si>
    <t>Tayyab Naseer and Benjamin Suger and Michael Ruhnke and Wolfram Burgard</t>
  </si>
  <si>
    <t>10.1109/ECMR.2015.7324181</t>
  </si>
  <si>
    <t>2015 European Conference on Mobile Robots (ECMR)</t>
  </si>
  <si>
    <t>naseer-et-al:2017:7989305</t>
  </si>
  <si>
    <t>Semantics-aware visual localization under challenging perceptual conditions</t>
  </si>
  <si>
    <t>Tayyab Naseer and Gabriel L. Oliveira and Thomas Brox and Wolfram Burgard</t>
  </si>
  <si>
    <t>10.1109/ICRA.2017.7989305</t>
  </si>
  <si>
    <t>2017 IEEE International Conference on Robotics and Automation (ICRA)</t>
  </si>
  <si>
    <t>qin-et-al:2020:9340939</t>
  </si>
  <si>
    <t>{AVP-SLAM}: Semantic visual mapping and localization for autonomous vehicles in the parking lot</t>
  </si>
  <si>
    <t>Tong Qin and Tongqing Chen and Yilun Chen and Qing Su</t>
  </si>
  <si>
    <t>10.1109/IROS45743.2020.9340939</t>
  </si>
  <si>
    <t>taisho-kanji:2016:7866383</t>
  </si>
  <si>
    <t>Mining DCNN landmarks for long-term visual {SLAM}</t>
  </si>
  <si>
    <t>Tsukamoto Taisho and Tanaka Kanji</t>
  </si>
  <si>
    <t>10.1109/ROBIO.2016.7866383</t>
  </si>
  <si>
    <t>2016 IEEE International Conference on Robotics and Biomimetics (ROBIO)</t>
  </si>
  <si>
    <t>zeng-si:2021:6</t>
  </si>
  <si>
    <t>A brain-inspired compact cognitive mapping system</t>
  </si>
  <si>
    <t>Taiping Zeng and Bailu Si</t>
  </si>
  <si>
    <t>10.1007/s11571-020-09621-6</t>
  </si>
  <si>
    <t>Cognitive Neurodynamics</t>
  </si>
  <si>
    <t>nguyen-et-al:2022:3094157</t>
  </si>
  <si>
    <t>{VIRAL-Fusion}: A Visual-Inertial-Ranging-{L}idar Sensor Fusion Approach</t>
  </si>
  <si>
    <t>Thien-Minh Nguyen and Muqing Cao and Shenghai Yuan and Yang Lyu and Thien Hoang Nguyen and Lihua Xie</t>
  </si>
  <si>
    <t>10.1109/TRO.2021.3094157</t>
  </si>
  <si>
    <t>nguyen-et-al:2013:004</t>
  </si>
  <si>
    <t>A spatio-temporal Long-term Memory approach for visual place recognition in mobile robotic navigation</t>
  </si>
  <si>
    <t>Vu Anh Nguyen and Janusz A. Starzyk and Wooi-Boon Goh</t>
  </si>
  <si>
    <t>10.1016/j.robot.2012.12.004</t>
  </si>
  <si>
    <t>ila-et-al:2017:0278364917691110</t>
  </si>
  <si>
    <t>{SLAM}++ - A highly efficient and temporally scalable incremental {SLAM} framework</t>
  </si>
  <si>
    <t>Viorela Ila and Lukas Polok and Marek Solony and Pavel Svoboda</t>
  </si>
  <si>
    <t>10.1177/0278364917691110</t>
  </si>
  <si>
    <t>ali-et-al:2021:3100882</t>
  </si>
  <si>
    <t>A Life-Long {SLAM} Approach Using Adaptable Local Maps Based on Rasterized {LIDAR} Images</t>
  </si>
  <si>
    <t>Waqas Ali and Peilin Liu and Rendong Ying and Zheng Gong</t>
  </si>
  <si>
    <t>10.1109/JSEN.2021.3100882</t>
  </si>
  <si>
    <t>churchill-newman:2013:0278364913499193</t>
  </si>
  <si>
    <t>Experience-based navigation for long-term localisation</t>
  </si>
  <si>
    <t>Winston Churchill and Paul Newman</t>
  </si>
  <si>
    <t>10.1177/0278364913499193</t>
  </si>
  <si>
    <t>maddern-et-al:2012:6224622</t>
  </si>
  <si>
    <t>Capping Computation Time and Storage Requirements for Appearance-based Localization with {CAT-SLAM}</t>
  </si>
  <si>
    <t>Will Maddern and Michael J. Milford and Gordon F. Wyeth</t>
  </si>
  <si>
    <t>10.1109/ICRA.2012.6224622</t>
  </si>
  <si>
    <t>2012 IEEE International Conference on Robotics and Automation (ICRA)</t>
  </si>
  <si>
    <t>maddern-et-al:2013:036</t>
  </si>
  <si>
    <t>Towards persistent localization and mapping with a continuous appearance-based topology</t>
  </si>
  <si>
    <t>10.15607/rss.2012.viii.036</t>
  </si>
  <si>
    <t>2013 Robotics: Science and Systems (RSS)</t>
  </si>
  <si>
    <t>ding-et-al:2019:8968550</t>
  </si>
  <si>
    <t>Communication constrained cloud-based long-term visual localization in real time</t>
  </si>
  <si>
    <t>Xiaqing Ding and Yue Wang and Li Tang and Huan Yin and Rong Xiong</t>
  </si>
  <si>
    <t>10.1109/IROS40897.2019.8968550</t>
  </si>
  <si>
    <t>ding-et-al:2020:2942760</t>
  </si>
  <si>
    <t>Persistent Stereo Visual Localization on Cross-Modal Invariant Map</t>
  </si>
  <si>
    <t>Xiaqing Ding and Yue Wang and Rong Xiong and Dongxuan Li and Li Tang and Huan Yin and Liang Zhao</t>
  </si>
  <si>
    <t>10.1109/TITS.2019.2942760</t>
  </si>
  <si>
    <t>xu-et-al:2021:3060741</t>
  </si>
  <si>
    <t>{DiSCO}: Differentiable Scan Context with Orientation</t>
  </si>
  <si>
    <t>Xuecheng Xu and Huan Yin and Zexi Chen and Yuehua Li and Yue Wang and Rong Xiong</t>
  </si>
  <si>
    <t>10.1109/LRA.2021.3060741</t>
  </si>
  <si>
    <t>bouaziz-et-al:2022:4</t>
  </si>
  <si>
    <t>Map management for robust long-term visual localization of an autonomous shuttle in changing conditions</t>
  </si>
  <si>
    <t>Youssef Bouaziz and Eric Royer and Guillaume Bresson and Michel Dhome</t>
  </si>
  <si>
    <t>10.1007/s11042-021-11870-4</t>
  </si>
  <si>
    <t>Multimedia Tools and Applications</t>
  </si>
  <si>
    <t>latif-et-al:2012:6385879</t>
  </si>
  <si>
    <t>Realizing, reversing, recovering: Incremental robust loop closing over time using the i{RRR} algorithm</t>
  </si>
  <si>
    <t>Yasir Latif and Cesar Cadena and José Neira</t>
  </si>
  <si>
    <t>10.1109/IROS.2012.6385879</t>
  </si>
  <si>
    <t>latif-et-al:2017:016</t>
  </si>
  <si>
    <t>Sparse optimization for robust and efficient loop closing</t>
  </si>
  <si>
    <t>Yasir Latif and Guoquan Huang and John J. Leonard and José Neira</t>
  </si>
  <si>
    <t>10.1016/j.robot.2017.03.016</t>
  </si>
  <si>
    <t>song-et-al:2019:8967749</t>
  </si>
  <si>
    <t>Learning Local Feature Descriptor with Motion Attribute For Vision-based Localization</t>
  </si>
  <si>
    <t>Yafei Song and Di Zhu and Jia Li and Yonghong Tian and Mingyang Li</t>
  </si>
  <si>
    <t>10.1109/IROS40897.2019.8967749</t>
  </si>
  <si>
    <t>yue-et-al:2020:9197072</t>
  </si>
  <si>
    <t>Day and Night Collaborative Dynamic Mapping in Unstructured Environment Based on Multimodal Sensors</t>
  </si>
  <si>
    <t>Yufeng Yue and Chule Yang and Jun Zhang and Mingxing Wen and Zhenyu Wu and Haoyuan Zhang and Danwei Wang</t>
  </si>
  <si>
    <t>10.1109/ICRA40945.2020.9197072</t>
  </si>
  <si>
    <t>chen-et-al:2018:2859916</t>
  </si>
  <si>
    <t>Learning Context Flexible Attention Model for Long-Term Visual Place Recognition</t>
  </si>
  <si>
    <t>Zetao Chen and Lingqiao Liu and Inkyu Sa and Zongyuan Ge and Margarita Chli</t>
  </si>
  <si>
    <t>10.1109/LRA.2018.2859916</t>
  </si>
  <si>
    <t>hong-et-al:2022:02783649221080483</t>
  </si>
  <si>
    <t>Radar{SLAM}: A robust simultaneous localization and mapping system for all weather conditions</t>
  </si>
  <si>
    <t>Ziyang Hong and Yvan Petillot and Andrew Wallace and Sen Wang</t>
  </si>
  <si>
    <t>10.1177/02783649221080483</t>
  </si>
  <si>
    <t>pan-et-al:2019:s19194252</t>
  </si>
  <si>
    <t>Clustermap building and relocalization in urban environments for unmanned vehicles</t>
  </si>
  <si>
    <t>Zhichen Pan and Haoyao Chen and Silin Li and Yunhui Liu</t>
  </si>
  <si>
    <t>10.3390/s19194252</t>
  </si>
  <si>
    <t>wang-et-al:2021:9739599</t>
  </si>
  <si>
    <t>Pole-like Objects Mapping and Long-Term Robot Localization in Dynamic Urban Scenarios</t>
  </si>
  <si>
    <t>Zhihao Wang and Silin Li and Ming Cao and Haoyao Chen and Yunhui Liu</t>
  </si>
  <si>
    <t>10.1109/ROBIO54168.2021.9739599</t>
  </si>
  <si>
    <t>2021 IEEE International Conference on Robotics and Biomimetics (ROBIO)</t>
  </si>
  <si>
    <t>xin-et-al:2017:8310121</t>
  </si>
  <si>
    <t>Visual place recognition with {CNN}s: from global to partial</t>
  </si>
  <si>
    <t>Zhe Xin and Xiaoguang Cui and Jixiang Zhang and Yiping Yang and Yanqing Wang</t>
  </si>
  <si>
    <t>10.1109/IPTA.2017.8310121</t>
  </si>
  <si>
    <t>2017 Seventh International Conference on Image Processing Theory, Tools and Applications (IPTA)</t>
  </si>
  <si>
    <t>xing-et-al:2022:22062</t>
  </si>
  <si>
    <t>{DE-SLAM}: {SLAM} for highly dynamic environment</t>
  </si>
  <si>
    <t>Zhiwei Xing and Xiaorui Zhu and Dingcheng Dong</t>
  </si>
  <si>
    <t>10.1002/rob.22062</t>
  </si>
  <si>
    <t>yang-et-al:2021:12054</t>
  </si>
  <si>
    <t>{PLSAV}: Parallel loop searching and verifying for loop closure detection</t>
  </si>
  <si>
    <t>Zhe Yang and Yun Pan and Lei Deng and Yuan Xie and Ruohong Huan</t>
  </si>
  <si>
    <t>10.1049/itr2.12054</t>
  </si>
  <si>
    <t>IET Intelligent Transport Systems</t>
  </si>
  <si>
    <t>du-et-al:2022:3028218</t>
  </si>
  <si>
    <t>Accurate Dynamic {SLAM} Using {CRF}-Based Long-Term Consistency</t>
  </si>
  <si>
    <t>Zheng-Jun Du and Shi-Sheng Huang and Tai-Jiang Mu and Qunhe Zhao and Ralph R. Martin and Kun Xu</t>
  </si>
  <si>
    <t>10.1109/TVCG.2020.3028218</t>
  </si>
  <si>
    <t>IEEE Transactions on Visualization and Computer Graphics</t>
  </si>
  <si>
    <t>index</t>
  </si>
  <si>
    <t>name</t>
  </si>
  <si>
    <t>details</t>
  </si>
  <si>
    <t>DE1</t>
  </si>
  <si>
    <t>DE2</t>
  </si>
  <si>
    <t>DE3</t>
  </si>
  <si>
    <t>Long-term considerations</t>
  </si>
  <si>
    <t>DE4</t>
  </si>
  <si>
    <t>DE5</t>
  </si>
  <si>
    <t>DE6</t>
  </si>
  <si>
    <t>DE7</t>
  </si>
  <si>
    <t>DE8</t>
  </si>
  <si>
    <t>DE9</t>
  </si>
  <si>
    <t>DE10</t>
  </si>
  <si>
    <t>DE11</t>
  </si>
  <si>
    <t>DE12</t>
  </si>
  <si>
    <t>Sensory setup</t>
  </si>
  <si>
    <t>https://doi.org/10.1109/TPAMI.2002.1017615</t>
  </si>
  <si>
    <t>https://doi.org/10.1109/ROBOT.2007.364080</t>
  </si>
  <si>
    <t>https://doi.org/10.1109/IROS.2009.5354121</t>
  </si>
  <si>
    <t>https://doi.org/10.1016/j.robot.2009.07.009</t>
  </si>
  <si>
    <t>https://doi.org/10.1177/0278364908096286</t>
  </si>
  <si>
    <t>https://doi.org/10.1109/TEPRA.2009.5339626</t>
  </si>
  <si>
    <t>https://doi.org/10.1002/rob.20306</t>
  </si>
  <si>
    <t>https://doi.org/10.1109/ROBOT.2010.5509547</t>
  </si>
  <si>
    <t>https://doi.org/10.1007/s13218-010-0034-2</t>
  </si>
  <si>
    <t>https://doi.org/10.1109/ROBOT.2010.5509579</t>
  </si>
  <si>
    <t>https://doi.org/10.1016/j.robot.2011.02.013</t>
  </si>
  <si>
    <t>https://doi.org/10.1109/IROS.2011.6094414</t>
  </si>
  <si>
    <t>https://doi.org/10.1109/IROS.2011.6048253</t>
  </si>
  <si>
    <t>https://doi.org/10.1109/IROS.2012.6385561</t>
  </si>
  <si>
    <t>https://doi.org/10.1177/0278364912455072</t>
  </si>
  <si>
    <t>https://doi.org/10.1109/ICRA.2012.6224622</t>
  </si>
  <si>
    <t>https://doi.org/10.1109/IROS.2012.6385879</t>
  </si>
  <si>
    <t>https://doi.org/10.1080/01691864.2013.826410</t>
  </si>
  <si>
    <t>https://doi.org/10.1016/j.robot.2013.07.003</t>
  </si>
  <si>
    <t>https://doi.org/10.1007/s10514-012-9317-9</t>
  </si>
  <si>
    <t>https://doi.org/10.1109/ECMR.2013.6698849</t>
  </si>
  <si>
    <t>https://doi.org/10.1177/0278364913502830</t>
  </si>
  <si>
    <t>https://doi.org/10.1109/ECMR.2013.6698835</t>
  </si>
  <si>
    <t>https://doi.org/10.1109/ICRA.2013.6630556</t>
  </si>
  <si>
    <t>https://doi.org/10.1109/ICAR.2013.6766479</t>
  </si>
  <si>
    <t>https://doi.org/10.1177/0278364913499415</t>
  </si>
  <si>
    <t>https://doi.org/10.1177/0278364913503892</t>
  </si>
  <si>
    <t>https://doi.org/10.1177/0278364913509859</t>
  </si>
  <si>
    <t>https://doi.org/10.1016/j.robot.2012.12.004</t>
  </si>
  <si>
    <t>https://doi.org/10.15607/rss.2012.viii.036</t>
  </si>
  <si>
    <t>https://doi.org/10.1177/0278364913499193</t>
  </si>
  <si>
    <t>https://doi.org/10.1109/ICRA.2014.6907397</t>
  </si>
  <si>
    <t>https://doi.org/10.1109/ICRA.2014.6907022</t>
  </si>
  <si>
    <t>https://doi.org/10.1109/TRO.2014.2347571</t>
  </si>
  <si>
    <t>https://doi.org/10.1177/0278364914531056</t>
  </si>
  <si>
    <t>https://doi.org/10.1016/j.robot.2014.08.008</t>
  </si>
  <si>
    <t>https://doi.org/10.1007/s10846-015-0198-y</t>
  </si>
  <si>
    <t>https://doi.org/10.1109/ICRA.2015.7139706</t>
  </si>
  <si>
    <t>https://doi.org/10.1109/ICRA.2015.7139966</t>
  </si>
  <si>
    <t>https://doi.org/10.1109/ICRA.2015.7139575</t>
  </si>
  <si>
    <t>https://doi.org/10.1109/ITSC.2015.77</t>
  </si>
  <si>
    <t>https://doi.org/10.1109/ICRA.2015.7139576</t>
  </si>
  <si>
    <t>https://doi.org/10.1016/j.robot.2014.08.005</t>
  </si>
  <si>
    <t>https://doi.org/10.1109/TRO.2015.2463671</t>
  </si>
  <si>
    <t>https://doi.org/10.1109/ECMR.2015.7324181</t>
  </si>
  <si>
    <t>https://doi.org/10.1007/s10514-015-9514-4</t>
  </si>
  <si>
    <t>https://doi.org/10.1109/LRA.2016.2516594</t>
  </si>
  <si>
    <t>https://doi.org/10.1109/3DV.2016.66</t>
  </si>
  <si>
    <t>https://doi.org/10.1109/IROS.2016.7759673</t>
  </si>
  <si>
    <t>https://doi.org/10.1109/IROS.2016.7759843</t>
  </si>
  <si>
    <t>https://doi.org/10.1177/0278364915581629</t>
  </si>
  <si>
    <t>https://doi.org/10.1002/rob.21582</t>
  </si>
  <si>
    <t>https://doi.org/10.1002/rob.21595</t>
  </si>
  <si>
    <t>https://doi.org/10.1007/s10514-015-9453-0</t>
  </si>
  <si>
    <t>https://doi.org/10.1109/ROBIO.2016.7866383</t>
  </si>
  <si>
    <t>https://doi.org/10.1109/LRA.2017.2662061</t>
  </si>
  <si>
    <t>https://doi.org/10.1016/j.robot.2016.09.005</t>
  </si>
  <si>
    <t>https://doi.org/10.1002/rob.21664</t>
  </si>
  <si>
    <t>https://doi.org/10.1109/ICRA.2017.7989305</t>
  </si>
  <si>
    <t>https://doi.org/10.1109/TRO.2017.2665664</t>
  </si>
  <si>
    <t>https://doi.org/10.1177/0278364917691110</t>
  </si>
  <si>
    <t>https://doi.org/10.1016/j.robot.2017.03.016</t>
  </si>
  <si>
    <t>https://doi.org/10.1109/IPTA.2017.8310121</t>
  </si>
  <si>
    <t>https://doi.org/10.1109/LRA.2018.2860039</t>
  </si>
  <si>
    <t>https://doi.org/10.1109/WACV.2018.00114</t>
  </si>
  <si>
    <t>https://doi.org/10.1007/s10514-018-9736-3</t>
  </si>
  <si>
    <t>https://doi.org/10.1109/LRA.2018.2856274</t>
  </si>
  <si>
    <t>https://doi.org/10.1109/JSEN.2018.2815956</t>
  </si>
  <si>
    <t>https://doi.org/10.1109/ICRA.2018.8461111</t>
  </si>
  <si>
    <t>https://doi.org/10.1177/1729881418780178</t>
  </si>
  <si>
    <t>https://doi.org/10.1109/IVS.2018.8500686</t>
  </si>
  <si>
    <t>https://doi.org/10.1002/rob.21838</t>
  </si>
  <si>
    <t>https://doi.org/10.1109/LRA.2018.2856268</t>
  </si>
  <si>
    <t>https://doi.org/10.1109/IROS.2018.8594310</t>
  </si>
  <si>
    <t>https://doi.org/10.1109/ICRA.2018.8460674</t>
  </si>
  <si>
    <t>https://doi.org/10.1109/LRA.2018.2849603</t>
  </si>
  <si>
    <t>https://doi.org/10.1109/IROS.2018.8593562</t>
  </si>
  <si>
    <t>https://doi.org/10.1109/IROS.2018.8593854</t>
  </si>
  <si>
    <t>https://doi.org/10.1007/s10514-017-9664-7</t>
  </si>
  <si>
    <t>https://doi.org/10.3390/s18040939</t>
  </si>
  <si>
    <t>https://doi.org/10.1109/ICRA.2018.8461042</t>
  </si>
  <si>
    <t>https://doi.org/10.1109/ITSC.2018.8569323</t>
  </si>
  <si>
    <t>https://doi.org/10.1109/LRA.2018.2859916</t>
  </si>
  <si>
    <t>https://doi.org/10.1109/ROBIO49542.2019.8961714</t>
  </si>
  <si>
    <t>https://doi.org/10.1016/j.robot.2018.11.003</t>
  </si>
  <si>
    <t>https://doi.org/10.1109/LRA.2019.2897340</t>
  </si>
  <si>
    <t>https://doi.org/10.1109/IVS.2019.8814289</t>
  </si>
  <si>
    <t>https://doi.org/10.1109/ICRA.2019.8793499</t>
  </si>
  <si>
    <t>https://doi.org/10.1109/IROS40897.2019.8968599</t>
  </si>
  <si>
    <t>https://doi.org/10.1007/s10514-018-9724-7</t>
  </si>
  <si>
    <t>https://doi.org/10.1002/rob.21870</t>
  </si>
  <si>
    <t>https://doi.org/10.1002/rob.21831</t>
  </si>
  <si>
    <t>https://doi.org/10.23919/acc.2019.8814347</t>
  </si>
  <si>
    <t>https://doi.org/10.1109/3DV.2019.00071</t>
  </si>
  <si>
    <t>https://doi.org/10.1109/CRV.2019.00024</t>
  </si>
  <si>
    <t>https://doi.org/10.1109/IROS40897.2019.8968550</t>
  </si>
  <si>
    <t>https://doi.org/10.1109/IROS40897.2019.8967749</t>
  </si>
  <si>
    <t>https://doi.org/10.3390/s19194252</t>
  </si>
  <si>
    <t>https://doi.org/10.1145/3386901.3389033</t>
  </si>
  <si>
    <t>https://doi.org/10.1016/j.robot.2020.103561</t>
  </si>
  <si>
    <t>https://doi.org/10.3390/s20216002</t>
  </si>
  <si>
    <t>https://doi.org/10.1007/s10514-020-09911-2</t>
  </si>
  <si>
    <t>https://doi.org/10.1109/TITS.2019.2905046</t>
  </si>
  <si>
    <t>https://doi.org/10.1109/LRA.2020.2967659</t>
  </si>
  <si>
    <t>https://doi.org/10.1109/IROS45743.2020.9468884</t>
  </si>
  <si>
    <t>https://doi.org/10.1109/ICRA40945.2020.9196967</t>
  </si>
  <si>
    <t>https://doi.org/10.1109/ICRA40945.2020.9196906</t>
  </si>
  <si>
    <t>https://doi.org/10.3390/s20082432</t>
  </si>
  <si>
    <t>https://doi.org/10.1109/IROS45743.2020.9340992</t>
  </si>
  <si>
    <t>https://doi.org/10.1109/IROS45743.2020.9340939</t>
  </si>
  <si>
    <t>https://doi.org/10.1109/TITS.2019.2942760</t>
  </si>
  <si>
    <t>https://doi.org/10.1109/ICRA40945.2020.9197072</t>
  </si>
  <si>
    <t>https://doi.org/10.1016/j.robot.2020.103709</t>
  </si>
  <si>
    <t>https://doi.org/10.1109/ICRA48506.2021.9561126</t>
  </si>
  <si>
    <t>https://doi.org/10.1109/ACCESS.2020.3047421</t>
  </si>
  <si>
    <t>https://doi.org/10.1016/j.robot.2020.103676</t>
  </si>
  <si>
    <t>https://doi.org/10.1109/TIE.2019.2962416</t>
  </si>
  <si>
    <t>https://doi.org/10.1109/ITSC48978.2021.9564866</t>
  </si>
  <si>
    <t>https://doi.org/10.1109/IROS51168.2021.9636530</t>
  </si>
  <si>
    <t>https://doi.org/10.3389/frobt.2021.661199</t>
  </si>
  <si>
    <t>https://doi.org/10.1109/ICRA48506.2021.9561701</t>
  </si>
  <si>
    <t>https://doi.org/10.1109/TITS.2021.3094485</t>
  </si>
  <si>
    <t>https://doi.org/10.3390/app11198976</t>
  </si>
  <si>
    <t>https://doi.org/10.1016/j.robot.2021.103782</t>
  </si>
  <si>
    <t>https://doi.org/10.1109/IROS51168.2021.9635886</t>
  </si>
  <si>
    <t>https://doi.org/10.1177/17298814211037497</t>
  </si>
  <si>
    <t>https://doi.org/10.1007/s11263-020-01363-6</t>
  </si>
  <si>
    <t>https://doi.org/10.1109/LRA.2021.3061375</t>
  </si>
  <si>
    <t>https://doi.org/10.1109/TMECH.2021.3062647</t>
  </si>
  <si>
    <t>https://doi.org/10.1109/ICRA48506.2021.9561584</t>
  </si>
  <si>
    <t>https://doi.org/10.1007/s11571-020-09621-6</t>
  </si>
  <si>
    <t>https://doi.org/10.1109/JSEN.2021.3100882</t>
  </si>
  <si>
    <t>https://doi.org/10.1109/LRA.2021.3060741</t>
  </si>
  <si>
    <t>https://doi.org/10.1049/itr2.12054</t>
  </si>
  <si>
    <t>https://doi.org/10.1109/ROBIO54168.2021.9739599</t>
  </si>
  <si>
    <t>https://doi.org/10.1109/JAS.2021.1003907</t>
  </si>
  <si>
    <t>https://doi.org/10.1109/LRA.2021.3136241</t>
  </si>
  <si>
    <t>https://doi.org/10.1109/TITS.2021.3086822</t>
  </si>
  <si>
    <t>https://doi.org/10.1109/TRO.2021.3094157</t>
  </si>
  <si>
    <t>https://doi.org/10.1007/s11042-021-11870-4</t>
  </si>
  <si>
    <t>https://doi.org/10.1109/TVCG.2020.3028218</t>
  </si>
  <si>
    <t>https://doi.org/10.1002/rob.22062</t>
  </si>
  <si>
    <t>https://doi.org/10.1177/02783649221080483</t>
  </si>
  <si>
    <t>bibtex id</t>
  </si>
  <si>
    <t>Multi-robot</t>
  </si>
  <si>
    <t>Environment and domain</t>
  </si>
  <si>
    <t>Evaluation metrics</t>
  </si>
  <si>
    <t>Datasets</t>
  </si>
  <si>
    <t>DE1: long-term</t>
  </si>
  <si>
    <t>DE2: localization</t>
  </si>
  <si>
    <t>DE3: mapping</t>
  </si>
  <si>
    <t>DE4: multi-robot</t>
  </si>
  <si>
    <t>DE5: online/offline</t>
  </si>
  <si>
    <t>DE6: environ + domain</t>
  </si>
  <si>
    <t>DE7: sensor</t>
  </si>
  <si>
    <t>DE8: evaluation metrics</t>
  </si>
  <si>
    <t>DE9: ground-truth</t>
  </si>
  <si>
    <t>DE10: datasets</t>
  </si>
  <si>
    <t>environ</t>
  </si>
  <si>
    <t>domain</t>
  </si>
  <si>
    <t>ground-truth</t>
  </si>
  <si>
    <t>long-term</t>
  </si>
  <si>
    <t>camera</t>
  </si>
  <si>
    <t>dataset</t>
  </si>
  <si>
    <t>biblatex id</t>
  </si>
  <si>
    <t>(km)</t>
  </si>
  <si>
    <t>(d/m/y)</t>
  </si>
  <si>
    <t>(h)</t>
  </si>
  <si>
    <t>laser</t>
  </si>
  <si>
    <t>sensors</t>
  </si>
  <si>
    <t>calib</t>
  </si>
  <si>
    <t xml:space="preserve">      odo</t>
  </si>
  <si>
    <t xml:space="preserve">      gray</t>
  </si>
  <si>
    <t xml:space="preserve">      rgbd</t>
  </si>
  <si>
    <t xml:space="preserve">      thermal</t>
  </si>
  <si>
    <t xml:space="preserve">      omni</t>
  </si>
  <si>
    <t xml:space="preserve">      2d</t>
  </si>
  <si>
    <t xml:space="preserve">      3d</t>
  </si>
  <si>
    <t xml:space="preserve">      radar</t>
  </si>
  <si>
    <t xml:space="preserve">      sonar</t>
  </si>
  <si>
    <t xml:space="preserve">      imu</t>
  </si>
  <si>
    <t xml:space="preserve">      gps</t>
  </si>
  <si>
    <t xml:space="preserve">      intrinsic</t>
  </si>
  <si>
    <t xml:space="preserve">      extrinsic</t>
  </si>
  <si>
    <t xml:space="preserve">      total dist.</t>
  </si>
  <si>
    <t xml:space="preserve">      path</t>
  </si>
  <si>
    <t xml:space="preserve">      total time</t>
  </si>
  <si>
    <t xml:space="preserve">      time interv.</t>
  </si>
  <si>
    <t xml:space="preserve">      #seq.</t>
  </si>
  <si>
    <t>observations</t>
  </si>
  <si>
    <t>x</t>
  </si>
  <si>
    <t>outdoor (urban)</t>
  </si>
  <si>
    <t>ground (car)</t>
  </si>
  <si>
    <t>https://researchdatafinder.qut.edu.au/display/n6234 (only metadata)
https://wiki.qut.edu.au/display/cyphy/OpenRatSLAM+datasets (broken, only VPN, requires athentication)
https://svn.openslam.org/data/svn/openratslam (broken)</t>
  </si>
  <si>
    <t>10.4225/09/543DE62F1105C
10.1109/TRO.2008.2004520</t>
  </si>
  <si>
    <t>file format</t>
  </si>
  <si>
    <t>--</t>
  </si>
  <si>
    <t>\citetitle{dataset:stlucia07}</t>
  </si>
  <si>
    <t>St Lucia Brisbane 2007</t>
  </si>
  <si>
    <t>no more information found, the link to the datasets does not work generally. When using an Australian VPN, even so, the dataset requires authentification</t>
  </si>
  <si>
    <t>CARMEN</t>
  </si>
  <si>
    <t>http://ais.informatik.uni-freiburg.de/slamevaluation/datasets.php
http://www2.informatik.uni-freiburg.de/~stachnis/datasets.html
http://www.ipb.uni-bonn.de/datasets/</t>
  </si>
  <si>
    <t>\citetitle{dataset:intel03}</t>
  </si>
  <si>
    <t>indoor (museum)</t>
  </si>
  <si>
    <t>total distance info retrieved from https://www.mrpt.org/robotics_datasets. For CARMEN formats, total time retrieved from seeing log files</t>
  </si>
  <si>
    <t>FHW</t>
  </si>
  <si>
    <t>Intel 2003</t>
  </si>
  <si>
    <t>http://www.ipb.uni-bonn.de/datasets/
http://www2.informatik.uni-freiburg.de/~stachnis/datasets.html</t>
  </si>
  <si>
    <t>ground (robot)</t>
  </si>
  <si>
    <t>http://www.ipb.uni-bonn.de/datasets/
http://www2.informatik.uni-freiburg.de/~stachnis/datasets.html
https://www.aaai.org/Papers/AAAI/1998/AAAI98-002.pdf
10.1023/A:1026272605502 (TOURBOT)</t>
  </si>
  <si>
    <t>\citetitle{dataset:fhw}</t>
  </si>
  <si>
    <t>FR079</t>
  </si>
  <si>
    <t>FR101</t>
  </si>
  <si>
    <t>\citetitle{dataset:fr079}</t>
  </si>
  <si>
    <t>\citetitle{dataset:fr101}</t>
  </si>
  <si>
    <t>https://dspace.mit.edu/handle/1721.1/62236
http://www.ipb.uni-bonn.de/datasets/
http://www2.informatik.uni-freiburg.de/~stachnis/datasets.html</t>
  </si>
  <si>
    <t>New College</t>
  </si>
  <si>
    <t>outdoor (campus)</t>
  </si>
  <si>
    <t>ground (Segway)</t>
  </si>
  <si>
    <t>ground (TOURBOT)</t>
  </si>
  <si>
    <t>GPS</t>
  </si>
  <si>
    <t xml:space="preserve">      color</t>
  </si>
  <si>
    <t xml:space="preserve">      mono</t>
  </si>
  <si>
    <t xml:space="preserve">      stereo</t>
  </si>
  <si>
    <t>10.1177/0278364909103911</t>
  </si>
  <si>
    <t>https://ori.ox.ac.uk/publications/datasets/
https://ori.ox.ac.uk/media/4682/ijrrdatapaper09.pdf
https://academictorrents.com/details/9e738f5ef5f1412974ab793f315450bc8da76e73
http://www.robots.ox.ac.uk/NewCollegeData (broken)</t>
  </si>
  <si>
    <t>map maintenance</t>
  </si>
  <si>
    <t>\citetitle{dataset:newcollege}</t>
  </si>
  <si>
    <t>TUM RGBD</t>
  </si>
  <si>
    <t>\citetitle{dataset:tum-rgbd}</t>
  </si>
  <si>
    <t>10.1109/IROS.2012.6385773</t>
  </si>
  <si>
    <t>indoor (office, industrial hall)</t>
  </si>
  <si>
    <t>indoor (office)</t>
  </si>
  <si>
    <t>ground (handheld, Pioneer 3)</t>
  </si>
  <si>
    <t>motion capture system (MotionAnalysis)</t>
  </si>
  <si>
    <t>plain text (non-image), png (stereo), jpg (omni)</t>
  </si>
  <si>
    <t>COLD</t>
  </si>
  <si>
    <t>https://vision.in.tum.de/data/datasets/rgbd-dataset
https://www.mrpt.org/Collection_of_Kinect_RGBD_datasets_with_ground_truth_CVPR_TUM_2011</t>
  </si>
  <si>
    <t>ground (Pioneer 3, ATRV Mini, PeopleBot)</t>
  </si>
  <si>
    <t>laser-based localization, manual corrections</t>
  </si>
  <si>
    <t>plain text (non-image), jpg (image)</t>
  </si>
  <si>
    <t>10.1177/0278364909103912</t>
  </si>
  <si>
    <t>https://www.cas.kth.se/COLD/
https://doi.org/10.1177/0278364909103912</t>
  </si>
  <si>
    <t>\citetitle{dataset:cold}</t>
  </si>
  <si>
    <t>Bicocca (indoor)</t>
  </si>
  <si>
    <t>\citetitle{dataset:bicocca-indoor}</t>
  </si>
  <si>
    <t>http://www.rawseeds.org/rs/datasets/view/6</t>
  </si>
  <si>
    <t>plain text (non-image), png (image)</t>
  </si>
  <si>
    <t>ground (Robocom)</t>
  </si>
  <si>
    <t>3d</t>
  </si>
  <si>
    <t>New College (FAB-MAP)</t>
  </si>
  <si>
    <t>dynamic, lighting variance</t>
  </si>
  <si>
    <t>dynamic, lighting variance, weather variance</t>
  </si>
  <si>
    <t>https://www.robots.ox.ac.uk/~mobile/IJRR_2008_Dataset/data.html</t>
  </si>
  <si>
    <t>10.1177/0278364908090961</t>
  </si>
  <si>
    <t>\citetitle{dataset:new-college-fabmap}</t>
  </si>
  <si>
    <t>dynamic, lighting variance, viewpoint variance</t>
  </si>
  <si>
    <t>City Center (FAB-MAP)</t>
  </si>
  <si>
    <t>image correspondence matrix, GPS</t>
  </si>
  <si>
    <t>\citetitle{dataset:city-center-fabmap}</t>
  </si>
  <si>
    <t>this dataset is not the same as the original New College!</t>
  </si>
  <si>
    <t>\citetitle{dataset:mit-kilian}</t>
  </si>
  <si>
    <t>\citetitle{dataset:albert-b}</t>
  </si>
  <si>
    <t>\citetitle{dataset:cobot}</t>
  </si>
  <si>
    <t>\citetitle{dataset:mit-stata}</t>
  </si>
  <si>
    <t>\citetitle{dataset:kitti}</t>
  </si>
  <si>
    <t>\citetitle{dataset:cmu-vl}</t>
  </si>
  <si>
    <t>\citetitle{dataset:oxford-robotcar}</t>
  </si>
  <si>
    <t>MIT Kilian Court</t>
  </si>
  <si>
    <t>albert-b-laser-vision</t>
  </si>
  <si>
    <t>CoBots long-term</t>
  </si>
  <si>
    <t>MIT Stata Center</t>
  </si>
  <si>
    <t>KITTI</t>
  </si>
  <si>
    <t>CMU-VL</t>
  </si>
  <si>
    <t>Oxford RobotCar</t>
  </si>
  <si>
    <t>http://ais.informatik.uni-freiburg.de/slamevaluation/datasets.php
https://lucacarlone.mit.edu/datasets/</t>
  </si>
  <si>
    <t>http://hdl.handle.net/1721.1/62291</t>
  </si>
  <si>
    <t>https://www.cs.cmu.edu/~coral/cobot/data.html</t>
  </si>
  <si>
    <t>http://projects.csail.mit.edu/stata/</t>
  </si>
  <si>
    <t>10.1177/0278364913509035</t>
  </si>
  <si>
    <t>10.1177/0278364913491297</t>
  </si>
  <si>
    <t>http://www.cvlibs.net/datasets/kitti/</t>
  </si>
  <si>
    <t>10.1109/IVS.2011.5940504</t>
  </si>
  <si>
    <t>http://3dvis.ri.cmu.edu/data-sets/localization (broken)
https://drive.google.com/open?id=0B-IG2NONFdciOWY5QkQ3OUgwejQ (requires access)
https://www.visuallocalization.net/datasets/ (only has CMU-Seasons + Extended CMU-Seasons)</t>
  </si>
  <si>
    <t>could not find nowhere this dataset. Found a Drive link, but required autorization and no response until now</t>
  </si>
  <si>
    <t>https://robotcar-dataset.robots.ox.ac.uk/
https://ori.ox.ac.uk/publications/datasets/</t>
  </si>
  <si>
    <t>10.1177/0278364916679498</t>
  </si>
  <si>
    <t>map maintenance, lighting variance</t>
  </si>
  <si>
    <t>CARMEN (non-image), jpg (image)</t>
  </si>
  <si>
    <t>2y3m</t>
  </si>
  <si>
    <t>ground (PR2)</t>
  </si>
  <si>
    <t>1y9m</t>
  </si>
  <si>
    <t>floorplans, visual tags, multiple lasers-based localization</t>
  </si>
  <si>
    <t>floorplans</t>
  </si>
  <si>
    <t>map maintenance, dynamic, lighting variance, seasonal variance</t>
  </si>
  <si>
    <t>CMU-Seasons</t>
  </si>
  <si>
    <t>RobotCar Seasons</t>
  </si>
  <si>
    <t>\citetitle{dataset:cmu-seasons}</t>
  </si>
  <si>
    <t>\citetitle{dataset:robotcar-seasons}</t>
  </si>
  <si>
    <t>Nordlandsbanen</t>
  </si>
  <si>
    <t>Malaga 2009</t>
  </si>
  <si>
    <t>Ford Campus</t>
  </si>
  <si>
    <t>NCLT</t>
  </si>
  <si>
    <t>\citetitle{dataset:nclt}</t>
  </si>
  <si>
    <t>\citetitle{dataset:nordlandsbanen}</t>
  </si>
  <si>
    <t>\citetitle{dataset:malaga-2009}</t>
  </si>
  <si>
    <t>\citetitle{dataset:ford}</t>
  </si>
  <si>
    <t>\citetitle{dataset:gardens-qut}</t>
  </si>
  <si>
    <t>10.1109/CVPR.2018.00897</t>
  </si>
  <si>
    <t>https://www.visuallocalization.net/datasets/</t>
  </si>
  <si>
    <t>https://nrkbeta.no/2013/01/15/nordlandsbanen-minute-by-minute-season-by-season/</t>
  </si>
  <si>
    <t>10.1007/s10514-009-9138-7</t>
  </si>
  <si>
    <t>https://www.mrpt.org/malaga_dataset_2009</t>
  </si>
  <si>
    <t>10.1177/0278364911400640</t>
  </si>
  <si>
    <t>http://robots.engin.umich.edu/SoftwareData/Ford
https://academictorrents.com/details/9aeefe49b754722eb5c051e77bacc5d75eca3ef2</t>
  </si>
  <si>
    <t>10.1177/0278364915614638</t>
  </si>
  <si>
    <t>http://robots.engin.umich.edu/nclt/</t>
  </si>
  <si>
    <t>https://wiki.qut.edu.au/display/raq/Day+and+Night+with+Lateral+Pose+Change+Datasets (broken)
https://zenodo.org/record/4561862#.YujxxmPMK3A</t>
  </si>
  <si>
    <t>subset of Oxford RobotCar dataset</t>
  </si>
  <si>
    <t>subset of CMU-VL dataset</t>
  </si>
  <si>
    <t>RTK GPS/INS</t>
  </si>
  <si>
    <t>png (image), binary (laser), plain text (imu, gps)</t>
  </si>
  <si>
    <t>considered city + residential + road</t>
  </si>
  <si>
    <t>8d</t>
  </si>
  <si>
    <t>dynamic, lighting variance, seasonal variance</t>
  </si>
  <si>
    <t>1y</t>
  </si>
  <si>
    <t>image correspondence</t>
  </si>
  <si>
    <t>image correspondence, GPS</t>
  </si>
  <si>
    <t>1y8m</t>
  </si>
  <si>
    <t>dynamic, lighting variance, seasonal variance, weather variance</t>
  </si>
  <si>
    <t>png (image), binary (laser), plain text (imu, gps, odo)</t>
  </si>
  <si>
    <t>jpg (image)</t>
  </si>
  <si>
    <t>330d</t>
  </si>
  <si>
    <t>178d</t>
  </si>
  <si>
    <t>lighting variance, seasonal variance, weather variance</t>
  </si>
  <si>
    <t>outdoor (railway)</t>
  </si>
  <si>
    <t>ground (train)</t>
  </si>
  <si>
    <t>4 seasons (time interval not clear)</t>
  </si>
  <si>
    <t>mp4 (video stream), plain text (gps)</t>
  </si>
  <si>
    <t>outdoor (parking, campus)</t>
  </si>
  <si>
    <t>Rawlog MRPT</t>
  </si>
  <si>
    <t>outdoor (campus, urban)</t>
  </si>
  <si>
    <t>2m</t>
  </si>
  <si>
    <t>LCM log</t>
  </si>
  <si>
    <t>1y4m</t>
  </si>
  <si>
    <t>indoor, outdoor (campus)</t>
  </si>
  <si>
    <t>RTK GPS/INS + ``large'' SLAM</t>
  </si>
  <si>
    <t>binary (laser), tiff (image), plain text (non-laser or image)</t>
  </si>
  <si>
    <t>ground (handheld)</t>
  </si>
  <si>
    <t>10.5281/zenodo.4561862</t>
  </si>
  <si>
    <t>ground-plane position</t>
  </si>
  <si>
    <t>png (images), plain text (ground plane)</t>
  </si>
  <si>
    <t>EuRoC</t>
  </si>
  <si>
    <t>UTIAS Multi-Robot</t>
  </si>
  <si>
    <t>MulRan</t>
  </si>
  <si>
    <t>YQ21</t>
  </si>
  <si>
    <t>CBD</t>
  </si>
  <si>
    <t>USyd Campus</t>
  </si>
  <si>
    <t>Lip6Indoor</t>
  </si>
  <si>
    <t>Lip6Outdoor</t>
  </si>
  <si>
    <t>KAIST</t>
  </si>
  <si>
    <t>Bonn RGB-D Dynamic</t>
  </si>
  <si>
    <t>IPLT</t>
  </si>
  <si>
    <t>RADIATE</t>
  </si>
  <si>
    <t>NTU VIRAL</t>
  </si>
  <si>
    <t>https://ntu-aris.github.io/ntu_viral_dataset/</t>
  </si>
  <si>
    <t>10.1177/02783649211052312</t>
  </si>
  <si>
    <t>http://pro.hw.ac.uk/radiate/ (requires registration through a Google forms)</t>
  </si>
  <si>
    <t>10.1109/ICRA48506.2021.9562089</t>
  </si>
  <si>
    <t>http://ipltuser:iplt_ro@iplt.ip.uca.fr/datasets/
https://www.scitepress.org/Papers/2021/105183/105183.pdf</t>
  </si>
  <si>
    <t>10.5220/0010518303830387
10.1007/s11042-021-11870-4</t>
  </si>
  <si>
    <t>http://www.ipb.uni-bonn.de/data/rgbd-dynamic-dataset/</t>
  </si>
  <si>
    <t>10.1109/IROS40897.2019.8967590</t>
  </si>
  <si>
    <t>https://sites.google.com/site/alldaydataset/ (requires registration through Google form)
https://www.researchgate.net/publication/282147318_All-Day_Visual_Place_Recognition_Benchmark_Dataset_and_Baseline</t>
  </si>
  <si>
    <t>http://cogrob.ensta-paris.fr/loopclosure.html</t>
  </si>
  <si>
    <t>http://its.acfr.usyd.edu.au/datasets-2/usyd-campus-dataset/
https://ieee-dataport.org/open-access/usyd-campus-dataset</t>
  </si>
  <si>
    <t>10.1109/MITS.2020.2990183
10.21227/sk74-7419</t>
  </si>
  <si>
    <t>10.1109/ACCESS.2019.2937967</t>
  </si>
  <si>
    <t>https://dataverse.harvard.edu/dataset.xhtml?persistentId=doi:10.7910/DVN/NZETVT</t>
  </si>
  <si>
    <t>https://tangli.site/projects/academic/yq21/</t>
  </si>
  <si>
    <t>https://sites.google.com/view/mulran-pr</t>
  </si>
  <si>
    <t>10.1109/ICRA40945.2020.9197298</t>
  </si>
  <si>
    <t>http://imr.ciirc.cvut.cz/Datasets/Ssm-vpr
https://github.com/Ahmedest61/CNN-Region-VLAD-VPR/tree/master/berlin_kudamm
https://arxiv.org/pdf/1903.09107.pdf</t>
  </si>
  <si>
    <t>10.15607/RSS.2015.XI.022
10.1109/IROS.2017.8202131</t>
  </si>
  <si>
    <t>https://goo.gl/1Jf3kI (requires access)
https://goo.gl/AvZvjc (requires access)
https://goo.gl/Y2I6CI (requires access)</t>
  </si>
  <si>
    <t>10.1109/TRO.2017.2788045</t>
  </si>
  <si>
    <t>10.1109/ICRA.2012.6224623</t>
  </si>
  <si>
    <t>https://researchdata.edu.au/vehicle-dataset-vision-frame-correspondences/448386 (only metadata)
https://researchdatafinder.qut.edu.au/display/n5850 (only metadata)
https://wiki.qut.edu.au/display/cyphy/Michael+Milford+Datasets+and+Downloads (broken)</t>
  </si>
  <si>
    <t>10.1177/0278364911398404</t>
  </si>
  <si>
    <t>https://projects.asl.ethz.ch/datasets/doku.php?id=kmavvisualinertialdatasets</t>
  </si>
  <si>
    <t>10.1177/0278364915620033</t>
  </si>
  <si>
    <t>Witham Wharf RGB-D (LCAS STRANDS)</t>
  </si>
  <si>
    <t>https://lcas.lincoln.ac.uk/nextcloud/shared/datasets/</t>
  </si>
  <si>
    <t>10.1109/IROS.2014.6943205</t>
  </si>
  <si>
    <t>\citetitle{dataset:lcas-strands}</t>
  </si>
  <si>
    <t>\citetitle{dataset:euroc}</t>
  </si>
  <si>
    <t>\citetitle{dataset:utias}</t>
  </si>
  <si>
    <t>\citetitle{dataset:fas}</t>
  </si>
  <si>
    <t>\citetitle{dataset:kudamm}</t>
  </si>
  <si>
    <t>\citetitle{dataset:mulran}</t>
  </si>
  <si>
    <t>\citetitle{dataset:yq21}</t>
  </si>
  <si>
    <t>\citetitle{dataset:cbd}</t>
  </si>
  <si>
    <t>\citetitle{dataset:usyd}</t>
  </si>
  <si>
    <t>\citetitle{dataset:lip6indoor}</t>
  </si>
  <si>
    <t>\citetitle{dataset:lip6outdoor}</t>
  </si>
  <si>
    <t>\citetitle{dataset:kaist}</t>
  </si>
  <si>
    <t>\citetitle{dataset:bonn}</t>
  </si>
  <si>
    <t>\citetitle{dataset:iplt}</t>
  </si>
  <si>
    <t>\citetitle{dataset:radiate}</t>
  </si>
  <si>
    <t>\citetitle{dataset:ntu}</t>
  </si>
  <si>
    <t>ground (SCITOS-G5)</t>
  </si>
  <si>
    <t>1y1m</t>
  </si>
  <si>
    <t>ROS bag</t>
  </si>
  <si>
    <t>motion capture system (Vicon), 3D position + structure scan (Leica MS50)</t>
  </si>
  <si>
    <t>air (AscTec Firefly)</t>
  </si>
  <si>
    <t>lighting variance</t>
  </si>
  <si>
    <t>ground (iRobot Create)</t>
  </si>
  <si>
    <t>ground (iRobot B21r)</t>
  </si>
  <si>
    <t>indoor (industrial hall, office)</t>
  </si>
  <si>
    <t>indoor (empty space)</t>
  </si>
  <si>
    <t>motion capture system (Vicon)</t>
  </si>
  <si>
    <t>lighting variance, viewpoint variance</t>
  </si>
  <si>
    <t>jpg (image), dat (non-image)</t>
  </si>
  <si>
    <t>http://asrl.utias.utoronto.ca/datasets/mrclam/
ftp://asrl3.utias.utoronto.ca/MRCLAM/</t>
  </si>
  <si>
    <t>\citetitle{dataset:alderley}</t>
  </si>
  <si>
    <t>ground</t>
  </si>
  <si>
    <t>manual frame tagging (longitude, latitude)</t>
  </si>
  <si>
    <t>no link was found to download the data and verify the format</t>
  </si>
  <si>
    <t>none of the Drive links are possible to access it, even when sending message through the Drive form</t>
  </si>
  <si>
    <t>3y</t>
  </si>
  <si>
    <t>GPS, manual corrections</t>
  </si>
  <si>
    <t>binary (laser), CSV (global pose, radar ray), png (radar polar image)</t>
  </si>
  <si>
    <t>RTK-GPS using a virtual reference station GPS (VRS-GPS)</t>
  </si>
  <si>
    <t>2m15d</t>
  </si>
  <si>
    <t>dynamic</t>
  </si>
  <si>
    <t>full SLAM (w/ RTK-GPS)</t>
  </si>
  <si>
    <t>RTK-GPS</t>
  </si>
  <si>
    <t>png (images)</t>
  </si>
  <si>
    <t>10.1109/TRO.2008.2004514</t>
  </si>
  <si>
    <t>viewpoint variance</t>
  </si>
  <si>
    <t>ppm (images)</t>
  </si>
  <si>
    <t>binary (laser), jpg (images), plain text (gps)</t>
  </si>
  <si>
    <t>6m28s</t>
  </si>
  <si>
    <t>17m42s</t>
  </si>
  <si>
    <t>18d</t>
  </si>
  <si>
    <t>png (images), plain text (imu, gps)</t>
  </si>
  <si>
    <t>motion capture system (OptiTrack), structure scan (Leica BLK360)</t>
  </si>
  <si>
    <t>png (images, depth), plain text (imu, gps)</t>
  </si>
  <si>
    <t>2y</t>
  </si>
  <si>
    <t>outdoor (parking)</t>
  </si>
  <si>
    <t>motion capture system (Leica MS60)</t>
  </si>
  <si>
    <t>outdoor (parking, urban)</t>
  </si>
  <si>
    <t>air (DJI M600)</t>
  </si>
  <si>
    <t>Oxford Radar RobotCar</t>
  </si>
  <si>
    <t>extension of the original Oxford RobotCar dataset</t>
  </si>
  <si>
    <t>https://oxford-robotics-institute.github.io/radar-robotcar-dataset/
https://ori.ox.ac.uk/news/the-oxford-radar-robotcar-dataset/</t>
  </si>
  <si>
    <t>10.1109/ICRA40945.2020.9196884</t>
  </si>
  <si>
    <t>\citetitle{dataset:robotcar-radar}</t>
  </si>
  <si>
    <t>png (image, raw laser, radar), binary (laser), plain text (imu, gps, odo)</t>
  </si>
  <si>
    <t>1m</t>
  </si>
  <si>
    <t>RTK-GPS, optimized VO + loop + GPS/INS</t>
  </si>
  <si>
    <t>10.1177/0278364904049393</t>
  </si>
  <si>
    <t>EKF (2D, 3DoF)</t>
  </si>
  <si>
    <t>citeauthor</t>
  </si>
  <si>
    <t>online</t>
  </si>
  <si>
    <t>indoor (ground)</t>
  </si>
  <si>
    <t>innovation covariance volume</t>
  </si>
  <si>
    <t>DE11: total traveled dist (km)</t>
  </si>
  <si>
    <t>DE12: total time interval (h)</t>
  </si>
  <si>
    <t>appearance variance</t>
  </si>
  <si>
    <t>both</t>
  </si>
  <si>
    <t>camera (color, mono)</t>
  </si>
  <si>
    <t>confusion matrix, recognition rate</t>
  </si>
  <si>
    <t>manual</t>
  </si>
  <si>
    <t>manual, artificial features w/ known position</t>
  </si>
  <si>
    <t>voting scheme (location)</t>
  </si>
  <si>
    <t>dictionary (SIFT words, image category)</t>
  </si>
  <si>
    <t>point cloud matching (2D, 3DoF)</t>
  </si>
  <si>
    <t>wheel odometry, camera (gray, stereo)</t>
  </si>
  <si>
    <t>wheel odometry, laser (2D)</t>
  </si>
  <si>
    <t>-- (5w)</t>
  </si>
  <si>
    <t>outdoor (ground)</t>
  </si>
  <si>
    <t>laser (2D)</t>
  </si>
  <si>
    <t>ROC curves, trajectory overlay</t>
  </si>
  <si>
    <t>large-scale SLAM</t>
  </si>
  <si>
    <t>6.8 (5d)</t>
  </si>
  <si>
    <t>map sparsity</t>
  </si>
  <si>
    <t>dynamic, map sparsity</t>
  </si>
  <si>
    <t>camera (stereo)</t>
  </si>
  <si>
    <t>-- (2d)</t>
  </si>
  <si>
    <t>feature (SURF)</t>
  </si>
  <si>
    <t>feature (kd-tree, SURF)</t>
  </si>
  <si>
    <t>camera (omni)</t>
  </si>
  <si>
    <t>position error, trajectory overlay, \#features(t)</t>
  </si>
  <si>
    <t>position error, eigen values, trajectory overlay, \#features(t)</t>
  </si>
  <si>
    <t>particle filter (2D, 3DoF)</t>
  </si>
  <si>
    <t>camera (mono)</t>
  </si>
  <si>
    <t>wheel odometry, camera (mono)</t>
  </si>
  <si>
    <t>pose error, recognition rate, convergence, execution time</t>
  </si>
  <si>
    <t>laser-based localization</t>
  </si>
  <si>
    <t>feature (3D, building edges)</t>
  </si>
  <si>
    <t>$\gt$3.33 (3w)</t>
  </si>
  <si>
    <t>confusion matrix, precision-recall, recognition rate, \#nodes(t)</t>
  </si>
  <si>
    <t>topological (keyframes, metric constraints)</t>
  </si>
  <si>
    <t>FR079, Intel 2003</t>
  </si>
  <si>
    <t>memory</t>
  </si>
  <si>
    <t>feature (Harris corner detector, 3D)</t>
  </si>
  <si>
    <t>topological (experience, pose cells, local view, metric constraints)</t>
  </si>
  <si>
    <t>particle filter (location)</t>
  </si>
  <si>
    <t>topological (keyframes: SURF, place transition constraints)</t>
  </si>
  <si>
    <t>fixed starting point, laser-based localization</t>
  </si>
  <si>
    <t>drift accumulation, orientation error, similarity score</t>
  </si>
  <si>
    <t>-- (3d)</t>
  </si>
  <si>
    <t>topological (submaps: 2D point cloud, metric constraints)</t>
  </si>
  <si>
    <t>local maps (2D point cloud, multiple time scales)</t>
  </si>
  <si>
    <t>topological (2D point cloud, metric constraints)</t>
  </si>
  <si>
    <t>topological (keyframes: HoC, metric constraints)</t>
  </si>
  <si>
    <t>reprojection error minimization (2D, 3DoF)</t>
  </si>
  <si>
    <t>indoor, outdoor (ground)</t>
  </si>
  <si>
    <t>camera (gray, mono)</t>
  </si>
  <si>
    <t>position error, \#map points(t)</t>
  </si>
  <si>
    <t>known landmarks</t>
  </si>
  <si>
    <t>-- (2w)</t>
  </si>
  <si>
    <t>gamma index, execution time, \#edges(t), \#nodes(t)</t>
  </si>
  <si>
    <t>quality evaluation, position error, execution time, \#edges(t), \#nodes(t)</t>
  </si>
  <si>
    <t>quality evaluation, \#edges(t), \#nodes(t)</t>
  </si>
  <si>
    <t>quality evaluation, total execution time, \#edges(t), \#nodes(t)</t>
  </si>
  <si>
    <t>Intel 2003, FR079</t>
  </si>
  <si>
    <t>Intel 2003, FHW, FR079, FR101</t>
  </si>
  <si>
    <t>precision-recall, execution time, memory</t>
  </si>
  <si>
    <t>topological (location, metric constraints)</t>
  </si>
  <si>
    <t>multi-session</t>
  </si>
  <si>
    <t>odometry</t>
  </si>
  <si>
    <t>quality evaluation, ATE, execution time</t>
  </si>
  <si>
    <t>Bicocca (indoor), Intel 2003, New College</t>
  </si>
  <si>
    <t>dictionary (PIRF words, hierarchical incremental tree)</t>
  </si>
  <si>
    <t>dictionary search (location)</t>
  </si>
  <si>
    <t>precision-recall, execution time</t>
  </si>
  <si>
    <t>City Center (FAB-MAP), New College (FAB-MAP)</t>
  </si>
  <si>
    <t>Bayesian filter (2D, 3DoF)</t>
  </si>
  <si>
    <t>vocabulary (visual words, GIST scene words)</t>
  </si>
  <si>
    <t>topological (keyframes: vertical edges, constraints: )</t>
  </si>
  <si>
    <t>camera (omni), laser (2D)</t>
  </si>
  <si>
    <t>quality evaluation, pose error, precision-recall, \#features(t)</t>
  </si>
  <si>
    <t>map batch optimization</t>
  </si>
  <si>
    <t>-- (1y)</t>
  </si>
  <si>
    <t>vocabulary search (2D, 3DoF)</t>
  </si>
  <si>
    <t>camera (gray / color, mono)</t>
  </si>
  <si>
    <t>quality evaluation, \#experience(t)</t>
  </si>
  <si>
    <t>topological (2D/3D NDT fragment, metric constraints)</t>
  </si>
  <si>
    <t>laser (2D) / camera (mono / RGBD)</t>
  </si>
  <si>
    <t>quality evaluation, execution time</t>
  </si>
  <si>
    <t>recognition rate, trajectory overlay, execution time, memory</t>
  </si>
  <si>
    <t>quality evaluation, avg measure likelihood, eigen values, memory</t>
  </si>
  <si>
    <t>recognition rate, execution time, memory</t>
  </si>
  <si>
    <t>quality evaluation, execution time, \#nodes(t)</t>
  </si>
  <si>
    <t>3 (2d)</t>
  </si>
  <si>
    <t>grid (2D, dynamic occupancy)</t>
  </si>
  <si>
    <t>quality evaluation, recognition rate, pose error, computational complexity</t>
  </si>
  <si>
    <t>manual, static SLAM for odo correction</t>
  </si>
  <si>
    <t>-- (11h)</t>
  </si>
  <si>
    <t>odometry, point cloud matching (2D, 3DoF)</t>
  </si>
  <si>
    <t>pose error, node reduction ratio</t>
  </si>
  <si>
    <t>simulation gt</t>
  </si>
  <si>
    <t>Intel 2003, MIT Kilian Court</t>
  </si>
  <si>
    <t>New College, St Lucia Brisbane 2007</t>
  </si>
  <si>
    <t>visual odometry (3D, 6DoF)</t>
  </si>
  <si>
    <t>wheel odometry, camera (stereo / RGBD), IMU</t>
  </si>
  <si>
    <t>quality evaluation, \#visual odometry failures, execution time, \#nodes(t)</t>
  </si>
  <si>
    <t>full pose graph SLAM</t>
  </si>
  <si>
    <t>manual, full pose graph SLAM</t>
  </si>
  <si>
    <t>map sparsity, multi-session</t>
  </si>
  <si>
    <t>Fourier-Mellin Transform matching (2D, 3DoF)</t>
  </si>
  <si>
    <t>topological (submaps: 2D grid)</t>
  </si>
  <si>
    <t>precision-recall, submaps overlap, pose error, execution time</t>
  </si>
  <si>
    <t>Gmapping</t>
  </si>
  <si>
    <t>albert-b-laser-vision, FR079, Intel 2003</t>
  </si>
  <si>
    <t>3D NDT, grid (3D, occupancy)</t>
  </si>
  <si>
    <t>camera (RGBD), laser (3D)</t>
  </si>
  <si>
    <t>map similarity, execution time</t>
  </si>
  <si>
    <t>vector (2D line segments)</t>
  </si>
  <si>
    <t>wheel odometry, camera (RGBD), laser (2D)</t>
  </si>
  <si>
    <t>pose error, localization failures</t>
  </si>
  <si>
    <t>thematic content matching (location)</t>
  </si>
  <si>
    <t>visual topics (location)</t>
  </si>
  <si>
    <t>fbeta, precision-recall, execution time</t>
  </si>
  <si>
    <t>GPS, manual</t>
  </si>
  <si>
    <t>recognition rate, computational complexity, execution time</t>
  </si>
  <si>
    <t>topological (locations: global sPACT, metric constraints)</t>
  </si>
  <si>
    <t>topological (experience, observability constraints)</t>
  </si>
  <si>
    <t>camera (color, stereo)</t>
  </si>
  <si>
    <t>graph connectivity, revisit rate, \#localization success, execution time</t>
  </si>
  <si>
    <t>37 (0.7)</t>
  </si>
  <si>
    <t>-- (3m)</t>
  </si>
  <si>
    <t>wheel odometry, camera (color, mono)</t>
  </si>
  <si>
    <t>precision-recall, pose error, execution time, memory</t>
  </si>
  <si>
    <t>computational performance</t>
  </si>
  <si>
    <t>outdoor (air / ground)</t>
  </si>
  <si>
    <t>inertial + visual / wheel odometry (3D, 6DoF)</t>
  </si>
  <si>
    <t>wheel odometry, camera (color, stereo), IMU</t>
  </si>
  <si>
    <t>simulation gt, RTK-GPS</t>
  </si>
  <si>
    <t>indoor, outdoor (ground, water)</t>
  </si>
  <si>
    <t>Kullback-Leibler Divergence, execution time</t>
  </si>
  <si>
    <t>Cholesky factor, Kullback-Leibler Divergence, execution time, node reduction ratio, \#nodes(t)</t>
  </si>
  <si>
    <t>Intel 2003, MIT Kilian Court, NCLT</t>
  </si>
  <si>
    <t>appearance variance, map sparsity</t>
  </si>
  <si>
    <t>global feature matching (topologic)</t>
  </si>
  <si>
    <t>visual odometry (3D, 6DoF), vocabulary search (topologic)</t>
  </si>
  <si>
    <t>visual odometry (2D, 3DoF), image similarity matching (topologic)</t>
  </si>
  <si>
    <t>particle filter (topologic)</t>
  </si>
  <si>
    <t>image similarity matching (topologic)</t>
  </si>
  <si>
    <t>visual odometry (2D, 3DoF), recursive Bayes (topologic)</t>
  </si>
  <si>
    <t>topological (keyframes, observability constraints)</t>
  </si>
  <si>
    <t>expectation maximization (location)</t>
  </si>
  <si>
    <t>confusion matrix, precision-recall, execution time, keyframes reduction ratio</t>
  </si>
  <si>
    <t>-- (1w)</t>
  </si>
  <si>
    <t>point cloud matching (3D, 3DoF)</t>
  </si>
  <si>
    <t>point cloud (3D)</t>
  </si>
  <si>
    <t>wheel odometry, laser (3D)</t>
  </si>
  <si>
    <t>quality evaluation, velocity estimation error, execution time</t>
  </si>
  <si>
    <t>dense map, targeted speed</t>
  </si>
  <si>
    <t>-- (7m)</t>
  </si>
  <si>
    <t>3.9 (1.3)</t>
  </si>
  <si>
    <t>image sequence matching (topologic)</t>
  </si>
  <si>
    <t>topological (image sequences, data associations constraints)</t>
  </si>
  <si>
    <t>offline</t>
  </si>
  <si>
    <t>confusion matrix, precision-recall, computational complexity</t>
  </si>
  <si>
    <t>particle filter (3D, 6DoF)</t>
  </si>
  <si>
    <t>wheel odometry, camera (gray, stereo), laser (2D)</t>
  </si>
  <si>
    <t>quality evaluation, pose error</t>
  </si>
  <si>
    <t>point cloud matching (2/3D, 3/6DoF), visual odometry (3D, 6DoF)</t>
  </si>
  <si>
    <t>camera (mono), laser (2/3D)</t>
  </si>
  <si>
    <t>appearance variance, multi-session</t>
  </si>
  <si>
    <t>image matching (topologic)</t>
  </si>
  <si>
    <t>outdoor (water)</t>
  </si>
  <si>
    <t>quality evaluation, confusion matrix</t>
  </si>
  <si>
    <t>-- (3y)</t>
  </si>
  <si>
    <t>topological (keyframes)</t>
  </si>
  <si>
    <t>dictionary (ORB, BoW)</t>
  </si>
  <si>
    <t>image similarity matching (location)</t>
  </si>
  <si>
    <t>confusion matrix, precision-recall, execution time</t>
  </si>
  <si>
    <t>Bicocca (indoor), Ford Campus, Malaga 2009, New College, Nordlandsbanen, St Lucia Brisbane 2007</t>
  </si>
  <si>
    <t>f-score, recognition rate, \#keyframes(t)</t>
  </si>
  <si>
    <t>non summarized map</t>
  </si>
  <si>
    <t>-- (10d)</t>
  </si>
  <si>
    <t>grid (2D, occupancy)</t>
  </si>
  <si>
    <t>odometry, radar</t>
  </si>
  <si>
    <t>pose error, cumulative pose error</t>
  </si>
  <si>
    <t>precision-recall</t>
  </si>
  <si>
    <t>translation dictionary (winter - summer)</t>
  </si>
  <si>
    <t>image matching (location)</t>
  </si>
  <si>
    <t>reprojection error minimization (3D, 6DoF)</t>
  </si>
  <si>
    <t>absolute trajectory error, pose error, recall, execution time, \#keyframes(t)</t>
  </si>
  <si>
    <t>KITTI, New College, TUM RGBD</t>
  </si>
  <si>
    <t>fbeta, precision-recall</t>
  </si>
  <si>
    <t>COLD, New College</t>
  </si>
  <si>
    <t>grid (3D, occupancy)</t>
  </si>
  <si>
    <t>camera (RGBD)</t>
  </si>
  <si>
    <t>-- (5d)</t>
  </si>
  <si>
    <t>camera (gray, mono), IMU</t>
  </si>
  <si>
    <t>f1-score, execution time</t>
  </si>
  <si>
    <t>--  (3m)</t>
  </si>
  <si>
    <t>loop clouse + geometric verification + VI weighted least squares opti</t>
  </si>
  <si>
    <t>camera, IMU</t>
  </si>
  <si>
    <t>f1-score, landmarks reduction ratio</t>
  </si>
  <si>
    <t>full-batch VI BA</t>
  </si>
  <si>
    <t>-- (0.150)</t>
  </si>
  <si>
    <t>topological (experience, metric constraints)</t>
  </si>
  <si>
    <t>mapping version control (centralized)</t>
  </si>
  <si>
    <t>camera (grey, mono)</t>
  </si>
  <si>
    <t>localization failure distribution, database size(t)</t>
  </si>
  <si>
    <t>-- (1m)</t>
  </si>
  <si>
    <t>Kullback-Leibler Divergence, node reduction ratio</t>
  </si>
  <si>
    <t>topological (planar segments, metric constraints)</t>
  </si>
  <si>
    <t>camera (gray, mono), IMU, Doopler Velocity Log (DVL) beams</t>
  </si>
  <si>
    <t>Kullback-Leibler Divergence, pose error, \#nodes(t)</t>
  </si>
  <si>
    <t>ship hull CAD model</t>
  </si>
  <si>
    <t>wheel odometry, camera (gray, mono)</t>
  </si>
  <si>
    <t>recognition rate, pose error, computational complexity, \#landmarks(t)</t>
  </si>
  <si>
    <t>28.6 (0.2, 1)</t>
  </si>
  <si>
    <t>appearance variance, dynamic</t>
  </si>
  <si>
    <t>iterated EKF (2D, 3DoF)</t>
  </si>
  <si>
    <t>manual, simulation gt</t>
  </si>
  <si>
    <t>pose error, \#nodes(t), \#edges(t)</t>
  </si>
  <si>
    <t>image template matching (location)</t>
  </si>
  <si>
    <t>recognition rate</t>
  </si>
  <si>
    <t>CMU-VL, Nordlandsbanen, St Lucia Brisbane 2007</t>
  </si>
  <si>
    <t>wheel odometry, laser (2D), camera (RGBD)</t>
  </si>
  <si>
    <t>localization failures, pose error</t>
  </si>
  <si>
    <t>manual, static offline SLAM</t>
  </si>
  <si>
    <t>appearance variance, map sparsity, multi-session</t>
  </si>
  <si>
    <t>image matching (3D, 6DoF)</t>
  </si>
  <si>
    <t>camera (color, mono), GPS, IMU</t>
  </si>
  <si>
    <t>quality evaluation, absolute alignment error</t>
  </si>
  <si>
    <t>-- (1y2m)</t>
  </si>
  <si>
    <t>appearance variance, computational performance</t>
  </si>
  <si>
    <t>f1-score, precision-recall, execution time</t>
  </si>
  <si>
    <t>pose error</t>
  </si>
  <si>
    <t>pose error, computational complexity, memory</t>
  </si>
  <si>
    <t>external localization system</t>
  </si>
  <si>
    <t>NCLT, Witham Wharf RGB-D (LCAS STRANDS)</t>
  </si>
  <si>
    <t>-- (112d)</t>
  </si>
  <si>
    <t>odometry (3D, 6DoF)</t>
  </si>
  <si>
    <t>appearance sparsity, computational performance, dynamic</t>
  </si>
  <si>
    <t>dictionary</t>
  </si>
  <si>
    <t>pose error, \#nodes(t), \#non zeros matrix</t>
  </si>
  <si>
    <t>precision-recall, execution time, \#non zeros matrix</t>
  </si>
  <si>
    <t>Bicocca (indoor), KITTI, New College</t>
  </si>
  <si>
    <t>appearance sparsity</t>
  </si>
  <si>
    <t>f1-score, precision-recall, computational complexity</t>
  </si>
  <si>
    <t>CMU-VL, Gardens Point Campus of QUT</t>
  </si>
  <si>
    <t>camera (color, mono / stereo / RGBD)</t>
  </si>
  <si>
    <t>ATE, pose error, execution time</t>
  </si>
  <si>
    <t>KITTI, TUM RGBD</t>
  </si>
  <si>
    <t>dynamic, map sparsity, multi-session</t>
  </si>
  <si>
    <t>quality evaluation, map accuracy, execution time, \#nodes(t), \#edges(t)</t>
  </si>
  <si>
    <t>pose gt</t>
  </si>
  <si>
    <t>MIT Stata Center, Witham Wharf RGB-D (LCAS STRANDS)</t>
  </si>
  <si>
    <t>topological (keyframes, Hamming distance constraints)</t>
  </si>
  <si>
    <t>indoor, outdoor (air)</t>
  </si>
  <si>
    <t>camera (mono, stereo, RGBD)</t>
  </si>
  <si>
    <t>map size, memory</t>
  </si>
  <si>
    <t>AUC, precision-recall</t>
  </si>
  <si>
    <t>CMU-VL, Nordlandsbanen</t>
  </si>
  <si>
    <t>outdoor (air)</t>
  </si>
  <si>
    <t>camera (color, mono), GPS</t>
  </si>
  <si>
    <t>matching accuracy</t>
  </si>
  <si>
    <t>-- (1m2d)</t>
  </si>
  <si>
    <t>odometry (3D, 6DoF), vocabulary search (topologic)</t>
  </si>
  <si>
    <t>wheel odometry, laser (3D), IMU</t>
  </si>
  <si>
    <t>quality evaluation, precision-recall, execution time</t>
  </si>
  <si>
    <t>Mahalanobis distance minimization (2D, 3DoF)</t>
  </si>
  <si>
    <t>feature</t>
  </si>
  <si>
    <t>distributed colllaborative mapping</t>
  </si>
  <si>
    <t>quality evaluation, recognition rate</t>
  </si>
  <si>
    <t>City Center (FAB-MAP), Nordlandsbanen</t>
  </si>
  <si>
    <t>recognition rate, execution time</t>
  </si>
  <si>
    <t>motion capture system (Leica Total Station)</t>
  </si>
  <si>
    <t>-- (4m)</t>
  </si>
  <si>
    <t>point cloud matching (3D, 6DoF)</t>
  </si>
  <si>
    <t>laser (3D)</t>
  </si>
  <si>
    <t>pose error, intersection over union</t>
  </si>
  <si>
    <t>point cloud matching (location)</t>
  </si>
  <si>
    <t>quality evaluation, AUC, precision-recall</t>
  </si>
  <si>
    <t>KITTI, NCLT</t>
  </si>
  <si>
    <t>computational performance, dynamic</t>
  </si>
  <si>
    <t>local maps (surfel features)</t>
  </si>
  <si>
    <t>odometry (3D, 6DoF), feature matching (3D, 6DoF)</t>
  </si>
  <si>
    <t>quality evaluation, execution time, map size</t>
  </si>
  <si>
    <t>-- (1y6m)</t>
  </si>
  <si>
    <t>camera (mono / stereo)</t>
  </si>
  <si>
    <t>KITTI, New College, Nordlandsbanen</t>
  </si>
  <si>
    <t>visual odometry (2D, 2DoF), image matching (location)</t>
  </si>
  <si>
    <t>pose error, execution time</t>
  </si>
  <si>
    <t>image classification (location)</t>
  </si>
  <si>
    <t>Nordlandsbanen, St Lucia Brisbane 2007</t>
  </si>
  <si>
    <t>vocabulary search (topological)</t>
  </si>
  <si>
    <t>confusion matrix, precision-recall</t>
  </si>
  <si>
    <t>pose error, execution time, \#nodes(t)</t>
  </si>
  <si>
    <t>floorplans, motion capture system (Mocap)</t>
  </si>
  <si>
    <t>grid (2D, location)</t>
  </si>
  <si>
    <t>NCLT, Oxford RobotCar</t>
  </si>
  <si>
    <t>feature (pole + corners, 2D)</t>
  </si>
  <si>
    <t>localization covariance</t>
  </si>
  <si>
    <t>-- (6m)</t>
  </si>
  <si>
    <t>ATE, intersection over union, mean average precision</t>
  </si>
  <si>
    <t xml:space="preserve">computational performance </t>
  </si>
  <si>
    <t>Gardens Point Campus of QUT, Nordlandsbanen</t>
  </si>
  <si>
    <t>appearance variance, computational performance, map sparsity</t>
  </si>
  <si>
    <t>camera (color, stereo), laser (3D)</t>
  </si>
  <si>
    <t>vocabulary search (location), point cloud matching (3D, 6DoF)</t>
  </si>
  <si>
    <t>topological (submaps, metric constraints)</t>
  </si>
  <si>
    <t>pose error, recognition rate, execution time, \#nodes(t)</t>
  </si>
  <si>
    <t>DGPS, large-scale SLAM</t>
  </si>
  <si>
    <t>6.5 (1w)</t>
  </si>
  <si>
    <t>wheel odometry, sensor (gray, mono)</t>
  </si>
  <si>
    <t>localization rate, execution time</t>
  </si>
  <si>
    <t>memory, multi-session</t>
  </si>
  <si>
    <t>odometry (2D / 3D, 3DoF, 6DoF), vocabulary search (topological)</t>
  </si>
  <si>
    <t>indoor, outdoor (air, ground)</t>
  </si>
  <si>
    <t>wheel odometry, laser (2D / 3D), camera (stereo, RGBD)</t>
  </si>
  <si>
    <t>ATE, execution time, \#nodes(t)</t>
  </si>
  <si>
    <t>EuRoC, KITTI, MIT Stata Center, TUM RGBD</t>
  </si>
  <si>
    <t>radar</t>
  </si>
  <si>
    <t>convergence, pose error, execution time</t>
  </si>
  <si>
    <t>indoor (air)</t>
  </si>
  <si>
    <t>computational performance, map sparsity</t>
  </si>
  <si>
    <t>EKF (3D, 6DoF)</t>
  </si>
  <si>
    <t>ATE, communication constraints</t>
  </si>
  <si>
    <t>camera (stereo), IMU</t>
  </si>
  <si>
    <t>1.32 (1y)</t>
  </si>
  <si>
    <t>feature (FREAK)</t>
  </si>
  <si>
    <t>intersection over union, localization drift, pose error</t>
  </si>
  <si>
    <t>camera (mono), laser (3D)</t>
  </si>
  <si>
    <t>pose error, recognition error, reprojection error, execution time</t>
  </si>
  <si>
    <t>odometry, reprojection error minimization (3D, 6DoF)</t>
  </si>
  <si>
    <t>feature (cluster descriptor, 2D)</t>
  </si>
  <si>
    <t>pose error, recognition rate, communication constraints, execution time, memory</t>
  </si>
  <si>
    <t>Alderley Brisbane, Freiburg Across Seasons, Nordlandsbanen, Oxford RobotCar, St Lucia Brisbane 2007</t>
  </si>
  <si>
    <t>similarity matching (topological), point cloud matching (2D, 3DoF)</t>
  </si>
  <si>
    <t>confusion matrix, pose error, precision-recall, recognition rate</t>
  </si>
  <si>
    <t>map merging (distributed)</t>
  </si>
  <si>
    <t>precision-recall, computational complexity</t>
  </si>
  <si>
    <t>appearance variance, computational complexity</t>
  </si>
  <si>
    <t>feature (2D, KD-tree), topological (3D point clouds, metric constraints)</t>
  </si>
  <si>
    <t>AUC, f1-score, pose error, precision-recall, execution time</t>
  </si>
  <si>
    <t>KITTI, YQ21</t>
  </si>
  <si>
    <t>place matching (location)</t>
  </si>
  <si>
    <t>confusion matrix</t>
  </si>
  <si>
    <t>10 (0.250)</t>
  </si>
  <si>
    <t>https://doi.org/10.1109/IROS45743.2020.9468884~</t>
  </si>
  <si>
    <t>pose error, execution time, memory</t>
  </si>
  <si>
    <t>large-scale SLAM, simulation gt</t>
  </si>
  <si>
    <t>Berlin Kudamm, Gardens Point Campus of QUT, Nordlandsbanen</t>
  </si>
  <si>
    <t>AUC, precision-recall, execution time, memory</t>
  </si>
  <si>
    <t>CMU-VL, St Lucia Brisbane 2007</t>
  </si>
  <si>
    <t>feature (semantic)</t>
  </si>
  <si>
    <t>wheel odometry, camera (color, mono), IMU</t>
  </si>
  <si>
    <t>ATE, recall, memory</t>
  </si>
  <si>
    <t>appearance variance, dynamic, multi-session</t>
  </si>
  <si>
    <t>bundle adjustment (3D, 6DoF)</t>
  </si>
  <si>
    <t>collaborative dynamic mapping</t>
  </si>
  <si>
    <t>camera (color, mono, thermal), laser (3D)</t>
  </si>
  <si>
    <t>ATE, map size(t)</t>
  </si>
  <si>
    <t>appearance variance, dynamic, map sparsity</t>
  </si>
  <si>
    <t>feature (poles, 2D)</t>
  </si>
  <si>
    <t>map accuracy, pose error</t>
  </si>
  <si>
    <t>image matching (location), MSCKF (3D, 6DoF)</t>
  </si>
  <si>
    <t>camera (color, mono), IMU</t>
  </si>
  <si>
    <t>City Center (FAB-MAP), KITTI, New College (FAB-MAP)</t>
  </si>
  <si>
    <t>grid (2D, GND, NDT)</t>
  </si>
  <si>
    <t>pose error, map size</t>
  </si>
  <si>
    <t>large-scale SLAM, RTK-GPS</t>
  </si>
  <si>
    <t>database (images, features, weights, pose)</t>
  </si>
  <si>
    <t>wheel odometry, camera (RGBD)</t>
  </si>
  <si>
    <t>pose error, recognition rate, execution time</t>
  </si>
  <si>
    <t>sequence matching (location)</t>
  </si>
  <si>
    <t>laser (2D / 3D)</t>
  </si>
  <si>
    <t>camera (stereo, RGBD)</t>
  </si>
  <si>
    <t>CBD, KITTI</t>
  </si>
  <si>
    <t>wheel odometry, laser (2D), IMU</t>
  </si>
  <si>
    <t>MulRan, Oxford Radar RobotCar</t>
  </si>
  <si>
    <t>laser (3D), radar</t>
  </si>
  <si>
    <t>confusion matrix, pose error, execution time</t>
  </si>
  <si>
    <t>wheel odometry, camera (color, mono), laser (3D), IMU</t>
  </si>
  <si>
    <t>map accuracy, localization corrections</t>
  </si>
  <si>
    <t>KAIST, Nordlandsbanen</t>
  </si>
  <si>
    <t>database (locations: BoTW)</t>
  </si>
  <si>
    <t>vocabulary search, image matching (location)</t>
  </si>
  <si>
    <t>City Center (FAB-MAP), EuRoC, KITTI, Lip6Indoor, Lip6Outdoor, Malaga 2009</t>
  </si>
  <si>
    <t>ATE, pose error, matching error, execution time</t>
  </si>
  <si>
    <t>-- (1d)</t>
  </si>
  <si>
    <t>AUC, recognition rate</t>
  </si>
  <si>
    <t>laser-based SLAM</t>
  </si>
  <si>
    <t>Alderley Brisbane, Nordlandsbanen, Oxford RobotCar, YQ21</t>
  </si>
  <si>
    <t>CMU-VL, Oxford RobotCar</t>
  </si>
  <si>
    <t>scan matching (location)</t>
  </si>
  <si>
    <t>wheel odometry, camera (color, mono), laser (2D), IMU</t>
  </si>
  <si>
    <t>map sparsity, memory</t>
  </si>
  <si>
    <t>point cloud matching (3D, 6DoF), visual odometry (3D, 6DoF)</t>
  </si>
  <si>
    <t>camera, laser (3D)</t>
  </si>
  <si>
    <t>pose error, precision-recall, CPU usage, memory</t>
  </si>
  <si>
    <t>AUC, precision-recall, execution time</t>
  </si>
  <si>
    <t>MulRan, NCLT, Oxford RobotCar</t>
  </si>
  <si>
    <t>point cloud matching (2D, 1DoF, location)</t>
  </si>
  <si>
    <t>confusion matrix, precision-recall, recognition rate, execution time</t>
  </si>
  <si>
    <t>City Center (FAB-MAP), KITTI, Lip6Indoor, Lip6Outdoor, Malaga 2009, New College</t>
  </si>
  <si>
    <t>feature (poles)</t>
  </si>
  <si>
    <t>pose error, recognition rate</t>
  </si>
  <si>
    <t>CMU-Seasons, RobotCar Seasons</t>
  </si>
  <si>
    <t>MSCKF (3D, 6DoF)</t>
  </si>
  <si>
    <t>point map (vector)</t>
  </si>
  <si>
    <t>ATE, execution time</t>
  </si>
  <si>
    <t>global bundle adjustment</t>
  </si>
  <si>
    <t>City Center (FAB-MAP), KITTI, Malaga 2009, St Lucia Brisbane 2007</t>
  </si>
  <si>
    <t>camera (mono), laser (3D), IMU, UWB</t>
  </si>
  <si>
    <t>optimization-based sensor fusion (3D, 6DoF)</t>
  </si>
  <si>
    <t>localization failures, execution time, memory</t>
  </si>
  <si>
    <t>IPLT, Oxford RobotCar</t>
  </si>
  <si>
    <t>Bonn RGB-D Dynamic, TUM RGBD</t>
  </si>
  <si>
    <t>camera (RGBD), IMU</t>
  </si>
  <si>
    <t>recognition rate, pose error, execution time</t>
  </si>
  <si>
    <t>EuRoC, KITTI, TUM RGBD</t>
  </si>
  <si>
    <t>MulRan, Oxford RobotCar, RADIATE</t>
  </si>
  <si>
    <t>EuRoC, NTU VIRAL</t>
  </si>
  <si>
    <t>index (col):</t>
  </si>
  <si>
    <t>DE5:</t>
  </si>
  <si>
    <t>D8:</t>
  </si>
  <si>
    <t>DE4:</t>
  </si>
  <si>
    <t>localization</t>
  </si>
  <si>
    <t>mapping</t>
  </si>
  <si>
    <t>DE3:</t>
  </si>
  <si>
    <t>DE2:</t>
  </si>
  <si>
    <t>DE9:</t>
  </si>
  <si>
    <t>D10: experiments dist + time</t>
  </si>
  <si>
    <t xml:space="preserve">      appearance</t>
  </si>
  <si>
    <t xml:space="preserve">      dynamic</t>
  </si>
  <si>
    <t xml:space="preserve">      sparsity</t>
  </si>
  <si>
    <t xml:space="preserve">      multi-session</t>
  </si>
  <si>
    <t xml:space="preserve">      computational</t>
  </si>
  <si>
    <t xml:space="preserve">      multi-robot</t>
  </si>
  <si>
    <t xml:space="preserve">      offline</t>
  </si>
  <si>
    <t xml:space="preserve">      online</t>
  </si>
  <si>
    <t xml:space="preserve">      indoor</t>
  </si>
  <si>
    <t xml:space="preserve">      outdoor</t>
  </si>
  <si>
    <t xml:space="preserve">      air</t>
  </si>
  <si>
    <t xml:space="preserve">      ground</t>
  </si>
  <si>
    <t xml:space="preserve">      water</t>
  </si>
  <si>
    <t xml:space="preserve">      exp self-acq</t>
  </si>
  <si>
    <t>-</t>
  </si>
  <si>
    <t xml:space="preserve"> </t>
  </si>
  <si>
    <t>DE6:</t>
  </si>
  <si>
    <t>environ + domain</t>
  </si>
  <si>
    <t>D11:</t>
  </si>
  <si>
    <t>datasets</t>
  </si>
  <si>
    <t>DE7:</t>
  </si>
  <si>
    <t>sensor</t>
  </si>
  <si>
    <t>St Lucia 2007</t>
  </si>
  <si>
    <t>New College, St Lucia 2007</t>
  </si>
  <si>
    <t>Bicocca (indoor), Ford Campus, Malaga 2009, New College, Nordlandsbanen, St Lucia 2007</t>
  </si>
  <si>
    <t>CMU-VL, Nordlandsbanen, St Lucia 2007</t>
  </si>
  <si>
    <t>CoBots</t>
  </si>
  <si>
    <t>Nordlandsbanen, St Lucia 2007</t>
  </si>
  <si>
    <t>CMU-VL, St Lucia 2007</t>
  </si>
  <si>
    <t>Alderley, Nordlandsbanen, Oxford RobotCar, YQ21</t>
  </si>
  <si>
    <t>City Center (FAB-MAP), KITTI, Malaga 2009, St Lucia 2007</t>
  </si>
  <si>
    <t>NCLT, Witham Wharf RGB-D</t>
  </si>
  <si>
    <t>MIT Stata Center, Witham Wharf RGB-D</t>
  </si>
  <si>
    <t>Witham Wharf RGB-D</t>
  </si>
  <si>
    <t>Gardens Point Campus</t>
  </si>
  <si>
    <t>Alderley</t>
  </si>
  <si>
    <t>FAS</t>
  </si>
  <si>
    <t>Kudamm</t>
  </si>
  <si>
    <t>CMU-VL, Gardens Point Campus</t>
  </si>
  <si>
    <t>Gardens Point Campus, Nordlandsbanen</t>
  </si>
  <si>
    <t>Alderley, FAS, Nordlandsbanen, Oxford RobotCar, St Lucia 2007</t>
  </si>
  <si>
    <t>Berlin Kudamm, Gardens Point Campus, Nordlandsbanen</t>
  </si>
  <si>
    <t>1d</t>
  </si>
  <si>
    <t>metrics</t>
  </si>
  <si>
    <t>D12:</t>
  </si>
  <si>
    <t>innovation covariance, pose error</t>
  </si>
  <si>
    <t>dictionary (BoW)</t>
  </si>
  <si>
    <t>visual odometry (3D, 6DoF), vocabulary tree (location)</t>
  </si>
  <si>
    <t>2d</t>
  </si>
  <si>
    <t>4d</t>
  </si>
  <si>
    <t>submap (2D point cloud, graph, 3DoF edges)</t>
  </si>
  <si>
    <t>5d</t>
  </si>
  <si>
    <t>SLAM-based</t>
  </si>
  <si>
    <t>pose error, ROC curves</t>
  </si>
  <si>
    <t>5w</t>
  </si>
  <si>
    <t>average point cloud likelihood, covariance eigenvalues, memory</t>
  </si>
  <si>
    <t>wheel odometry, camera (omni)</t>
  </si>
  <si>
    <t>feature (Harris corner detector)</t>
  </si>
  <si>
    <t>position</t>
  </si>
  <si>
    <t>feature (building edges)</t>
  </si>
  <si>
    <t>laser-based</t>
  </si>
  <si>
    <t>visual odometry (2D, 3DoF), Bayesian (location)</t>
  </si>
  <si>
    <t>experience (graph, pose + local views, 3DoF edges)</t>
  </si>
  <si>
    <t>pose graph (graph, 2D point clouds, 3DoF edges)</t>
  </si>
  <si>
    <t>dictionary (semantic hashing)</t>
  </si>
  <si>
    <t>feature matching (location)</t>
  </si>
  <si>
    <t>initial position, laser-based</t>
  </si>
  <si>
    <t>orientation error, similarity score</t>
  </si>
  <si>
    <t>FHW, FR079, FR101, Intel 2003</t>
  </si>
  <si>
    <t>2w</t>
  </si>
  <si>
    <t>wheel odometry (2D, 3DoF), particle filter (location)</t>
  </si>
  <si>
    <t>pose graph (graph, 3DoF edges)</t>
  </si>
  <si>
    <t>execution time, memory, precision-recall</t>
  </si>
  <si>
    <t>pose graph (graph)</t>
  </si>
  <si>
    <t>vocabulary tree (location)</t>
  </si>
  <si>
    <t>execution time, precision-recall</t>
  </si>
  <si>
    <t>Bayesian (2D, 3DoF)</t>
  </si>
  <si>
    <t>no pruning</t>
  </si>
  <si>
    <t>grid (occupancy, 2D)</t>
  </si>
  <si>
    <t>manual, SLAM-based</t>
  </si>
  <si>
    <t>simulation</t>
  </si>
  <si>
    <t>execution time, \#nodes</t>
  </si>
  <si>
    <t>pose error, \#nodes</t>
  </si>
  <si>
    <t>pose error, precision-recall, \#map points</t>
  </si>
  <si>
    <t>execution time, \#edges, \#nodes</t>
  </si>
  <si>
    <t>execution time, position error, \#edges, \#nodes</t>
  </si>
  <si>
    <t>position error, \#map points</t>
  </si>
  <si>
    <t>\#edges, \#nodes</t>
  </si>
  <si>
    <t>confusion matrix, precision-recall, \#nodes</t>
  </si>
  <si>
    <t>covariance eigenvalues, position error, \#map points</t>
  </si>
  <si>
    <t>manual, no pruning</t>
  </si>
  <si>
    <t>execution time, \#localization failures, \#nodes</t>
  </si>
  <si>
    <t>Fourier-Mellin transform matching (2D, 3DoF)</t>
  </si>
  <si>
    <t>submap (2D occupancy grid, graph, 3DoF edges)</t>
  </si>
  <si>
    <t>execution time, pose error, precision-recall</t>
  </si>
  <si>
    <t>3D NDT, grid (occupancy, 3D)</t>
  </si>
  <si>
    <t>execution time, map similarity</t>
  </si>
  <si>
    <t>feature (2D line segments)</t>
  </si>
  <si>
    <t>pose error, \#localization failures</t>
  </si>
  <si>
    <t>database (images, semantic visual topics)</t>
  </si>
  <si>
    <t>f-beta, precision-recall</t>
  </si>
  <si>
    <t>execution time, f-beta, precision-recall</t>
  </si>
  <si>
    <t>keyframe (graph)</t>
  </si>
  <si>
    <t>execution time, memory, pose error, precision-recall</t>
  </si>
  <si>
    <t>experience (graph, local views, observability edges)</t>
  </si>
  <si>
    <t>3m</t>
  </si>
  <si>
    <t>execution time, graph connectivity, \#edges, \#nodes</t>
  </si>
  <si>
    <t>point cloud (laser, 3D)</t>
  </si>
  <si>
    <t>map, targeted speed</t>
  </si>
  <si>
    <t>7m</t>
  </si>
  <si>
    <t>execution time, velocity error</t>
  </si>
  <si>
    <t>1w</t>
  </si>
  <si>
    <t>execution time, confusion matrix, precision-recall, \#nodes</t>
  </si>
  <si>
    <t>odometry, point cloud matching (2/3D, 3/6DoF)</t>
  </si>
  <si>
    <t>RTK-GPS, simulation</t>
  </si>
  <si>
    <t>execution time, KLD</t>
  </si>
  <si>
    <t>pose graph (graph, 2D/3D NDT)</t>
  </si>
  <si>
    <t>pose graph (graph, 6DoF edges)</t>
  </si>
  <si>
    <t>confusion matrix, execution time, precision-recall</t>
  </si>
  <si>
    <t>keyframe (graph, 6DoF edges)</t>
  </si>
  <si>
    <t>10d</t>
  </si>
  <si>
    <t>image sequence matching (location)</t>
  </si>
  <si>
    <t>database (images, sequence)</t>
  </si>
  <si>
    <t>computational complexity, confusion matrix, precision-recall</t>
  </si>
  <si>
    <t>dictionary (translation, winter - summer)</t>
  </si>
  <si>
    <t>ATE, execution time, pose error, recall, \#nodes</t>
  </si>
  <si>
    <t>grid (occupancy, 3D)</t>
  </si>
  <si>
    <t>environment model error, execution time</t>
  </si>
  <si>
    <t>feature labels</t>
  </si>
  <si>
    <t>execution time, f-score</t>
  </si>
  <si>
    <t>f-score, \#map points</t>
  </si>
  <si>
    <t>experience (graph, local views, 6DoF edges)</t>
  </si>
  <si>
    <t>memory, \#localization failures</t>
  </si>
  <si>
    <t>KLD, \#nodes</t>
  </si>
  <si>
    <t>pose graph (graph, planar segments, 6DoF edges)</t>
  </si>
  <si>
    <t>map model</t>
  </si>
  <si>
    <t>KLD, pose error, \#nodes</t>
  </si>
  <si>
    <t>reprojection minimization (3D, 6DoF)</t>
  </si>
  <si>
    <t>manual, simulation</t>
  </si>
  <si>
    <t>pose error, \#edges, \#nodes</t>
  </si>
  <si>
    <t>SIFT flow (3D, 6DoF)</t>
  </si>
  <si>
    <t>1y2m</t>
  </si>
  <si>
    <t>absolute alignment error</t>
  </si>
  <si>
    <t>execution time, f-score, precision-recall</t>
  </si>
  <si>
    <t>computational complexity, memory, pose error</t>
  </si>
  <si>
    <t>external tracking system</t>
  </si>
  <si>
    <t>112d</t>
  </si>
  <si>
    <t>computational complexity, f-score, precision-recall</t>
  </si>
  <si>
    <t>ATE, execution time, pose error</t>
  </si>
  <si>
    <t>keyframe (graph, Hamming distance edges)</t>
  </si>
  <si>
    <t>odometry (3D, 6DoF), vocabulary tree (location)</t>
  </si>
  <si>
    <t>wheel odometry, laser (2D, 3D), IMU</t>
  </si>
  <si>
    <t>4m</t>
  </si>
  <si>
    <t>map accuracy</t>
  </si>
  <si>
    <t>feature matching (3D, 6DoF), odometry (3D, 6DoF)</t>
  </si>
  <si>
    <t>submap (surfel, graph)</t>
  </si>
  <si>
    <t>1y6m</t>
  </si>
  <si>
    <t>execution time, memory</t>
  </si>
  <si>
    <t>image sequence matching (location), visual odometry (3D, 2DoF)</t>
  </si>
  <si>
    <t>execution time, pose error</t>
  </si>
  <si>
    <t>vocabulary hashing (location)</t>
  </si>
  <si>
    <t>external tracking system, map model</t>
  </si>
  <si>
    <t>execution time, pose error, \#nodes</t>
  </si>
  <si>
    <t>grid (location, 2D)</t>
  </si>
  <si>
    <t>feature (pole, corners)</t>
  </si>
  <si>
    <t>6m</t>
  </si>
  <si>
    <t>ATE, precision</t>
  </si>
  <si>
    <t xml:space="preserve">total: </t>
  </si>
  <si>
    <t>BoW (location), point cloud matching (3D, 6DoF)</t>
  </si>
  <si>
    <t>submap (graph, manifold)</t>
  </si>
  <si>
    <t>BoW (location), odometry (2/3D, 3/6DoF)</t>
  </si>
  <si>
    <t>ATE, execution time, \#nodes</t>
  </si>
  <si>
    <t>odometry, reprojection minimization (3D, 6DoF)</t>
  </si>
  <si>
    <t>feature (point clusters)</t>
  </si>
  <si>
    <t>feature matching (location), point cloud matching (2D, 3DoF)</t>
  </si>
  <si>
    <t>experience (graph)</t>
  </si>
  <si>
    <t>computational complexity, precision-recall</t>
  </si>
  <si>
    <t>particle filter (2D, 3DoF), point cloud matching (3D, 6DoF)</t>
  </si>
  <si>
    <t>execution time, f-score, pose error, precision-recall</t>
  </si>
  <si>
    <t>feature matching (3D, 6DoF)</t>
  </si>
  <si>
    <t>confusion matrix, matching accuracy</t>
  </si>
  <si>
    <t>simulation, SLAM-based</t>
  </si>
  <si>
    <t>execution time, memory, pose error</t>
  </si>
  <si>
    <t>ATE, memory, recall</t>
  </si>
  <si>
    <t>ATE, memory</t>
  </si>
  <si>
    <t>grid (geodetic, NDT)</t>
  </si>
  <si>
    <t>particle filter, point cloud matching (3D, 6DoF)</t>
  </si>
  <si>
    <t>RTK-GPS, SLAM-based</t>
  </si>
  <si>
    <t>memory, pose error</t>
  </si>
  <si>
    <t>database (images, features, pose)</t>
  </si>
  <si>
    <t>pose graph (graph, BoW)</t>
  </si>
  <si>
    <t>location matching (location)</t>
  </si>
  <si>
    <t>grid (feature, 2D)</t>
  </si>
  <si>
    <t>dictionary (BoTW, incremental)</t>
  </si>
  <si>
    <t>ATE, execution time, matching error, pose error</t>
  </si>
  <si>
    <t>feature matching, sequence matching (location)</t>
  </si>
  <si>
    <t>laser odometry (3D, 6DoF)</t>
  </si>
  <si>
    <t>CPU usage, memory, pose error, precision-recall</t>
  </si>
  <si>
    <t>magnetic (vector)</t>
  </si>
  <si>
    <t>execution time, memory, \#localization failures</t>
  </si>
  <si>
    <t>gt sparsity</t>
  </si>
  <si>
    <t>vo+key</t>
  </si>
  <si>
    <t>ba+key</t>
  </si>
  <si>
    <t>vo+ba+key</t>
  </si>
  <si>
    <t>[1]</t>
  </si>
  <si>
    <t>[2]</t>
  </si>
  <si>
    <t>[3]</t>
  </si>
  <si>
    <t>[4]</t>
  </si>
  <si>
    <t>point cloud matching, visual odometry (3D, 6DoF)</t>
  </si>
  <si>
    <t>check?</t>
  </si>
  <si>
    <t>[5]</t>
  </si>
  <si>
    <t>odo+camera+imu</t>
  </si>
  <si>
    <t>odometry (3D, 6DoF), BoW (location)</t>
  </si>
  <si>
    <t>checked</t>
  </si>
  <si>
    <t>to check</t>
  </si>
  <si>
    <t>img matching</t>
  </si>
  <si>
    <t>[6]</t>
  </si>
  <si>
    <t>BoW (location)</t>
  </si>
  <si>
    <t>EKF (3D, 6DoF), feature matching (location)</t>
  </si>
  <si>
    <t>BoW, feature matching (location)</t>
  </si>
  <si>
    <t>visual odometry (2D, 3DoF), feature matching (location)</t>
  </si>
  <si>
    <t>f-score, precision-recall</t>
  </si>
  <si>
    <t>pose covariance, \#map points</t>
  </si>
  <si>
    <t>keyframe (graph), submap (image, graph)</t>
  </si>
  <si>
    <t>pose graph (graph, similarity edges)</t>
  </si>
  <si>
    <t>database (images, image features)</t>
  </si>
  <si>
    <t>confusion matrix, localization rate</t>
  </si>
  <si>
    <t>execution time, localization rate, memory</t>
  </si>
  <si>
    <t>execution time, localization rate, pose error</t>
  </si>
  <si>
    <t>computational complexity, execution time, localization rate</t>
  </si>
  <si>
    <t>localization rate</t>
  </si>
  <si>
    <t>execution time, localization rate, pose covariance, pose error</t>
  </si>
  <si>
    <t>execution time, localization rate, pose error, \#nodes</t>
  </si>
  <si>
    <t>confusion matrix, localization rate, pose error, precision-recall</t>
  </si>
  <si>
    <t>localization rate, precision-recall</t>
  </si>
  <si>
    <t>localization rate, pose error</t>
  </si>
  <si>
    <t>computational complexity, localization rate, pose error</t>
  </si>
  <si>
    <t>f-score, localization rate, \#nodes</t>
  </si>
  <si>
    <t>computational complexity, localization rate, pose error, \#map points</t>
  </si>
  <si>
    <t>execution time, localization rate, pose error, reprojection error</t>
  </si>
  <si>
    <t>communication constraints, execution time, localization rate, memory, pose error</t>
  </si>
  <si>
    <t>execution time, \#localization failures</t>
  </si>
  <si>
    <t>execution time, KLD, \#nodes</t>
  </si>
  <si>
    <t>plain text (non-image), png (image + depth), ROS bag</t>
  </si>
  <si>
    <t>pose covariance</t>
  </si>
  <si>
    <t>Localization</t>
  </si>
  <si>
    <t>Mapping</t>
  </si>
  <si>
    <t>Execution mode</t>
  </si>
  <si>
    <t>Non-public experiments</t>
  </si>
  <si>
    <t>Ground-truth</t>
  </si>
  <si>
    <t>Distance and time characteristics</t>
  </si>
  <si>
    <t>which metrics are used for evaluation: average traveled error (ATE), pose error (along time, mean, std), execution time, memory, precision-recall, f-score, confusion matrix…</t>
  </si>
  <si>
    <t>if and which public datasets are used in the experiments: KITTI, Oxford RobotCar, Nordlandsbeen, MIT Stata Center, Intel</t>
  </si>
  <si>
    <t>how ground-truth for non-public data is obtained or its type, if available: external tracking system, GPS, SLAM-based, manual (annotation, labeling, manual correction, measures, …)</t>
  </si>
  <si>
    <t>relative to the non-public experiments if available, as follows: total distance (km) of the non-public experiments; path (km), in the case of repetitive paths; total time (h) in terms of continuous operation; time interval (day/week/month/year, or d/w/m/y) between the first and the last run</t>
  </si>
  <si>
    <t>if the authors performed experiments or tests with non-public data</t>
  </si>
  <si>
    <t>which sensors considered in the methodologies: wheel odometry, IMU, laser (2D/3D), camera (monocular / stereo / omnidirectional), sonar, radar, GPS, or a combination of the previous sensors</t>
  </si>
  <si>
    <t>type of environment (indoor, outdoor) and domains (air, ground, water) tested with the proposed methodologies</t>
  </si>
  <si>
    <t>offline, online, if requires both, or if no information on this item: if "online", assumed that it is able to execute the algorithm both online and offline independently; "both" means that the method requires an offline computation and also an online one (dependent on each other)</t>
  </si>
  <si>
    <t>if the proposed methodologies consider multi-robot systems: yes / no</t>
  </si>
  <si>
    <t>type of the map. focused on how new information is added to the map the type of information: grid, features, topological (graph SLAM, experience maps), database (images, global features, …)</t>
  </si>
  <si>
    <t>how the robot localizes itself and the type of localizer: Bayesian, particle filter, feature matching, point cloud matching, ...</t>
  </si>
  <si>
    <t>long-term factors the works consider in their proposed approach and experiments: appearance - varying conditions, appearance changes, … | dynamics - environment dynamics, dynamic elements | …, sparsity - map pruning, redundant data removal, ... | multi-session - map management | computational - memory management, efficiency, ...</t>
  </si>
  <si>
    <t>camera (color, mono, stereo, RGBD)</t>
  </si>
  <si>
    <t>camera (gray, mono), IMU, DVL</t>
  </si>
  <si>
    <t>camera (mono, RGBD), laser (2D)</t>
  </si>
  <si>
    <t>camera (mono, stereo)</t>
  </si>
  <si>
    <t>camera (mono), laser (2D/3D)</t>
  </si>
  <si>
    <t>laser (2D/3D)</t>
  </si>
  <si>
    <t>wheel odometry, camera (stereo, RGBD), IMU</t>
  </si>
  <si>
    <t>wheel odometry, camera (stereo, RGBD), laser (2D/3D)</t>
  </si>
  <si>
    <t>bundle adjustment, sensor fusion (3D, 6DoF)</t>
  </si>
  <si>
    <t>dictionary (BoW, location category)</t>
  </si>
  <si>
    <t>dictionary (BoW, hierarchical tree)</t>
  </si>
  <si>
    <t>dictionary (incremental)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</si>
</sst>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0"/>
      <color theme="1"/>
      <name val="Arial"/>
      <family val="2"/>
    </font>
    <font>
      <b/>
      <sz val="10"/>
      <color theme="1"/>
      <name val="Arial"/>
      <family val="2"/>
    </font>
    <font>
      <b/>
      <sz val="8"/>
      <color theme="1"/>
      <name val="Arial"/>
      <family val="2"/>
    </font>
    <font>
      <sz val="8"/>
      <color theme="1"/>
      <name val="Arial"/>
      <family val="2"/>
    </font>
    <font>
      <sz val="8"/>
      <name val="Calibri"/>
      <family val="2"/>
      <scheme val="minor"/>
    </font>
    <font>
      <u/>
      <sz val="8"/>
      <color theme="10"/>
      <name val="Arial"/>
      <family val="2"/>
    </font>
    <font>
      <sz val="9"/>
      <color indexed="81"/>
      <name val="Tahoma"/>
      <family val="2"/>
    </font>
    <font>
      <b/>
      <sz val="9"/>
      <color indexed="81"/>
      <name val="Tahoma"/>
      <family val="2"/>
    </font>
    <font>
      <i/>
      <sz val="8"/>
      <color theme="1"/>
      <name val="Arial"/>
      <family val="2"/>
    </font>
  </fonts>
  <fills count="4">
    <fill>
      <patternFill patternType="none"/>
    </fill>
    <fill>
      <patternFill patternType="gray125"/>
    </fill>
    <fill>
      <patternFill patternType="solid">
        <fgColor theme="1" tint="4.9989318521683403E-2"/>
        <bgColor indexed="64"/>
      </patternFill>
    </fill>
    <fill>
      <patternFill patternType="solid">
        <fgColor theme="9" tint="0.79998168889431442"/>
        <bgColor indexed="64"/>
      </patternFill>
    </fill>
  </fills>
  <borders count="10">
    <border>
      <left/>
      <right/>
      <top/>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top style="thin">
        <color indexed="64"/>
      </top>
      <bottom/>
      <diagonal/>
    </border>
    <border>
      <left style="thin">
        <color auto="1"/>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6" fillId="0" borderId="0" applyNumberFormat="0" applyFill="0" applyBorder="0" applyAlignment="0" applyProtection="0"/>
  </cellStyleXfs>
  <cellXfs count="106">
    <xf numFmtId="0" fontId="0" fillId="0" borderId="0" xfId="0"/>
    <xf numFmtId="0" fontId="1" fillId="0" borderId="0" xfId="0" applyFont="1"/>
    <xf numFmtId="0" fontId="1" fillId="0" borderId="0" xfId="0" applyNumberFormat="1" applyFont="1"/>
    <xf numFmtId="0" fontId="2" fillId="0" borderId="0" xfId="0" applyFont="1"/>
    <xf numFmtId="0" fontId="3" fillId="0" borderId="0" xfId="0" applyFont="1"/>
    <xf numFmtId="0" fontId="2" fillId="0" borderId="0" xfId="0" applyFont="1" applyAlignment="1">
      <alignment wrapText="1"/>
    </xf>
    <xf numFmtId="0" fontId="1" fillId="0" borderId="0" xfId="0" applyFont="1" applyAlignment="1">
      <alignment horizontal="left" vertical="top"/>
    </xf>
    <xf numFmtId="0" fontId="1" fillId="0" borderId="0" xfId="0" applyFont="1" applyAlignment="1">
      <alignment horizontal="left" vertical="top" wrapText="1"/>
    </xf>
    <xf numFmtId="0" fontId="2" fillId="0" borderId="0" xfId="0" applyFont="1" applyAlignment="1"/>
    <xf numFmtId="0" fontId="1" fillId="0" borderId="0" xfId="0" applyFont="1" applyAlignment="1"/>
    <xf numFmtId="0" fontId="3" fillId="0" borderId="0" xfId="0" applyFont="1" applyAlignment="1">
      <alignment wrapText="1"/>
    </xf>
    <xf numFmtId="0" fontId="4" fillId="0" borderId="0" xfId="0" applyFont="1" applyAlignment="1">
      <alignment horizontal="left" vertical="top"/>
    </xf>
    <xf numFmtId="0" fontId="4" fillId="0" borderId="0" xfId="0" applyFont="1" applyAlignment="1">
      <alignment horizontal="left" vertical="top" wrapText="1"/>
    </xf>
    <xf numFmtId="0" fontId="3" fillId="0" borderId="0" xfId="0" applyFont="1" applyAlignment="1">
      <alignment horizontal="left"/>
    </xf>
    <xf numFmtId="0" fontId="4" fillId="0" borderId="0" xfId="0" applyFont="1" applyAlignment="1">
      <alignment horizontal="right" vertical="top"/>
    </xf>
    <xf numFmtId="0" fontId="3" fillId="0" borderId="0" xfId="0" applyFont="1" applyAlignment="1">
      <alignment textRotation="90"/>
    </xf>
    <xf numFmtId="0" fontId="4" fillId="0" borderId="0" xfId="0" applyFont="1" applyAlignment="1">
      <alignment horizontal="center"/>
    </xf>
    <xf numFmtId="0" fontId="3" fillId="0" borderId="0" xfId="0" applyFont="1" applyAlignment="1"/>
    <xf numFmtId="0" fontId="4" fillId="0" borderId="0" xfId="0" applyFont="1" applyAlignment="1">
      <alignment vertical="top" wrapText="1"/>
    </xf>
    <xf numFmtId="0" fontId="4" fillId="0" borderId="0" xfId="0" applyFont="1" applyAlignment="1">
      <alignment horizontal="center" vertical="top" wrapText="1"/>
    </xf>
    <xf numFmtId="0" fontId="4" fillId="0" borderId="0" xfId="0" quotePrefix="1" applyFont="1" applyAlignment="1">
      <alignment horizontal="center" vertical="top" wrapText="1"/>
    </xf>
    <xf numFmtId="0" fontId="4" fillId="0" borderId="0" xfId="0" quotePrefix="1" applyFont="1" applyAlignment="1">
      <alignment horizontal="left" vertical="top" wrapText="1"/>
    </xf>
    <xf numFmtId="0" fontId="4" fillId="0" borderId="0" xfId="0" applyFont="1" applyFill="1" applyAlignment="1">
      <alignment vertical="top" wrapText="1"/>
    </xf>
    <xf numFmtId="0" fontId="4" fillId="0" borderId="0" xfId="0" applyFont="1" applyFill="1" applyAlignment="1">
      <alignment horizontal="center" vertical="top" wrapText="1"/>
    </xf>
    <xf numFmtId="0" fontId="6" fillId="0" borderId="0" xfId="1" applyAlignment="1">
      <alignment horizontal="left" vertical="top"/>
    </xf>
    <xf numFmtId="0" fontId="3" fillId="0" borderId="0" xfId="0" applyFont="1" applyAlignment="1">
      <alignment horizontal="center"/>
    </xf>
    <xf numFmtId="0" fontId="9" fillId="0" borderId="0" xfId="0" applyFont="1" applyAlignment="1">
      <alignment horizontal="center"/>
    </xf>
    <xf numFmtId="0" fontId="3" fillId="0" borderId="4" xfId="0" applyFont="1" applyBorder="1" applyAlignment="1">
      <alignment horizontal="left"/>
    </xf>
    <xf numFmtId="0" fontId="3" fillId="0" borderId="4" xfId="0" applyFont="1" applyBorder="1" applyAlignment="1">
      <alignment horizontal="center" textRotation="90"/>
    </xf>
    <xf numFmtId="0" fontId="9" fillId="0" borderId="1" xfId="0" applyFont="1" applyBorder="1" applyAlignment="1">
      <alignment horizontal="center"/>
    </xf>
    <xf numFmtId="0" fontId="9" fillId="0" borderId="3" xfId="0" applyFont="1" applyBorder="1" applyAlignment="1">
      <alignment horizontal="center"/>
    </xf>
    <xf numFmtId="0" fontId="3" fillId="0" borderId="9" xfId="0" applyFont="1" applyBorder="1" applyAlignment="1">
      <alignment horizontal="left"/>
    </xf>
    <xf numFmtId="0" fontId="3" fillId="0" borderId="9" xfId="0" applyFont="1" applyBorder="1" applyAlignment="1">
      <alignment horizontal="center" textRotation="90"/>
    </xf>
    <xf numFmtId="0" fontId="3" fillId="0" borderId="6" xfId="0" applyFont="1" applyBorder="1" applyAlignment="1">
      <alignment horizontal="center" textRotation="90"/>
    </xf>
    <xf numFmtId="0" fontId="3" fillId="0" borderId="7" xfId="0" applyFont="1" applyBorder="1" applyAlignment="1">
      <alignment horizontal="center" textRotation="90"/>
    </xf>
    <xf numFmtId="0" fontId="9" fillId="0" borderId="2" xfId="0" applyFont="1" applyBorder="1" applyAlignment="1">
      <alignment horizontal="center"/>
    </xf>
    <xf numFmtId="0" fontId="3" fillId="0" borderId="2" xfId="0" applyFont="1" applyBorder="1" applyAlignment="1">
      <alignment horizontal="center"/>
    </xf>
    <xf numFmtId="0" fontId="9" fillId="0" borderId="0" xfId="0" applyFont="1" applyBorder="1" applyAlignment="1">
      <alignment horizontal="center"/>
    </xf>
    <xf numFmtId="0" fontId="4" fillId="0" borderId="0" xfId="0" applyFont="1" applyAlignment="1">
      <alignment vertical="top"/>
    </xf>
    <xf numFmtId="0" fontId="4" fillId="0" borderId="0" xfId="0" applyFont="1" applyAlignment="1">
      <alignment horizontal="center" vertical="top"/>
    </xf>
    <xf numFmtId="0" fontId="4" fillId="0" borderId="3" xfId="0" applyFont="1" applyBorder="1" applyAlignment="1">
      <alignment vertical="top" wrapText="1"/>
    </xf>
    <xf numFmtId="0" fontId="4" fillId="0" borderId="5" xfId="0" applyFont="1" applyBorder="1" applyAlignment="1">
      <alignment vertical="top"/>
    </xf>
    <xf numFmtId="0" fontId="4" fillId="0" borderId="8" xfId="0" applyFont="1" applyBorder="1" applyAlignment="1">
      <alignment vertical="top"/>
    </xf>
    <xf numFmtId="0" fontId="4" fillId="0" borderId="3" xfId="0" applyFont="1" applyBorder="1" applyAlignment="1">
      <alignment vertical="top"/>
    </xf>
    <xf numFmtId="0" fontId="4" fillId="0" borderId="1" xfId="0" applyFont="1" applyBorder="1" applyAlignment="1">
      <alignment horizontal="center" vertical="top" wrapText="1"/>
    </xf>
    <xf numFmtId="0" fontId="4" fillId="0" borderId="3" xfId="0" applyFont="1" applyBorder="1" applyAlignment="1">
      <alignment horizontal="center" vertical="top" wrapText="1"/>
    </xf>
    <xf numFmtId="0" fontId="4" fillId="0" borderId="5" xfId="0" applyFont="1" applyBorder="1" applyAlignment="1">
      <alignment horizontal="center" vertical="top"/>
    </xf>
    <xf numFmtId="0" fontId="4" fillId="0" borderId="0" xfId="0" applyFont="1" applyBorder="1" applyAlignment="1">
      <alignment horizontal="center" vertical="top" wrapText="1"/>
    </xf>
    <xf numFmtId="0" fontId="4" fillId="0" borderId="1" xfId="0" quotePrefix="1" applyFont="1" applyBorder="1" applyAlignment="1">
      <alignment horizontal="center" vertical="top" wrapText="1"/>
    </xf>
    <xf numFmtId="0" fontId="9" fillId="2" borderId="3" xfId="0" applyFont="1" applyFill="1" applyBorder="1" applyAlignment="1">
      <alignment horizontal="center"/>
    </xf>
    <xf numFmtId="0" fontId="3" fillId="2" borderId="2" xfId="0" applyFont="1" applyFill="1" applyBorder="1" applyAlignment="1">
      <alignment horizontal="center"/>
    </xf>
    <xf numFmtId="0" fontId="3" fillId="2" borderId="9" xfId="0" quotePrefix="1" applyFont="1" applyFill="1" applyBorder="1" applyAlignment="1">
      <alignment horizontal="left"/>
    </xf>
    <xf numFmtId="0" fontId="4" fillId="2" borderId="3" xfId="0" applyFont="1" applyFill="1" applyBorder="1" applyAlignment="1">
      <alignment vertical="top" wrapText="1"/>
    </xf>
    <xf numFmtId="0" fontId="4" fillId="2" borderId="5" xfId="0" applyFont="1" applyFill="1" applyBorder="1" applyAlignment="1">
      <alignment vertical="top"/>
    </xf>
    <xf numFmtId="0" fontId="4" fillId="2" borderId="0" xfId="0" applyFont="1" applyFill="1" applyAlignment="1">
      <alignment vertical="top"/>
    </xf>
    <xf numFmtId="0" fontId="4" fillId="3" borderId="3" xfId="0" applyFont="1" applyFill="1" applyBorder="1" applyAlignment="1">
      <alignment horizontal="center" vertical="top" wrapText="1"/>
    </xf>
    <xf numFmtId="0" fontId="4" fillId="0" borderId="3" xfId="0" applyFont="1" applyFill="1" applyBorder="1" applyAlignment="1">
      <alignment horizontal="center" vertical="top" wrapText="1"/>
    </xf>
    <xf numFmtId="0" fontId="4" fillId="0" borderId="3" xfId="0" applyNumberFormat="1" applyFont="1" applyBorder="1" applyAlignment="1">
      <alignment horizontal="center" vertical="top" wrapText="1"/>
    </xf>
    <xf numFmtId="0" fontId="3" fillId="0" borderId="2" xfId="0" quotePrefix="1" applyFont="1" applyBorder="1" applyAlignment="1">
      <alignment horizontal="center"/>
    </xf>
    <xf numFmtId="0" fontId="4" fillId="3" borderId="3" xfId="0" applyNumberFormat="1" applyFont="1" applyFill="1" applyBorder="1" applyAlignment="1">
      <alignment horizontal="center" vertical="top" wrapText="1"/>
    </xf>
    <xf numFmtId="0" fontId="4" fillId="0" borderId="3" xfId="0" applyNumberFormat="1" applyFont="1" applyFill="1" applyBorder="1" applyAlignment="1">
      <alignment horizontal="center" vertical="top" wrapText="1"/>
    </xf>
    <xf numFmtId="0" fontId="4" fillId="3" borderId="3" xfId="0" applyFont="1" applyFill="1" applyBorder="1" applyAlignment="1">
      <alignment horizontal="center"/>
    </xf>
    <xf numFmtId="0" fontId="4" fillId="0" borderId="2" xfId="0" applyFont="1" applyBorder="1" applyAlignment="1">
      <alignment horizontal="center"/>
    </xf>
    <xf numFmtId="0" fontId="4" fillId="0" borderId="0" xfId="0" applyFont="1" applyFill="1" applyBorder="1" applyAlignment="1">
      <alignment horizontal="center" vertical="top" wrapText="1"/>
    </xf>
    <xf numFmtId="0" fontId="4" fillId="0" borderId="1" xfId="0" applyFont="1" applyFill="1" applyBorder="1" applyAlignment="1">
      <alignment horizontal="center" vertical="top" wrapText="1"/>
    </xf>
    <xf numFmtId="0" fontId="9" fillId="0" borderId="0" xfId="0" applyFont="1" applyFill="1" applyAlignment="1">
      <alignment horizontal="left"/>
    </xf>
    <xf numFmtId="0" fontId="3" fillId="0" borderId="0" xfId="0" applyFont="1" applyFill="1" applyAlignment="1">
      <alignment horizontal="center"/>
    </xf>
    <xf numFmtId="0" fontId="3" fillId="0" borderId="4" xfId="0" applyFont="1" applyFill="1" applyBorder="1" applyAlignment="1">
      <alignment horizontal="left"/>
    </xf>
    <xf numFmtId="0" fontId="4" fillId="0" borderId="0" xfId="0" applyFont="1" applyFill="1" applyAlignment="1">
      <alignment vertical="top"/>
    </xf>
    <xf numFmtId="0" fontId="4" fillId="0" borderId="5" xfId="0" applyFont="1" applyFill="1" applyBorder="1" applyAlignment="1">
      <alignment vertical="top"/>
    </xf>
    <xf numFmtId="0" fontId="9" fillId="0" borderId="0" xfId="0" applyFont="1" applyFill="1" applyAlignment="1">
      <alignment horizontal="center"/>
    </xf>
    <xf numFmtId="0" fontId="9" fillId="0" borderId="2" xfId="0" applyFont="1" applyFill="1" applyBorder="1" applyAlignment="1">
      <alignment horizontal="center"/>
    </xf>
    <xf numFmtId="0" fontId="9" fillId="0" borderId="1" xfId="0" applyFont="1" applyFill="1" applyBorder="1" applyAlignment="1">
      <alignment horizontal="center"/>
    </xf>
    <xf numFmtId="0" fontId="9" fillId="0" borderId="0" xfId="0" applyFont="1" applyFill="1" applyBorder="1" applyAlignment="1">
      <alignment horizontal="center"/>
    </xf>
    <xf numFmtId="0" fontId="9" fillId="0" borderId="3" xfId="0" applyFont="1" applyFill="1" applyBorder="1" applyAlignment="1">
      <alignment horizontal="center"/>
    </xf>
    <xf numFmtId="0" fontId="3" fillId="0" borderId="2" xfId="0" applyFont="1" applyFill="1" applyBorder="1" applyAlignment="1">
      <alignment horizontal="center"/>
    </xf>
    <xf numFmtId="0" fontId="3" fillId="0" borderId="1" xfId="0" applyFont="1" applyFill="1" applyBorder="1" applyAlignment="1"/>
    <xf numFmtId="0" fontId="3" fillId="0" borderId="0" xfId="0" applyFont="1" applyFill="1" applyBorder="1" applyAlignment="1"/>
    <xf numFmtId="0" fontId="3" fillId="0" borderId="3" xfId="0" applyFont="1" applyFill="1" applyBorder="1" applyAlignment="1"/>
    <xf numFmtId="0" fontId="3" fillId="0" borderId="1" xfId="0" applyFont="1" applyFill="1" applyBorder="1" applyAlignment="1">
      <alignment horizontal="center"/>
    </xf>
    <xf numFmtId="0" fontId="3" fillId="0" borderId="3" xfId="0" applyFont="1" applyFill="1" applyBorder="1" applyAlignment="1">
      <alignment horizontal="center"/>
    </xf>
    <xf numFmtId="0" fontId="3" fillId="0" borderId="0" xfId="0" applyFont="1" applyFill="1" applyBorder="1" applyAlignment="1">
      <alignment horizontal="center"/>
    </xf>
    <xf numFmtId="0" fontId="3" fillId="0" borderId="9" xfId="0" applyFont="1" applyFill="1" applyBorder="1" applyAlignment="1">
      <alignment horizontal="left"/>
    </xf>
    <xf numFmtId="0" fontId="3" fillId="0" borderId="4" xfId="0" applyFont="1" applyFill="1" applyBorder="1" applyAlignment="1">
      <alignment horizontal="center" textRotation="90"/>
    </xf>
    <xf numFmtId="0" fontId="3" fillId="0" borderId="6" xfId="0" applyFont="1" applyFill="1" applyBorder="1" applyAlignment="1">
      <alignment horizontal="left"/>
    </xf>
    <xf numFmtId="0" fontId="3" fillId="0" borderId="7" xfId="0" applyFont="1" applyFill="1" applyBorder="1" applyAlignment="1">
      <alignment horizontal="left"/>
    </xf>
    <xf numFmtId="0" fontId="3" fillId="0" borderId="9" xfId="0" applyFont="1" applyFill="1" applyBorder="1" applyAlignment="1">
      <alignment horizontal="center" textRotation="90"/>
    </xf>
    <xf numFmtId="0" fontId="3" fillId="0" borderId="6" xfId="0" applyFont="1" applyFill="1" applyBorder="1" applyAlignment="1">
      <alignment horizontal="center" textRotation="90"/>
    </xf>
    <xf numFmtId="0" fontId="3" fillId="0" borderId="7" xfId="0" applyFont="1" applyFill="1" applyBorder="1" applyAlignment="1">
      <alignment horizontal="center" textRotation="90"/>
    </xf>
    <xf numFmtId="0" fontId="4" fillId="0" borderId="0" xfId="0" applyFont="1" applyFill="1" applyAlignment="1">
      <alignment horizontal="center" vertical="top"/>
    </xf>
    <xf numFmtId="0" fontId="6" fillId="0" borderId="0" xfId="1" applyFill="1" applyAlignment="1">
      <alignment vertical="top"/>
    </xf>
    <xf numFmtId="0" fontId="4" fillId="0" borderId="1" xfId="0" applyFont="1" applyFill="1" applyBorder="1" applyAlignment="1">
      <alignment vertical="top"/>
    </xf>
    <xf numFmtId="0" fontId="4" fillId="0" borderId="0" xfId="0" quotePrefix="1" applyFont="1" applyFill="1" applyAlignment="1">
      <alignment vertical="top" wrapText="1"/>
    </xf>
    <xf numFmtId="0" fontId="4" fillId="0" borderId="2" xfId="0" applyFont="1" applyFill="1" applyBorder="1" applyAlignment="1">
      <alignment horizontal="center" vertical="top" wrapText="1"/>
    </xf>
    <xf numFmtId="0" fontId="4" fillId="0" borderId="2" xfId="0" applyFont="1" applyFill="1" applyBorder="1" applyAlignment="1">
      <alignment vertical="top" wrapText="1"/>
    </xf>
    <xf numFmtId="0" fontId="4" fillId="0" borderId="2" xfId="0" quotePrefix="1" applyFont="1" applyFill="1" applyBorder="1" applyAlignment="1">
      <alignment horizontal="center" vertical="top" wrapText="1"/>
    </xf>
    <xf numFmtId="0" fontId="4" fillId="0" borderId="9" xfId="0" applyFont="1" applyFill="1" applyBorder="1" applyAlignment="1">
      <alignment vertical="top"/>
    </xf>
    <xf numFmtId="0" fontId="3" fillId="0" borderId="1" xfId="0" applyFont="1" applyFill="1" applyBorder="1" applyAlignment="1">
      <alignment horizontal="right" vertical="top"/>
    </xf>
    <xf numFmtId="0" fontId="4" fillId="0" borderId="5" xfId="0" applyFont="1" applyFill="1" applyBorder="1" applyAlignment="1">
      <alignment horizontal="center" vertical="top"/>
    </xf>
    <xf numFmtId="0" fontId="3" fillId="0" borderId="1" xfId="0" applyFont="1" applyFill="1" applyBorder="1" applyAlignment="1">
      <alignment horizontal="center"/>
    </xf>
    <xf numFmtId="0" fontId="3" fillId="0" borderId="3" xfId="0" applyFont="1" applyFill="1" applyBorder="1" applyAlignment="1">
      <alignment horizontal="center"/>
    </xf>
    <xf numFmtId="0" fontId="3" fillId="0" borderId="0" xfId="0" applyFont="1" applyFill="1" applyBorder="1" applyAlignment="1">
      <alignment horizontal="center"/>
    </xf>
    <xf numFmtId="0" fontId="3" fillId="0" borderId="1" xfId="0" applyFont="1" applyBorder="1" applyAlignment="1">
      <alignment horizontal="center"/>
    </xf>
    <xf numFmtId="0" fontId="3" fillId="0" borderId="0" xfId="0" applyFont="1" applyBorder="1" applyAlignment="1">
      <alignment horizontal="center"/>
    </xf>
    <xf numFmtId="0" fontId="3" fillId="0" borderId="3" xfId="0" applyFont="1" applyBorder="1" applyAlignment="1">
      <alignment horizontal="center"/>
    </xf>
    <xf numFmtId="0" fontId="3" fillId="0" borderId="0" xfId="0" applyFont="1" applyAlignment="1">
      <alignment horizontal="center"/>
    </xf>
  </cellXfs>
  <cellStyles count="2">
    <cellStyle name="Hyperlink" xfId="1" builtinId="8" customBuiltin="1"/>
    <cellStyle name="Normal" xfId="0" builtinId="0"/>
  </cellStyles>
  <dxfs count="110">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indent="0" justifyLastLine="0" shrinkToFit="0" readingOrder="0"/>
    </dxf>
    <dxf>
      <font>
        <b/>
        <i val="0"/>
        <strike val="0"/>
        <condense val="0"/>
        <extend val="0"/>
        <outline val="0"/>
        <shadow val="0"/>
        <u val="none"/>
        <vertAlign val="baseline"/>
        <sz val="8"/>
        <color theme="1"/>
        <name val="Arial"/>
        <family val="2"/>
        <scheme val="none"/>
      </font>
      <alignment horizontal="general" vertical="bottom" textRotation="90" wrapText="0"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right" vertical="top" textRotation="0" wrapText="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numFmt numFmtId="0" formatCode="General"/>
      <fill>
        <patternFill patternType="none">
          <fgColor indexed="64"/>
          <bgColor auto="1"/>
        </patternFill>
      </fill>
      <alignment horizontal="center" vertical="top" textRotation="0" wrapText="1" indent="0" justifyLastLine="0" shrinkToFit="0" readingOrder="0"/>
      <border diagonalUp="0" diagonalDown="0" outline="0">
        <right style="thin">
          <color indexed="64"/>
        </right>
      </border>
    </dxf>
    <dxf>
      <font>
        <b val="0"/>
        <i val="0"/>
        <strike val="0"/>
        <condense val="0"/>
        <extend val="0"/>
        <outline val="0"/>
        <shadow val="0"/>
        <u val="none"/>
        <vertAlign val="baseline"/>
        <sz val="8"/>
        <color theme="1"/>
        <name val="Arial"/>
        <family val="2"/>
        <scheme val="none"/>
      </font>
      <numFmt numFmtId="0" formatCode="Genera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numFmt numFmtId="0" formatCode="General"/>
      <alignment horizontal="center" vertical="top" textRotation="0" wrapText="1" indent="0" justifyLastLine="0" shrinkToFit="0" readingOrder="0"/>
      <border diagonalUp="0" diagonalDown="0">
        <right style="thin">
          <color indexed="64"/>
        </right>
      </border>
    </dxf>
    <dxf>
      <font>
        <b val="0"/>
        <i val="0"/>
        <strike val="0"/>
        <condense val="0"/>
        <extend val="0"/>
        <outline val="0"/>
        <shadow val="0"/>
        <u val="none"/>
        <vertAlign val="baseline"/>
        <sz val="8"/>
        <color theme="1"/>
        <name val="Arial"/>
        <family val="2"/>
        <scheme val="none"/>
      </font>
      <numFmt numFmtId="0" formatCode="General"/>
      <alignment horizontal="center" vertical="top" textRotation="0" wrapText="1" indent="0" justifyLastLine="0" shrinkToFit="0" readingOrder="0"/>
      <border diagonalUp="0" diagonalDown="0">
        <right style="thin">
          <color indexed="64"/>
        </right>
      </border>
    </dxf>
    <dxf>
      <font>
        <b val="0"/>
        <i val="0"/>
        <strike val="0"/>
        <condense val="0"/>
        <extend val="0"/>
        <outline val="0"/>
        <shadow val="0"/>
        <u val="none"/>
        <vertAlign val="baseline"/>
        <sz val="8"/>
        <color theme="1"/>
        <name val="Arial"/>
        <family val="2"/>
        <scheme val="none"/>
      </font>
      <numFmt numFmtId="0" formatCode="General"/>
      <alignment horizontal="center" vertical="top" textRotation="0" wrapText="1" indent="0" justifyLastLine="0" shrinkToFit="0" readingOrder="0"/>
      <border diagonalUp="0" diagonalDown="0">
        <right style="thin">
          <color indexed="64"/>
        </right>
      </border>
    </dxf>
    <dxf>
      <font>
        <b val="0"/>
        <i val="0"/>
        <strike val="0"/>
        <condense val="0"/>
        <extend val="0"/>
        <outline val="0"/>
        <shadow val="0"/>
        <u val="none"/>
        <vertAlign val="baseline"/>
        <sz val="8"/>
        <color theme="1"/>
        <name val="Arial"/>
        <family val="2"/>
        <scheme val="none"/>
      </font>
      <numFmt numFmtId="0" formatCode="Genera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solid">
          <fgColor indexed="64"/>
          <bgColor theme="1" tint="4.9989318521683403E-2"/>
        </patternFill>
      </fill>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border diagonalUp="0" diagonalDown="0">
        <right style="thin">
          <color indexed="64"/>
        </right>
      </border>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border diagonalUp="0" diagonalDown="0" outline="0">
        <right style="thin">
          <color indexed="64"/>
        </right>
      </border>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vertical="top" textRotation="0" indent="0" justifyLastLine="0" shrinkToFit="0" readingOrder="0"/>
      <border diagonalUp="0" diagonalDown="0" outline="0">
        <left style="thin">
          <color auto="1"/>
        </left>
      </border>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0"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8"/>
        <color theme="1"/>
        <name val="Arial"/>
        <family val="2"/>
        <scheme val="none"/>
      </font>
      <alignment vertical="top" textRotation="0" indent="0" justifyLastLine="0" shrinkToFit="0" readingOrder="0"/>
    </dxf>
    <dxf>
      <border>
        <bottom style="thin">
          <color indexed="64"/>
        </bottom>
      </border>
    </dxf>
    <dxf>
      <font>
        <b/>
        <i val="0"/>
        <strike val="0"/>
        <condense val="0"/>
        <extend val="0"/>
        <outline val="0"/>
        <shadow val="0"/>
        <u val="none"/>
        <vertAlign val="baseline"/>
        <sz val="8"/>
        <color theme="1"/>
        <name val="Arial"/>
        <family val="2"/>
        <scheme val="none"/>
      </font>
      <alignment horizontal="left" vertical="bottom" textRotation="90" wrapText="0" indent="0" justifyLastLine="0" shrinkToFit="0" readingOrder="0"/>
    </dxf>
    <dxf>
      <font>
        <b val="0"/>
        <i val="0"/>
        <strike val="0"/>
        <condense val="0"/>
        <extend val="0"/>
        <outline val="0"/>
        <shadow val="0"/>
        <u val="none"/>
        <vertAlign val="baseline"/>
        <sz val="10"/>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10"/>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10"/>
        <color theme="1"/>
        <name val="Arial"/>
        <family val="2"/>
        <scheme val="none"/>
      </font>
      <alignment horizontal="left" vertical="top" textRotation="0" indent="0" justifyLastLine="0" shrinkToFit="0" readingOrder="0"/>
    </dxf>
    <dxf>
      <font>
        <b/>
        <i val="0"/>
        <strike val="0"/>
        <condense val="0"/>
        <extend val="0"/>
        <outline val="0"/>
        <shadow val="0"/>
        <u val="none"/>
        <vertAlign val="baseline"/>
        <sz val="10"/>
        <color theme="1"/>
        <name val="Arial"/>
        <family val="2"/>
        <scheme val="none"/>
      </font>
      <alignment horizontal="general" vertical="bottom" textRotation="0" indent="0" justifyLastLine="0" shrinkToFit="0" readingOrder="0"/>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dxf>
    <dxf>
      <font>
        <b/>
        <strike val="0"/>
        <outline val="0"/>
        <shadow val="0"/>
        <u val="none"/>
        <vertAlign val="baseline"/>
        <sz val="10"/>
        <color theme="1"/>
        <name val="Arial"/>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18" Type="http://schemas.openxmlformats.org/officeDocument/2006/relationships/customXml" Target="../customXml/item8.xml"/><Relationship Id="rId3" Type="http://schemas.openxmlformats.org/officeDocument/2006/relationships/worksheet" Target="worksheets/sheet3.xml"/><Relationship Id="rId21" Type="http://schemas.openxmlformats.org/officeDocument/2006/relationships/customXml" Target="../customXml/item11.xml"/><Relationship Id="rId7" Type="http://schemas.openxmlformats.org/officeDocument/2006/relationships/connections" Target="connections.xml"/><Relationship Id="rId12" Type="http://schemas.openxmlformats.org/officeDocument/2006/relationships/customXml" Target="../customXml/item2.xml"/><Relationship Id="rId17" Type="http://schemas.openxmlformats.org/officeDocument/2006/relationships/customXml" Target="../customXml/item7.xml"/><Relationship Id="rId2" Type="http://schemas.openxmlformats.org/officeDocument/2006/relationships/worksheet" Target="worksheets/sheet2.xml"/><Relationship Id="rId16" Type="http://schemas.openxmlformats.org/officeDocument/2006/relationships/customXml" Target="../customXml/item6.xml"/><Relationship Id="rId20"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customXml" Target="../customXml/item5.xml"/><Relationship Id="rId10" Type="http://schemas.openxmlformats.org/officeDocument/2006/relationships/calcChain" Target="calcChain.xml"/><Relationship Id="rId19" Type="http://schemas.openxmlformats.org/officeDocument/2006/relationships/customXml" Target="../customXml/item9.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 Id="rId22" Type="http://schemas.openxmlformats.org/officeDocument/2006/relationships/customXml" Target="../customXml/item1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EF1285B-EBE3-4E59-B0B5-B02945C5FE6D}" name="included_all_short_check" displayName="included_all_short_check" ref="A1:H145" totalsRowShown="0" headerRowDxfId="109" dataDxfId="108">
  <autoFilter ref="A1:H145" xr:uid="{8EF1285B-EBE3-4E59-B0B5-B02945C5FE6D}"/>
  <sortState xmlns:xlrd2="http://schemas.microsoft.com/office/spreadsheetml/2017/richdata2" ref="A2:H145">
    <sortCondition ref="E2:E145"/>
    <sortCondition ref="D2:D145"/>
    <sortCondition ref="C2:C145"/>
  </sortState>
  <tableColumns count="8">
    <tableColumn id="1" xr3:uid="{39ECD88B-E214-482F-9E26-624C7EA3BE65}" name="type" dataDxfId="107"/>
    <tableColumn id="2" xr3:uid="{7E5696AE-988B-48B7-8960-6380D5466E1C}" name="id" dataDxfId="106"/>
    <tableColumn id="3" xr3:uid="{A76B139B-D916-4A55-93F1-01F1B38B4DDC}" name="title" dataDxfId="105"/>
    <tableColumn id="4" xr3:uid="{E4FA8241-1748-45FC-9358-62FD9311FB4F}" name="author" dataDxfId="104"/>
    <tableColumn id="5" xr3:uid="{FE6C14BB-580A-4AEE-9D8F-154B44C90EC6}" name="year" dataDxfId="103"/>
    <tableColumn id="6" xr3:uid="{10233860-60E5-4271-8AAF-78CD27814D7A}" name="doi" dataDxfId="102"/>
    <tableColumn id="7" xr3:uid="{AA98550D-3ECA-4DBB-9389-BF14D70AAB9F}" name="url" dataDxfId="101"/>
    <tableColumn id="8" xr3:uid="{C1C2515D-FF29-47E6-AAFF-B11201991789}" name="venue" dataDxfId="100"/>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2A8BC0F-FD72-41D4-86EB-6B4262959686}" name="data_items" displayName="data_items" ref="A1:C13" totalsRowShown="0" headerRowDxfId="99" dataDxfId="98">
  <autoFilter ref="A1:C13" xr:uid="{F2A8BC0F-FD72-41D4-86EB-6B4262959686}"/>
  <tableColumns count="3">
    <tableColumn id="1" xr3:uid="{5FCFCFA4-43F0-4904-BB0F-13733BB99B3B}" name="index" dataDxfId="97"/>
    <tableColumn id="2" xr3:uid="{92975488-59E1-488D-984A-35334196CCDC}" name="name" dataDxfId="96"/>
    <tableColumn id="3" xr3:uid="{D5A2D868-4290-4257-943E-2EB36E1B985A}" name="details" dataDxfId="95"/>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FAD6F5A-CF58-4AE0-9EE6-C7396658A774}" name="Table4" displayName="Table4" ref="A4:AL148" totalsRowShown="0" headerRowDxfId="94" dataDxfId="92" headerRowBorderDxfId="93">
  <autoFilter ref="A4:AL148" xr:uid="{2FAD6F5A-CF58-4AE0-9EE6-C7396658A774}"/>
  <sortState xmlns:xlrd2="http://schemas.microsoft.com/office/spreadsheetml/2017/richdata2" ref="A5:AL148">
    <sortCondition ref="D5:D148"/>
    <sortCondition ref="C5:C148"/>
    <sortCondition ref="B5:B148"/>
  </sortState>
  <tableColumns count="38">
    <tableColumn id="1" xr3:uid="{D178A9C7-F823-477A-B203-A89FCA7E37F3}" name="bibtex id" dataDxfId="91"/>
    <tableColumn id="2" xr3:uid="{EF00F69E-EBF7-45A8-AC90-B0B76536AAE5}" name="title" dataDxfId="90"/>
    <tableColumn id="3" xr3:uid="{C9C1F65B-0A85-498E-806D-08C23C94D53C}" name="author" dataDxfId="89"/>
    <tableColumn id="4" xr3:uid="{E29E05C7-7D87-4CFE-B239-54F6FD96DFA2}" name="year" dataDxfId="88"/>
    <tableColumn id="5" xr3:uid="{BD507812-3E58-497C-B691-EEC6408890D5}" name="doi" dataDxfId="87"/>
    <tableColumn id="6" xr3:uid="{B52F3AF4-675D-4BB9-BD08-C686F09A0CD5}" name="url" dataDxfId="86"/>
    <tableColumn id="7" xr3:uid="{178629EB-0CEC-44BB-B877-6672350460DA}" name="citeauthor" dataDxfId="85">
      <calculatedColumnFormula>_xlfn.CONCAT("\cite{",Table4[[#This Row],[bibtex id]],"}")</calculatedColumnFormula>
    </tableColumn>
    <tableColumn id="8" xr3:uid="{52DA1ADE-E53E-45E5-B4FC-FF9164E38807}" name="      appearance" dataDxfId="84"/>
    <tableColumn id="9" xr3:uid="{026595D2-F707-4792-9DFA-A68F5F4687BC}" name="      dynamic" dataDxfId="83"/>
    <tableColumn id="10" xr3:uid="{635467AB-B42D-4B03-A0E4-B49494D583BF}" name="      sparsity" dataDxfId="82"/>
    <tableColumn id="11" xr3:uid="{F06099C9-F8ED-4F00-A20F-B888B010CCC0}" name="      multi-session" dataDxfId="81"/>
    <tableColumn id="12" xr3:uid="{3FC674B6-347F-4BB6-98EF-C86F68CD7C82}" name="      computational" dataDxfId="80"/>
    <tableColumn id="14" xr3:uid="{BCE9BCFC-33DB-4D79-B013-6344D3460B3A}" name="localization" dataDxfId="79"/>
    <tableColumn id="15" xr3:uid="{4F04DF46-5D7D-4DDE-AC07-9B5D9CA75552}" name="mapping" dataDxfId="78"/>
    <tableColumn id="16" xr3:uid="{E038B255-4AEE-4CF2-9F67-F6B2C69DC8A7}" name="      multi-robot" dataDxfId="77"/>
    <tableColumn id="17" xr3:uid="{E1640018-C5D1-47FF-8953-A7270B8270C2}" name="      offline" dataDxfId="76"/>
    <tableColumn id="18" xr3:uid="{D2127B85-6011-4FB7-A7C2-E90023BEEB4F}" name="      online" dataDxfId="75"/>
    <tableColumn id="19" xr3:uid="{F9752EDE-0FE9-45C9-982E-28DF6244326F}" name="      indoor" dataDxfId="74"/>
    <tableColumn id="20" xr3:uid="{CF1E8B17-EA26-4DE0-9FA2-CE75D1D36CD1}" name="      outdoor" dataDxfId="73"/>
    <tableColumn id="21" xr3:uid="{3C587037-9DD2-49F8-B1EE-06688945F277}" name="      air" dataDxfId="72"/>
    <tableColumn id="22" xr3:uid="{7547EE06-1455-4551-8AD8-C6EC968024BC}" name="      ground" dataDxfId="71"/>
    <tableColumn id="23" xr3:uid="{8D1EF075-44F3-47F2-B880-EA87AEFB7783}" name="      water" dataDxfId="70"/>
    <tableColumn id="24" xr3:uid="{17D3C625-2FE9-4549-B33E-D81E2EA2B137}" name="sensor" dataDxfId="69"/>
    <tableColumn id="25" xr3:uid="{C76A0643-38D1-444A-BB97-3BF55DACDFE4}" name="      exp self-acq" dataDxfId="68"/>
    <tableColumn id="26" xr3:uid="{A78819AB-9BD6-42CF-9BD6-465127DEA8E4}" name="ground-truth" dataDxfId="67"/>
    <tableColumn id="27" xr3:uid="{C98EC236-A4B3-449D-BAEF-AC08F6BC5E95}" name="      total dist." dataDxfId="66"/>
    <tableColumn id="28" xr3:uid="{5599B919-5349-4A8A-B753-0FFE00B8C3AD}" name="      path" dataDxfId="65"/>
    <tableColumn id="29" xr3:uid="{F9C9BCAF-CD91-45EC-8345-2D912A1A9209}" name="      total time" dataDxfId="64"/>
    <tableColumn id="30" xr3:uid="{82768EBA-5956-457F-A0CC-200959AF46EE}" name="      time interv." dataDxfId="63"/>
    <tableColumn id="31" xr3:uid="{4BC331F8-B23C-4A5A-BFD7-9D815C2D4ACD}" name="datasets" dataDxfId="62"/>
    <tableColumn id="32" xr3:uid="{EE3F3437-218E-4BAB-B41E-5D6C3F23D996}" name="metrics" dataDxfId="61"/>
    <tableColumn id="33" xr3:uid="{4038E0EF-0886-4E7C-9278-BB4119D36B33}" name="-" dataDxfId="60"/>
    <tableColumn id="34" xr3:uid="{0547D791-305D-4711-A90C-7005B7261A89}" name="gt sparsity" dataDxfId="59">
      <calculatedColumnFormula>IF(Table4[[#This Row],[      sparsity]]="x",IF(ISNUMBER(SEARCH("SLAM",Table4[[#This Row],[ground-truth]])),TRUE,"-"),"-")</calculatedColumnFormula>
    </tableColumn>
    <tableColumn id="35" xr3:uid="{2487B642-F3A8-43B7-B9DE-8C7A28FD209F}" name="vo+key" dataDxfId="58">
      <calculatedColumnFormula>IF(ISNUMBER(SEARCH("keyframe",Table4[[#This Row],[mapping]])),IF(ISNUMBER(SEARCH("odometry",Table4[[#This Row],[localization]])),TRUE,"-"),"-")</calculatedColumnFormula>
    </tableColumn>
    <tableColumn id="36" xr3:uid="{2141D42E-2A88-4E47-9DAC-CD7D45814030}" name="ba+key" dataDxfId="57">
      <calculatedColumnFormula>IF(ISNUMBER(SEARCH("keyframe",Table4[[#This Row],[mapping]])),IF(ISNUMBER(SEARCH("bundle",Table4[[#This Row],[localization]])),TRUE,"-"),"-")</calculatedColumnFormula>
    </tableColumn>
    <tableColumn id="37" xr3:uid="{EB8870A6-7FAE-49BB-9E67-4D78DB493BD5}" name="vo+ba+key" dataDxfId="56">
      <calculatedColumnFormula>IF(AND(ISLOGICAL(Table4[[#This Row],[vo+key]]),ISLOGICAL(Table4[[#This Row],[ba+key]])),TRUE,"-")</calculatedColumnFormula>
    </tableColumn>
    <tableColumn id="39" xr3:uid="{ACB583B5-3C9D-4C1C-A76C-B8D7B74D8059}" name="odo+camera+imu" dataDxfId="55">
      <calculatedColumnFormula>IF(AND(ISNUMBER(SEARCH("odometry",Table4[[#This Row],[localization]])),ISNUMBER(SEARCH("camera",Table4[[#This Row],[sensor]])),ISNUMBER(SEARCH("imu",Table4[[#This Row],[sensor]]))),TRUE,"-")</calculatedColumnFormula>
    </tableColumn>
    <tableColumn id="40" xr3:uid="{5D366300-513A-4EA9-BF7A-44FD6BB12E3E}" name="img matching" dataDxfId="54">
      <calculatedColumnFormula>IF(ISNUMBER(SEARCH("image matching",Table4[[#This Row],[localization]])),TRUE,"-")</calculatedColumnFormula>
    </tableColumn>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6450D05-9916-49B0-9597-24CD00E1E1AB}" name="data" displayName="data" ref="A1:S145" totalsRowShown="0" headerRowDxfId="53" dataDxfId="52">
  <autoFilter ref="A1:S145" xr:uid="{C6450D05-9916-49B0-9597-24CD00E1E1AB}"/>
  <sortState xmlns:xlrd2="http://schemas.microsoft.com/office/spreadsheetml/2017/richdata2" ref="A2:S145">
    <sortCondition ref="D2:D145"/>
    <sortCondition ref="C2:C145"/>
    <sortCondition ref="B2:B145"/>
  </sortState>
  <tableColumns count="19">
    <tableColumn id="1" xr3:uid="{B368471D-7A7E-40EF-B261-786C729D305C}" name="bibtex id" dataDxfId="51"/>
    <tableColumn id="2" xr3:uid="{CE4AA7BC-C184-4DB9-863D-B3944E7DCDDD}" name="title" dataDxfId="50"/>
    <tableColumn id="3" xr3:uid="{10630AC1-E356-4E6E-B2C2-545F2CCAED2E}" name="author" dataDxfId="49"/>
    <tableColumn id="4" xr3:uid="{F0EC3AB2-C6FD-4180-ADEE-9FAB419DF982}" name="year" dataDxfId="48"/>
    <tableColumn id="5" xr3:uid="{9A423B8F-5E4C-4247-8F92-7A12834FA460}" name="doi" dataDxfId="47"/>
    <tableColumn id="6" xr3:uid="{AF3A1F44-C582-4FAA-9100-A131B9A3D894}" name="url" dataDxfId="46"/>
    <tableColumn id="20" xr3:uid="{78D4128D-A284-4313-AE04-C4FD9C747B69}" name="citeauthor" dataDxfId="45">
      <calculatedColumnFormula>_xlfn.CONCAT("\cite{",data[[#This Row],[bibtex id]],"}")</calculatedColumnFormula>
    </tableColumn>
    <tableColumn id="7" xr3:uid="{B40690AA-923D-4C3B-878C-DE1C39B6F54B}" name="DE1: long-term" dataDxfId="44"/>
    <tableColumn id="8" xr3:uid="{DBE6CF4B-5235-42DA-9F16-B89AAF22A17E}" name="DE2: localization" dataDxfId="43"/>
    <tableColumn id="9" xr3:uid="{E1FABE0C-7253-47BC-9C13-D40BC1F267AC}" name="DE3: mapping" dataDxfId="42"/>
    <tableColumn id="10" xr3:uid="{1F364863-228D-4231-AF19-514DA0CF672A}" name="DE4: multi-robot" dataDxfId="41"/>
    <tableColumn id="11" xr3:uid="{AFE7C5DF-EEB7-4C1A-A5ED-DB71DC74EF1D}" name="DE5: online/offline" dataDxfId="40"/>
    <tableColumn id="12" xr3:uid="{CE70F2CB-EF65-4394-B883-5B0F751EA9B1}" name="DE6: environ + domain" dataDxfId="39"/>
    <tableColumn id="13" xr3:uid="{78AA67CC-A955-4E77-8FF9-51408F7CC5C7}" name="DE7: sensor" dataDxfId="38"/>
    <tableColumn id="14" xr3:uid="{3E521D78-E2EE-4C9F-80A6-403903FAB4AB}" name="DE8: evaluation metrics" dataDxfId="37"/>
    <tableColumn id="15" xr3:uid="{59D12922-2ED0-4725-86DD-D0CF14815887}" name="DE9: ground-truth" dataDxfId="36"/>
    <tableColumn id="16" xr3:uid="{F31D8424-1FC7-47E7-B88C-46770B268E64}" name="DE10: datasets" dataDxfId="35"/>
    <tableColumn id="17" xr3:uid="{209D9EDB-AD04-477E-B2BB-7B869C99D97B}" name="DE11: total traveled dist (km)" dataDxfId="34"/>
    <tableColumn id="18" xr3:uid="{14BD8AEC-4454-4093-81B3-51F791012161}" name="DE12: total time interval (h)" dataDxfId="33"/>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EF9231C-1949-4B69-B6D8-DD55888B63FF}" name="Table5" displayName="Table5" ref="A3:AE46" totalsRowShown="0" headerRowDxfId="32" dataDxfId="31">
  <autoFilter ref="A3:AE46" xr:uid="{DEF9231C-1949-4B69-B6D8-DD55888B63FF}"/>
  <sortState xmlns:xlrd2="http://schemas.microsoft.com/office/spreadsheetml/2017/richdata2" ref="A4:AE46">
    <sortCondition ref="A3:A46"/>
  </sortState>
  <tableColumns count="31">
    <tableColumn id="1" xr3:uid="{39F88CC9-0588-480A-B45A-8DB62131D206}" name="name" dataDxfId="30"/>
    <tableColumn id="2" xr3:uid="{D0F7C091-53AA-406F-A0EE-4E8BDD615A3B}" name="biblatex id" dataDxfId="29"/>
    <tableColumn id="3" xr3:uid="{5DAB766E-E63D-4F20-8F4D-EE236D25A43F}" name="long-term" dataDxfId="28"/>
    <tableColumn id="4" xr3:uid="{23B6F03B-CB30-4A8C-84C2-FF8609E977D1}" name="environ" dataDxfId="27"/>
    <tableColumn id="5" xr3:uid="{6F2FB69B-5F43-44F2-BA34-13B97E728286}" name="domain" dataDxfId="26"/>
    <tableColumn id="6" xr3:uid="{36EBD19F-F8B7-495C-9B03-1A2764FB4380}" name="      odo" dataDxfId="25"/>
    <tableColumn id="7" xr3:uid="{2D9C0FA5-A3D7-48F2-B178-5252D6833295}" name="      gray" dataDxfId="24"/>
    <tableColumn id="8" xr3:uid="{79D6E726-FCEA-46F8-9706-A9554F4848D7}" name="      color" dataDxfId="23"/>
    <tableColumn id="31" xr3:uid="{166AB45E-A007-4A82-B445-B1065257AF6B}" name="      mono" dataDxfId="22"/>
    <tableColumn id="30" xr3:uid="{E104397D-B96E-4DEA-8B9F-0DDAE1AD7B2B}" name="      stereo" dataDxfId="21"/>
    <tableColumn id="32" xr3:uid="{9F9705B7-3947-4D76-9BB2-52A78EBB259D}" name="      omni" dataDxfId="20"/>
    <tableColumn id="9" xr3:uid="{70D02341-A584-4DEB-8795-5DB05B8522DF}" name="      rgbd" dataDxfId="19"/>
    <tableColumn id="10" xr3:uid="{65EF5498-D8AD-4E05-934D-E408C1363445}" name="      thermal" dataDxfId="18"/>
    <tableColumn id="12" xr3:uid="{ED862866-E652-472E-B0E9-9B0A897DBFA9}" name="      2d" dataDxfId="17"/>
    <tableColumn id="13" xr3:uid="{4F8EBD15-93A8-45A4-B2EC-19DECA8D8A1E}" name="      3d" dataDxfId="16"/>
    <tableColumn id="14" xr3:uid="{19F63FDC-FED9-46A8-9D51-EE0D0E9B1BEB}" name="      radar" dataDxfId="15"/>
    <tableColumn id="15" xr3:uid="{8D6EB2CA-D168-40D7-A77C-8B398EAE5DFD}" name="      sonar" dataDxfId="14"/>
    <tableColumn id="16" xr3:uid="{78FFC429-91ED-44C0-A105-03F772DB2B2C}" name="      imu" dataDxfId="13"/>
    <tableColumn id="17" xr3:uid="{FA6EB6C4-73AC-4E9B-810D-D9F9AE04322F}" name="      gps" dataDxfId="12"/>
    <tableColumn id="18" xr3:uid="{22A2B39C-ABCE-40BB-A784-F731BDC71756}" name="      intrinsic" dataDxfId="11"/>
    <tableColumn id="19" xr3:uid="{420BA60D-55DA-468C-AF20-C00A4DE8584F}" name="      extrinsic" dataDxfId="10"/>
    <tableColumn id="20" xr3:uid="{ACDD00C5-1FD2-44F2-9957-72343C0FE702}" name="ground-truth" dataDxfId="9"/>
    <tableColumn id="21" xr3:uid="{7A659720-4C61-4906-AEAC-C992F95A465F}" name="file format" dataDxfId="8"/>
    <tableColumn id="22" xr3:uid="{61AE96FF-B9C5-4B8C-B1B2-A5AF19A85B8A}" name="      total dist." dataDxfId="7"/>
    <tableColumn id="23" xr3:uid="{980BC621-F19C-4760-9B96-0B8E1E5D722A}" name="      path" dataDxfId="6"/>
    <tableColumn id="24" xr3:uid="{24D4D3BC-AFC1-4280-AF44-A576302368B7}" name="      total time" dataDxfId="5"/>
    <tableColumn id="25" xr3:uid="{1A738B18-31F1-4D61-977C-CCCA35BD008E}" name="      time interv." dataDxfId="4"/>
    <tableColumn id="26" xr3:uid="{9BBD42D1-B7CA-44F8-AFFB-18CABCDBFF41}" name="      #seq." dataDxfId="3"/>
    <tableColumn id="27" xr3:uid="{EF9E9599-D451-4CB6-979E-9DD4F0E6832C}" name="doi" dataDxfId="2"/>
    <tableColumn id="28" xr3:uid="{F13CD65F-EDFC-4EA2-87A4-796A0906F7EB}" name="url" dataDxfId="1"/>
    <tableColumn id="29" xr3:uid="{83F425D3-BFA3-46E3-BBC7-16827FCCFF97}" name="observations"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17" Type="http://schemas.openxmlformats.org/officeDocument/2006/relationships/hyperlink" Target="https://doi.org/10.1016/j.robot.2020.103676" TargetMode="External"/><Relationship Id="rId21" Type="http://schemas.openxmlformats.org/officeDocument/2006/relationships/hyperlink" Target="https://doi.org/10.1007/s10514-012-9317-9" TargetMode="External"/><Relationship Id="rId42" Type="http://schemas.openxmlformats.org/officeDocument/2006/relationships/hyperlink" Target="https://doi.org/10.1109/ITSC.2015.77" TargetMode="External"/><Relationship Id="rId63" Type="http://schemas.openxmlformats.org/officeDocument/2006/relationships/hyperlink" Target="https://doi.org/10.1016/j.robot.2017.03.016" TargetMode="External"/><Relationship Id="rId84" Type="http://schemas.openxmlformats.org/officeDocument/2006/relationships/hyperlink" Target="https://doi.org/10.1109/LRA.2018.2859916" TargetMode="External"/><Relationship Id="rId138" Type="http://schemas.openxmlformats.org/officeDocument/2006/relationships/hyperlink" Target="https://doi.org/10.1109/LRA.2021.3136241" TargetMode="External"/><Relationship Id="rId107" Type="http://schemas.openxmlformats.org/officeDocument/2006/relationships/hyperlink" Target="https://doi.org/10.1109/ICRA40945.2020.9196967" TargetMode="External"/><Relationship Id="rId11" Type="http://schemas.openxmlformats.org/officeDocument/2006/relationships/hyperlink" Target="https://doi.org/10.1109/ROBOT.2010.5509579" TargetMode="External"/><Relationship Id="rId32" Type="http://schemas.openxmlformats.org/officeDocument/2006/relationships/hyperlink" Target="https://doi.org/10.1177/0278364913499193" TargetMode="External"/><Relationship Id="rId53" Type="http://schemas.openxmlformats.org/officeDocument/2006/relationships/hyperlink" Target="https://doi.org/10.1002/rob.21582" TargetMode="External"/><Relationship Id="rId74" Type="http://schemas.openxmlformats.org/officeDocument/2006/relationships/hyperlink" Target="https://doi.org/10.1109/LRA.2018.2856268" TargetMode="External"/><Relationship Id="rId128" Type="http://schemas.openxmlformats.org/officeDocument/2006/relationships/hyperlink" Target="https://doi.org/10.1007/s11263-020-01363-6" TargetMode="External"/><Relationship Id="rId5" Type="http://schemas.openxmlformats.org/officeDocument/2006/relationships/hyperlink" Target="https://doi.org/10.1177/0278364908096286" TargetMode="External"/><Relationship Id="rId90" Type="http://schemas.openxmlformats.org/officeDocument/2006/relationships/hyperlink" Target="https://doi.org/10.1109/IROS40897.2019.8968599" TargetMode="External"/><Relationship Id="rId95" Type="http://schemas.openxmlformats.org/officeDocument/2006/relationships/hyperlink" Target="https://doi.org/10.1109/3DV.2019.00071" TargetMode="External"/><Relationship Id="rId22" Type="http://schemas.openxmlformats.org/officeDocument/2006/relationships/hyperlink" Target="https://doi.org/10.1109/ECMR.2013.6698849" TargetMode="External"/><Relationship Id="rId27" Type="http://schemas.openxmlformats.org/officeDocument/2006/relationships/hyperlink" Target="https://doi.org/10.1177/0278364913499415" TargetMode="External"/><Relationship Id="rId43" Type="http://schemas.openxmlformats.org/officeDocument/2006/relationships/hyperlink" Target="https://doi.org/10.1109/ICRA.2015.7139576" TargetMode="External"/><Relationship Id="rId48" Type="http://schemas.openxmlformats.org/officeDocument/2006/relationships/hyperlink" Target="https://doi.org/10.1109/LRA.2016.2516594" TargetMode="External"/><Relationship Id="rId64" Type="http://schemas.openxmlformats.org/officeDocument/2006/relationships/hyperlink" Target="https://doi.org/10.1109/IPTA.2017.8310121" TargetMode="External"/><Relationship Id="rId69" Type="http://schemas.openxmlformats.org/officeDocument/2006/relationships/hyperlink" Target="https://doi.org/10.1109/JSEN.2018.2815956" TargetMode="External"/><Relationship Id="rId113" Type="http://schemas.openxmlformats.org/officeDocument/2006/relationships/hyperlink" Target="https://doi.org/10.1109/ICRA40945.2020.9197072" TargetMode="External"/><Relationship Id="rId118" Type="http://schemas.openxmlformats.org/officeDocument/2006/relationships/hyperlink" Target="https://doi.org/10.1109/TIE.2019.2962416" TargetMode="External"/><Relationship Id="rId134" Type="http://schemas.openxmlformats.org/officeDocument/2006/relationships/hyperlink" Target="https://doi.org/10.1109/LRA.2021.3060741" TargetMode="External"/><Relationship Id="rId139" Type="http://schemas.openxmlformats.org/officeDocument/2006/relationships/hyperlink" Target="https://doi.org/10.1109/TITS.2021.3086822" TargetMode="External"/><Relationship Id="rId80" Type="http://schemas.openxmlformats.org/officeDocument/2006/relationships/hyperlink" Target="https://doi.org/10.1007/s10514-017-9664-7" TargetMode="External"/><Relationship Id="rId85" Type="http://schemas.openxmlformats.org/officeDocument/2006/relationships/hyperlink" Target="https://doi.org/10.1109/ROBIO49542.2019.8961714" TargetMode="External"/><Relationship Id="rId12" Type="http://schemas.openxmlformats.org/officeDocument/2006/relationships/hyperlink" Target="https://doi.org/10.1016/j.robot.2011.02.013" TargetMode="External"/><Relationship Id="rId17" Type="http://schemas.openxmlformats.org/officeDocument/2006/relationships/hyperlink" Target="https://doi.org/10.1109/ICRA.2012.6224622" TargetMode="External"/><Relationship Id="rId33" Type="http://schemas.openxmlformats.org/officeDocument/2006/relationships/hyperlink" Target="https://doi.org/10.1109/ICRA.2014.6907397" TargetMode="External"/><Relationship Id="rId38" Type="http://schemas.openxmlformats.org/officeDocument/2006/relationships/hyperlink" Target="https://doi.org/10.1007/s10846-015-0198-y" TargetMode="External"/><Relationship Id="rId59" Type="http://schemas.openxmlformats.org/officeDocument/2006/relationships/hyperlink" Target="https://doi.org/10.1002/rob.21664" TargetMode="External"/><Relationship Id="rId103" Type="http://schemas.openxmlformats.org/officeDocument/2006/relationships/hyperlink" Target="https://doi.org/10.1007/s10514-020-09911-2" TargetMode="External"/><Relationship Id="rId108" Type="http://schemas.openxmlformats.org/officeDocument/2006/relationships/hyperlink" Target="https://doi.org/10.1109/ICRA40945.2020.9196906" TargetMode="External"/><Relationship Id="rId124" Type="http://schemas.openxmlformats.org/officeDocument/2006/relationships/hyperlink" Target="https://doi.org/10.3390/app11198976" TargetMode="External"/><Relationship Id="rId129" Type="http://schemas.openxmlformats.org/officeDocument/2006/relationships/hyperlink" Target="https://doi.org/10.1109/LRA.2021.3061375" TargetMode="External"/><Relationship Id="rId54" Type="http://schemas.openxmlformats.org/officeDocument/2006/relationships/hyperlink" Target="https://doi.org/10.1002/rob.21595" TargetMode="External"/><Relationship Id="rId70" Type="http://schemas.openxmlformats.org/officeDocument/2006/relationships/hyperlink" Target="https://doi.org/10.1109/ICRA.2018.8461111" TargetMode="External"/><Relationship Id="rId75" Type="http://schemas.openxmlformats.org/officeDocument/2006/relationships/hyperlink" Target="https://doi.org/10.1109/IROS.2018.8594310" TargetMode="External"/><Relationship Id="rId91" Type="http://schemas.openxmlformats.org/officeDocument/2006/relationships/hyperlink" Target="https://doi.org/10.1007/s10514-018-9724-7" TargetMode="External"/><Relationship Id="rId96" Type="http://schemas.openxmlformats.org/officeDocument/2006/relationships/hyperlink" Target="https://doi.org/10.1109/CRV.2019.00024" TargetMode="External"/><Relationship Id="rId140" Type="http://schemas.openxmlformats.org/officeDocument/2006/relationships/hyperlink" Target="https://doi.org/10.1109/TRO.2021.3094157" TargetMode="External"/><Relationship Id="rId145" Type="http://schemas.openxmlformats.org/officeDocument/2006/relationships/printerSettings" Target="../printerSettings/printerSettings2.bin"/><Relationship Id="rId1" Type="http://schemas.openxmlformats.org/officeDocument/2006/relationships/hyperlink" Target="https://doi.org/10.1109/TPAMI.2002.1017615" TargetMode="External"/><Relationship Id="rId6" Type="http://schemas.openxmlformats.org/officeDocument/2006/relationships/hyperlink" Target="https://ieeexplore.ieee.org/document/5174794" TargetMode="External"/><Relationship Id="rId23" Type="http://schemas.openxmlformats.org/officeDocument/2006/relationships/hyperlink" Target="https://doi.org/10.1177/0278364913502830" TargetMode="External"/><Relationship Id="rId28" Type="http://schemas.openxmlformats.org/officeDocument/2006/relationships/hyperlink" Target="https://doi.org/10.1177/0278364913503892" TargetMode="External"/><Relationship Id="rId49" Type="http://schemas.openxmlformats.org/officeDocument/2006/relationships/hyperlink" Target="https://doi.org/10.1109/3DV.2016.66" TargetMode="External"/><Relationship Id="rId114" Type="http://schemas.openxmlformats.org/officeDocument/2006/relationships/hyperlink" Target="https://doi.org/10.1016/j.robot.2020.103709" TargetMode="External"/><Relationship Id="rId119" Type="http://schemas.openxmlformats.org/officeDocument/2006/relationships/hyperlink" Target="https://doi.org/10.1109/ITSC48978.2021.9564866" TargetMode="External"/><Relationship Id="rId44" Type="http://schemas.openxmlformats.org/officeDocument/2006/relationships/hyperlink" Target="https://doi.org/10.1016/j.robot.2014.08.005" TargetMode="External"/><Relationship Id="rId60" Type="http://schemas.openxmlformats.org/officeDocument/2006/relationships/hyperlink" Target="https://doi.org/10.1109/ICRA.2017.7989305" TargetMode="External"/><Relationship Id="rId65" Type="http://schemas.openxmlformats.org/officeDocument/2006/relationships/hyperlink" Target="https://doi.org/10.1109/LRA.2018.2860039" TargetMode="External"/><Relationship Id="rId81" Type="http://schemas.openxmlformats.org/officeDocument/2006/relationships/hyperlink" Target="https://doi.org/10.3390/s18040939" TargetMode="External"/><Relationship Id="rId86" Type="http://schemas.openxmlformats.org/officeDocument/2006/relationships/hyperlink" Target="https://doi.org/10.1016/j.robot.2018.11.003" TargetMode="External"/><Relationship Id="rId130" Type="http://schemas.openxmlformats.org/officeDocument/2006/relationships/hyperlink" Target="https://doi.org/10.1109/TMECH.2021.3062647" TargetMode="External"/><Relationship Id="rId135" Type="http://schemas.openxmlformats.org/officeDocument/2006/relationships/hyperlink" Target="https://doi.org/10.1049/itr2.12054" TargetMode="External"/><Relationship Id="rId13" Type="http://schemas.openxmlformats.org/officeDocument/2006/relationships/hyperlink" Target="https://doi.org/10.1109/IROS.2011.6094414" TargetMode="External"/><Relationship Id="rId18" Type="http://schemas.openxmlformats.org/officeDocument/2006/relationships/hyperlink" Target="https://doi.org/10.1109/IROS.2012.6385879" TargetMode="External"/><Relationship Id="rId39" Type="http://schemas.openxmlformats.org/officeDocument/2006/relationships/hyperlink" Target="https://doi.org/10.1109/ICRA.2015.7139706" TargetMode="External"/><Relationship Id="rId109" Type="http://schemas.openxmlformats.org/officeDocument/2006/relationships/hyperlink" Target="https://doi.org/10.3390/s20082432" TargetMode="External"/><Relationship Id="rId34" Type="http://schemas.openxmlformats.org/officeDocument/2006/relationships/hyperlink" Target="https://doi.org/10.1109/ICRA.2014.6907022" TargetMode="External"/><Relationship Id="rId50" Type="http://schemas.openxmlformats.org/officeDocument/2006/relationships/hyperlink" Target="https://doi.org/10.1109/IROS.2016.7759673" TargetMode="External"/><Relationship Id="rId55" Type="http://schemas.openxmlformats.org/officeDocument/2006/relationships/hyperlink" Target="https://doi.org/10.1007/s10514-015-9453-0" TargetMode="External"/><Relationship Id="rId76" Type="http://schemas.openxmlformats.org/officeDocument/2006/relationships/hyperlink" Target="https://doi.org/10.1109/ICRA.2018.8460674" TargetMode="External"/><Relationship Id="rId97" Type="http://schemas.openxmlformats.org/officeDocument/2006/relationships/hyperlink" Target="https://doi.org/10.1109/IROS40897.2019.8968550" TargetMode="External"/><Relationship Id="rId104" Type="http://schemas.openxmlformats.org/officeDocument/2006/relationships/hyperlink" Target="https://doi.org/10.1109/TITS.2019.2905046" TargetMode="External"/><Relationship Id="rId120" Type="http://schemas.openxmlformats.org/officeDocument/2006/relationships/hyperlink" Target="https://doi.org/10.1109/IROS51168.2021.9636530" TargetMode="External"/><Relationship Id="rId125" Type="http://schemas.openxmlformats.org/officeDocument/2006/relationships/hyperlink" Target="https://doi.org/10.1016/j.robot.2021.103782" TargetMode="External"/><Relationship Id="rId141" Type="http://schemas.openxmlformats.org/officeDocument/2006/relationships/hyperlink" Target="https://doi.org/10.1007/s11042-021-11870-4" TargetMode="External"/><Relationship Id="rId146" Type="http://schemas.openxmlformats.org/officeDocument/2006/relationships/table" Target="../tables/table3.xml"/><Relationship Id="rId7" Type="http://schemas.openxmlformats.org/officeDocument/2006/relationships/hyperlink" Target="https://doi.org/10.1109/TEPRA.2009.5339626" TargetMode="External"/><Relationship Id="rId71" Type="http://schemas.openxmlformats.org/officeDocument/2006/relationships/hyperlink" Target="https://doi.org/10.1177/1729881418780178" TargetMode="External"/><Relationship Id="rId92" Type="http://schemas.openxmlformats.org/officeDocument/2006/relationships/hyperlink" Target="https://doi.org/10.1002/rob.21870" TargetMode="External"/><Relationship Id="rId2" Type="http://schemas.openxmlformats.org/officeDocument/2006/relationships/hyperlink" Target="https://doi.org/10.1109/ROBOT.2007.364080" TargetMode="External"/><Relationship Id="rId29" Type="http://schemas.openxmlformats.org/officeDocument/2006/relationships/hyperlink" Target="https://doi.org/10.1177/0278364913509859" TargetMode="External"/><Relationship Id="rId24" Type="http://schemas.openxmlformats.org/officeDocument/2006/relationships/hyperlink" Target="https://doi.org/10.1109/ECMR.2013.6698835" TargetMode="External"/><Relationship Id="rId40" Type="http://schemas.openxmlformats.org/officeDocument/2006/relationships/hyperlink" Target="https://doi.org/10.1109/ICRA.2015.7139966" TargetMode="External"/><Relationship Id="rId45" Type="http://schemas.openxmlformats.org/officeDocument/2006/relationships/hyperlink" Target="https://doi.org/10.1109/TRO.2015.2463671" TargetMode="External"/><Relationship Id="rId66" Type="http://schemas.openxmlformats.org/officeDocument/2006/relationships/hyperlink" Target="https://doi.org/10.1109/WACV.2018.00114" TargetMode="External"/><Relationship Id="rId87" Type="http://schemas.openxmlformats.org/officeDocument/2006/relationships/hyperlink" Target="https://doi.org/10.1109/LRA.2019.2897340" TargetMode="External"/><Relationship Id="rId110" Type="http://schemas.openxmlformats.org/officeDocument/2006/relationships/hyperlink" Target="https://doi.org/10.1109/IROS45743.2020.9340992" TargetMode="External"/><Relationship Id="rId115" Type="http://schemas.openxmlformats.org/officeDocument/2006/relationships/hyperlink" Target="https://doi.org/10.1109/ICRA48506.2021.9561126" TargetMode="External"/><Relationship Id="rId131" Type="http://schemas.openxmlformats.org/officeDocument/2006/relationships/hyperlink" Target="https://doi.org/10.1109/ICRA48506.2021.9561584" TargetMode="External"/><Relationship Id="rId136" Type="http://schemas.openxmlformats.org/officeDocument/2006/relationships/hyperlink" Target="https://doi.org/10.1109/ROBIO54168.2021.9739599" TargetMode="External"/><Relationship Id="rId61" Type="http://schemas.openxmlformats.org/officeDocument/2006/relationships/hyperlink" Target="https://doi.org/10.1109/TRO.2017.2665664" TargetMode="External"/><Relationship Id="rId82" Type="http://schemas.openxmlformats.org/officeDocument/2006/relationships/hyperlink" Target="https://doi.org/10.1109/ICRA.2018.8461042" TargetMode="External"/><Relationship Id="rId19" Type="http://schemas.openxmlformats.org/officeDocument/2006/relationships/hyperlink" Target="https://doi.org/10.1080/01691864.2013.826410" TargetMode="External"/><Relationship Id="rId14" Type="http://schemas.openxmlformats.org/officeDocument/2006/relationships/hyperlink" Target="https://doi.org/10.1109/IROS.2011.6048253" TargetMode="External"/><Relationship Id="rId30" Type="http://schemas.openxmlformats.org/officeDocument/2006/relationships/hyperlink" Target="https://doi.org/10.1016/j.robot.2012.12.004" TargetMode="External"/><Relationship Id="rId35" Type="http://schemas.openxmlformats.org/officeDocument/2006/relationships/hyperlink" Target="https://doi.org/10.1109/TRO.2014.2347571" TargetMode="External"/><Relationship Id="rId56" Type="http://schemas.openxmlformats.org/officeDocument/2006/relationships/hyperlink" Target="https://doi.org/10.1109/ROBIO.2016.7866383" TargetMode="External"/><Relationship Id="rId77" Type="http://schemas.openxmlformats.org/officeDocument/2006/relationships/hyperlink" Target="https://doi.org/10.1109/LRA.2018.2849603" TargetMode="External"/><Relationship Id="rId100" Type="http://schemas.openxmlformats.org/officeDocument/2006/relationships/hyperlink" Target="https://doi.org/10.1145/3386901.3389033" TargetMode="External"/><Relationship Id="rId105" Type="http://schemas.openxmlformats.org/officeDocument/2006/relationships/hyperlink" Target="https://doi.org/10.1109/LRA.2020.2967659" TargetMode="External"/><Relationship Id="rId126" Type="http://schemas.openxmlformats.org/officeDocument/2006/relationships/hyperlink" Target="https://doi.org/10.1109/IROS51168.2021.9635886" TargetMode="External"/><Relationship Id="rId8" Type="http://schemas.openxmlformats.org/officeDocument/2006/relationships/hyperlink" Target="https://doi.org/10.1002/rob.20306" TargetMode="External"/><Relationship Id="rId51" Type="http://schemas.openxmlformats.org/officeDocument/2006/relationships/hyperlink" Target="https://doi.org/10.1109/IROS.2016.7759843" TargetMode="External"/><Relationship Id="rId72" Type="http://schemas.openxmlformats.org/officeDocument/2006/relationships/hyperlink" Target="https://doi.org/10.1109/IVS.2018.8500686" TargetMode="External"/><Relationship Id="rId93" Type="http://schemas.openxmlformats.org/officeDocument/2006/relationships/hyperlink" Target="https://doi.org/10.1002/rob.21831" TargetMode="External"/><Relationship Id="rId98" Type="http://schemas.openxmlformats.org/officeDocument/2006/relationships/hyperlink" Target="https://doi.org/10.1109/IROS40897.2019.8967749" TargetMode="External"/><Relationship Id="rId121" Type="http://schemas.openxmlformats.org/officeDocument/2006/relationships/hyperlink" Target="https://doi.org/10.3389/frobt.2021.661199" TargetMode="External"/><Relationship Id="rId142" Type="http://schemas.openxmlformats.org/officeDocument/2006/relationships/hyperlink" Target="https://doi.org/10.1109/TVCG.2020.3028218" TargetMode="External"/><Relationship Id="rId3" Type="http://schemas.openxmlformats.org/officeDocument/2006/relationships/hyperlink" Target="https://doi.org/10.1109/IROS.2009.5354121" TargetMode="External"/><Relationship Id="rId25" Type="http://schemas.openxmlformats.org/officeDocument/2006/relationships/hyperlink" Target="https://doi.org/10.1109/ICRA.2013.6630556" TargetMode="External"/><Relationship Id="rId46" Type="http://schemas.openxmlformats.org/officeDocument/2006/relationships/hyperlink" Target="https://doi.org/10.1109/ECMR.2015.7324181" TargetMode="External"/><Relationship Id="rId67" Type="http://schemas.openxmlformats.org/officeDocument/2006/relationships/hyperlink" Target="https://doi.org/10.1007/s10514-018-9736-3" TargetMode="External"/><Relationship Id="rId116" Type="http://schemas.openxmlformats.org/officeDocument/2006/relationships/hyperlink" Target="https://doi.org/10.1109/ACCESS.2020.3047421" TargetMode="External"/><Relationship Id="rId137" Type="http://schemas.openxmlformats.org/officeDocument/2006/relationships/hyperlink" Target="https://doi.org/10.1109/JAS.2021.1003907" TargetMode="External"/><Relationship Id="rId20" Type="http://schemas.openxmlformats.org/officeDocument/2006/relationships/hyperlink" Target="https://doi.org/10.1016/j.robot.2013.07.003" TargetMode="External"/><Relationship Id="rId41" Type="http://schemas.openxmlformats.org/officeDocument/2006/relationships/hyperlink" Target="https://doi.org/10.1109/ICRA.2015.7139575" TargetMode="External"/><Relationship Id="rId62" Type="http://schemas.openxmlformats.org/officeDocument/2006/relationships/hyperlink" Target="https://doi.org/10.1177/0278364917691110" TargetMode="External"/><Relationship Id="rId83" Type="http://schemas.openxmlformats.org/officeDocument/2006/relationships/hyperlink" Target="https://doi.org/10.1109/ITSC.2018.8569323" TargetMode="External"/><Relationship Id="rId88" Type="http://schemas.openxmlformats.org/officeDocument/2006/relationships/hyperlink" Target="https://doi.org/10.1109/IVS.2019.8814289" TargetMode="External"/><Relationship Id="rId111" Type="http://schemas.openxmlformats.org/officeDocument/2006/relationships/hyperlink" Target="https://doi.org/10.1109/IROS45743.2020.9340939" TargetMode="External"/><Relationship Id="rId132" Type="http://schemas.openxmlformats.org/officeDocument/2006/relationships/hyperlink" Target="https://doi.org/10.1007/s11571-020-09621-6" TargetMode="External"/><Relationship Id="rId15" Type="http://schemas.openxmlformats.org/officeDocument/2006/relationships/hyperlink" Target="https://doi.org/10.1109/IROS.2012.6385561" TargetMode="External"/><Relationship Id="rId36" Type="http://schemas.openxmlformats.org/officeDocument/2006/relationships/hyperlink" Target="https://doi.org/10.1177/0278364914531056" TargetMode="External"/><Relationship Id="rId57" Type="http://schemas.openxmlformats.org/officeDocument/2006/relationships/hyperlink" Target="https://doi.org/10.1109/LRA.2017.2662061" TargetMode="External"/><Relationship Id="rId106" Type="http://schemas.openxmlformats.org/officeDocument/2006/relationships/hyperlink" Target="https://doi.org/10.1109/IROS45743.2020.9468884" TargetMode="External"/><Relationship Id="rId127" Type="http://schemas.openxmlformats.org/officeDocument/2006/relationships/hyperlink" Target="https://doi.org/10.1177/17298814211037497" TargetMode="External"/><Relationship Id="rId10" Type="http://schemas.openxmlformats.org/officeDocument/2006/relationships/hyperlink" Target="https://doi.org/10.1007/s13218-010-0034-2" TargetMode="External"/><Relationship Id="rId31" Type="http://schemas.openxmlformats.org/officeDocument/2006/relationships/hyperlink" Target="https://doi.org/10.15607/rss.2012.viii.036" TargetMode="External"/><Relationship Id="rId52" Type="http://schemas.openxmlformats.org/officeDocument/2006/relationships/hyperlink" Target="https://doi.org/10.1177/0278364915581629" TargetMode="External"/><Relationship Id="rId73" Type="http://schemas.openxmlformats.org/officeDocument/2006/relationships/hyperlink" Target="https://doi.org/10.1002/rob.21838" TargetMode="External"/><Relationship Id="rId78" Type="http://schemas.openxmlformats.org/officeDocument/2006/relationships/hyperlink" Target="https://doi.org/10.1109/IROS.2018.8593562" TargetMode="External"/><Relationship Id="rId94" Type="http://schemas.openxmlformats.org/officeDocument/2006/relationships/hyperlink" Target="https://doi.org/10.23919/acc.2019.8814347" TargetMode="External"/><Relationship Id="rId99" Type="http://schemas.openxmlformats.org/officeDocument/2006/relationships/hyperlink" Target="https://doi.org/10.3390/s19194252" TargetMode="External"/><Relationship Id="rId101" Type="http://schemas.openxmlformats.org/officeDocument/2006/relationships/hyperlink" Target="https://doi.org/10.1016/j.robot.2020.103561" TargetMode="External"/><Relationship Id="rId122" Type="http://schemas.openxmlformats.org/officeDocument/2006/relationships/hyperlink" Target="https://doi.org/10.1109/ICRA48506.2021.9561701" TargetMode="External"/><Relationship Id="rId143" Type="http://schemas.openxmlformats.org/officeDocument/2006/relationships/hyperlink" Target="https://doi.org/10.1002/rob.22062" TargetMode="External"/><Relationship Id="rId4" Type="http://schemas.openxmlformats.org/officeDocument/2006/relationships/hyperlink" Target="https://doi.org/10.1016/j.robot.2009.07.009" TargetMode="External"/><Relationship Id="rId9" Type="http://schemas.openxmlformats.org/officeDocument/2006/relationships/hyperlink" Target="https://doi.org/10.1109/ROBOT.2010.5509547" TargetMode="External"/><Relationship Id="rId26" Type="http://schemas.openxmlformats.org/officeDocument/2006/relationships/hyperlink" Target="https://doi.org/10.1109/ICAR.2013.6766479" TargetMode="External"/><Relationship Id="rId47" Type="http://schemas.openxmlformats.org/officeDocument/2006/relationships/hyperlink" Target="https://doi.org/10.1007/s10514-015-9514-4" TargetMode="External"/><Relationship Id="rId68" Type="http://schemas.openxmlformats.org/officeDocument/2006/relationships/hyperlink" Target="https://doi.org/10.1109/LRA.2018.2856274" TargetMode="External"/><Relationship Id="rId89" Type="http://schemas.openxmlformats.org/officeDocument/2006/relationships/hyperlink" Target="https://doi.org/10.1109/ICRA.2019.8793499" TargetMode="External"/><Relationship Id="rId112" Type="http://schemas.openxmlformats.org/officeDocument/2006/relationships/hyperlink" Target="https://doi.org/10.1109/TITS.2019.2942760" TargetMode="External"/><Relationship Id="rId133" Type="http://schemas.openxmlformats.org/officeDocument/2006/relationships/hyperlink" Target="https://doi.org/10.1109/JSEN.2021.3100882" TargetMode="External"/><Relationship Id="rId16" Type="http://schemas.openxmlformats.org/officeDocument/2006/relationships/hyperlink" Target="https://doi.org/10.1177/0278364912455072" TargetMode="External"/><Relationship Id="rId37" Type="http://schemas.openxmlformats.org/officeDocument/2006/relationships/hyperlink" Target="https://doi.org/10.1016/j.robot.2014.08.008" TargetMode="External"/><Relationship Id="rId58" Type="http://schemas.openxmlformats.org/officeDocument/2006/relationships/hyperlink" Target="https://doi.org/10.1016/j.robot.2016.09.005" TargetMode="External"/><Relationship Id="rId79" Type="http://schemas.openxmlformats.org/officeDocument/2006/relationships/hyperlink" Target="https://doi.org/10.1109/IROS.2018.8593854" TargetMode="External"/><Relationship Id="rId102" Type="http://schemas.openxmlformats.org/officeDocument/2006/relationships/hyperlink" Target="https://doi.org/10.3390/s20216002" TargetMode="External"/><Relationship Id="rId123" Type="http://schemas.openxmlformats.org/officeDocument/2006/relationships/hyperlink" Target="https://doi.org/10.1109/TITS.2021.3094485" TargetMode="External"/><Relationship Id="rId144" Type="http://schemas.openxmlformats.org/officeDocument/2006/relationships/hyperlink" Target="https://doi.org/10.1177/02783649221080483"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doi.org/10.1016/j.robot.2020.103676" TargetMode="External"/><Relationship Id="rId21" Type="http://schemas.openxmlformats.org/officeDocument/2006/relationships/hyperlink" Target="https://doi.org/10.1007/s10514-012-9317-9" TargetMode="External"/><Relationship Id="rId42" Type="http://schemas.openxmlformats.org/officeDocument/2006/relationships/hyperlink" Target="https://doi.org/10.1109/ICRA.2015.7139575" TargetMode="External"/><Relationship Id="rId63" Type="http://schemas.openxmlformats.org/officeDocument/2006/relationships/hyperlink" Target="https://doi.org/10.1016/j.robot.2017.03.016" TargetMode="External"/><Relationship Id="rId84" Type="http://schemas.openxmlformats.org/officeDocument/2006/relationships/hyperlink" Target="https://doi.org/10.1109/LRA.2018.2859916" TargetMode="External"/><Relationship Id="rId138" Type="http://schemas.openxmlformats.org/officeDocument/2006/relationships/hyperlink" Target="https://doi.org/10.1109/LRA.2021.3136241" TargetMode="External"/><Relationship Id="rId107" Type="http://schemas.openxmlformats.org/officeDocument/2006/relationships/hyperlink" Target="https://doi.org/10.1109/ICRA40945.2020.9196967" TargetMode="External"/><Relationship Id="rId11" Type="http://schemas.openxmlformats.org/officeDocument/2006/relationships/hyperlink" Target="https://doi.org/10.1109/ROBOT.2010.5509579" TargetMode="External"/><Relationship Id="rId32" Type="http://schemas.openxmlformats.org/officeDocument/2006/relationships/hyperlink" Target="https://doi.org/10.15607/rss.2012.viii.036" TargetMode="External"/><Relationship Id="rId53" Type="http://schemas.openxmlformats.org/officeDocument/2006/relationships/hyperlink" Target="https://doi.org/10.1002/rob.21582" TargetMode="External"/><Relationship Id="rId74" Type="http://schemas.openxmlformats.org/officeDocument/2006/relationships/hyperlink" Target="https://doi.org/10.1109/IVS.2018.8500686" TargetMode="External"/><Relationship Id="rId128" Type="http://schemas.openxmlformats.org/officeDocument/2006/relationships/hyperlink" Target="https://doi.org/10.1007/s11263-020-01363-6" TargetMode="External"/><Relationship Id="rId5" Type="http://schemas.openxmlformats.org/officeDocument/2006/relationships/hyperlink" Target="https://doi.org/10.1016/j.robot.2009.07.009" TargetMode="External"/><Relationship Id="rId90" Type="http://schemas.openxmlformats.org/officeDocument/2006/relationships/hyperlink" Target="https://doi.org/10.1109/IROS40897.2019.8968599" TargetMode="External"/><Relationship Id="rId95" Type="http://schemas.openxmlformats.org/officeDocument/2006/relationships/hyperlink" Target="https://doi.org/10.1109/3DV.2019.00071" TargetMode="External"/><Relationship Id="rId22" Type="http://schemas.openxmlformats.org/officeDocument/2006/relationships/hyperlink" Target="https://doi.org/10.1109/ECMR.2013.6698849" TargetMode="External"/><Relationship Id="rId27" Type="http://schemas.openxmlformats.org/officeDocument/2006/relationships/hyperlink" Target="https://doi.org/10.1177/0278364913499415" TargetMode="External"/><Relationship Id="rId43" Type="http://schemas.openxmlformats.org/officeDocument/2006/relationships/hyperlink" Target="https://doi.org/10.1109/ITSC.2015.77" TargetMode="External"/><Relationship Id="rId48" Type="http://schemas.openxmlformats.org/officeDocument/2006/relationships/hyperlink" Target="https://doi.org/10.1109/LRA.2016.2516594" TargetMode="External"/><Relationship Id="rId64" Type="http://schemas.openxmlformats.org/officeDocument/2006/relationships/hyperlink" Target="https://doi.org/10.1109/IPTA.2017.8310121" TargetMode="External"/><Relationship Id="rId69" Type="http://schemas.openxmlformats.org/officeDocument/2006/relationships/hyperlink" Target="https://doi.org/10.1109/LRA.2018.2856274" TargetMode="External"/><Relationship Id="rId113" Type="http://schemas.openxmlformats.org/officeDocument/2006/relationships/hyperlink" Target="https://doi.org/10.1109/ICRA40945.2020.9197072" TargetMode="External"/><Relationship Id="rId118" Type="http://schemas.openxmlformats.org/officeDocument/2006/relationships/hyperlink" Target="https://doi.org/10.1109/TIE.2019.2962416" TargetMode="External"/><Relationship Id="rId134" Type="http://schemas.openxmlformats.org/officeDocument/2006/relationships/hyperlink" Target="https://doi.org/10.1109/LRA.2021.3060741" TargetMode="External"/><Relationship Id="rId139" Type="http://schemas.openxmlformats.org/officeDocument/2006/relationships/hyperlink" Target="https://doi.org/10.1109/TITS.2021.3086822" TargetMode="External"/><Relationship Id="rId80" Type="http://schemas.openxmlformats.org/officeDocument/2006/relationships/hyperlink" Target="https://doi.org/10.1007/s10514-017-9664-7" TargetMode="External"/><Relationship Id="rId85" Type="http://schemas.openxmlformats.org/officeDocument/2006/relationships/hyperlink" Target="https://doi.org/10.1109/ROBIO49542.2019.8961714" TargetMode="External"/><Relationship Id="rId12" Type="http://schemas.openxmlformats.org/officeDocument/2006/relationships/hyperlink" Target="https://doi.org/10.1016/j.robot.2011.02.013" TargetMode="External"/><Relationship Id="rId17" Type="http://schemas.openxmlformats.org/officeDocument/2006/relationships/hyperlink" Target="https://doi.org/10.1109/ICRA.2012.6224622" TargetMode="External"/><Relationship Id="rId33" Type="http://schemas.openxmlformats.org/officeDocument/2006/relationships/hyperlink" Target="https://doi.org/10.1177/0278364914531056" TargetMode="External"/><Relationship Id="rId38" Type="http://schemas.openxmlformats.org/officeDocument/2006/relationships/hyperlink" Target="https://doi.org/10.1007/s10846-015-0198-y" TargetMode="External"/><Relationship Id="rId59" Type="http://schemas.openxmlformats.org/officeDocument/2006/relationships/hyperlink" Target="https://doi.org/10.1002/rob.21664" TargetMode="External"/><Relationship Id="rId103" Type="http://schemas.openxmlformats.org/officeDocument/2006/relationships/hyperlink" Target="https://doi.org/10.1007/s10514-020-09911-2" TargetMode="External"/><Relationship Id="rId108" Type="http://schemas.openxmlformats.org/officeDocument/2006/relationships/hyperlink" Target="https://doi.org/10.1109/ICRA40945.2020.9196906" TargetMode="External"/><Relationship Id="rId124" Type="http://schemas.openxmlformats.org/officeDocument/2006/relationships/hyperlink" Target="https://doi.org/10.3390/app11198976" TargetMode="External"/><Relationship Id="rId129" Type="http://schemas.openxmlformats.org/officeDocument/2006/relationships/hyperlink" Target="https://doi.org/10.1109/LRA.2021.3061375" TargetMode="External"/><Relationship Id="rId54" Type="http://schemas.openxmlformats.org/officeDocument/2006/relationships/hyperlink" Target="https://doi.org/10.1002/rob.21595" TargetMode="External"/><Relationship Id="rId70" Type="http://schemas.openxmlformats.org/officeDocument/2006/relationships/hyperlink" Target="https://doi.org/10.1109/JSEN.2018.2815956" TargetMode="External"/><Relationship Id="rId75" Type="http://schemas.openxmlformats.org/officeDocument/2006/relationships/hyperlink" Target="https://doi.org/10.1002/rob.21838" TargetMode="External"/><Relationship Id="rId91" Type="http://schemas.openxmlformats.org/officeDocument/2006/relationships/hyperlink" Target="https://doi.org/10.1007/s10514-018-9724-7" TargetMode="External"/><Relationship Id="rId96" Type="http://schemas.openxmlformats.org/officeDocument/2006/relationships/hyperlink" Target="https://doi.org/10.1109/CRV.2019.00024" TargetMode="External"/><Relationship Id="rId140" Type="http://schemas.openxmlformats.org/officeDocument/2006/relationships/hyperlink" Target="https://doi.org/10.1109/TRO.2021.3094157" TargetMode="External"/><Relationship Id="rId145" Type="http://schemas.openxmlformats.org/officeDocument/2006/relationships/printerSettings" Target="../printerSettings/printerSettings3.bin"/><Relationship Id="rId1" Type="http://schemas.openxmlformats.org/officeDocument/2006/relationships/hyperlink" Target="https://doi.org/10.1109/TPAMI.2002.1017615" TargetMode="External"/><Relationship Id="rId6" Type="http://schemas.openxmlformats.org/officeDocument/2006/relationships/hyperlink" Target="https://doi.org/10.1177/0278364908096286" TargetMode="External"/><Relationship Id="rId23" Type="http://schemas.openxmlformats.org/officeDocument/2006/relationships/hyperlink" Target="https://doi.org/10.1177/0278364913502830" TargetMode="External"/><Relationship Id="rId28" Type="http://schemas.openxmlformats.org/officeDocument/2006/relationships/hyperlink" Target="https://doi.org/10.1177/0278364913503892" TargetMode="External"/><Relationship Id="rId49" Type="http://schemas.openxmlformats.org/officeDocument/2006/relationships/hyperlink" Target="https://doi.org/10.1109/3DV.2016.66" TargetMode="External"/><Relationship Id="rId114" Type="http://schemas.openxmlformats.org/officeDocument/2006/relationships/hyperlink" Target="https://doi.org/10.1016/j.robot.2020.103709" TargetMode="External"/><Relationship Id="rId119" Type="http://schemas.openxmlformats.org/officeDocument/2006/relationships/hyperlink" Target="https://doi.org/10.1109/ITSC48978.2021.9564866" TargetMode="External"/><Relationship Id="rId44" Type="http://schemas.openxmlformats.org/officeDocument/2006/relationships/hyperlink" Target="https://doi.org/10.1016/j.robot.2014.08.005" TargetMode="External"/><Relationship Id="rId60" Type="http://schemas.openxmlformats.org/officeDocument/2006/relationships/hyperlink" Target="https://doi.org/10.1109/ICRA.2017.7989305" TargetMode="External"/><Relationship Id="rId65" Type="http://schemas.openxmlformats.org/officeDocument/2006/relationships/hyperlink" Target="https://doi.org/10.1109/LRA.2018.2860039" TargetMode="External"/><Relationship Id="rId81" Type="http://schemas.openxmlformats.org/officeDocument/2006/relationships/hyperlink" Target="https://doi.org/10.3390/s18040939" TargetMode="External"/><Relationship Id="rId86" Type="http://schemas.openxmlformats.org/officeDocument/2006/relationships/hyperlink" Target="https://doi.org/10.1016/j.robot.2018.11.003" TargetMode="External"/><Relationship Id="rId130" Type="http://schemas.openxmlformats.org/officeDocument/2006/relationships/hyperlink" Target="https://doi.org/10.1109/TMECH.2021.3062647" TargetMode="External"/><Relationship Id="rId135" Type="http://schemas.openxmlformats.org/officeDocument/2006/relationships/hyperlink" Target="https://doi.org/10.1049/itr2.12054" TargetMode="External"/><Relationship Id="rId13" Type="http://schemas.openxmlformats.org/officeDocument/2006/relationships/hyperlink" Target="https://doi.org/10.1109/IROS.2011.6094414" TargetMode="External"/><Relationship Id="rId18" Type="http://schemas.openxmlformats.org/officeDocument/2006/relationships/hyperlink" Target="https://doi.org/10.1109/IROS.2012.6385879" TargetMode="External"/><Relationship Id="rId39" Type="http://schemas.openxmlformats.org/officeDocument/2006/relationships/hyperlink" Target="https://doi.org/10.1016/j.robot.2014.08.008" TargetMode="External"/><Relationship Id="rId109" Type="http://schemas.openxmlformats.org/officeDocument/2006/relationships/hyperlink" Target="https://doi.org/10.3390/s20082432" TargetMode="External"/><Relationship Id="rId34" Type="http://schemas.openxmlformats.org/officeDocument/2006/relationships/hyperlink" Target="https://doi.org/10.1109/TRO.2014.2347571" TargetMode="External"/><Relationship Id="rId50" Type="http://schemas.openxmlformats.org/officeDocument/2006/relationships/hyperlink" Target="https://doi.org/10.1109/IROS.2016.7759673" TargetMode="External"/><Relationship Id="rId55" Type="http://schemas.openxmlformats.org/officeDocument/2006/relationships/hyperlink" Target="https://doi.org/10.1007/s10514-015-9453-0" TargetMode="External"/><Relationship Id="rId76" Type="http://schemas.openxmlformats.org/officeDocument/2006/relationships/hyperlink" Target="https://doi.org/10.1109/LRA.2018.2856268" TargetMode="External"/><Relationship Id="rId97" Type="http://schemas.openxmlformats.org/officeDocument/2006/relationships/hyperlink" Target="https://doi.org/10.1109/IROS40897.2019.8968550" TargetMode="External"/><Relationship Id="rId104" Type="http://schemas.openxmlformats.org/officeDocument/2006/relationships/hyperlink" Target="https://doi.org/10.1109/TITS.2019.2905046" TargetMode="External"/><Relationship Id="rId120" Type="http://schemas.openxmlformats.org/officeDocument/2006/relationships/hyperlink" Target="https://doi.org/10.1109/IROS51168.2021.9636530" TargetMode="External"/><Relationship Id="rId125" Type="http://schemas.openxmlformats.org/officeDocument/2006/relationships/hyperlink" Target="https://doi.org/10.1016/j.robot.2021.103782" TargetMode="External"/><Relationship Id="rId141" Type="http://schemas.openxmlformats.org/officeDocument/2006/relationships/hyperlink" Target="https://doi.org/10.1007/s11042-021-11870-4" TargetMode="External"/><Relationship Id="rId146" Type="http://schemas.openxmlformats.org/officeDocument/2006/relationships/vmlDrawing" Target="../drawings/vmlDrawing1.vml"/><Relationship Id="rId7" Type="http://schemas.openxmlformats.org/officeDocument/2006/relationships/hyperlink" Target="https://doi.org/10.1109/TEPRA.2009.5339626" TargetMode="External"/><Relationship Id="rId71" Type="http://schemas.openxmlformats.org/officeDocument/2006/relationships/hyperlink" Target="https://doi.org/10.1109/LRA.2018.2849603" TargetMode="External"/><Relationship Id="rId92" Type="http://schemas.openxmlformats.org/officeDocument/2006/relationships/hyperlink" Target="https://doi.org/10.1002/rob.21870" TargetMode="External"/><Relationship Id="rId2" Type="http://schemas.openxmlformats.org/officeDocument/2006/relationships/hyperlink" Target="https://doi.org/10.1109/ROBOT.2007.364080" TargetMode="External"/><Relationship Id="rId29" Type="http://schemas.openxmlformats.org/officeDocument/2006/relationships/hyperlink" Target="https://doi.org/10.1177/0278364913509859" TargetMode="External"/><Relationship Id="rId24" Type="http://schemas.openxmlformats.org/officeDocument/2006/relationships/hyperlink" Target="https://doi.org/10.1109/ECMR.2013.6698835" TargetMode="External"/><Relationship Id="rId40" Type="http://schemas.openxmlformats.org/officeDocument/2006/relationships/hyperlink" Target="https://doi.org/10.1109/ICRA.2015.7139706" TargetMode="External"/><Relationship Id="rId45" Type="http://schemas.openxmlformats.org/officeDocument/2006/relationships/hyperlink" Target="https://doi.org/10.1109/TRO.2015.2463671" TargetMode="External"/><Relationship Id="rId66" Type="http://schemas.openxmlformats.org/officeDocument/2006/relationships/hyperlink" Target="https://doi.org/10.1109/WACV.2018.00114" TargetMode="External"/><Relationship Id="rId87" Type="http://schemas.openxmlformats.org/officeDocument/2006/relationships/hyperlink" Target="https://doi.org/10.1109/LRA.2019.2897340" TargetMode="External"/><Relationship Id="rId110" Type="http://schemas.openxmlformats.org/officeDocument/2006/relationships/hyperlink" Target="https://doi.org/10.1109/IROS45743.2020.9340992" TargetMode="External"/><Relationship Id="rId115" Type="http://schemas.openxmlformats.org/officeDocument/2006/relationships/hyperlink" Target="https://doi.org/10.1109/ICRA48506.2021.9561126" TargetMode="External"/><Relationship Id="rId131" Type="http://schemas.openxmlformats.org/officeDocument/2006/relationships/hyperlink" Target="https://doi.org/10.1109/ICRA48506.2021.9561584" TargetMode="External"/><Relationship Id="rId136" Type="http://schemas.openxmlformats.org/officeDocument/2006/relationships/hyperlink" Target="https://doi.org/10.1109/ROBIO54168.2021.9739599" TargetMode="External"/><Relationship Id="rId61" Type="http://schemas.openxmlformats.org/officeDocument/2006/relationships/hyperlink" Target="https://doi.org/10.1109/TRO.2017.2665664" TargetMode="External"/><Relationship Id="rId82" Type="http://schemas.openxmlformats.org/officeDocument/2006/relationships/hyperlink" Target="https://doi.org/10.1109/ICRA.2018.8461042" TargetMode="External"/><Relationship Id="rId19" Type="http://schemas.openxmlformats.org/officeDocument/2006/relationships/hyperlink" Target="https://doi.org/10.1080/01691864.2013.826410" TargetMode="External"/><Relationship Id="rId14" Type="http://schemas.openxmlformats.org/officeDocument/2006/relationships/hyperlink" Target="https://doi.org/10.1109/IROS.2011.6048253" TargetMode="External"/><Relationship Id="rId30" Type="http://schemas.openxmlformats.org/officeDocument/2006/relationships/hyperlink" Target="https://doi.org/10.1016/j.robot.2012.12.004" TargetMode="External"/><Relationship Id="rId35" Type="http://schemas.openxmlformats.org/officeDocument/2006/relationships/hyperlink" Target="https://doi.org/10.1109/ICRA.2014.6907022" TargetMode="External"/><Relationship Id="rId56" Type="http://schemas.openxmlformats.org/officeDocument/2006/relationships/hyperlink" Target="https://doi.org/10.1109/ROBIO.2016.7866383" TargetMode="External"/><Relationship Id="rId77" Type="http://schemas.openxmlformats.org/officeDocument/2006/relationships/hyperlink" Target="https://doi.org/10.1109/ICRA.2018.8460674" TargetMode="External"/><Relationship Id="rId100" Type="http://schemas.openxmlformats.org/officeDocument/2006/relationships/hyperlink" Target="https://doi.org/10.1145/3386901.3389033" TargetMode="External"/><Relationship Id="rId105" Type="http://schemas.openxmlformats.org/officeDocument/2006/relationships/hyperlink" Target="https://doi.org/10.1109/LRA.2020.2967659" TargetMode="External"/><Relationship Id="rId126" Type="http://schemas.openxmlformats.org/officeDocument/2006/relationships/hyperlink" Target="https://doi.org/10.1109/IROS51168.2021.9635886" TargetMode="External"/><Relationship Id="rId147" Type="http://schemas.openxmlformats.org/officeDocument/2006/relationships/table" Target="../tables/table4.xml"/><Relationship Id="rId8" Type="http://schemas.openxmlformats.org/officeDocument/2006/relationships/hyperlink" Target="https://doi.org/10.1002/rob.20306" TargetMode="External"/><Relationship Id="rId51" Type="http://schemas.openxmlformats.org/officeDocument/2006/relationships/hyperlink" Target="https://doi.org/10.1109/IROS.2016.7759843" TargetMode="External"/><Relationship Id="rId72" Type="http://schemas.openxmlformats.org/officeDocument/2006/relationships/hyperlink" Target="https://doi.org/10.1109/ICRA.2018.8461111" TargetMode="External"/><Relationship Id="rId93" Type="http://schemas.openxmlformats.org/officeDocument/2006/relationships/hyperlink" Target="https://doi.org/10.1002/rob.21831" TargetMode="External"/><Relationship Id="rId98" Type="http://schemas.openxmlformats.org/officeDocument/2006/relationships/hyperlink" Target="https://doi.org/10.1109/IROS40897.2019.8967749" TargetMode="External"/><Relationship Id="rId121" Type="http://schemas.openxmlformats.org/officeDocument/2006/relationships/hyperlink" Target="https://doi.org/10.3389/frobt.2021.661199" TargetMode="External"/><Relationship Id="rId142" Type="http://schemas.openxmlformats.org/officeDocument/2006/relationships/hyperlink" Target="https://doi.org/10.1109/TVCG.2020.3028218" TargetMode="External"/><Relationship Id="rId3" Type="http://schemas.openxmlformats.org/officeDocument/2006/relationships/hyperlink" Target="https://ieeexplore.ieee.org/document/5174794" TargetMode="External"/><Relationship Id="rId25" Type="http://schemas.openxmlformats.org/officeDocument/2006/relationships/hyperlink" Target="https://doi.org/10.1109/ICRA.2013.6630556" TargetMode="External"/><Relationship Id="rId46" Type="http://schemas.openxmlformats.org/officeDocument/2006/relationships/hyperlink" Target="https://doi.org/10.1109/ECMR.2015.7324181" TargetMode="External"/><Relationship Id="rId67" Type="http://schemas.openxmlformats.org/officeDocument/2006/relationships/hyperlink" Target="https://doi.org/10.1109/IROS.2018.8594310" TargetMode="External"/><Relationship Id="rId116" Type="http://schemas.openxmlformats.org/officeDocument/2006/relationships/hyperlink" Target="https://doi.org/10.1109/ACCESS.2020.3047421" TargetMode="External"/><Relationship Id="rId137" Type="http://schemas.openxmlformats.org/officeDocument/2006/relationships/hyperlink" Target="https://doi.org/10.1109/JAS.2021.1003907" TargetMode="External"/><Relationship Id="rId20" Type="http://schemas.openxmlformats.org/officeDocument/2006/relationships/hyperlink" Target="https://doi.org/10.1016/j.robot.2013.07.003" TargetMode="External"/><Relationship Id="rId41" Type="http://schemas.openxmlformats.org/officeDocument/2006/relationships/hyperlink" Target="https://doi.org/10.1109/ICRA.2015.7139966" TargetMode="External"/><Relationship Id="rId62" Type="http://schemas.openxmlformats.org/officeDocument/2006/relationships/hyperlink" Target="https://doi.org/10.1177/0278364917691110" TargetMode="External"/><Relationship Id="rId83" Type="http://schemas.openxmlformats.org/officeDocument/2006/relationships/hyperlink" Target="https://doi.org/10.1109/ITSC.2018.8569323" TargetMode="External"/><Relationship Id="rId88" Type="http://schemas.openxmlformats.org/officeDocument/2006/relationships/hyperlink" Target="https://doi.org/10.1109/IVS.2019.8814289" TargetMode="External"/><Relationship Id="rId111" Type="http://schemas.openxmlformats.org/officeDocument/2006/relationships/hyperlink" Target="https://doi.org/10.1109/IROS45743.2020.9340939" TargetMode="External"/><Relationship Id="rId132" Type="http://schemas.openxmlformats.org/officeDocument/2006/relationships/hyperlink" Target="https://doi.org/10.1007/s11571-020-09621-6" TargetMode="External"/><Relationship Id="rId15" Type="http://schemas.openxmlformats.org/officeDocument/2006/relationships/hyperlink" Target="https://doi.org/10.1109/IROS.2012.6385561" TargetMode="External"/><Relationship Id="rId36" Type="http://schemas.openxmlformats.org/officeDocument/2006/relationships/hyperlink" Target="https://doi.org/10.1109/ICRA.2014.6907397" TargetMode="External"/><Relationship Id="rId57" Type="http://schemas.openxmlformats.org/officeDocument/2006/relationships/hyperlink" Target="https://doi.org/10.1109/LRA.2017.2662061" TargetMode="External"/><Relationship Id="rId106" Type="http://schemas.openxmlformats.org/officeDocument/2006/relationships/hyperlink" Target="https://doi.org/10.1109/IROS45743.2020.9468884~" TargetMode="External"/><Relationship Id="rId127" Type="http://schemas.openxmlformats.org/officeDocument/2006/relationships/hyperlink" Target="https://doi.org/10.1177/17298814211037497" TargetMode="External"/><Relationship Id="rId10" Type="http://schemas.openxmlformats.org/officeDocument/2006/relationships/hyperlink" Target="https://doi.org/10.1007/s13218-010-0034-2" TargetMode="External"/><Relationship Id="rId31" Type="http://schemas.openxmlformats.org/officeDocument/2006/relationships/hyperlink" Target="https://doi.org/10.1177/0278364913499193" TargetMode="External"/><Relationship Id="rId52" Type="http://schemas.openxmlformats.org/officeDocument/2006/relationships/hyperlink" Target="https://doi.org/10.1177/0278364915581629" TargetMode="External"/><Relationship Id="rId73" Type="http://schemas.openxmlformats.org/officeDocument/2006/relationships/hyperlink" Target="https://doi.org/10.1177/1729881418780178" TargetMode="External"/><Relationship Id="rId78" Type="http://schemas.openxmlformats.org/officeDocument/2006/relationships/hyperlink" Target="https://doi.org/10.1109/IROS.2018.8593562" TargetMode="External"/><Relationship Id="rId94" Type="http://schemas.openxmlformats.org/officeDocument/2006/relationships/hyperlink" Target="https://doi.org/10.23919/acc.2019.8814347" TargetMode="External"/><Relationship Id="rId99" Type="http://schemas.openxmlformats.org/officeDocument/2006/relationships/hyperlink" Target="https://doi.org/10.3390/s19194252" TargetMode="External"/><Relationship Id="rId101" Type="http://schemas.openxmlformats.org/officeDocument/2006/relationships/hyperlink" Target="https://doi.org/10.1016/j.robot.2020.103561" TargetMode="External"/><Relationship Id="rId122" Type="http://schemas.openxmlformats.org/officeDocument/2006/relationships/hyperlink" Target="https://doi.org/10.1109/ICRA48506.2021.9561701" TargetMode="External"/><Relationship Id="rId143" Type="http://schemas.openxmlformats.org/officeDocument/2006/relationships/hyperlink" Target="https://doi.org/10.1002/rob.22062" TargetMode="External"/><Relationship Id="rId148" Type="http://schemas.openxmlformats.org/officeDocument/2006/relationships/comments" Target="../comments1.xml"/><Relationship Id="rId4" Type="http://schemas.openxmlformats.org/officeDocument/2006/relationships/hyperlink" Target="https://doi.org/10.1109/IROS.2009.5354121" TargetMode="External"/><Relationship Id="rId9" Type="http://schemas.openxmlformats.org/officeDocument/2006/relationships/hyperlink" Target="https://doi.org/10.1109/ROBOT.2010.5509547" TargetMode="External"/><Relationship Id="rId26" Type="http://schemas.openxmlformats.org/officeDocument/2006/relationships/hyperlink" Target="https://doi.org/10.1109/ICAR.2013.6766479" TargetMode="External"/><Relationship Id="rId47" Type="http://schemas.openxmlformats.org/officeDocument/2006/relationships/hyperlink" Target="https://doi.org/10.1007/s10514-015-9514-4" TargetMode="External"/><Relationship Id="rId68" Type="http://schemas.openxmlformats.org/officeDocument/2006/relationships/hyperlink" Target="https://doi.org/10.1007/s10514-018-9736-3" TargetMode="External"/><Relationship Id="rId89" Type="http://schemas.openxmlformats.org/officeDocument/2006/relationships/hyperlink" Target="https://doi.org/10.1109/ICRA.2019.8793499" TargetMode="External"/><Relationship Id="rId112" Type="http://schemas.openxmlformats.org/officeDocument/2006/relationships/hyperlink" Target="https://doi.org/10.1109/TITS.2019.2942760" TargetMode="External"/><Relationship Id="rId133" Type="http://schemas.openxmlformats.org/officeDocument/2006/relationships/hyperlink" Target="https://doi.org/10.1109/JSEN.2021.3100882" TargetMode="External"/><Relationship Id="rId16" Type="http://schemas.openxmlformats.org/officeDocument/2006/relationships/hyperlink" Target="https://doi.org/10.1177/0278364912455072" TargetMode="External"/><Relationship Id="rId37" Type="http://schemas.openxmlformats.org/officeDocument/2006/relationships/hyperlink" Target="https://doi.org/10.1109/ICRA.2015.7139576" TargetMode="External"/><Relationship Id="rId58" Type="http://schemas.openxmlformats.org/officeDocument/2006/relationships/hyperlink" Target="https://doi.org/10.1016/j.robot.2016.09.005" TargetMode="External"/><Relationship Id="rId79" Type="http://schemas.openxmlformats.org/officeDocument/2006/relationships/hyperlink" Target="https://doi.org/10.1109/IROS.2018.8593854" TargetMode="External"/><Relationship Id="rId102" Type="http://schemas.openxmlformats.org/officeDocument/2006/relationships/hyperlink" Target="https://doi.org/10.3390/s20216002" TargetMode="External"/><Relationship Id="rId123" Type="http://schemas.openxmlformats.org/officeDocument/2006/relationships/hyperlink" Target="https://doi.org/10.1109/TITS.2021.3094485" TargetMode="External"/><Relationship Id="rId144" Type="http://schemas.openxmlformats.org/officeDocument/2006/relationships/hyperlink" Target="https://doi.org/10.1177/02783649221080483" TargetMode="Externa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C172A-7E8E-4FD7-9613-BC9C923CB2CB}">
  <dimension ref="A1:H145"/>
  <sheetViews>
    <sheetView workbookViewId="0"/>
  </sheetViews>
  <sheetFormatPr defaultColWidth="8.88671875" defaultRowHeight="13.2" x14ac:dyDescent="0.25"/>
  <cols>
    <col min="1" max="1" width="10.33203125" style="1" bestFit="1" customWidth="1"/>
    <col min="2" max="2" width="30.6640625" style="1" customWidth="1"/>
    <col min="3" max="3" width="50.6640625" style="1" customWidth="1"/>
    <col min="4" max="4" width="30.6640625" style="1" customWidth="1"/>
    <col min="5" max="5" width="7" style="1" bestFit="1" customWidth="1"/>
    <col min="6" max="7" width="8.6640625" style="1" customWidth="1"/>
    <col min="8" max="8" width="20.6640625" style="1" customWidth="1"/>
    <col min="9" max="16384" width="8.88671875" style="1"/>
  </cols>
  <sheetData>
    <row r="1" spans="1:8" s="3" customFormat="1" x14ac:dyDescent="0.25">
      <c r="A1" s="3" t="s">
        <v>0</v>
      </c>
      <c r="B1" s="3" t="s">
        <v>1</v>
      </c>
      <c r="C1" s="3" t="s">
        <v>2</v>
      </c>
      <c r="D1" s="3" t="s">
        <v>3</v>
      </c>
      <c r="E1" s="3" t="s">
        <v>4</v>
      </c>
      <c r="F1" s="3" t="s">
        <v>5</v>
      </c>
      <c r="G1" s="3" t="s">
        <v>6</v>
      </c>
      <c r="H1" s="3" t="s">
        <v>7</v>
      </c>
    </row>
    <row r="2" spans="1:8" x14ac:dyDescent="0.25">
      <c r="A2" s="2" t="s">
        <v>15</v>
      </c>
      <c r="B2" s="2" t="s">
        <v>16</v>
      </c>
      <c r="C2" s="2" t="s">
        <v>17</v>
      </c>
      <c r="D2" s="2" t="s">
        <v>18</v>
      </c>
      <c r="E2" s="1">
        <v>2002</v>
      </c>
      <c r="F2" s="2" t="s">
        <v>19</v>
      </c>
      <c r="G2" s="2" t="s">
        <v>665</v>
      </c>
      <c r="H2" s="2" t="s">
        <v>20</v>
      </c>
    </row>
    <row r="3" spans="1:8" x14ac:dyDescent="0.25">
      <c r="A3" s="2" t="s">
        <v>8</v>
      </c>
      <c r="B3" s="2" t="s">
        <v>79</v>
      </c>
      <c r="C3" s="2" t="s">
        <v>80</v>
      </c>
      <c r="D3" s="2" t="s">
        <v>81</v>
      </c>
      <c r="E3" s="1">
        <v>2007</v>
      </c>
      <c r="F3" s="2" t="s">
        <v>82</v>
      </c>
      <c r="G3" s="2" t="s">
        <v>666</v>
      </c>
      <c r="H3" s="2" t="s">
        <v>83</v>
      </c>
    </row>
    <row r="4" spans="1:8" x14ac:dyDescent="0.25">
      <c r="A4" s="2" t="s">
        <v>8</v>
      </c>
      <c r="B4" s="2" t="s">
        <v>275</v>
      </c>
      <c r="C4" s="2" t="s">
        <v>276</v>
      </c>
      <c r="D4" s="2" t="s">
        <v>277</v>
      </c>
      <c r="E4" s="1">
        <v>2009</v>
      </c>
      <c r="F4" s="2" t="s">
        <v>278</v>
      </c>
      <c r="G4" s="2" t="s">
        <v>667</v>
      </c>
      <c r="H4" s="2" t="s">
        <v>279</v>
      </c>
    </row>
    <row r="5" spans="1:8" x14ac:dyDescent="0.25">
      <c r="A5" s="2" t="s">
        <v>15</v>
      </c>
      <c r="B5" s="2" t="s">
        <v>337</v>
      </c>
      <c r="C5" s="2" t="s">
        <v>338</v>
      </c>
      <c r="D5" s="2" t="s">
        <v>339</v>
      </c>
      <c r="E5" s="1">
        <v>2009</v>
      </c>
      <c r="F5" s="2" t="s">
        <v>340</v>
      </c>
      <c r="G5" s="2" t="s">
        <v>668</v>
      </c>
      <c r="H5" s="2" t="s">
        <v>35</v>
      </c>
    </row>
    <row r="6" spans="1:8" x14ac:dyDescent="0.25">
      <c r="A6" s="2" t="s">
        <v>15</v>
      </c>
      <c r="B6" s="2" t="s">
        <v>412</v>
      </c>
      <c r="C6" s="2" t="s">
        <v>413</v>
      </c>
      <c r="D6" s="2" t="s">
        <v>414</v>
      </c>
      <c r="E6" s="1">
        <v>2009</v>
      </c>
      <c r="F6" s="2" t="s">
        <v>415</v>
      </c>
      <c r="G6" s="2" t="s">
        <v>669</v>
      </c>
      <c r="H6" s="2" t="s">
        <v>145</v>
      </c>
    </row>
    <row r="7" spans="1:8" x14ac:dyDescent="0.25">
      <c r="A7" s="2" t="s">
        <v>8</v>
      </c>
      <c r="B7" s="2" t="s">
        <v>475</v>
      </c>
      <c r="C7" s="2" t="s">
        <v>476</v>
      </c>
      <c r="D7" s="2" t="s">
        <v>477</v>
      </c>
      <c r="E7" s="1">
        <v>2009</v>
      </c>
      <c r="F7" s="2" t="s">
        <v>13</v>
      </c>
      <c r="G7" s="2" t="s">
        <v>478</v>
      </c>
      <c r="H7" s="2" t="s">
        <v>479</v>
      </c>
    </row>
    <row r="8" spans="1:8" x14ac:dyDescent="0.25">
      <c r="A8" s="2" t="s">
        <v>8</v>
      </c>
      <c r="B8" s="2" t="s">
        <v>480</v>
      </c>
      <c r="C8" s="2" t="s">
        <v>481</v>
      </c>
      <c r="D8" s="2" t="s">
        <v>482</v>
      </c>
      <c r="E8" s="1">
        <v>2009</v>
      </c>
      <c r="F8" s="2" t="s">
        <v>483</v>
      </c>
      <c r="G8" s="2" t="s">
        <v>670</v>
      </c>
      <c r="H8" s="2" t="s">
        <v>484</v>
      </c>
    </row>
    <row r="9" spans="1:8" x14ac:dyDescent="0.25">
      <c r="A9" s="2" t="s">
        <v>15</v>
      </c>
      <c r="B9" s="2" t="s">
        <v>490</v>
      </c>
      <c r="C9" s="2" t="s">
        <v>491</v>
      </c>
      <c r="D9" s="2" t="s">
        <v>492</v>
      </c>
      <c r="E9" s="1">
        <v>2009</v>
      </c>
      <c r="F9" s="2" t="s">
        <v>493</v>
      </c>
      <c r="G9" s="2" t="s">
        <v>671</v>
      </c>
      <c r="H9" s="2" t="s">
        <v>284</v>
      </c>
    </row>
    <row r="10" spans="1:8" x14ac:dyDescent="0.25">
      <c r="A10" s="2" t="s">
        <v>8</v>
      </c>
      <c r="B10" s="2" t="s">
        <v>21</v>
      </c>
      <c r="C10" s="2" t="s">
        <v>22</v>
      </c>
      <c r="D10" s="2" t="s">
        <v>23</v>
      </c>
      <c r="E10" s="1">
        <v>2010</v>
      </c>
      <c r="F10" s="2" t="s">
        <v>24</v>
      </c>
      <c r="G10" s="2" t="s">
        <v>672</v>
      </c>
      <c r="H10" s="2" t="s">
        <v>25</v>
      </c>
    </row>
    <row r="11" spans="1:8" x14ac:dyDescent="0.25">
      <c r="A11" s="2" t="s">
        <v>15</v>
      </c>
      <c r="B11" s="2" t="s">
        <v>190</v>
      </c>
      <c r="C11" s="2" t="s">
        <v>191</v>
      </c>
      <c r="D11" s="2" t="s">
        <v>192</v>
      </c>
      <c r="E11" s="1">
        <v>2010</v>
      </c>
      <c r="F11" s="2" t="s">
        <v>193</v>
      </c>
      <c r="G11" s="2" t="s">
        <v>673</v>
      </c>
      <c r="H11" s="2" t="s">
        <v>194</v>
      </c>
    </row>
    <row r="12" spans="1:8" x14ac:dyDescent="0.25">
      <c r="A12" s="2" t="s">
        <v>8</v>
      </c>
      <c r="B12" s="2" t="s">
        <v>271</v>
      </c>
      <c r="C12" s="2" t="s">
        <v>272</v>
      </c>
      <c r="D12" s="2" t="s">
        <v>273</v>
      </c>
      <c r="E12" s="1">
        <v>2010</v>
      </c>
      <c r="F12" s="2" t="s">
        <v>274</v>
      </c>
      <c r="G12" s="2" t="s">
        <v>674</v>
      </c>
      <c r="H12" s="2" t="s">
        <v>25</v>
      </c>
    </row>
    <row r="13" spans="1:8" x14ac:dyDescent="0.25">
      <c r="A13" s="2" t="s">
        <v>15</v>
      </c>
      <c r="B13" s="2" t="s">
        <v>115</v>
      </c>
      <c r="C13" s="2" t="s">
        <v>116</v>
      </c>
      <c r="D13" s="2" t="s">
        <v>117</v>
      </c>
      <c r="E13" s="1">
        <v>2011</v>
      </c>
      <c r="F13" s="2" t="s">
        <v>118</v>
      </c>
      <c r="G13" s="2" t="s">
        <v>675</v>
      </c>
      <c r="H13" s="2" t="s">
        <v>35</v>
      </c>
    </row>
    <row r="14" spans="1:8" x14ac:dyDescent="0.25">
      <c r="A14" s="2" t="s">
        <v>8</v>
      </c>
      <c r="B14" s="2" t="s">
        <v>185</v>
      </c>
      <c r="C14" s="2" t="s">
        <v>186</v>
      </c>
      <c r="D14" s="2" t="s">
        <v>187</v>
      </c>
      <c r="E14" s="1">
        <v>2011</v>
      </c>
      <c r="F14" s="2" t="s">
        <v>188</v>
      </c>
      <c r="G14" s="2" t="s">
        <v>676</v>
      </c>
      <c r="H14" s="2" t="s">
        <v>189</v>
      </c>
    </row>
    <row r="15" spans="1:8" x14ac:dyDescent="0.25">
      <c r="A15" s="2" t="s">
        <v>8</v>
      </c>
      <c r="B15" s="2" t="s">
        <v>285</v>
      </c>
      <c r="C15" s="2" t="s">
        <v>286</v>
      </c>
      <c r="D15" s="2" t="s">
        <v>287</v>
      </c>
      <c r="E15" s="1">
        <v>2011</v>
      </c>
      <c r="F15" s="2" t="s">
        <v>288</v>
      </c>
      <c r="G15" s="2" t="s">
        <v>677</v>
      </c>
      <c r="H15" s="2" t="s">
        <v>189</v>
      </c>
    </row>
    <row r="16" spans="1:8" x14ac:dyDescent="0.25">
      <c r="A16" s="2" t="s">
        <v>8</v>
      </c>
      <c r="B16" s="2" t="s">
        <v>36</v>
      </c>
      <c r="C16" s="2" t="s">
        <v>37</v>
      </c>
      <c r="D16" s="2" t="s">
        <v>38</v>
      </c>
      <c r="E16" s="1">
        <v>2012</v>
      </c>
      <c r="F16" s="2" t="s">
        <v>39</v>
      </c>
      <c r="G16" s="2" t="s">
        <v>678</v>
      </c>
      <c r="H16" s="2" t="s">
        <v>40</v>
      </c>
    </row>
    <row r="17" spans="1:8" x14ac:dyDescent="0.25">
      <c r="A17" s="2" t="s">
        <v>15</v>
      </c>
      <c r="B17" s="2" t="s">
        <v>181</v>
      </c>
      <c r="C17" s="2" t="s">
        <v>182</v>
      </c>
      <c r="D17" s="2" t="s">
        <v>183</v>
      </c>
      <c r="E17" s="1">
        <v>2012</v>
      </c>
      <c r="F17" s="2" t="s">
        <v>184</v>
      </c>
      <c r="G17" s="2" t="s">
        <v>679</v>
      </c>
      <c r="H17" s="2" t="s">
        <v>145</v>
      </c>
    </row>
    <row r="18" spans="1:8" x14ac:dyDescent="0.25">
      <c r="A18" s="2" t="s">
        <v>8</v>
      </c>
      <c r="B18" s="2" t="s">
        <v>570</v>
      </c>
      <c r="C18" s="2" t="s">
        <v>571</v>
      </c>
      <c r="D18" s="2" t="s">
        <v>572</v>
      </c>
      <c r="E18" s="1">
        <v>2012</v>
      </c>
      <c r="F18" s="2" t="s">
        <v>573</v>
      </c>
      <c r="G18" s="2" t="s">
        <v>680</v>
      </c>
      <c r="H18" s="2" t="s">
        <v>574</v>
      </c>
    </row>
    <row r="19" spans="1:8" x14ac:dyDescent="0.25">
      <c r="A19" s="2" t="s">
        <v>8</v>
      </c>
      <c r="B19" s="2" t="s">
        <v>596</v>
      </c>
      <c r="C19" s="2" t="s">
        <v>597</v>
      </c>
      <c r="D19" s="2" t="s">
        <v>598</v>
      </c>
      <c r="E19" s="1">
        <v>2012</v>
      </c>
      <c r="F19" s="2" t="s">
        <v>599</v>
      </c>
      <c r="G19" s="2" t="s">
        <v>681</v>
      </c>
      <c r="H19" s="2" t="s">
        <v>40</v>
      </c>
    </row>
    <row r="20" spans="1:8" x14ac:dyDescent="0.25">
      <c r="A20" s="2" t="s">
        <v>15</v>
      </c>
      <c r="B20" s="2" t="s">
        <v>26</v>
      </c>
      <c r="C20" s="2" t="s">
        <v>27</v>
      </c>
      <c r="D20" s="2" t="s">
        <v>28</v>
      </c>
      <c r="E20" s="1">
        <v>2013</v>
      </c>
      <c r="F20" s="2" t="s">
        <v>29</v>
      </c>
      <c r="G20" s="2" t="s">
        <v>682</v>
      </c>
      <c r="H20" s="2" t="s">
        <v>30</v>
      </c>
    </row>
    <row r="21" spans="1:8" x14ac:dyDescent="0.25">
      <c r="A21" s="2" t="s">
        <v>15</v>
      </c>
      <c r="B21" s="2" t="s">
        <v>41</v>
      </c>
      <c r="C21" s="2" t="s">
        <v>42</v>
      </c>
      <c r="D21" s="2" t="s">
        <v>43</v>
      </c>
      <c r="E21" s="1">
        <v>2013</v>
      </c>
      <c r="F21" s="2" t="s">
        <v>44</v>
      </c>
      <c r="G21" s="2" t="s">
        <v>683</v>
      </c>
      <c r="H21" s="2" t="s">
        <v>35</v>
      </c>
    </row>
    <row r="22" spans="1:8" x14ac:dyDescent="0.25">
      <c r="A22" s="2" t="s">
        <v>15</v>
      </c>
      <c r="B22" s="2" t="s">
        <v>69</v>
      </c>
      <c r="C22" s="2" t="s">
        <v>70</v>
      </c>
      <c r="D22" s="2" t="s">
        <v>71</v>
      </c>
      <c r="E22" s="1">
        <v>2013</v>
      </c>
      <c r="F22" s="2" t="s">
        <v>72</v>
      </c>
      <c r="G22" s="2" t="s">
        <v>684</v>
      </c>
      <c r="H22" s="2" t="s">
        <v>73</v>
      </c>
    </row>
    <row r="23" spans="1:8" x14ac:dyDescent="0.25">
      <c r="A23" s="2" t="s">
        <v>8</v>
      </c>
      <c r="B23" s="2" t="s">
        <v>93</v>
      </c>
      <c r="C23" s="2" t="s">
        <v>94</v>
      </c>
      <c r="D23" s="2" t="s">
        <v>95</v>
      </c>
      <c r="E23" s="1">
        <v>2013</v>
      </c>
      <c r="F23" s="2" t="s">
        <v>96</v>
      </c>
      <c r="G23" s="2" t="s">
        <v>685</v>
      </c>
      <c r="H23" s="2" t="s">
        <v>97</v>
      </c>
    </row>
    <row r="24" spans="1:8" x14ac:dyDescent="0.25">
      <c r="A24" s="2" t="s">
        <v>15</v>
      </c>
      <c r="B24" s="2" t="s">
        <v>141</v>
      </c>
      <c r="C24" s="2" t="s">
        <v>142</v>
      </c>
      <c r="D24" s="2" t="s">
        <v>143</v>
      </c>
      <c r="E24" s="1">
        <v>2013</v>
      </c>
      <c r="F24" s="2" t="s">
        <v>144</v>
      </c>
      <c r="G24" s="2" t="s">
        <v>686</v>
      </c>
      <c r="H24" s="2" t="s">
        <v>145</v>
      </c>
    </row>
    <row r="25" spans="1:8" x14ac:dyDescent="0.25">
      <c r="A25" s="2" t="s">
        <v>8</v>
      </c>
      <c r="B25" s="2" t="s">
        <v>146</v>
      </c>
      <c r="C25" s="2" t="s">
        <v>147</v>
      </c>
      <c r="D25" s="2" t="s">
        <v>148</v>
      </c>
      <c r="E25" s="1">
        <v>2013</v>
      </c>
      <c r="F25" s="2" t="s">
        <v>149</v>
      </c>
      <c r="G25" s="2" t="s">
        <v>687</v>
      </c>
      <c r="H25" s="2" t="s">
        <v>97</v>
      </c>
    </row>
    <row r="26" spans="1:8" x14ac:dyDescent="0.25">
      <c r="A26" s="2" t="s">
        <v>8</v>
      </c>
      <c r="B26" s="2" t="s">
        <v>169</v>
      </c>
      <c r="C26" s="2" t="s">
        <v>170</v>
      </c>
      <c r="D26" s="2" t="s">
        <v>171</v>
      </c>
      <c r="E26" s="1">
        <v>2013</v>
      </c>
      <c r="F26" s="2" t="s">
        <v>172</v>
      </c>
      <c r="G26" s="2" t="s">
        <v>688</v>
      </c>
      <c r="H26" s="2" t="s">
        <v>173</v>
      </c>
    </row>
    <row r="27" spans="1:8" x14ac:dyDescent="0.25">
      <c r="A27" s="2" t="s">
        <v>8</v>
      </c>
      <c r="B27" s="2" t="s">
        <v>234</v>
      </c>
      <c r="C27" s="2" t="s">
        <v>235</v>
      </c>
      <c r="D27" s="2" t="s">
        <v>236</v>
      </c>
      <c r="E27" s="1">
        <v>2013</v>
      </c>
      <c r="F27" s="2" t="s">
        <v>237</v>
      </c>
      <c r="G27" s="2" t="s">
        <v>689</v>
      </c>
      <c r="H27" s="2" t="s">
        <v>238</v>
      </c>
    </row>
    <row r="28" spans="1:8" x14ac:dyDescent="0.25">
      <c r="A28" s="2" t="s">
        <v>15</v>
      </c>
      <c r="B28" s="2" t="s">
        <v>244</v>
      </c>
      <c r="C28" s="2" t="s">
        <v>245</v>
      </c>
      <c r="D28" s="2" t="s">
        <v>246</v>
      </c>
      <c r="E28" s="1">
        <v>2013</v>
      </c>
      <c r="F28" s="2" t="s">
        <v>247</v>
      </c>
      <c r="G28" s="2" t="s">
        <v>690</v>
      </c>
      <c r="H28" s="2" t="s">
        <v>145</v>
      </c>
    </row>
    <row r="29" spans="1:8" x14ac:dyDescent="0.25">
      <c r="A29" s="2" t="s">
        <v>15</v>
      </c>
      <c r="B29" s="2" t="s">
        <v>214</v>
      </c>
      <c r="C29" s="2" t="s">
        <v>215</v>
      </c>
      <c r="D29" s="2" t="s">
        <v>216</v>
      </c>
      <c r="E29" s="1">
        <v>2013</v>
      </c>
      <c r="F29" s="2" t="s">
        <v>217</v>
      </c>
      <c r="G29" s="2" t="s">
        <v>691</v>
      </c>
      <c r="H29" s="2" t="s">
        <v>145</v>
      </c>
    </row>
    <row r="30" spans="1:8" x14ac:dyDescent="0.25">
      <c r="A30" s="2" t="s">
        <v>15</v>
      </c>
      <c r="B30" s="2" t="s">
        <v>467</v>
      </c>
      <c r="C30" s="2" t="s">
        <v>468</v>
      </c>
      <c r="D30" s="2" t="s">
        <v>469</v>
      </c>
      <c r="E30" s="1">
        <v>2013</v>
      </c>
      <c r="F30" s="2" t="s">
        <v>470</v>
      </c>
      <c r="G30" s="2" t="s">
        <v>692</v>
      </c>
      <c r="H30" s="2" t="s">
        <v>145</v>
      </c>
    </row>
    <row r="31" spans="1:8" x14ac:dyDescent="0.25">
      <c r="A31" s="2" t="s">
        <v>15</v>
      </c>
      <c r="B31" s="2" t="s">
        <v>554</v>
      </c>
      <c r="C31" s="2" t="s">
        <v>555</v>
      </c>
      <c r="D31" s="2" t="s">
        <v>556</v>
      </c>
      <c r="E31" s="1">
        <v>2013</v>
      </c>
      <c r="F31" s="2" t="s">
        <v>557</v>
      </c>
      <c r="G31" s="2" t="s">
        <v>693</v>
      </c>
      <c r="H31" s="2" t="s">
        <v>35</v>
      </c>
    </row>
    <row r="32" spans="1:8" x14ac:dyDescent="0.25">
      <c r="A32" s="2" t="s">
        <v>8</v>
      </c>
      <c r="B32" s="2" t="s">
        <v>575</v>
      </c>
      <c r="C32" s="2" t="s">
        <v>576</v>
      </c>
      <c r="D32" s="2" t="s">
        <v>572</v>
      </c>
      <c r="E32" s="1">
        <v>2013</v>
      </c>
      <c r="F32" s="2" t="s">
        <v>577</v>
      </c>
      <c r="G32" s="2" t="s">
        <v>694</v>
      </c>
      <c r="H32" s="2" t="s">
        <v>578</v>
      </c>
    </row>
    <row r="33" spans="1:8" x14ac:dyDescent="0.25">
      <c r="A33" s="2" t="s">
        <v>15</v>
      </c>
      <c r="B33" s="2" t="s">
        <v>566</v>
      </c>
      <c r="C33" s="2" t="s">
        <v>567</v>
      </c>
      <c r="D33" s="2" t="s">
        <v>568</v>
      </c>
      <c r="E33" s="1">
        <v>2013</v>
      </c>
      <c r="F33" s="2" t="s">
        <v>569</v>
      </c>
      <c r="G33" s="2" t="s">
        <v>695</v>
      </c>
      <c r="H33" s="2" t="s">
        <v>145</v>
      </c>
    </row>
    <row r="34" spans="1:8" x14ac:dyDescent="0.25">
      <c r="A34" s="2" t="s">
        <v>8</v>
      </c>
      <c r="B34" s="2" t="s">
        <v>136</v>
      </c>
      <c r="C34" s="2" t="s">
        <v>137</v>
      </c>
      <c r="D34" s="2" t="s">
        <v>138</v>
      </c>
      <c r="E34" s="1">
        <v>2014</v>
      </c>
      <c r="F34" s="2" t="s">
        <v>139</v>
      </c>
      <c r="G34" s="2" t="s">
        <v>696</v>
      </c>
      <c r="H34" s="2" t="s">
        <v>140</v>
      </c>
    </row>
    <row r="35" spans="1:8" x14ac:dyDescent="0.25">
      <c r="A35" s="2" t="s">
        <v>8</v>
      </c>
      <c r="B35" s="2" t="s">
        <v>307</v>
      </c>
      <c r="C35" s="2" t="s">
        <v>308</v>
      </c>
      <c r="D35" s="2" t="s">
        <v>309</v>
      </c>
      <c r="E35" s="1">
        <v>2014</v>
      </c>
      <c r="F35" s="2" t="s">
        <v>310</v>
      </c>
      <c r="G35" s="2" t="s">
        <v>697</v>
      </c>
      <c r="H35" s="2" t="s">
        <v>140</v>
      </c>
    </row>
    <row r="36" spans="1:8" x14ac:dyDescent="0.25">
      <c r="A36" s="2" t="s">
        <v>15</v>
      </c>
      <c r="B36" s="2" t="s">
        <v>390</v>
      </c>
      <c r="C36" s="2" t="s">
        <v>391</v>
      </c>
      <c r="D36" s="2" t="s">
        <v>392</v>
      </c>
      <c r="E36" s="1">
        <v>2014</v>
      </c>
      <c r="F36" s="2" t="s">
        <v>393</v>
      </c>
      <c r="G36" s="2" t="s">
        <v>698</v>
      </c>
      <c r="H36" s="2" t="s">
        <v>394</v>
      </c>
    </row>
    <row r="37" spans="1:8" x14ac:dyDescent="0.25">
      <c r="A37" s="2" t="s">
        <v>15</v>
      </c>
      <c r="B37" s="2" t="s">
        <v>506</v>
      </c>
      <c r="C37" s="2" t="s">
        <v>507</v>
      </c>
      <c r="D37" s="2" t="s">
        <v>508</v>
      </c>
      <c r="E37" s="1">
        <v>2014</v>
      </c>
      <c r="F37" s="2" t="s">
        <v>509</v>
      </c>
      <c r="G37" s="2" t="s">
        <v>699</v>
      </c>
      <c r="H37" s="2" t="s">
        <v>145</v>
      </c>
    </row>
    <row r="38" spans="1:8" x14ac:dyDescent="0.25">
      <c r="A38" s="2" t="s">
        <v>15</v>
      </c>
      <c r="B38" s="2" t="s">
        <v>98</v>
      </c>
      <c r="C38" s="2" t="s">
        <v>99</v>
      </c>
      <c r="D38" s="2" t="s">
        <v>95</v>
      </c>
      <c r="E38" s="1">
        <v>2015</v>
      </c>
      <c r="F38" s="2" t="s">
        <v>100</v>
      </c>
      <c r="G38" s="2" t="s">
        <v>700</v>
      </c>
      <c r="H38" s="2" t="s">
        <v>35</v>
      </c>
    </row>
    <row r="39" spans="1:8" x14ac:dyDescent="0.25">
      <c r="A39" s="2" t="s">
        <v>15</v>
      </c>
      <c r="B39" s="2" t="s">
        <v>248</v>
      </c>
      <c r="C39" s="2" t="s">
        <v>249</v>
      </c>
      <c r="D39" s="2" t="s">
        <v>250</v>
      </c>
      <c r="E39" s="1">
        <v>2015</v>
      </c>
      <c r="F39" s="2" t="s">
        <v>251</v>
      </c>
      <c r="G39" s="2" t="s">
        <v>701</v>
      </c>
      <c r="H39" s="2" t="s">
        <v>252</v>
      </c>
    </row>
    <row r="40" spans="1:8" x14ac:dyDescent="0.25">
      <c r="A40" s="2" t="s">
        <v>8</v>
      </c>
      <c r="B40" s="2" t="s">
        <v>225</v>
      </c>
      <c r="C40" s="2" t="s">
        <v>226</v>
      </c>
      <c r="D40" s="2" t="s">
        <v>227</v>
      </c>
      <c r="E40" s="1">
        <v>2015</v>
      </c>
      <c r="F40" s="2" t="s">
        <v>228</v>
      </c>
      <c r="G40" s="2" t="s">
        <v>702</v>
      </c>
      <c r="H40" s="2" t="s">
        <v>229</v>
      </c>
    </row>
    <row r="41" spans="1:8" x14ac:dyDescent="0.25">
      <c r="A41" s="2" t="s">
        <v>8</v>
      </c>
      <c r="B41" s="2" t="s">
        <v>371</v>
      </c>
      <c r="C41" s="2" t="s">
        <v>372</v>
      </c>
      <c r="D41" s="2" t="s">
        <v>373</v>
      </c>
      <c r="E41" s="1">
        <v>2015</v>
      </c>
      <c r="F41" s="2" t="s">
        <v>374</v>
      </c>
      <c r="G41" s="2" t="s">
        <v>703</v>
      </c>
      <c r="H41" s="2" t="s">
        <v>229</v>
      </c>
    </row>
    <row r="42" spans="1:8" x14ac:dyDescent="0.25">
      <c r="A42" s="2" t="s">
        <v>8</v>
      </c>
      <c r="B42" s="2" t="s">
        <v>350</v>
      </c>
      <c r="C42" s="2" t="s">
        <v>351</v>
      </c>
      <c r="D42" s="2" t="s">
        <v>352</v>
      </c>
      <c r="E42" s="1">
        <v>2015</v>
      </c>
      <c r="F42" s="2" t="s">
        <v>353</v>
      </c>
      <c r="G42" s="2" t="s">
        <v>704</v>
      </c>
      <c r="H42" s="2" t="s">
        <v>229</v>
      </c>
    </row>
    <row r="43" spans="1:8" x14ac:dyDescent="0.25">
      <c r="A43" s="2" t="s">
        <v>8</v>
      </c>
      <c r="B43" s="2" t="s">
        <v>375</v>
      </c>
      <c r="C43" s="2" t="s">
        <v>376</v>
      </c>
      <c r="D43" s="2" t="s">
        <v>377</v>
      </c>
      <c r="E43" s="1">
        <v>2015</v>
      </c>
      <c r="F43" s="2" t="s">
        <v>378</v>
      </c>
      <c r="G43" s="2" t="s">
        <v>705</v>
      </c>
      <c r="H43" s="2" t="s">
        <v>379</v>
      </c>
    </row>
    <row r="44" spans="1:8" x14ac:dyDescent="0.25">
      <c r="A44" s="2" t="s">
        <v>8</v>
      </c>
      <c r="B44" s="2" t="s">
        <v>408</v>
      </c>
      <c r="C44" s="2" t="s">
        <v>409</v>
      </c>
      <c r="D44" s="2" t="s">
        <v>410</v>
      </c>
      <c r="E44" s="1">
        <v>2015</v>
      </c>
      <c r="F44" s="2" t="s">
        <v>411</v>
      </c>
      <c r="G44" s="2" t="s">
        <v>706</v>
      </c>
      <c r="H44" s="2" t="s">
        <v>229</v>
      </c>
    </row>
    <row r="45" spans="1:8" x14ac:dyDescent="0.25">
      <c r="A45" s="2" t="s">
        <v>15</v>
      </c>
      <c r="B45" s="2" t="s">
        <v>433</v>
      </c>
      <c r="C45" s="2" t="s">
        <v>434</v>
      </c>
      <c r="D45" s="2" t="s">
        <v>435</v>
      </c>
      <c r="E45" s="1">
        <v>2015</v>
      </c>
      <c r="F45" s="2" t="s">
        <v>436</v>
      </c>
      <c r="G45" s="2" t="s">
        <v>707</v>
      </c>
      <c r="H45" s="2" t="s">
        <v>35</v>
      </c>
    </row>
    <row r="46" spans="1:8" x14ac:dyDescent="0.25">
      <c r="A46" s="2" t="s">
        <v>15</v>
      </c>
      <c r="B46" s="2" t="s">
        <v>463</v>
      </c>
      <c r="C46" s="2" t="s">
        <v>464</v>
      </c>
      <c r="D46" s="2" t="s">
        <v>465</v>
      </c>
      <c r="E46" s="1">
        <v>2015</v>
      </c>
      <c r="F46" s="2" t="s">
        <v>466</v>
      </c>
      <c r="G46" s="2" t="s">
        <v>708</v>
      </c>
      <c r="H46" s="2" t="s">
        <v>394</v>
      </c>
    </row>
    <row r="47" spans="1:8" x14ac:dyDescent="0.25">
      <c r="A47" s="2" t="s">
        <v>8</v>
      </c>
      <c r="B47" s="2" t="s">
        <v>526</v>
      </c>
      <c r="C47" s="2" t="s">
        <v>527</v>
      </c>
      <c r="D47" s="2" t="s">
        <v>528</v>
      </c>
      <c r="E47" s="1">
        <v>2015</v>
      </c>
      <c r="F47" s="2" t="s">
        <v>529</v>
      </c>
      <c r="G47" s="2" t="s">
        <v>709</v>
      </c>
      <c r="H47" s="2" t="s">
        <v>530</v>
      </c>
    </row>
    <row r="48" spans="1:8" x14ac:dyDescent="0.25">
      <c r="A48" s="2" t="s">
        <v>15</v>
      </c>
      <c r="B48" s="2" t="s">
        <v>174</v>
      </c>
      <c r="C48" s="2" t="s">
        <v>175</v>
      </c>
      <c r="D48" s="2" t="s">
        <v>176</v>
      </c>
      <c r="E48" s="1">
        <v>2016</v>
      </c>
      <c r="F48" s="2" t="s">
        <v>177</v>
      </c>
      <c r="G48" s="2" t="s">
        <v>710</v>
      </c>
      <c r="H48" s="2" t="s">
        <v>73</v>
      </c>
    </row>
    <row r="49" spans="1:8" x14ac:dyDescent="0.25">
      <c r="A49" s="2" t="s">
        <v>15</v>
      </c>
      <c r="B49" s="2" t="s">
        <v>230</v>
      </c>
      <c r="C49" s="2" t="s">
        <v>231</v>
      </c>
      <c r="D49" s="2" t="s">
        <v>232</v>
      </c>
      <c r="E49" s="1">
        <v>2016</v>
      </c>
      <c r="F49" s="2" t="s">
        <v>233</v>
      </c>
      <c r="G49" s="2" t="s">
        <v>711</v>
      </c>
      <c r="H49" s="2" t="s">
        <v>49</v>
      </c>
    </row>
    <row r="50" spans="1:8" x14ac:dyDescent="0.25">
      <c r="A50" s="2" t="s">
        <v>8</v>
      </c>
      <c r="B50" s="2" t="s">
        <v>345</v>
      </c>
      <c r="C50" s="2" t="s">
        <v>346</v>
      </c>
      <c r="D50" s="2" t="s">
        <v>347</v>
      </c>
      <c r="E50" s="1">
        <v>2016</v>
      </c>
      <c r="F50" s="2" t="s">
        <v>348</v>
      </c>
      <c r="G50" s="2" t="s">
        <v>712</v>
      </c>
      <c r="H50" s="2" t="s">
        <v>349</v>
      </c>
    </row>
    <row r="51" spans="1:8" x14ac:dyDescent="0.25">
      <c r="A51" s="2" t="s">
        <v>8</v>
      </c>
      <c r="B51" s="2" t="s">
        <v>354</v>
      </c>
      <c r="C51" s="2" t="s">
        <v>355</v>
      </c>
      <c r="D51" s="2" t="s">
        <v>356</v>
      </c>
      <c r="E51" s="1">
        <v>2016</v>
      </c>
      <c r="F51" s="2" t="s">
        <v>357</v>
      </c>
      <c r="G51" s="2" t="s">
        <v>713</v>
      </c>
      <c r="H51" s="2" t="s">
        <v>358</v>
      </c>
    </row>
    <row r="52" spans="1:8" x14ac:dyDescent="0.25">
      <c r="A52" s="2" t="s">
        <v>8</v>
      </c>
      <c r="B52" s="2" t="s">
        <v>359</v>
      </c>
      <c r="C52" s="2" t="s">
        <v>360</v>
      </c>
      <c r="D52" s="2" t="s">
        <v>361</v>
      </c>
      <c r="E52" s="1">
        <v>2016</v>
      </c>
      <c r="F52" s="2" t="s">
        <v>362</v>
      </c>
      <c r="G52" s="2" t="s">
        <v>714</v>
      </c>
      <c r="H52" s="2" t="s">
        <v>358</v>
      </c>
    </row>
    <row r="53" spans="1:8" x14ac:dyDescent="0.25">
      <c r="A53" s="2" t="s">
        <v>15</v>
      </c>
      <c r="B53" s="2" t="s">
        <v>367</v>
      </c>
      <c r="C53" s="2" t="s">
        <v>368</v>
      </c>
      <c r="D53" s="2" t="s">
        <v>369</v>
      </c>
      <c r="E53" s="1">
        <v>2016</v>
      </c>
      <c r="F53" s="2" t="s">
        <v>370</v>
      </c>
      <c r="G53" s="2" t="s">
        <v>715</v>
      </c>
      <c r="H53" s="2" t="s">
        <v>145</v>
      </c>
    </row>
    <row r="54" spans="1:8" x14ac:dyDescent="0.25">
      <c r="A54" s="2" t="s">
        <v>15</v>
      </c>
      <c r="B54" s="2" t="s">
        <v>437</v>
      </c>
      <c r="C54" s="2" t="s">
        <v>438</v>
      </c>
      <c r="D54" s="2" t="s">
        <v>439</v>
      </c>
      <c r="E54" s="1">
        <v>2016</v>
      </c>
      <c r="F54" s="2" t="s">
        <v>440</v>
      </c>
      <c r="G54" s="2" t="s">
        <v>716</v>
      </c>
      <c r="H54" s="2" t="s">
        <v>284</v>
      </c>
    </row>
    <row r="55" spans="1:8" x14ac:dyDescent="0.25">
      <c r="A55" s="2" t="s">
        <v>15</v>
      </c>
      <c r="B55" s="2" t="s">
        <v>429</v>
      </c>
      <c r="C55" s="2" t="s">
        <v>430</v>
      </c>
      <c r="D55" s="2" t="s">
        <v>431</v>
      </c>
      <c r="E55" s="1">
        <v>2016</v>
      </c>
      <c r="F55" s="2" t="s">
        <v>432</v>
      </c>
      <c r="G55" s="2" t="s">
        <v>717</v>
      </c>
      <c r="H55" s="2" t="s">
        <v>284</v>
      </c>
    </row>
    <row r="56" spans="1:8" x14ac:dyDescent="0.25">
      <c r="A56" s="2" t="s">
        <v>15</v>
      </c>
      <c r="B56" s="2" t="s">
        <v>518</v>
      </c>
      <c r="C56" s="2" t="s">
        <v>519</v>
      </c>
      <c r="D56" s="2" t="s">
        <v>520</v>
      </c>
      <c r="E56" s="1">
        <v>2016</v>
      </c>
      <c r="F56" s="2" t="s">
        <v>521</v>
      </c>
      <c r="G56" s="2" t="s">
        <v>718</v>
      </c>
      <c r="H56" s="2" t="s">
        <v>73</v>
      </c>
    </row>
    <row r="57" spans="1:8" x14ac:dyDescent="0.25">
      <c r="A57" s="2" t="s">
        <v>8</v>
      </c>
      <c r="B57" s="2" t="s">
        <v>540</v>
      </c>
      <c r="C57" s="2" t="s">
        <v>541</v>
      </c>
      <c r="D57" s="2" t="s">
        <v>542</v>
      </c>
      <c r="E57" s="1">
        <v>2016</v>
      </c>
      <c r="F57" s="2" t="s">
        <v>543</v>
      </c>
      <c r="G57" s="2" t="s">
        <v>719</v>
      </c>
      <c r="H57" s="2" t="s">
        <v>544</v>
      </c>
    </row>
    <row r="58" spans="1:8" x14ac:dyDescent="0.25">
      <c r="A58" s="2" t="s">
        <v>15</v>
      </c>
      <c r="B58" s="2" t="s">
        <v>127</v>
      </c>
      <c r="C58" s="2" t="s">
        <v>128</v>
      </c>
      <c r="D58" s="2" t="s">
        <v>129</v>
      </c>
      <c r="E58" s="1">
        <v>2017</v>
      </c>
      <c r="F58" s="2" t="s">
        <v>130</v>
      </c>
      <c r="G58" s="2" t="s">
        <v>720</v>
      </c>
      <c r="H58" s="2" t="s">
        <v>49</v>
      </c>
    </row>
    <row r="59" spans="1:8" x14ac:dyDescent="0.25">
      <c r="A59" s="2" t="s">
        <v>15</v>
      </c>
      <c r="B59" s="2" t="s">
        <v>218</v>
      </c>
      <c r="C59" s="2" t="s">
        <v>219</v>
      </c>
      <c r="D59" s="2" t="s">
        <v>216</v>
      </c>
      <c r="E59" s="1">
        <v>2017</v>
      </c>
      <c r="F59" s="2" t="s">
        <v>220</v>
      </c>
      <c r="G59" s="2" t="s">
        <v>721</v>
      </c>
      <c r="H59" s="2" t="s">
        <v>35</v>
      </c>
    </row>
    <row r="60" spans="1:8" x14ac:dyDescent="0.25">
      <c r="A60" s="2" t="s">
        <v>15</v>
      </c>
      <c r="B60" s="2" t="s">
        <v>471</v>
      </c>
      <c r="C60" s="2" t="s">
        <v>472</v>
      </c>
      <c r="D60" s="2" t="s">
        <v>473</v>
      </c>
      <c r="E60" s="1">
        <v>2017</v>
      </c>
      <c r="F60" s="2" t="s">
        <v>474</v>
      </c>
      <c r="G60" s="2" t="s">
        <v>722</v>
      </c>
      <c r="H60" s="2" t="s">
        <v>284</v>
      </c>
    </row>
    <row r="61" spans="1:8" x14ac:dyDescent="0.25">
      <c r="A61" s="2" t="s">
        <v>8</v>
      </c>
      <c r="B61" s="2" t="s">
        <v>531</v>
      </c>
      <c r="C61" s="2" t="s">
        <v>532</v>
      </c>
      <c r="D61" s="2" t="s">
        <v>533</v>
      </c>
      <c r="E61" s="1">
        <v>2017</v>
      </c>
      <c r="F61" s="2" t="s">
        <v>534</v>
      </c>
      <c r="G61" s="2" t="s">
        <v>723</v>
      </c>
      <c r="H61" s="2" t="s">
        <v>535</v>
      </c>
    </row>
    <row r="62" spans="1:8" x14ac:dyDescent="0.25">
      <c r="A62" s="2" t="s">
        <v>15</v>
      </c>
      <c r="B62" s="2" t="s">
        <v>522</v>
      </c>
      <c r="C62" s="2" t="s">
        <v>523</v>
      </c>
      <c r="D62" s="2" t="s">
        <v>524</v>
      </c>
      <c r="E62" s="1">
        <v>2017</v>
      </c>
      <c r="F62" s="2" t="s">
        <v>525</v>
      </c>
      <c r="G62" s="2" t="s">
        <v>724</v>
      </c>
      <c r="H62" s="2" t="s">
        <v>394</v>
      </c>
    </row>
    <row r="63" spans="1:8" x14ac:dyDescent="0.25">
      <c r="A63" s="2" t="s">
        <v>15</v>
      </c>
      <c r="B63" s="2" t="s">
        <v>558</v>
      </c>
      <c r="C63" s="2" t="s">
        <v>559</v>
      </c>
      <c r="D63" s="2" t="s">
        <v>560</v>
      </c>
      <c r="E63" s="1">
        <v>2017</v>
      </c>
      <c r="F63" s="2" t="s">
        <v>561</v>
      </c>
      <c r="G63" s="2" t="s">
        <v>725</v>
      </c>
      <c r="H63" s="2" t="s">
        <v>145</v>
      </c>
    </row>
    <row r="64" spans="1:8" x14ac:dyDescent="0.25">
      <c r="A64" s="2" t="s">
        <v>15</v>
      </c>
      <c r="B64" s="2" t="s">
        <v>600</v>
      </c>
      <c r="C64" s="2" t="s">
        <v>601</v>
      </c>
      <c r="D64" s="2" t="s">
        <v>602</v>
      </c>
      <c r="E64" s="1">
        <v>2017</v>
      </c>
      <c r="F64" s="2" t="s">
        <v>603</v>
      </c>
      <c r="G64" s="2" t="s">
        <v>726</v>
      </c>
      <c r="H64" s="2" t="s">
        <v>35</v>
      </c>
    </row>
    <row r="65" spans="1:8" x14ac:dyDescent="0.25">
      <c r="A65" s="2" t="s">
        <v>8</v>
      </c>
      <c r="B65" s="2" t="s">
        <v>629</v>
      </c>
      <c r="C65" s="2" t="s">
        <v>630</v>
      </c>
      <c r="D65" s="2" t="s">
        <v>631</v>
      </c>
      <c r="E65" s="1">
        <v>2017</v>
      </c>
      <c r="F65" s="2" t="s">
        <v>632</v>
      </c>
      <c r="G65" s="2" t="s">
        <v>727</v>
      </c>
      <c r="H65" s="2" t="s">
        <v>633</v>
      </c>
    </row>
    <row r="66" spans="1:8" x14ac:dyDescent="0.25">
      <c r="A66" s="2" t="s">
        <v>15</v>
      </c>
      <c r="B66" s="2" t="s">
        <v>45</v>
      </c>
      <c r="C66" s="2" t="s">
        <v>46</v>
      </c>
      <c r="D66" s="2" t="s">
        <v>47</v>
      </c>
      <c r="E66" s="1">
        <v>2018</v>
      </c>
      <c r="F66" s="2" t="s">
        <v>48</v>
      </c>
      <c r="G66" s="2" t="s">
        <v>728</v>
      </c>
      <c r="H66" s="2" t="s">
        <v>49</v>
      </c>
    </row>
    <row r="67" spans="1:8" x14ac:dyDescent="0.25">
      <c r="A67" s="2" t="s">
        <v>8</v>
      </c>
      <c r="B67" s="2" t="s">
        <v>84</v>
      </c>
      <c r="C67" s="2" t="s">
        <v>85</v>
      </c>
      <c r="D67" s="2" t="s">
        <v>86</v>
      </c>
      <c r="E67" s="1">
        <v>2018</v>
      </c>
      <c r="F67" s="2" t="s">
        <v>87</v>
      </c>
      <c r="G67" s="2" t="s">
        <v>729</v>
      </c>
      <c r="H67" s="2" t="s">
        <v>88</v>
      </c>
    </row>
    <row r="68" spans="1:8" x14ac:dyDescent="0.25">
      <c r="A68" s="2" t="s">
        <v>15</v>
      </c>
      <c r="B68" s="2" t="s">
        <v>119</v>
      </c>
      <c r="C68" s="2" t="s">
        <v>120</v>
      </c>
      <c r="D68" s="2" t="s">
        <v>121</v>
      </c>
      <c r="E68" s="1">
        <v>2018</v>
      </c>
      <c r="F68" s="2" t="s">
        <v>122</v>
      </c>
      <c r="G68" s="2" t="s">
        <v>730</v>
      </c>
      <c r="H68" s="2" t="s">
        <v>73</v>
      </c>
    </row>
    <row r="69" spans="1:8" x14ac:dyDescent="0.25">
      <c r="A69" s="2" t="s">
        <v>15</v>
      </c>
      <c r="B69" s="2" t="s">
        <v>123</v>
      </c>
      <c r="C69" s="2" t="s">
        <v>124</v>
      </c>
      <c r="D69" s="2" t="s">
        <v>125</v>
      </c>
      <c r="E69" s="1">
        <v>2018</v>
      </c>
      <c r="F69" s="2" t="s">
        <v>126</v>
      </c>
      <c r="G69" s="2" t="s">
        <v>731</v>
      </c>
      <c r="H69" s="2" t="s">
        <v>49</v>
      </c>
    </row>
    <row r="70" spans="1:8" x14ac:dyDescent="0.25">
      <c r="A70" s="2" t="s">
        <v>15</v>
      </c>
      <c r="B70" s="2" t="s">
        <v>110</v>
      </c>
      <c r="C70" s="2" t="s">
        <v>111</v>
      </c>
      <c r="D70" s="2" t="s">
        <v>112</v>
      </c>
      <c r="E70" s="1">
        <v>2018</v>
      </c>
      <c r="F70" s="2" t="s">
        <v>113</v>
      </c>
      <c r="G70" s="2" t="s">
        <v>732</v>
      </c>
      <c r="H70" s="2" t="s">
        <v>114</v>
      </c>
    </row>
    <row r="71" spans="1:8" x14ac:dyDescent="0.25">
      <c r="A71" s="2" t="s">
        <v>8</v>
      </c>
      <c r="B71" s="2" t="s">
        <v>131</v>
      </c>
      <c r="C71" s="2" t="s">
        <v>132</v>
      </c>
      <c r="D71" s="2" t="s">
        <v>133</v>
      </c>
      <c r="E71" s="1">
        <v>2018</v>
      </c>
      <c r="F71" s="2" t="s">
        <v>134</v>
      </c>
      <c r="G71" s="2" t="s">
        <v>733</v>
      </c>
      <c r="H71" s="2" t="s">
        <v>135</v>
      </c>
    </row>
    <row r="72" spans="1:8" x14ac:dyDescent="0.25">
      <c r="A72" s="2" t="s">
        <v>15</v>
      </c>
      <c r="B72" s="2" t="s">
        <v>209</v>
      </c>
      <c r="C72" s="2" t="s">
        <v>210</v>
      </c>
      <c r="D72" s="2" t="s">
        <v>211</v>
      </c>
      <c r="E72" s="1">
        <v>2018</v>
      </c>
      <c r="F72" s="2" t="s">
        <v>212</v>
      </c>
      <c r="G72" s="2" t="s">
        <v>734</v>
      </c>
      <c r="H72" s="2" t="s">
        <v>213</v>
      </c>
    </row>
    <row r="73" spans="1:8" x14ac:dyDescent="0.25">
      <c r="A73" s="2" t="s">
        <v>8</v>
      </c>
      <c r="B73" s="2" t="s">
        <v>262</v>
      </c>
      <c r="C73" s="2" t="s">
        <v>263</v>
      </c>
      <c r="D73" s="2" t="s">
        <v>264</v>
      </c>
      <c r="E73" s="1">
        <v>2018</v>
      </c>
      <c r="F73" s="2" t="s">
        <v>265</v>
      </c>
      <c r="G73" s="2" t="s">
        <v>735</v>
      </c>
      <c r="H73" s="2" t="s">
        <v>266</v>
      </c>
    </row>
    <row r="74" spans="1:8" x14ac:dyDescent="0.25">
      <c r="A74" s="2" t="s">
        <v>15</v>
      </c>
      <c r="B74" s="2" t="s">
        <v>280</v>
      </c>
      <c r="C74" s="2" t="s">
        <v>281</v>
      </c>
      <c r="D74" s="2" t="s">
        <v>282</v>
      </c>
      <c r="E74" s="1">
        <v>2018</v>
      </c>
      <c r="F74" s="2" t="s">
        <v>283</v>
      </c>
      <c r="G74" s="2" t="s">
        <v>736</v>
      </c>
      <c r="H74" s="2" t="s">
        <v>284</v>
      </c>
    </row>
    <row r="75" spans="1:8" x14ac:dyDescent="0.25">
      <c r="A75" s="2" t="s">
        <v>15</v>
      </c>
      <c r="B75" s="2" t="s">
        <v>315</v>
      </c>
      <c r="C75" s="2" t="s">
        <v>316</v>
      </c>
      <c r="D75" s="2" t="s">
        <v>317</v>
      </c>
      <c r="E75" s="1">
        <v>2018</v>
      </c>
      <c r="F75" s="2" t="s">
        <v>318</v>
      </c>
      <c r="G75" s="2" t="s">
        <v>737</v>
      </c>
      <c r="H75" s="2" t="s">
        <v>49</v>
      </c>
    </row>
    <row r="76" spans="1:8" x14ac:dyDescent="0.25">
      <c r="A76" s="2" t="s">
        <v>8</v>
      </c>
      <c r="B76" s="2" t="s">
        <v>380</v>
      </c>
      <c r="C76" s="2" t="s">
        <v>381</v>
      </c>
      <c r="D76" s="2" t="s">
        <v>382</v>
      </c>
      <c r="E76" s="1">
        <v>2018</v>
      </c>
      <c r="F76" s="2" t="s">
        <v>383</v>
      </c>
      <c r="G76" s="2" t="s">
        <v>738</v>
      </c>
      <c r="H76" s="2" t="s">
        <v>384</v>
      </c>
    </row>
    <row r="77" spans="1:8" x14ac:dyDescent="0.25">
      <c r="A77" s="2" t="s">
        <v>8</v>
      </c>
      <c r="B77" s="2" t="s">
        <v>404</v>
      </c>
      <c r="C77" s="2" t="s">
        <v>405</v>
      </c>
      <c r="D77" s="2" t="s">
        <v>406</v>
      </c>
      <c r="E77" s="1">
        <v>2018</v>
      </c>
      <c r="F77" s="2" t="s">
        <v>407</v>
      </c>
      <c r="G77" s="2" t="s">
        <v>739</v>
      </c>
      <c r="H77" s="2" t="s">
        <v>135</v>
      </c>
    </row>
    <row r="78" spans="1:8" x14ac:dyDescent="0.25">
      <c r="A78" s="2" t="s">
        <v>15</v>
      </c>
      <c r="B78" s="2" t="s">
        <v>395</v>
      </c>
      <c r="C78" s="2" t="s">
        <v>396</v>
      </c>
      <c r="D78" s="2" t="s">
        <v>397</v>
      </c>
      <c r="E78" s="1">
        <v>2018</v>
      </c>
      <c r="F78" s="2" t="s">
        <v>398</v>
      </c>
      <c r="G78" s="2" t="s">
        <v>740</v>
      </c>
      <c r="H78" s="2" t="s">
        <v>49</v>
      </c>
    </row>
    <row r="79" spans="1:8" x14ac:dyDescent="0.25">
      <c r="A79" s="2" t="s">
        <v>8</v>
      </c>
      <c r="B79" s="2" t="s">
        <v>450</v>
      </c>
      <c r="C79" s="2" t="s">
        <v>451</v>
      </c>
      <c r="D79" s="2" t="s">
        <v>452</v>
      </c>
      <c r="E79" s="1">
        <v>2018</v>
      </c>
      <c r="F79" s="2" t="s">
        <v>453</v>
      </c>
      <c r="G79" s="2" t="s">
        <v>741</v>
      </c>
      <c r="H79" s="2" t="s">
        <v>384</v>
      </c>
    </row>
    <row r="80" spans="1:8" x14ac:dyDescent="0.25">
      <c r="A80" s="2" t="s">
        <v>8</v>
      </c>
      <c r="B80" s="2" t="s">
        <v>416</v>
      </c>
      <c r="C80" s="2" t="s">
        <v>417</v>
      </c>
      <c r="D80" s="2" t="s">
        <v>418</v>
      </c>
      <c r="E80" s="1">
        <v>2018</v>
      </c>
      <c r="F80" s="2" t="s">
        <v>419</v>
      </c>
      <c r="G80" s="2" t="s">
        <v>742</v>
      </c>
      <c r="H80" s="2" t="s">
        <v>384</v>
      </c>
    </row>
    <row r="81" spans="1:8" x14ac:dyDescent="0.25">
      <c r="A81" s="2" t="s">
        <v>15</v>
      </c>
      <c r="B81" s="2" t="s">
        <v>459</v>
      </c>
      <c r="C81" s="2" t="s">
        <v>460</v>
      </c>
      <c r="D81" s="2" t="s">
        <v>461</v>
      </c>
      <c r="E81" s="1">
        <v>2018</v>
      </c>
      <c r="F81" s="2" t="s">
        <v>462</v>
      </c>
      <c r="G81" s="2" t="s">
        <v>743</v>
      </c>
      <c r="H81" s="2" t="s">
        <v>73</v>
      </c>
    </row>
    <row r="82" spans="1:8" x14ac:dyDescent="0.25">
      <c r="A82" s="2" t="s">
        <v>15</v>
      </c>
      <c r="B82" s="2" t="s">
        <v>494</v>
      </c>
      <c r="C82" s="2" t="s">
        <v>495</v>
      </c>
      <c r="D82" s="2" t="s">
        <v>496</v>
      </c>
      <c r="E82" s="1">
        <v>2018</v>
      </c>
      <c r="F82" s="2" t="s">
        <v>497</v>
      </c>
      <c r="G82" s="2" t="s">
        <v>744</v>
      </c>
      <c r="H82" s="2" t="s">
        <v>78</v>
      </c>
    </row>
    <row r="83" spans="1:8" x14ac:dyDescent="0.25">
      <c r="A83" s="2" t="s">
        <v>8</v>
      </c>
      <c r="B83" s="2" t="s">
        <v>498</v>
      </c>
      <c r="C83" s="2" t="s">
        <v>499</v>
      </c>
      <c r="D83" s="2" t="s">
        <v>500</v>
      </c>
      <c r="E83" s="1">
        <v>2018</v>
      </c>
      <c r="F83" s="2" t="s">
        <v>501</v>
      </c>
      <c r="G83" s="2" t="s">
        <v>745</v>
      </c>
      <c r="H83" s="2" t="s">
        <v>135</v>
      </c>
    </row>
    <row r="84" spans="1:8" x14ac:dyDescent="0.25">
      <c r="A84" s="2" t="s">
        <v>8</v>
      </c>
      <c r="B84" s="2" t="s">
        <v>485</v>
      </c>
      <c r="C84" s="2" t="s">
        <v>486</v>
      </c>
      <c r="D84" s="2" t="s">
        <v>487</v>
      </c>
      <c r="E84" s="1">
        <v>2018</v>
      </c>
      <c r="F84" s="2" t="s">
        <v>488</v>
      </c>
      <c r="G84" s="2" t="s">
        <v>746</v>
      </c>
      <c r="H84" s="2" t="s">
        <v>489</v>
      </c>
    </row>
    <row r="85" spans="1:8" x14ac:dyDescent="0.25">
      <c r="A85" s="2" t="s">
        <v>15</v>
      </c>
      <c r="B85" s="2" t="s">
        <v>612</v>
      </c>
      <c r="C85" s="2" t="s">
        <v>613</v>
      </c>
      <c r="D85" s="2" t="s">
        <v>614</v>
      </c>
      <c r="E85" s="1">
        <v>2018</v>
      </c>
      <c r="F85" s="2" t="s">
        <v>615</v>
      </c>
      <c r="G85" s="2" t="s">
        <v>747</v>
      </c>
      <c r="H85" s="2" t="s">
        <v>49</v>
      </c>
    </row>
    <row r="86" spans="1:8" x14ac:dyDescent="0.25">
      <c r="A86" s="2" t="s">
        <v>8</v>
      </c>
      <c r="B86" s="2" t="s">
        <v>64</v>
      </c>
      <c r="C86" s="2" t="s">
        <v>65</v>
      </c>
      <c r="D86" s="2" t="s">
        <v>66</v>
      </c>
      <c r="E86" s="1">
        <v>2019</v>
      </c>
      <c r="F86" s="2" t="s">
        <v>67</v>
      </c>
      <c r="G86" s="2" t="s">
        <v>748</v>
      </c>
      <c r="H86" s="2" t="s">
        <v>68</v>
      </c>
    </row>
    <row r="87" spans="1:8" x14ac:dyDescent="0.25">
      <c r="A87" s="2" t="s">
        <v>15</v>
      </c>
      <c r="B87" s="2" t="s">
        <v>101</v>
      </c>
      <c r="C87" s="2" t="s">
        <v>102</v>
      </c>
      <c r="D87" s="2" t="s">
        <v>103</v>
      </c>
      <c r="E87" s="1">
        <v>2019</v>
      </c>
      <c r="F87" s="2" t="s">
        <v>104</v>
      </c>
      <c r="G87" s="2" t="s">
        <v>749</v>
      </c>
      <c r="H87" s="2" t="s">
        <v>35</v>
      </c>
    </row>
    <row r="88" spans="1:8" x14ac:dyDescent="0.25">
      <c r="A88" s="2" t="s">
        <v>15</v>
      </c>
      <c r="B88" s="2" t="s">
        <v>150</v>
      </c>
      <c r="C88" s="2" t="s">
        <v>151</v>
      </c>
      <c r="D88" s="2" t="s">
        <v>152</v>
      </c>
      <c r="E88" s="1">
        <v>2019</v>
      </c>
      <c r="F88" s="2" t="s">
        <v>153</v>
      </c>
      <c r="G88" s="2" t="s">
        <v>750</v>
      </c>
      <c r="H88" s="2" t="s">
        <v>49</v>
      </c>
    </row>
    <row r="89" spans="1:8" x14ac:dyDescent="0.25">
      <c r="A89" s="2" t="s">
        <v>8</v>
      </c>
      <c r="B89" s="2" t="s">
        <v>253</v>
      </c>
      <c r="C89" s="2" t="s">
        <v>254</v>
      </c>
      <c r="D89" s="2" t="s">
        <v>255</v>
      </c>
      <c r="E89" s="1">
        <v>2019</v>
      </c>
      <c r="F89" s="2" t="s">
        <v>256</v>
      </c>
      <c r="G89" s="2" t="s">
        <v>751</v>
      </c>
      <c r="H89" s="2" t="s">
        <v>257</v>
      </c>
    </row>
    <row r="90" spans="1:8" x14ac:dyDescent="0.25">
      <c r="A90" s="2" t="s">
        <v>8</v>
      </c>
      <c r="B90" s="2" t="s">
        <v>289</v>
      </c>
      <c r="C90" s="2" t="s">
        <v>290</v>
      </c>
      <c r="D90" s="2" t="s">
        <v>291</v>
      </c>
      <c r="E90" s="1">
        <v>2019</v>
      </c>
      <c r="F90" s="2" t="s">
        <v>292</v>
      </c>
      <c r="G90" s="2" t="s">
        <v>752</v>
      </c>
      <c r="H90" s="2" t="s">
        <v>293</v>
      </c>
    </row>
    <row r="91" spans="1:8" x14ac:dyDescent="0.25">
      <c r="A91" s="2" t="s">
        <v>8</v>
      </c>
      <c r="B91" s="2" t="s">
        <v>332</v>
      </c>
      <c r="C91" s="2" t="s">
        <v>333</v>
      </c>
      <c r="D91" s="2" t="s">
        <v>334</v>
      </c>
      <c r="E91" s="1">
        <v>2019</v>
      </c>
      <c r="F91" s="2" t="s">
        <v>335</v>
      </c>
      <c r="G91" s="2" t="s">
        <v>753</v>
      </c>
      <c r="H91" s="2" t="s">
        <v>336</v>
      </c>
    </row>
    <row r="92" spans="1:8" x14ac:dyDescent="0.25">
      <c r="A92" s="2" t="s">
        <v>15</v>
      </c>
      <c r="B92" s="2" t="s">
        <v>323</v>
      </c>
      <c r="C92" s="2" t="s">
        <v>324</v>
      </c>
      <c r="D92" s="2" t="s">
        <v>325</v>
      </c>
      <c r="E92" s="1">
        <v>2019</v>
      </c>
      <c r="F92" s="2" t="s">
        <v>326</v>
      </c>
      <c r="G92" s="2" t="s">
        <v>754</v>
      </c>
      <c r="H92" s="2" t="s">
        <v>73</v>
      </c>
    </row>
    <row r="93" spans="1:8" x14ac:dyDescent="0.25">
      <c r="A93" s="2" t="s">
        <v>15</v>
      </c>
      <c r="B93" s="2" t="s">
        <v>341</v>
      </c>
      <c r="C93" s="2" t="s">
        <v>342</v>
      </c>
      <c r="D93" s="2" t="s">
        <v>343</v>
      </c>
      <c r="E93" s="1">
        <v>2019</v>
      </c>
      <c r="F93" s="2" t="s">
        <v>344</v>
      </c>
      <c r="G93" s="2" t="s">
        <v>755</v>
      </c>
      <c r="H93" s="2" t="s">
        <v>284</v>
      </c>
    </row>
    <row r="94" spans="1:8" x14ac:dyDescent="0.25">
      <c r="A94" s="2" t="s">
        <v>15</v>
      </c>
      <c r="B94" s="2" t="s">
        <v>363</v>
      </c>
      <c r="C94" s="2" t="s">
        <v>364</v>
      </c>
      <c r="D94" s="2" t="s">
        <v>365</v>
      </c>
      <c r="E94" s="1">
        <v>2019</v>
      </c>
      <c r="F94" s="2" t="s">
        <v>366</v>
      </c>
      <c r="G94" s="2" t="s">
        <v>756</v>
      </c>
      <c r="H94" s="2" t="s">
        <v>284</v>
      </c>
    </row>
    <row r="95" spans="1:8" x14ac:dyDescent="0.25">
      <c r="A95" s="2" t="s">
        <v>8</v>
      </c>
      <c r="B95" s="2" t="s">
        <v>385</v>
      </c>
      <c r="C95" s="2" t="s">
        <v>386</v>
      </c>
      <c r="D95" s="2" t="s">
        <v>387</v>
      </c>
      <c r="E95" s="1">
        <v>2019</v>
      </c>
      <c r="F95" s="2" t="s">
        <v>388</v>
      </c>
      <c r="G95" s="2" t="s">
        <v>757</v>
      </c>
      <c r="H95" s="2" t="s">
        <v>389</v>
      </c>
    </row>
    <row r="96" spans="1:8" x14ac:dyDescent="0.25">
      <c r="A96" s="2" t="s">
        <v>8</v>
      </c>
      <c r="B96" s="2" t="s">
        <v>441</v>
      </c>
      <c r="C96" s="2" t="s">
        <v>442</v>
      </c>
      <c r="D96" s="2" t="s">
        <v>443</v>
      </c>
      <c r="E96" s="1">
        <v>2019</v>
      </c>
      <c r="F96" s="2" t="s">
        <v>444</v>
      </c>
      <c r="G96" s="2" t="s">
        <v>758</v>
      </c>
      <c r="H96" s="2" t="s">
        <v>445</v>
      </c>
    </row>
    <row r="97" spans="1:8" x14ac:dyDescent="0.25">
      <c r="A97" s="2" t="s">
        <v>8</v>
      </c>
      <c r="B97" s="2" t="s">
        <v>420</v>
      </c>
      <c r="C97" s="2" t="s">
        <v>421</v>
      </c>
      <c r="D97" s="2" t="s">
        <v>422</v>
      </c>
      <c r="E97" s="1">
        <v>2019</v>
      </c>
      <c r="F97" s="2" t="s">
        <v>423</v>
      </c>
      <c r="G97" s="2" t="s">
        <v>759</v>
      </c>
      <c r="H97" s="2" t="s">
        <v>424</v>
      </c>
    </row>
    <row r="98" spans="1:8" x14ac:dyDescent="0.25">
      <c r="A98" s="2" t="s">
        <v>8</v>
      </c>
      <c r="B98" s="2" t="s">
        <v>579</v>
      </c>
      <c r="C98" s="2" t="s">
        <v>580</v>
      </c>
      <c r="D98" s="2" t="s">
        <v>581</v>
      </c>
      <c r="E98" s="1">
        <v>2019</v>
      </c>
      <c r="F98" s="2" t="s">
        <v>582</v>
      </c>
      <c r="G98" s="2" t="s">
        <v>760</v>
      </c>
      <c r="H98" s="2" t="s">
        <v>336</v>
      </c>
    </row>
    <row r="99" spans="1:8" x14ac:dyDescent="0.25">
      <c r="A99" s="2" t="s">
        <v>8</v>
      </c>
      <c r="B99" s="2" t="s">
        <v>604</v>
      </c>
      <c r="C99" s="2" t="s">
        <v>605</v>
      </c>
      <c r="D99" s="2" t="s">
        <v>606</v>
      </c>
      <c r="E99" s="1">
        <v>2019</v>
      </c>
      <c r="F99" s="2" t="s">
        <v>607</v>
      </c>
      <c r="G99" s="2" t="s">
        <v>761</v>
      </c>
      <c r="H99" s="2" t="s">
        <v>336</v>
      </c>
    </row>
    <row r="100" spans="1:8" x14ac:dyDescent="0.25">
      <c r="A100" s="2" t="s">
        <v>15</v>
      </c>
      <c r="B100" s="2" t="s">
        <v>620</v>
      </c>
      <c r="C100" s="2" t="s">
        <v>621</v>
      </c>
      <c r="D100" s="2" t="s">
        <v>622</v>
      </c>
      <c r="E100" s="1">
        <v>2019</v>
      </c>
      <c r="F100" s="2" t="s">
        <v>623</v>
      </c>
      <c r="G100" s="2" t="s">
        <v>762</v>
      </c>
      <c r="H100" s="2" t="s">
        <v>78</v>
      </c>
    </row>
    <row r="101" spans="1:8" x14ac:dyDescent="0.25">
      <c r="A101" s="2" t="s">
        <v>8</v>
      </c>
      <c r="B101" s="2" t="s">
        <v>9</v>
      </c>
      <c r="C101" s="2" t="s">
        <v>10</v>
      </c>
      <c r="D101" s="2" t="s">
        <v>11</v>
      </c>
      <c r="E101" s="1">
        <v>2020</v>
      </c>
      <c r="F101" s="2" t="s">
        <v>12</v>
      </c>
      <c r="G101" s="2" t="s">
        <v>763</v>
      </c>
      <c r="H101" s="2" t="s">
        <v>14</v>
      </c>
    </row>
    <row r="102" spans="1:8" x14ac:dyDescent="0.25">
      <c r="A102" s="2" t="s">
        <v>15</v>
      </c>
      <c r="B102" s="2" t="s">
        <v>60</v>
      </c>
      <c r="C102" s="2" t="s">
        <v>61</v>
      </c>
      <c r="D102" s="2" t="s">
        <v>62</v>
      </c>
      <c r="E102" s="1">
        <v>2020</v>
      </c>
      <c r="F102" s="2" t="s">
        <v>63</v>
      </c>
      <c r="G102" s="2" t="s">
        <v>764</v>
      </c>
      <c r="H102" s="2" t="s">
        <v>35</v>
      </c>
    </row>
    <row r="103" spans="1:8" x14ac:dyDescent="0.25">
      <c r="A103" s="2" t="s">
        <v>15</v>
      </c>
      <c r="B103" s="2" t="s">
        <v>74</v>
      </c>
      <c r="C103" s="2" t="s">
        <v>75</v>
      </c>
      <c r="D103" s="2" t="s">
        <v>76</v>
      </c>
      <c r="E103" s="1">
        <v>2020</v>
      </c>
      <c r="F103" s="2" t="s">
        <v>77</v>
      </c>
      <c r="G103" s="2" t="s">
        <v>765</v>
      </c>
      <c r="H103" s="2" t="s">
        <v>78</v>
      </c>
    </row>
    <row r="104" spans="1:8" x14ac:dyDescent="0.25">
      <c r="A104" s="2" t="s">
        <v>15</v>
      </c>
      <c r="B104" s="2" t="s">
        <v>178</v>
      </c>
      <c r="C104" s="2" t="s">
        <v>179</v>
      </c>
      <c r="D104" s="2" t="s">
        <v>176</v>
      </c>
      <c r="E104" s="1">
        <v>2020</v>
      </c>
      <c r="F104" s="2" t="s">
        <v>180</v>
      </c>
      <c r="G104" s="2" t="s">
        <v>766</v>
      </c>
      <c r="H104" s="2" t="s">
        <v>73</v>
      </c>
    </row>
    <row r="105" spans="1:8" x14ac:dyDescent="0.25">
      <c r="A105" s="2" t="s">
        <v>15</v>
      </c>
      <c r="B105" s="2" t="s">
        <v>204</v>
      </c>
      <c r="C105" s="2" t="s">
        <v>205</v>
      </c>
      <c r="D105" s="2" t="s">
        <v>206</v>
      </c>
      <c r="E105" s="1">
        <v>2020</v>
      </c>
      <c r="F105" s="2" t="s">
        <v>207</v>
      </c>
      <c r="G105" s="2" t="s">
        <v>767</v>
      </c>
      <c r="H105" s="2" t="s">
        <v>208</v>
      </c>
    </row>
    <row r="106" spans="1:8" x14ac:dyDescent="0.25">
      <c r="A106" s="2" t="s">
        <v>15</v>
      </c>
      <c r="B106" s="2" t="s">
        <v>298</v>
      </c>
      <c r="C106" s="2" t="s">
        <v>299</v>
      </c>
      <c r="D106" s="2" t="s">
        <v>300</v>
      </c>
      <c r="E106" s="1">
        <v>2020</v>
      </c>
      <c r="F106" s="2" t="s">
        <v>301</v>
      </c>
      <c r="G106" s="2" t="s">
        <v>768</v>
      </c>
      <c r="H106" s="2" t="s">
        <v>49</v>
      </c>
    </row>
    <row r="107" spans="1:8" x14ac:dyDescent="0.25">
      <c r="A107" s="2" t="s">
        <v>8</v>
      </c>
      <c r="B107" s="2" t="s">
        <v>327</v>
      </c>
      <c r="C107" s="2" t="s">
        <v>328</v>
      </c>
      <c r="D107" s="2" t="s">
        <v>329</v>
      </c>
      <c r="E107" s="1">
        <v>2020</v>
      </c>
      <c r="F107" s="2" t="s">
        <v>330</v>
      </c>
      <c r="G107" s="2" t="s">
        <v>769</v>
      </c>
      <c r="H107" s="2" t="s">
        <v>331</v>
      </c>
    </row>
    <row r="108" spans="1:8" x14ac:dyDescent="0.25">
      <c r="A108" s="2" t="s">
        <v>8</v>
      </c>
      <c r="B108" s="2" t="s">
        <v>302</v>
      </c>
      <c r="C108" s="2" t="s">
        <v>303</v>
      </c>
      <c r="D108" s="2" t="s">
        <v>304</v>
      </c>
      <c r="E108" s="1">
        <v>2020</v>
      </c>
      <c r="F108" s="2" t="s">
        <v>305</v>
      </c>
      <c r="G108" s="2" t="s">
        <v>770</v>
      </c>
      <c r="H108" s="2" t="s">
        <v>306</v>
      </c>
    </row>
    <row r="109" spans="1:8" x14ac:dyDescent="0.25">
      <c r="A109" s="2" t="s">
        <v>8</v>
      </c>
      <c r="B109" s="2" t="s">
        <v>425</v>
      </c>
      <c r="C109" s="2" t="s">
        <v>426</v>
      </c>
      <c r="D109" s="2" t="s">
        <v>427</v>
      </c>
      <c r="E109" s="1">
        <v>2020</v>
      </c>
      <c r="F109" s="2" t="s">
        <v>428</v>
      </c>
      <c r="G109" s="2" t="s">
        <v>771</v>
      </c>
      <c r="H109" s="2" t="s">
        <v>306</v>
      </c>
    </row>
    <row r="110" spans="1:8" x14ac:dyDescent="0.25">
      <c r="A110" s="2" t="s">
        <v>15</v>
      </c>
      <c r="B110" s="2" t="s">
        <v>510</v>
      </c>
      <c r="C110" s="2" t="s">
        <v>511</v>
      </c>
      <c r="D110" s="2" t="s">
        <v>512</v>
      </c>
      <c r="E110" s="1">
        <v>2020</v>
      </c>
      <c r="F110" s="2" t="s">
        <v>513</v>
      </c>
      <c r="G110" s="2" t="s">
        <v>772</v>
      </c>
      <c r="H110" s="2" t="s">
        <v>78</v>
      </c>
    </row>
    <row r="111" spans="1:8" x14ac:dyDescent="0.25">
      <c r="A111" s="2" t="s">
        <v>8</v>
      </c>
      <c r="B111" s="2" t="s">
        <v>502</v>
      </c>
      <c r="C111" s="2" t="s">
        <v>503</v>
      </c>
      <c r="D111" s="2" t="s">
        <v>504</v>
      </c>
      <c r="E111" s="1">
        <v>2020</v>
      </c>
      <c r="F111" s="2" t="s">
        <v>505</v>
      </c>
      <c r="G111" s="2" t="s">
        <v>773</v>
      </c>
      <c r="H111" s="2" t="s">
        <v>331</v>
      </c>
    </row>
    <row r="112" spans="1:8" x14ac:dyDescent="0.25">
      <c r="A112" s="2" t="s">
        <v>8</v>
      </c>
      <c r="B112" s="2" t="s">
        <v>536</v>
      </c>
      <c r="C112" s="2" t="s">
        <v>537</v>
      </c>
      <c r="D112" s="2" t="s">
        <v>538</v>
      </c>
      <c r="E112" s="1">
        <v>2020</v>
      </c>
      <c r="F112" s="2" t="s">
        <v>539</v>
      </c>
      <c r="G112" s="2" t="s">
        <v>774</v>
      </c>
      <c r="H112" s="2" t="s">
        <v>331</v>
      </c>
    </row>
    <row r="113" spans="1:8" x14ac:dyDescent="0.25">
      <c r="A113" s="2" t="s">
        <v>15</v>
      </c>
      <c r="B113" s="2" t="s">
        <v>583</v>
      </c>
      <c r="C113" s="2" t="s">
        <v>584</v>
      </c>
      <c r="D113" s="2" t="s">
        <v>585</v>
      </c>
      <c r="E113" s="1">
        <v>2020</v>
      </c>
      <c r="F113" s="2" t="s">
        <v>586</v>
      </c>
      <c r="G113" s="2" t="s">
        <v>775</v>
      </c>
      <c r="H113" s="2" t="s">
        <v>208</v>
      </c>
    </row>
    <row r="114" spans="1:8" x14ac:dyDescent="0.25">
      <c r="A114" s="2" t="s">
        <v>8</v>
      </c>
      <c r="B114" s="2" t="s">
        <v>608</v>
      </c>
      <c r="C114" s="2" t="s">
        <v>609</v>
      </c>
      <c r="D114" s="2" t="s">
        <v>610</v>
      </c>
      <c r="E114" s="1">
        <v>2020</v>
      </c>
      <c r="F114" s="2" t="s">
        <v>611</v>
      </c>
      <c r="G114" s="2" t="s">
        <v>776</v>
      </c>
      <c r="H114" s="2" t="s">
        <v>306</v>
      </c>
    </row>
    <row r="115" spans="1:8" x14ac:dyDescent="0.25">
      <c r="A115" s="2" t="s">
        <v>15</v>
      </c>
      <c r="B115" s="2" t="s">
        <v>31</v>
      </c>
      <c r="C115" s="2" t="s">
        <v>32</v>
      </c>
      <c r="D115" s="2" t="s">
        <v>33</v>
      </c>
      <c r="E115" s="1">
        <v>2021</v>
      </c>
      <c r="F115" s="2" t="s">
        <v>34</v>
      </c>
      <c r="G115" s="2" t="s">
        <v>777</v>
      </c>
      <c r="H115" s="2" t="s">
        <v>35</v>
      </c>
    </row>
    <row r="116" spans="1:8" x14ac:dyDescent="0.25">
      <c r="A116" s="2" t="s">
        <v>8</v>
      </c>
      <c r="B116" s="2" t="s">
        <v>50</v>
      </c>
      <c r="C116" s="2" t="s">
        <v>51</v>
      </c>
      <c r="D116" s="2" t="s">
        <v>52</v>
      </c>
      <c r="E116" s="1">
        <v>2021</v>
      </c>
      <c r="F116" s="2" t="s">
        <v>53</v>
      </c>
      <c r="G116" s="2" t="s">
        <v>778</v>
      </c>
      <c r="H116" s="2" t="s">
        <v>54</v>
      </c>
    </row>
    <row r="117" spans="1:8" x14ac:dyDescent="0.25">
      <c r="A117" s="2" t="s">
        <v>15</v>
      </c>
      <c r="B117" s="2" t="s">
        <v>55</v>
      </c>
      <c r="C117" s="2" t="s">
        <v>56</v>
      </c>
      <c r="D117" s="2" t="s">
        <v>57</v>
      </c>
      <c r="E117" s="1">
        <v>2021</v>
      </c>
      <c r="F117" s="2" t="s">
        <v>58</v>
      </c>
      <c r="G117" s="2" t="s">
        <v>779</v>
      </c>
      <c r="H117" s="2" t="s">
        <v>59</v>
      </c>
    </row>
    <row r="118" spans="1:8" x14ac:dyDescent="0.25">
      <c r="A118" s="2" t="s">
        <v>15</v>
      </c>
      <c r="B118" s="2" t="s">
        <v>89</v>
      </c>
      <c r="C118" s="2" t="s">
        <v>90</v>
      </c>
      <c r="D118" s="2" t="s">
        <v>91</v>
      </c>
      <c r="E118" s="1">
        <v>2021</v>
      </c>
      <c r="F118" s="2" t="s">
        <v>92</v>
      </c>
      <c r="G118" s="2" t="s">
        <v>780</v>
      </c>
      <c r="H118" s="2" t="s">
        <v>35</v>
      </c>
    </row>
    <row r="119" spans="1:8" x14ac:dyDescent="0.25">
      <c r="A119" s="2" t="s">
        <v>15</v>
      </c>
      <c r="B119" s="2" t="s">
        <v>105</v>
      </c>
      <c r="C119" s="2" t="s">
        <v>106</v>
      </c>
      <c r="D119" s="2" t="s">
        <v>107</v>
      </c>
      <c r="E119" s="1">
        <v>2021</v>
      </c>
      <c r="F119" s="2" t="s">
        <v>108</v>
      </c>
      <c r="G119" s="2" t="s">
        <v>781</v>
      </c>
      <c r="H119" s="2" t="s">
        <v>109</v>
      </c>
    </row>
    <row r="120" spans="1:8" x14ac:dyDescent="0.25">
      <c r="A120" s="2" t="s">
        <v>8</v>
      </c>
      <c r="B120" s="2" t="s">
        <v>159</v>
      </c>
      <c r="C120" s="2" t="s">
        <v>160</v>
      </c>
      <c r="D120" s="2" t="s">
        <v>161</v>
      </c>
      <c r="E120" s="1">
        <v>2021</v>
      </c>
      <c r="F120" s="2" t="s">
        <v>162</v>
      </c>
      <c r="G120" s="2" t="s">
        <v>782</v>
      </c>
      <c r="H120" s="2" t="s">
        <v>163</v>
      </c>
    </row>
    <row r="121" spans="1:8" x14ac:dyDescent="0.25">
      <c r="A121" s="2" t="s">
        <v>8</v>
      </c>
      <c r="B121" s="2" t="s">
        <v>154</v>
      </c>
      <c r="C121" s="2" t="s">
        <v>155</v>
      </c>
      <c r="D121" s="2" t="s">
        <v>156</v>
      </c>
      <c r="E121" s="1">
        <v>2021</v>
      </c>
      <c r="F121" s="2" t="s">
        <v>157</v>
      </c>
      <c r="G121" s="2" t="s">
        <v>783</v>
      </c>
      <c r="H121" s="2" t="s">
        <v>158</v>
      </c>
    </row>
    <row r="122" spans="1:8" x14ac:dyDescent="0.25">
      <c r="A122" s="2" t="s">
        <v>15</v>
      </c>
      <c r="B122" s="2" t="s">
        <v>199</v>
      </c>
      <c r="C122" s="2" t="s">
        <v>200</v>
      </c>
      <c r="D122" s="2" t="s">
        <v>201</v>
      </c>
      <c r="E122" s="1">
        <v>2021</v>
      </c>
      <c r="F122" s="2" t="s">
        <v>202</v>
      </c>
      <c r="G122" s="2" t="s">
        <v>784</v>
      </c>
      <c r="H122" s="2" t="s">
        <v>203</v>
      </c>
    </row>
    <row r="123" spans="1:8" x14ac:dyDescent="0.25">
      <c r="A123" s="2" t="s">
        <v>8</v>
      </c>
      <c r="B123" s="2" t="s">
        <v>195</v>
      </c>
      <c r="C123" s="2" t="s">
        <v>196</v>
      </c>
      <c r="D123" s="2" t="s">
        <v>197</v>
      </c>
      <c r="E123" s="1">
        <v>2021</v>
      </c>
      <c r="F123" s="2" t="s">
        <v>198</v>
      </c>
      <c r="G123" s="2" t="s">
        <v>785</v>
      </c>
      <c r="H123" s="2" t="s">
        <v>54</v>
      </c>
    </row>
    <row r="124" spans="1:8" x14ac:dyDescent="0.25">
      <c r="A124" s="2" t="s">
        <v>15</v>
      </c>
      <c r="B124" s="2" t="s">
        <v>258</v>
      </c>
      <c r="C124" s="2" t="s">
        <v>259</v>
      </c>
      <c r="D124" s="2" t="s">
        <v>260</v>
      </c>
      <c r="E124" s="1">
        <v>2021</v>
      </c>
      <c r="F124" s="2" t="s">
        <v>261</v>
      </c>
      <c r="G124" s="2" t="s">
        <v>786</v>
      </c>
      <c r="H124" s="2" t="s">
        <v>208</v>
      </c>
    </row>
    <row r="125" spans="1:8" x14ac:dyDescent="0.25">
      <c r="A125" s="2" t="s">
        <v>15</v>
      </c>
      <c r="B125" s="2" t="s">
        <v>239</v>
      </c>
      <c r="C125" s="2" t="s">
        <v>240</v>
      </c>
      <c r="D125" s="2" t="s">
        <v>241</v>
      </c>
      <c r="E125" s="1">
        <v>2021</v>
      </c>
      <c r="F125" s="2" t="s">
        <v>242</v>
      </c>
      <c r="G125" s="2" t="s">
        <v>787</v>
      </c>
      <c r="H125" s="2" t="s">
        <v>243</v>
      </c>
    </row>
    <row r="126" spans="1:8" x14ac:dyDescent="0.25">
      <c r="A126" s="2" t="s">
        <v>15</v>
      </c>
      <c r="B126" s="2" t="s">
        <v>267</v>
      </c>
      <c r="C126" s="2" t="s">
        <v>268</v>
      </c>
      <c r="D126" s="2" t="s">
        <v>269</v>
      </c>
      <c r="E126" s="1">
        <v>2021</v>
      </c>
      <c r="F126" s="2" t="s">
        <v>270</v>
      </c>
      <c r="G126" s="2" t="s">
        <v>788</v>
      </c>
      <c r="H126" s="2" t="s">
        <v>35</v>
      </c>
    </row>
    <row r="127" spans="1:8" x14ac:dyDescent="0.25">
      <c r="A127" s="2" t="s">
        <v>8</v>
      </c>
      <c r="B127" s="2" t="s">
        <v>311</v>
      </c>
      <c r="C127" s="2" t="s">
        <v>312</v>
      </c>
      <c r="D127" s="2" t="s">
        <v>313</v>
      </c>
      <c r="E127" s="1">
        <v>2021</v>
      </c>
      <c r="F127" s="2" t="s">
        <v>314</v>
      </c>
      <c r="G127" s="2" t="s">
        <v>789</v>
      </c>
      <c r="H127" s="2" t="s">
        <v>158</v>
      </c>
    </row>
    <row r="128" spans="1:8" x14ac:dyDescent="0.25">
      <c r="A128" s="2" t="s">
        <v>15</v>
      </c>
      <c r="B128" s="2" t="s">
        <v>319</v>
      </c>
      <c r="C128" s="2" t="s">
        <v>320</v>
      </c>
      <c r="D128" s="2" t="s">
        <v>321</v>
      </c>
      <c r="E128" s="1">
        <v>2021</v>
      </c>
      <c r="F128" s="2" t="s">
        <v>322</v>
      </c>
      <c r="G128" s="2" t="s">
        <v>790</v>
      </c>
      <c r="H128" s="2" t="s">
        <v>213</v>
      </c>
    </row>
    <row r="129" spans="1:8" x14ac:dyDescent="0.25">
      <c r="A129" s="2" t="s">
        <v>15</v>
      </c>
      <c r="B129" s="2" t="s">
        <v>399</v>
      </c>
      <c r="C129" s="2" t="s">
        <v>400</v>
      </c>
      <c r="D129" s="2" t="s">
        <v>401</v>
      </c>
      <c r="E129" s="1">
        <v>2021</v>
      </c>
      <c r="F129" s="2" t="s">
        <v>402</v>
      </c>
      <c r="G129" s="2" t="s">
        <v>791</v>
      </c>
      <c r="H129" s="2" t="s">
        <v>403</v>
      </c>
    </row>
    <row r="130" spans="1:8" x14ac:dyDescent="0.25">
      <c r="A130" s="2" t="s">
        <v>15</v>
      </c>
      <c r="B130" s="2" t="s">
        <v>446</v>
      </c>
      <c r="C130" s="2" t="s">
        <v>447</v>
      </c>
      <c r="D130" s="2" t="s">
        <v>448</v>
      </c>
      <c r="E130" s="1">
        <v>2021</v>
      </c>
      <c r="F130" s="2" t="s">
        <v>449</v>
      </c>
      <c r="G130" s="2" t="s">
        <v>792</v>
      </c>
      <c r="H130" s="2" t="s">
        <v>49</v>
      </c>
    </row>
    <row r="131" spans="1:8" x14ac:dyDescent="0.25">
      <c r="A131" s="2" t="s">
        <v>15</v>
      </c>
      <c r="B131" s="2" t="s">
        <v>454</v>
      </c>
      <c r="C131" s="2" t="s">
        <v>455</v>
      </c>
      <c r="D131" s="2" t="s">
        <v>456</v>
      </c>
      <c r="E131" s="1">
        <v>2021</v>
      </c>
      <c r="F131" s="2" t="s">
        <v>457</v>
      </c>
      <c r="G131" s="2" t="s">
        <v>793</v>
      </c>
      <c r="H131" s="2" t="s">
        <v>458</v>
      </c>
    </row>
    <row r="132" spans="1:8" x14ac:dyDescent="0.25">
      <c r="A132" s="2" t="s">
        <v>8</v>
      </c>
      <c r="B132" s="2" t="s">
        <v>514</v>
      </c>
      <c r="C132" s="2" t="s">
        <v>515</v>
      </c>
      <c r="D132" s="2" t="s">
        <v>516</v>
      </c>
      <c r="E132" s="1">
        <v>2021</v>
      </c>
      <c r="F132" s="2" t="s">
        <v>517</v>
      </c>
      <c r="G132" s="2" t="s">
        <v>794</v>
      </c>
      <c r="H132" s="2" t="s">
        <v>54</v>
      </c>
    </row>
    <row r="133" spans="1:8" x14ac:dyDescent="0.25">
      <c r="A133" s="2" t="s">
        <v>15</v>
      </c>
      <c r="B133" s="2" t="s">
        <v>545</v>
      </c>
      <c r="C133" s="2" t="s">
        <v>546</v>
      </c>
      <c r="D133" s="2" t="s">
        <v>547</v>
      </c>
      <c r="E133" s="1">
        <v>2021</v>
      </c>
      <c r="F133" s="2" t="s">
        <v>548</v>
      </c>
      <c r="G133" s="2" t="s">
        <v>795</v>
      </c>
      <c r="H133" s="2" t="s">
        <v>549</v>
      </c>
    </row>
    <row r="134" spans="1:8" x14ac:dyDescent="0.25">
      <c r="A134" s="2" t="s">
        <v>15</v>
      </c>
      <c r="B134" s="2" t="s">
        <v>562</v>
      </c>
      <c r="C134" s="2" t="s">
        <v>563</v>
      </c>
      <c r="D134" s="2" t="s">
        <v>564</v>
      </c>
      <c r="E134" s="1">
        <v>2021</v>
      </c>
      <c r="F134" s="2" t="s">
        <v>565</v>
      </c>
      <c r="G134" s="2" t="s">
        <v>796</v>
      </c>
      <c r="H134" s="2" t="s">
        <v>114</v>
      </c>
    </row>
    <row r="135" spans="1:8" x14ac:dyDescent="0.25">
      <c r="A135" s="2" t="s">
        <v>15</v>
      </c>
      <c r="B135" s="2" t="s">
        <v>587</v>
      </c>
      <c r="C135" s="2" t="s">
        <v>588</v>
      </c>
      <c r="D135" s="2" t="s">
        <v>589</v>
      </c>
      <c r="E135" s="1">
        <v>2021</v>
      </c>
      <c r="F135" s="2" t="s">
        <v>590</v>
      </c>
      <c r="G135" s="2" t="s">
        <v>797</v>
      </c>
      <c r="H135" s="2" t="s">
        <v>49</v>
      </c>
    </row>
    <row r="136" spans="1:8" x14ac:dyDescent="0.25">
      <c r="A136" s="2" t="s">
        <v>15</v>
      </c>
      <c r="B136" s="2" t="s">
        <v>638</v>
      </c>
      <c r="C136" s="2" t="s">
        <v>639</v>
      </c>
      <c r="D136" s="2" t="s">
        <v>640</v>
      </c>
      <c r="E136" s="1">
        <v>2021</v>
      </c>
      <c r="F136" s="2" t="s">
        <v>641</v>
      </c>
      <c r="G136" s="2" t="s">
        <v>798</v>
      </c>
      <c r="H136" s="2" t="s">
        <v>642</v>
      </c>
    </row>
    <row r="137" spans="1:8" x14ac:dyDescent="0.25">
      <c r="A137" s="2" t="s">
        <v>8</v>
      </c>
      <c r="B137" s="2" t="s">
        <v>624</v>
      </c>
      <c r="C137" s="2" t="s">
        <v>625</v>
      </c>
      <c r="D137" s="2" t="s">
        <v>626</v>
      </c>
      <c r="E137" s="1">
        <v>2021</v>
      </c>
      <c r="F137" s="2" t="s">
        <v>627</v>
      </c>
      <c r="G137" s="2" t="s">
        <v>799</v>
      </c>
      <c r="H137" s="2" t="s">
        <v>628</v>
      </c>
    </row>
    <row r="138" spans="1:8" x14ac:dyDescent="0.25">
      <c r="A138" s="2" t="s">
        <v>15</v>
      </c>
      <c r="B138" s="2" t="s">
        <v>164</v>
      </c>
      <c r="C138" s="2" t="s">
        <v>165</v>
      </c>
      <c r="D138" s="2" t="s">
        <v>166</v>
      </c>
      <c r="E138" s="1">
        <v>2022</v>
      </c>
      <c r="F138" s="2" t="s">
        <v>167</v>
      </c>
      <c r="G138" s="2" t="s">
        <v>800</v>
      </c>
      <c r="H138" s="2" t="s">
        <v>168</v>
      </c>
    </row>
    <row r="139" spans="1:8" x14ac:dyDescent="0.25">
      <c r="A139" s="2" t="s">
        <v>15</v>
      </c>
      <c r="B139" s="2" t="s">
        <v>221</v>
      </c>
      <c r="C139" s="2" t="s">
        <v>222</v>
      </c>
      <c r="D139" s="2" t="s">
        <v>223</v>
      </c>
      <c r="E139" s="1">
        <v>2022</v>
      </c>
      <c r="F139" s="2" t="s">
        <v>224</v>
      </c>
      <c r="G139" s="2" t="s">
        <v>801</v>
      </c>
      <c r="H139" s="2" t="s">
        <v>49</v>
      </c>
    </row>
    <row r="140" spans="1:8" x14ac:dyDescent="0.25">
      <c r="A140" s="2" t="s">
        <v>15</v>
      </c>
      <c r="B140" s="2" t="s">
        <v>294</v>
      </c>
      <c r="C140" s="2" t="s">
        <v>295</v>
      </c>
      <c r="D140" s="2" t="s">
        <v>296</v>
      </c>
      <c r="E140" s="1">
        <v>2022</v>
      </c>
      <c r="F140" s="2" t="s">
        <v>297</v>
      </c>
      <c r="G140" s="2" t="s">
        <v>802</v>
      </c>
      <c r="H140" s="2" t="s">
        <v>208</v>
      </c>
    </row>
    <row r="141" spans="1:8" x14ac:dyDescent="0.25">
      <c r="A141" s="2" t="s">
        <v>15</v>
      </c>
      <c r="B141" s="2" t="s">
        <v>550</v>
      </c>
      <c r="C141" s="2" t="s">
        <v>551</v>
      </c>
      <c r="D141" s="2" t="s">
        <v>552</v>
      </c>
      <c r="E141" s="1">
        <v>2022</v>
      </c>
      <c r="F141" s="2" t="s">
        <v>553</v>
      </c>
      <c r="G141" s="2" t="s">
        <v>803</v>
      </c>
      <c r="H141" s="2" t="s">
        <v>394</v>
      </c>
    </row>
    <row r="142" spans="1:8" x14ac:dyDescent="0.25">
      <c r="A142" s="2" t="s">
        <v>15</v>
      </c>
      <c r="B142" s="2" t="s">
        <v>591</v>
      </c>
      <c r="C142" s="2" t="s">
        <v>592</v>
      </c>
      <c r="D142" s="2" t="s">
        <v>593</v>
      </c>
      <c r="E142" s="1">
        <v>2022</v>
      </c>
      <c r="F142" s="2" t="s">
        <v>594</v>
      </c>
      <c r="G142" s="2" t="s">
        <v>804</v>
      </c>
      <c r="H142" s="2" t="s">
        <v>595</v>
      </c>
    </row>
    <row r="143" spans="1:8" x14ac:dyDescent="0.25">
      <c r="A143" s="2" t="s">
        <v>15</v>
      </c>
      <c r="B143" s="2" t="s">
        <v>643</v>
      </c>
      <c r="C143" s="2" t="s">
        <v>644</v>
      </c>
      <c r="D143" s="2" t="s">
        <v>645</v>
      </c>
      <c r="E143" s="1">
        <v>2022</v>
      </c>
      <c r="F143" s="2" t="s">
        <v>646</v>
      </c>
      <c r="G143" s="2" t="s">
        <v>805</v>
      </c>
      <c r="H143" s="2" t="s">
        <v>647</v>
      </c>
    </row>
    <row r="144" spans="1:8" x14ac:dyDescent="0.25">
      <c r="A144" s="2" t="s">
        <v>15</v>
      </c>
      <c r="B144" s="2" t="s">
        <v>634</v>
      </c>
      <c r="C144" s="2" t="s">
        <v>635</v>
      </c>
      <c r="D144" s="2" t="s">
        <v>636</v>
      </c>
      <c r="E144" s="1">
        <v>2022</v>
      </c>
      <c r="F144" s="2" t="s">
        <v>637</v>
      </c>
      <c r="G144" s="2" t="s">
        <v>806</v>
      </c>
      <c r="H144" s="2" t="s">
        <v>284</v>
      </c>
    </row>
    <row r="145" spans="1:8" x14ac:dyDescent="0.25">
      <c r="A145" s="2" t="s">
        <v>15</v>
      </c>
      <c r="B145" s="2" t="s">
        <v>616</v>
      </c>
      <c r="C145" s="2" t="s">
        <v>617</v>
      </c>
      <c r="D145" s="2" t="s">
        <v>618</v>
      </c>
      <c r="E145" s="1">
        <v>2022</v>
      </c>
      <c r="F145" s="2" t="s">
        <v>619</v>
      </c>
      <c r="G145" s="2" t="s">
        <v>807</v>
      </c>
      <c r="H145" s="2" t="s">
        <v>145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3"/>
  <sheetViews>
    <sheetView workbookViewId="0"/>
  </sheetViews>
  <sheetFormatPr defaultColWidth="8.88671875" defaultRowHeight="13.2" x14ac:dyDescent="0.3"/>
  <cols>
    <col min="1" max="1" width="7.88671875" style="6" bestFit="1" customWidth="1"/>
    <col min="2" max="2" width="32.33203125" style="6" bestFit="1" customWidth="1"/>
    <col min="3" max="3" width="100.6640625" style="7" customWidth="1"/>
    <col min="4" max="16384" width="8.88671875" style="6"/>
  </cols>
  <sheetData>
    <row r="1" spans="1:3" s="9" customFormat="1" x14ac:dyDescent="0.25">
      <c r="A1" s="8" t="s">
        <v>648</v>
      </c>
      <c r="B1" s="8" t="s">
        <v>649</v>
      </c>
      <c r="C1" s="5" t="s">
        <v>650</v>
      </c>
    </row>
    <row r="2" spans="1:3" ht="39.6" x14ac:dyDescent="0.3">
      <c r="A2" s="6" t="s">
        <v>651</v>
      </c>
      <c r="B2" s="6" t="s">
        <v>654</v>
      </c>
      <c r="C2" s="7" t="s">
        <v>1822</v>
      </c>
    </row>
    <row r="3" spans="1:3" x14ac:dyDescent="0.3">
      <c r="A3" s="6" t="s">
        <v>652</v>
      </c>
      <c r="B3" s="6" t="s">
        <v>1805</v>
      </c>
      <c r="C3" s="6" t="s">
        <v>1821</v>
      </c>
    </row>
    <row r="4" spans="1:3" ht="26.4" x14ac:dyDescent="0.3">
      <c r="A4" s="6" t="s">
        <v>653</v>
      </c>
      <c r="B4" s="6" t="s">
        <v>1806</v>
      </c>
      <c r="C4" s="7" t="s">
        <v>1820</v>
      </c>
    </row>
    <row r="5" spans="1:3" x14ac:dyDescent="0.3">
      <c r="A5" s="6" t="s">
        <v>655</v>
      </c>
      <c r="B5" s="6" t="s">
        <v>809</v>
      </c>
      <c r="C5" s="7" t="s">
        <v>1819</v>
      </c>
    </row>
    <row r="6" spans="1:3" ht="39.6" x14ac:dyDescent="0.3">
      <c r="A6" s="6" t="s">
        <v>656</v>
      </c>
      <c r="B6" s="6" t="s">
        <v>1807</v>
      </c>
      <c r="C6" s="7" t="s">
        <v>1818</v>
      </c>
    </row>
    <row r="7" spans="1:3" x14ac:dyDescent="0.3">
      <c r="A7" s="6" t="s">
        <v>657</v>
      </c>
      <c r="B7" s="6" t="s">
        <v>810</v>
      </c>
      <c r="C7" s="7" t="s">
        <v>1817</v>
      </c>
    </row>
    <row r="8" spans="1:3" ht="26.4" x14ac:dyDescent="0.3">
      <c r="A8" s="6" t="s">
        <v>658</v>
      </c>
      <c r="B8" s="6" t="s">
        <v>664</v>
      </c>
      <c r="C8" s="7" t="s">
        <v>1816</v>
      </c>
    </row>
    <row r="9" spans="1:3" x14ac:dyDescent="0.3">
      <c r="A9" s="6" t="s">
        <v>659</v>
      </c>
      <c r="B9" s="6" t="s">
        <v>1808</v>
      </c>
      <c r="C9" s="7" t="s">
        <v>1815</v>
      </c>
    </row>
    <row r="10" spans="1:3" ht="26.4" x14ac:dyDescent="0.3">
      <c r="A10" s="6" t="s">
        <v>660</v>
      </c>
      <c r="B10" s="6" t="s">
        <v>1809</v>
      </c>
      <c r="C10" s="7" t="s">
        <v>1813</v>
      </c>
    </row>
    <row r="11" spans="1:3" ht="39.6" x14ac:dyDescent="0.3">
      <c r="A11" s="6" t="s">
        <v>661</v>
      </c>
      <c r="B11" s="6" t="s">
        <v>1810</v>
      </c>
      <c r="C11" s="7" t="s">
        <v>1814</v>
      </c>
    </row>
    <row r="12" spans="1:3" x14ac:dyDescent="0.3">
      <c r="A12" s="6" t="s">
        <v>662</v>
      </c>
      <c r="B12" s="6" t="s">
        <v>812</v>
      </c>
      <c r="C12" s="6" t="s">
        <v>1812</v>
      </c>
    </row>
    <row r="13" spans="1:3" ht="26.4" x14ac:dyDescent="0.3">
      <c r="A13" s="6" t="s">
        <v>663</v>
      </c>
      <c r="B13" s="6" t="s">
        <v>811</v>
      </c>
      <c r="C13" s="7" t="s">
        <v>1811</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A69FD1-BCA4-4FE2-81E4-C0BBD2CE0557}">
  <dimension ref="A1:AL149"/>
  <sheetViews>
    <sheetView tabSelected="1" zoomScaleNormal="100" workbookViewId="0">
      <pane xSplit="4" ySplit="4" topLeftCell="E5" activePane="bottomRight" state="frozen"/>
      <selection pane="topRight" activeCell="E1" sqref="E1"/>
      <selection pane="bottomLeft" activeCell="A5" sqref="A5"/>
      <selection pane="bottomRight" activeCell="E5" sqref="E5"/>
    </sheetView>
  </sheetViews>
  <sheetFormatPr defaultColWidth="9.109375" defaultRowHeight="10.199999999999999" x14ac:dyDescent="0.3"/>
  <cols>
    <col min="1" max="1" width="10.6640625" style="68" customWidth="1"/>
    <col min="2" max="2" width="30.6640625" style="68" customWidth="1"/>
    <col min="3" max="3" width="10.6640625" style="68" customWidth="1"/>
    <col min="4" max="6" width="5.6640625" style="68" customWidth="1"/>
    <col min="7" max="7" width="10.6640625" style="91" customWidth="1"/>
    <col min="8" max="12" width="3.33203125" style="89" customWidth="1"/>
    <col min="13" max="14" width="20.6640625" style="68" customWidth="1"/>
    <col min="15" max="22" width="3.33203125" style="89" customWidth="1"/>
    <col min="23" max="23" width="20.6640625" style="68" customWidth="1"/>
    <col min="24" max="24" width="3.33203125" style="89" customWidth="1"/>
    <col min="25" max="25" width="20.6640625" style="68" customWidth="1"/>
    <col min="26" max="29" width="5.6640625" style="39" customWidth="1"/>
    <col min="30" max="30" width="20.6640625" style="43" customWidth="1"/>
    <col min="31" max="31" width="20.6640625" style="38" customWidth="1"/>
    <col min="32" max="32" width="2.6640625" style="54" customWidth="1"/>
    <col min="33" max="33" width="10.109375" style="39" bestFit="1" customWidth="1"/>
    <col min="34" max="34" width="9.109375" style="39"/>
    <col min="35" max="16384" width="9.109375" style="38"/>
  </cols>
  <sheetData>
    <row r="1" spans="1:38" s="26" customFormat="1" x14ac:dyDescent="0.2">
      <c r="A1" s="65" t="s">
        <v>1550</v>
      </c>
      <c r="B1" s="70"/>
      <c r="C1" s="70"/>
      <c r="D1" s="70"/>
      <c r="E1" s="70"/>
      <c r="F1" s="70"/>
      <c r="G1" s="71">
        <v>1</v>
      </c>
      <c r="H1" s="72">
        <f>G1+1</f>
        <v>2</v>
      </c>
      <c r="I1" s="73">
        <f t="shared" ref="I1:AB1" si="0">H1+1</f>
        <v>3</v>
      </c>
      <c r="J1" s="73">
        <f t="shared" si="0"/>
        <v>4</v>
      </c>
      <c r="K1" s="73">
        <f t="shared" si="0"/>
        <v>5</v>
      </c>
      <c r="L1" s="74">
        <f t="shared" si="0"/>
        <v>6</v>
      </c>
      <c r="M1" s="72">
        <f>L1+1</f>
        <v>7</v>
      </c>
      <c r="N1" s="74">
        <f t="shared" si="0"/>
        <v>8</v>
      </c>
      <c r="O1" s="71">
        <f t="shared" si="0"/>
        <v>9</v>
      </c>
      <c r="P1" s="72">
        <f t="shared" si="0"/>
        <v>10</v>
      </c>
      <c r="Q1" s="74">
        <f t="shared" si="0"/>
        <v>11</v>
      </c>
      <c r="R1" s="72">
        <f t="shared" si="0"/>
        <v>12</v>
      </c>
      <c r="S1" s="73">
        <f t="shared" si="0"/>
        <v>13</v>
      </c>
      <c r="T1" s="73">
        <f t="shared" si="0"/>
        <v>14</v>
      </c>
      <c r="U1" s="73">
        <f t="shared" si="0"/>
        <v>15</v>
      </c>
      <c r="V1" s="74">
        <f t="shared" si="0"/>
        <v>16</v>
      </c>
      <c r="W1" s="71">
        <f t="shared" si="0"/>
        <v>17</v>
      </c>
      <c r="X1" s="71">
        <f t="shared" si="0"/>
        <v>18</v>
      </c>
      <c r="Y1" s="71">
        <f t="shared" si="0"/>
        <v>19</v>
      </c>
      <c r="Z1" s="29">
        <f t="shared" si="0"/>
        <v>20</v>
      </c>
      <c r="AA1" s="37">
        <f t="shared" si="0"/>
        <v>21</v>
      </c>
      <c r="AB1" s="37">
        <f t="shared" si="0"/>
        <v>22</v>
      </c>
      <c r="AC1" s="30">
        <f>AB1+1</f>
        <v>23</v>
      </c>
      <c r="AD1" s="30">
        <f>AC1+1</f>
        <v>24</v>
      </c>
      <c r="AE1" s="30">
        <f>AD1+1</f>
        <v>25</v>
      </c>
      <c r="AF1" s="49"/>
      <c r="AG1" s="30" t="s">
        <v>1769</v>
      </c>
      <c r="AH1" s="61" t="b">
        <v>1</v>
      </c>
      <c r="AI1" s="30" t="s">
        <v>1773</v>
      </c>
      <c r="AJ1" s="30"/>
      <c r="AK1" s="30"/>
      <c r="AL1" s="30"/>
    </row>
    <row r="2" spans="1:38" s="25" customFormat="1" x14ac:dyDescent="0.2">
      <c r="A2" s="66"/>
      <c r="B2" s="66"/>
      <c r="C2" s="66"/>
      <c r="D2" s="66"/>
      <c r="E2" s="66"/>
      <c r="F2" s="66"/>
      <c r="G2" s="75"/>
      <c r="H2" s="76" t="s">
        <v>813</v>
      </c>
      <c r="I2" s="77"/>
      <c r="J2" s="77"/>
      <c r="K2" s="77"/>
      <c r="L2" s="78"/>
      <c r="M2" s="79" t="s">
        <v>1557</v>
      </c>
      <c r="N2" s="80" t="s">
        <v>1556</v>
      </c>
      <c r="O2" s="75" t="s">
        <v>1553</v>
      </c>
      <c r="P2" s="99" t="s">
        <v>1551</v>
      </c>
      <c r="Q2" s="100"/>
      <c r="R2" s="99" t="s">
        <v>1576</v>
      </c>
      <c r="S2" s="101"/>
      <c r="T2" s="101"/>
      <c r="U2" s="101"/>
      <c r="V2" s="100"/>
      <c r="W2" s="75" t="s">
        <v>1580</v>
      </c>
      <c r="X2" s="75" t="s">
        <v>1552</v>
      </c>
      <c r="Y2" s="75" t="s">
        <v>1558</v>
      </c>
      <c r="Z2" s="102" t="s">
        <v>1559</v>
      </c>
      <c r="AA2" s="103"/>
      <c r="AB2" s="103"/>
      <c r="AC2" s="104"/>
      <c r="AD2" s="36" t="s">
        <v>1578</v>
      </c>
      <c r="AE2" s="36" t="s">
        <v>1604</v>
      </c>
      <c r="AF2" s="50"/>
      <c r="AG2" s="36"/>
      <c r="AH2" s="62" t="b">
        <v>1</v>
      </c>
      <c r="AI2" s="35" t="s">
        <v>1774</v>
      </c>
      <c r="AJ2" s="35"/>
      <c r="AK2" s="36"/>
      <c r="AL2" s="36"/>
    </row>
    <row r="3" spans="1:38" s="25" customFormat="1" x14ac:dyDescent="0.2">
      <c r="A3" s="66"/>
      <c r="B3" s="66"/>
      <c r="C3" s="66"/>
      <c r="D3" s="66"/>
      <c r="E3" s="66"/>
      <c r="F3" s="66"/>
      <c r="G3" s="75"/>
      <c r="H3" s="79"/>
      <c r="I3" s="81"/>
      <c r="J3" s="81"/>
      <c r="K3" s="81"/>
      <c r="L3" s="80"/>
      <c r="M3" s="79"/>
      <c r="N3" s="80"/>
      <c r="O3" s="75"/>
      <c r="P3" s="79"/>
      <c r="Q3" s="80"/>
      <c r="R3" s="99" t="s">
        <v>1577</v>
      </c>
      <c r="S3" s="101"/>
      <c r="T3" s="101"/>
      <c r="U3" s="101"/>
      <c r="V3" s="100"/>
      <c r="W3" s="75"/>
      <c r="X3" s="75"/>
      <c r="Y3" s="75"/>
      <c r="Z3" s="29" t="s">
        <v>830</v>
      </c>
      <c r="AA3" s="37" t="s">
        <v>830</v>
      </c>
      <c r="AB3" s="37" t="s">
        <v>832</v>
      </c>
      <c r="AC3" s="30" t="s">
        <v>831</v>
      </c>
      <c r="AD3" s="36"/>
      <c r="AE3" s="36"/>
      <c r="AF3" s="50"/>
      <c r="AG3" s="58" t="s">
        <v>1764</v>
      </c>
      <c r="AH3" s="58" t="s">
        <v>1765</v>
      </c>
      <c r="AI3" s="58" t="s">
        <v>1766</v>
      </c>
      <c r="AJ3" s="58" t="s">
        <v>1767</v>
      </c>
      <c r="AK3" s="58" t="s">
        <v>1770</v>
      </c>
      <c r="AL3" s="58" t="s">
        <v>1776</v>
      </c>
    </row>
    <row r="4" spans="1:38" s="27" customFormat="1" ht="73.2" x14ac:dyDescent="0.2">
      <c r="A4" s="67" t="s">
        <v>808</v>
      </c>
      <c r="B4" s="67" t="s">
        <v>2</v>
      </c>
      <c r="C4" s="67" t="s">
        <v>3</v>
      </c>
      <c r="D4" s="67" t="s">
        <v>4</v>
      </c>
      <c r="E4" s="67" t="s">
        <v>5</v>
      </c>
      <c r="F4" s="67" t="s">
        <v>6</v>
      </c>
      <c r="G4" s="82" t="s">
        <v>1128</v>
      </c>
      <c r="H4" s="83" t="s">
        <v>1560</v>
      </c>
      <c r="I4" s="83" t="s">
        <v>1561</v>
      </c>
      <c r="J4" s="83" t="s">
        <v>1562</v>
      </c>
      <c r="K4" s="83" t="s">
        <v>1563</v>
      </c>
      <c r="L4" s="83" t="s">
        <v>1564</v>
      </c>
      <c r="M4" s="84" t="s">
        <v>1554</v>
      </c>
      <c r="N4" s="85" t="s">
        <v>1555</v>
      </c>
      <c r="O4" s="86" t="s">
        <v>1565</v>
      </c>
      <c r="P4" s="87" t="s">
        <v>1566</v>
      </c>
      <c r="Q4" s="88" t="s">
        <v>1567</v>
      </c>
      <c r="R4" s="87" t="s">
        <v>1568</v>
      </c>
      <c r="S4" s="83" t="s">
        <v>1569</v>
      </c>
      <c r="T4" s="83" t="s">
        <v>1570</v>
      </c>
      <c r="U4" s="83" t="s">
        <v>1571</v>
      </c>
      <c r="V4" s="88" t="s">
        <v>1572</v>
      </c>
      <c r="W4" s="82" t="s">
        <v>1581</v>
      </c>
      <c r="X4" s="86" t="s">
        <v>1573</v>
      </c>
      <c r="Y4" s="82" t="s">
        <v>825</v>
      </c>
      <c r="Z4" s="33" t="s">
        <v>849</v>
      </c>
      <c r="AA4" s="28" t="s">
        <v>850</v>
      </c>
      <c r="AB4" s="28" t="s">
        <v>851</v>
      </c>
      <c r="AC4" s="34" t="s">
        <v>852</v>
      </c>
      <c r="AD4" s="31" t="s">
        <v>1579</v>
      </c>
      <c r="AE4" s="31" t="s">
        <v>1603</v>
      </c>
      <c r="AF4" s="51" t="s">
        <v>1574</v>
      </c>
      <c r="AG4" s="32" t="s">
        <v>1760</v>
      </c>
      <c r="AH4" s="32" t="s">
        <v>1761</v>
      </c>
      <c r="AI4" s="32" t="s">
        <v>1762</v>
      </c>
      <c r="AJ4" s="32" t="s">
        <v>1763</v>
      </c>
      <c r="AK4" s="32" t="s">
        <v>1771</v>
      </c>
      <c r="AL4" s="32" t="s">
        <v>1775</v>
      </c>
    </row>
    <row r="5" spans="1:38" ht="20.399999999999999" x14ac:dyDescent="0.3">
      <c r="A5" s="68" t="s">
        <v>16</v>
      </c>
      <c r="B5" s="68" t="s">
        <v>17</v>
      </c>
      <c r="C5" s="68" t="s">
        <v>18</v>
      </c>
      <c r="D5" s="89">
        <v>2002</v>
      </c>
      <c r="E5" s="68" t="s">
        <v>19</v>
      </c>
      <c r="F5" s="90" t="s">
        <v>665</v>
      </c>
      <c r="G5" s="91" t="str">
        <f>_xlfn.CONCAT("\cite{",Table4[[#This Row],[bibtex id]],"}")</f>
        <v>\cite{davison-murray:2002:1017615}</v>
      </c>
      <c r="H5" s="64" t="s">
        <v>1575</v>
      </c>
      <c r="I5" s="63" t="s">
        <v>1575</v>
      </c>
      <c r="J5" s="63" t="s">
        <v>855</v>
      </c>
      <c r="K5" s="63" t="s">
        <v>1575</v>
      </c>
      <c r="L5" s="56" t="s">
        <v>1575</v>
      </c>
      <c r="M5" s="22" t="s">
        <v>1127</v>
      </c>
      <c r="N5" s="22" t="s">
        <v>1617</v>
      </c>
      <c r="O5" s="93" t="s">
        <v>861</v>
      </c>
      <c r="P5" s="23"/>
      <c r="Q5" s="23" t="s">
        <v>855</v>
      </c>
      <c r="R5" s="64" t="s">
        <v>855</v>
      </c>
      <c r="S5" s="56"/>
      <c r="T5" s="23"/>
      <c r="U5" s="23" t="s">
        <v>855</v>
      </c>
      <c r="V5" s="23"/>
      <c r="W5" s="94" t="s">
        <v>1143</v>
      </c>
      <c r="X5" s="93" t="s">
        <v>855</v>
      </c>
      <c r="Y5" s="22" t="s">
        <v>1138</v>
      </c>
      <c r="Z5" s="48" t="s">
        <v>861</v>
      </c>
      <c r="AA5" s="47" t="s">
        <v>861</v>
      </c>
      <c r="AB5" s="47" t="s">
        <v>861</v>
      </c>
      <c r="AC5" s="45" t="s">
        <v>861</v>
      </c>
      <c r="AD5" s="40" t="s">
        <v>861</v>
      </c>
      <c r="AE5" s="40" t="s">
        <v>1605</v>
      </c>
      <c r="AF5" s="52"/>
      <c r="AG5" s="45" t="str">
        <f>IF(Table4[[#This Row],[      sparsity]]="x",IF(ISNUMBER(SEARCH("SLAM",Table4[[#This Row],[ground-truth]])),TRUE,"-"),"-")</f>
        <v>-</v>
      </c>
      <c r="AH5" s="45" t="str">
        <f>IF(ISNUMBER(SEARCH("keyframe",Table4[[#This Row],[mapping]])),IF(ISNUMBER(SEARCH("odometry",Table4[[#This Row],[localization]])),TRUE,"-"),"-")</f>
        <v>-</v>
      </c>
      <c r="AI5" s="57" t="str">
        <f>IF(ISNUMBER(SEARCH("keyframe",Table4[[#This Row],[mapping]])),IF(ISNUMBER(SEARCH("bundle",Table4[[#This Row],[localization]])),TRUE,"-"),"-")</f>
        <v>-</v>
      </c>
      <c r="AJ5" s="57" t="str">
        <f>IF(AND(ISLOGICAL(Table4[[#This Row],[vo+key]]),ISLOGICAL(Table4[[#This Row],[ba+key]])),TRUE,"-")</f>
        <v>-</v>
      </c>
      <c r="AK5" s="57" t="str">
        <f>IF(AND(ISNUMBER(SEARCH("odometry",Table4[[#This Row],[localization]])),ISNUMBER(SEARCH("camera",Table4[[#This Row],[sensor]])),ISNUMBER(SEARCH("imu",Table4[[#This Row],[sensor]]))),TRUE,"-")</f>
        <v>-</v>
      </c>
      <c r="AL5" s="60" t="str">
        <f>IF(ISNUMBER(SEARCH("image matching",Table4[[#This Row],[localization]])),TRUE,"-")</f>
        <v>-</v>
      </c>
    </row>
    <row r="6" spans="1:38" ht="20.399999999999999" x14ac:dyDescent="0.3">
      <c r="A6" s="68" t="s">
        <v>79</v>
      </c>
      <c r="B6" s="68" t="s">
        <v>80</v>
      </c>
      <c r="C6" s="68" t="s">
        <v>81</v>
      </c>
      <c r="D6" s="89">
        <v>2007</v>
      </c>
      <c r="E6" s="68" t="s">
        <v>82</v>
      </c>
      <c r="F6" s="90" t="s">
        <v>666</v>
      </c>
      <c r="G6" s="91" t="str">
        <f>_xlfn.CONCAT("\cite{",Table4[[#This Row],[bibtex id]],"}")</f>
        <v>\cite{filliat:2007:364080}</v>
      </c>
      <c r="H6" s="64" t="s">
        <v>855</v>
      </c>
      <c r="I6" s="63" t="s">
        <v>1575</v>
      </c>
      <c r="J6" s="63" t="s">
        <v>1575</v>
      </c>
      <c r="K6" s="63" t="s">
        <v>1575</v>
      </c>
      <c r="L6" s="56" t="s">
        <v>1575</v>
      </c>
      <c r="M6" s="22" t="s">
        <v>1419</v>
      </c>
      <c r="N6" s="22" t="s">
        <v>1832</v>
      </c>
      <c r="O6" s="93" t="s">
        <v>861</v>
      </c>
      <c r="P6" s="23" t="s">
        <v>855</v>
      </c>
      <c r="Q6" s="23" t="s">
        <v>855</v>
      </c>
      <c r="R6" s="64" t="s">
        <v>855</v>
      </c>
      <c r="S6" s="56"/>
      <c r="T6" s="23"/>
      <c r="U6" s="23" t="s">
        <v>855</v>
      </c>
      <c r="V6" s="23"/>
      <c r="W6" s="94" t="s">
        <v>1136</v>
      </c>
      <c r="X6" s="93" t="s">
        <v>855</v>
      </c>
      <c r="Y6" s="22" t="s">
        <v>1138</v>
      </c>
      <c r="Z6" s="44" t="s">
        <v>861</v>
      </c>
      <c r="AA6" s="47" t="s">
        <v>861</v>
      </c>
      <c r="AB6" s="47" t="s">
        <v>861</v>
      </c>
      <c r="AC6" s="45" t="s">
        <v>1602</v>
      </c>
      <c r="AD6" s="40" t="s">
        <v>861</v>
      </c>
      <c r="AE6" s="40" t="s">
        <v>1786</v>
      </c>
      <c r="AF6" s="52"/>
      <c r="AG6" s="45" t="str">
        <f>IF(Table4[[#This Row],[      sparsity]]="x",IF(ISNUMBER(SEARCH("SLAM",Table4[[#This Row],[ground-truth]])),TRUE,"-"),"-")</f>
        <v>-</v>
      </c>
      <c r="AH6" s="45" t="str">
        <f>IF(ISNUMBER(SEARCH("keyframe",Table4[[#This Row],[mapping]])),IF(ISNUMBER(SEARCH("odometry",Table4[[#This Row],[localization]])),TRUE,"-"),"-")</f>
        <v>-</v>
      </c>
      <c r="AI6" s="57" t="str">
        <f>IF(ISNUMBER(SEARCH("keyframe",Table4[[#This Row],[mapping]])),IF(ISNUMBER(SEARCH("bundle",Table4[[#This Row],[localization]])),TRUE,"-"),"-")</f>
        <v>-</v>
      </c>
      <c r="AJ6" s="57" t="str">
        <f>IF(AND(ISLOGICAL(Table4[[#This Row],[vo+key]]),ISLOGICAL(Table4[[#This Row],[ba+key]])),TRUE,"-")</f>
        <v>-</v>
      </c>
      <c r="AK6" s="57" t="str">
        <f>IF(AND(ISNUMBER(SEARCH("odometry",Table4[[#This Row],[localization]])),ISNUMBER(SEARCH("camera",Table4[[#This Row],[sensor]])),ISNUMBER(SEARCH("imu",Table4[[#This Row],[sensor]]))),TRUE,"-")</f>
        <v>-</v>
      </c>
      <c r="AL6" s="60" t="str">
        <f>IF(ISNUMBER(SEARCH("image matching",Table4[[#This Row],[localization]])),TRUE,"-")</f>
        <v>-</v>
      </c>
    </row>
    <row r="7" spans="1:38" ht="20.399999999999999" x14ac:dyDescent="0.3">
      <c r="A7" s="68" t="s">
        <v>275</v>
      </c>
      <c r="B7" s="68" t="s">
        <v>276</v>
      </c>
      <c r="C7" s="68" t="s">
        <v>277</v>
      </c>
      <c r="D7" s="89">
        <v>2009</v>
      </c>
      <c r="E7" s="68" t="s">
        <v>278</v>
      </c>
      <c r="F7" s="90" t="s">
        <v>667</v>
      </c>
      <c r="G7" s="91" t="str">
        <f>_xlfn.CONCAT("\cite{",Table4[[#This Row],[bibtex id]],"}")</f>
        <v>\cite{konolige-bowman:2009:5354121}</v>
      </c>
      <c r="H7" s="64" t="s">
        <v>855</v>
      </c>
      <c r="I7" s="63" t="s">
        <v>1575</v>
      </c>
      <c r="J7" s="63" t="s">
        <v>855</v>
      </c>
      <c r="K7" s="63" t="s">
        <v>1575</v>
      </c>
      <c r="L7" s="56" t="s">
        <v>1575</v>
      </c>
      <c r="M7" s="22" t="s">
        <v>1607</v>
      </c>
      <c r="N7" s="22" t="s">
        <v>1679</v>
      </c>
      <c r="O7" s="93" t="s">
        <v>861</v>
      </c>
      <c r="P7" s="23"/>
      <c r="Q7" s="23" t="s">
        <v>855</v>
      </c>
      <c r="R7" s="64" t="s">
        <v>855</v>
      </c>
      <c r="S7" s="56"/>
      <c r="T7" s="23"/>
      <c r="U7" s="23" t="s">
        <v>855</v>
      </c>
      <c r="V7" s="23"/>
      <c r="W7" s="94" t="s">
        <v>1153</v>
      </c>
      <c r="X7" s="93" t="s">
        <v>855</v>
      </c>
      <c r="Y7" s="22" t="s">
        <v>861</v>
      </c>
      <c r="Z7" s="44" t="s">
        <v>861</v>
      </c>
      <c r="AA7" s="47" t="s">
        <v>861</v>
      </c>
      <c r="AB7" s="47" t="s">
        <v>861</v>
      </c>
      <c r="AC7" s="45" t="s">
        <v>1609</v>
      </c>
      <c r="AD7" s="40" t="s">
        <v>861</v>
      </c>
      <c r="AE7" s="40" t="s">
        <v>1787</v>
      </c>
      <c r="AF7" s="52"/>
      <c r="AG7" s="45" t="str">
        <f>IF(Table4[[#This Row],[      sparsity]]="x",IF(ISNUMBER(SEARCH("SLAM",Table4[[#This Row],[ground-truth]])),TRUE,"-"),"-")</f>
        <v>-</v>
      </c>
      <c r="AH7" s="55" t="b">
        <f>IF(ISNUMBER(SEARCH("keyframe",Table4[[#This Row],[mapping]])),IF(ISNUMBER(SEARCH("odometry",Table4[[#This Row],[localization]])),TRUE,"-"),"-")</f>
        <v>1</v>
      </c>
      <c r="AI7" s="57" t="str">
        <f>IF(ISNUMBER(SEARCH("keyframe",Table4[[#This Row],[mapping]])),IF(ISNUMBER(SEARCH("bundle",Table4[[#This Row],[localization]])),TRUE,"-"),"-")</f>
        <v>-</v>
      </c>
      <c r="AJ7" s="57" t="str">
        <f>IF(AND(ISLOGICAL(Table4[[#This Row],[vo+key]]),ISLOGICAL(Table4[[#This Row],[ba+key]])),TRUE,"-")</f>
        <v>-</v>
      </c>
      <c r="AK7" s="57" t="str">
        <f>IF(AND(ISNUMBER(SEARCH("odometry",Table4[[#This Row],[localization]])),ISNUMBER(SEARCH("camera",Table4[[#This Row],[sensor]])),ISNUMBER(SEARCH("imu",Table4[[#This Row],[sensor]]))),TRUE,"-")</f>
        <v>-</v>
      </c>
      <c r="AL7" s="60" t="str">
        <f>IF(ISNUMBER(SEARCH("image matching",Table4[[#This Row],[localization]])),TRUE,"-")</f>
        <v>-</v>
      </c>
    </row>
    <row r="8" spans="1:38" ht="20.399999999999999" x14ac:dyDescent="0.3">
      <c r="A8" s="68" t="s">
        <v>337</v>
      </c>
      <c r="B8" s="68" t="s">
        <v>338</v>
      </c>
      <c r="C8" s="68" t="s">
        <v>339</v>
      </c>
      <c r="D8" s="89">
        <v>2009</v>
      </c>
      <c r="E8" s="68" t="s">
        <v>340</v>
      </c>
      <c r="F8" s="90" t="s">
        <v>668</v>
      </c>
      <c r="G8" s="91" t="str">
        <f>_xlfn.CONCAT("\cite{",Table4[[#This Row],[bibtex id]],"}")</f>
        <v>\cite{bosse-zlot:2009:009}</v>
      </c>
      <c r="H8" s="64" t="s">
        <v>855</v>
      </c>
      <c r="I8" s="63" t="s">
        <v>1575</v>
      </c>
      <c r="J8" s="63" t="s">
        <v>1575</v>
      </c>
      <c r="K8" s="63" t="s">
        <v>1575</v>
      </c>
      <c r="L8" s="56" t="s">
        <v>855</v>
      </c>
      <c r="M8" s="22" t="s">
        <v>1142</v>
      </c>
      <c r="N8" s="22" t="s">
        <v>1610</v>
      </c>
      <c r="O8" s="93" t="s">
        <v>861</v>
      </c>
      <c r="P8" s="23"/>
      <c r="Q8" s="23" t="s">
        <v>855</v>
      </c>
      <c r="R8" s="64"/>
      <c r="S8" s="56" t="s">
        <v>855</v>
      </c>
      <c r="T8" s="23"/>
      <c r="U8" s="23" t="s">
        <v>855</v>
      </c>
      <c r="V8" s="23"/>
      <c r="W8" s="94" t="s">
        <v>1147</v>
      </c>
      <c r="X8" s="93" t="s">
        <v>855</v>
      </c>
      <c r="Y8" s="22" t="s">
        <v>1612</v>
      </c>
      <c r="Z8" s="44">
        <v>245.9</v>
      </c>
      <c r="AA8" s="47" t="s">
        <v>861</v>
      </c>
      <c r="AB8" s="47">
        <v>6.8</v>
      </c>
      <c r="AC8" s="45" t="s">
        <v>1611</v>
      </c>
      <c r="AD8" s="40" t="s">
        <v>861</v>
      </c>
      <c r="AE8" s="40" t="s">
        <v>1613</v>
      </c>
      <c r="AF8" s="52"/>
      <c r="AG8" s="45" t="str">
        <f>IF(Table4[[#This Row],[      sparsity]]="x",IF(ISNUMBER(SEARCH("SLAM",Table4[[#This Row],[ground-truth]])),TRUE,"-"),"-")</f>
        <v>-</v>
      </c>
      <c r="AH8" s="45" t="str">
        <f>IF(ISNUMBER(SEARCH("keyframe",Table4[[#This Row],[mapping]])),IF(ISNUMBER(SEARCH("odometry",Table4[[#This Row],[localization]])),TRUE,"-"),"-")</f>
        <v>-</v>
      </c>
      <c r="AI8" s="57" t="str">
        <f>IF(ISNUMBER(SEARCH("keyframe",Table4[[#This Row],[mapping]])),IF(ISNUMBER(SEARCH("bundle",Table4[[#This Row],[localization]])),TRUE,"-"),"-")</f>
        <v>-</v>
      </c>
      <c r="AJ8" s="57" t="str">
        <f>IF(AND(ISLOGICAL(Table4[[#This Row],[vo+key]]),ISLOGICAL(Table4[[#This Row],[ba+key]])),TRUE,"-")</f>
        <v>-</v>
      </c>
      <c r="AK8" s="57" t="str">
        <f>IF(AND(ISNUMBER(SEARCH("odometry",Table4[[#This Row],[localization]])),ISNUMBER(SEARCH("camera",Table4[[#This Row],[sensor]])),ISNUMBER(SEARCH("imu",Table4[[#This Row],[sensor]]))),TRUE,"-")</f>
        <v>-</v>
      </c>
      <c r="AL8" s="60" t="str">
        <f>IF(ISNUMBER(SEARCH("image matching",Table4[[#This Row],[localization]])),TRUE,"-")</f>
        <v>-</v>
      </c>
    </row>
    <row r="9" spans="1:38" ht="30.6" x14ac:dyDescent="0.3">
      <c r="A9" s="68" t="s">
        <v>412</v>
      </c>
      <c r="B9" s="68" t="s">
        <v>413</v>
      </c>
      <c r="C9" s="68" t="s">
        <v>414</v>
      </c>
      <c r="D9" s="89">
        <v>2009</v>
      </c>
      <c r="E9" s="68" t="s">
        <v>415</v>
      </c>
      <c r="F9" s="90" t="s">
        <v>669</v>
      </c>
      <c r="G9" s="91" t="str">
        <f>_xlfn.CONCAT("\cite{",Table4[[#This Row],[bibtex id]],"}")</f>
        <v>\cite{biber-duckett:2009:0278364908096286}</v>
      </c>
      <c r="H9" s="64" t="s">
        <v>1575</v>
      </c>
      <c r="I9" s="63" t="s">
        <v>855</v>
      </c>
      <c r="J9" s="63" t="s">
        <v>1575</v>
      </c>
      <c r="K9" s="63" t="s">
        <v>1575</v>
      </c>
      <c r="L9" s="56" t="s">
        <v>1575</v>
      </c>
      <c r="M9" s="22" t="s">
        <v>1142</v>
      </c>
      <c r="N9" s="22" t="s">
        <v>1610</v>
      </c>
      <c r="O9" s="93" t="s">
        <v>861</v>
      </c>
      <c r="P9" s="23" t="s">
        <v>855</v>
      </c>
      <c r="Q9" s="23" t="s">
        <v>855</v>
      </c>
      <c r="R9" s="64" t="s">
        <v>855</v>
      </c>
      <c r="S9" s="56"/>
      <c r="T9" s="23"/>
      <c r="U9" s="23" t="s">
        <v>855</v>
      </c>
      <c r="V9" s="23"/>
      <c r="W9" s="94" t="s">
        <v>1144</v>
      </c>
      <c r="X9" s="93" t="s">
        <v>855</v>
      </c>
      <c r="Y9" s="22" t="s">
        <v>861</v>
      </c>
      <c r="Z9" s="44">
        <v>9.6</v>
      </c>
      <c r="AA9" s="47" t="s">
        <v>861</v>
      </c>
      <c r="AB9" s="47" t="s">
        <v>861</v>
      </c>
      <c r="AC9" s="45" t="s">
        <v>1614</v>
      </c>
      <c r="AD9" s="40" t="s">
        <v>861</v>
      </c>
      <c r="AE9" s="40" t="s">
        <v>1615</v>
      </c>
      <c r="AF9" s="52"/>
      <c r="AG9" s="45" t="str">
        <f>IF(Table4[[#This Row],[      sparsity]]="x",IF(ISNUMBER(SEARCH("SLAM",Table4[[#This Row],[ground-truth]])),TRUE,"-"),"-")</f>
        <v>-</v>
      </c>
      <c r="AH9" s="45" t="str">
        <f>IF(ISNUMBER(SEARCH("keyframe",Table4[[#This Row],[mapping]])),IF(ISNUMBER(SEARCH("odometry",Table4[[#This Row],[localization]])),TRUE,"-"),"-")</f>
        <v>-</v>
      </c>
      <c r="AI9" s="57" t="str">
        <f>IF(ISNUMBER(SEARCH("keyframe",Table4[[#This Row],[mapping]])),IF(ISNUMBER(SEARCH("bundle",Table4[[#This Row],[localization]])),TRUE,"-"),"-")</f>
        <v>-</v>
      </c>
      <c r="AJ9" s="57" t="str">
        <f>IF(AND(ISLOGICAL(Table4[[#This Row],[vo+key]]),ISLOGICAL(Table4[[#This Row],[ba+key]])),TRUE,"-")</f>
        <v>-</v>
      </c>
      <c r="AK9" s="57" t="str">
        <f>IF(AND(ISNUMBER(SEARCH("odometry",Table4[[#This Row],[localization]])),ISNUMBER(SEARCH("camera",Table4[[#This Row],[sensor]])),ISNUMBER(SEARCH("imu",Table4[[#This Row],[sensor]]))),TRUE,"-")</f>
        <v>-</v>
      </c>
      <c r="AL9" s="60" t="str">
        <f>IF(ISNUMBER(SEARCH("image matching",Table4[[#This Row],[localization]])),TRUE,"-")</f>
        <v>-</v>
      </c>
    </row>
    <row r="10" spans="1:38" ht="20.399999999999999" x14ac:dyDescent="0.3">
      <c r="A10" s="68" t="s">
        <v>475</v>
      </c>
      <c r="B10" s="68" t="s">
        <v>476</v>
      </c>
      <c r="C10" s="68" t="s">
        <v>477</v>
      </c>
      <c r="D10" s="89">
        <v>2009</v>
      </c>
      <c r="E10" s="68" t="s">
        <v>1574</v>
      </c>
      <c r="F10" s="90" t="s">
        <v>478</v>
      </c>
      <c r="G10" s="91" t="str">
        <f>_xlfn.CONCAT("\cite{",Table4[[#This Row],[bibtex id]],"}")</f>
        <v>\cite{hochdorfer-schlegel:2009}</v>
      </c>
      <c r="H10" s="64" t="s">
        <v>1575</v>
      </c>
      <c r="I10" s="63" t="s">
        <v>1575</v>
      </c>
      <c r="J10" s="63" t="s">
        <v>855</v>
      </c>
      <c r="K10" s="63" t="s">
        <v>1575</v>
      </c>
      <c r="L10" s="56" t="s">
        <v>1575</v>
      </c>
      <c r="M10" s="22" t="s">
        <v>1127</v>
      </c>
      <c r="N10" s="22" t="s">
        <v>1155</v>
      </c>
      <c r="O10" s="93" t="s">
        <v>861</v>
      </c>
      <c r="P10" s="23"/>
      <c r="Q10" s="23" t="s">
        <v>855</v>
      </c>
      <c r="R10" s="64" t="s">
        <v>855</v>
      </c>
      <c r="S10" s="56"/>
      <c r="T10" s="23"/>
      <c r="U10" s="23" t="s">
        <v>855</v>
      </c>
      <c r="V10" s="23"/>
      <c r="W10" s="94" t="s">
        <v>1616</v>
      </c>
      <c r="X10" s="93" t="s">
        <v>855</v>
      </c>
      <c r="Y10" s="22" t="s">
        <v>1618</v>
      </c>
      <c r="Z10" s="44">
        <v>0.115</v>
      </c>
      <c r="AA10" s="47" t="s">
        <v>861</v>
      </c>
      <c r="AB10" s="47" t="s">
        <v>861</v>
      </c>
      <c r="AC10" s="45" t="s">
        <v>861</v>
      </c>
      <c r="AD10" s="40" t="s">
        <v>861</v>
      </c>
      <c r="AE10" s="40" t="s">
        <v>1646</v>
      </c>
      <c r="AF10" s="52"/>
      <c r="AG10" s="45" t="str">
        <f>IF(Table4[[#This Row],[      sparsity]]="x",IF(ISNUMBER(SEARCH("SLAM",Table4[[#This Row],[ground-truth]])),TRUE,"-"),"-")</f>
        <v>-</v>
      </c>
      <c r="AH10" s="45" t="str">
        <f>IF(ISNUMBER(SEARCH("keyframe",Table4[[#This Row],[mapping]])),IF(ISNUMBER(SEARCH("odometry",Table4[[#This Row],[localization]])),TRUE,"-"),"-")</f>
        <v>-</v>
      </c>
      <c r="AI10" s="57" t="str">
        <f>IF(ISNUMBER(SEARCH("keyframe",Table4[[#This Row],[mapping]])),IF(ISNUMBER(SEARCH("bundle",Table4[[#This Row],[localization]])),TRUE,"-"),"-")</f>
        <v>-</v>
      </c>
      <c r="AJ10" s="57" t="str">
        <f>IF(AND(ISLOGICAL(Table4[[#This Row],[vo+key]]),ISLOGICAL(Table4[[#This Row],[ba+key]])),TRUE,"-")</f>
        <v>-</v>
      </c>
      <c r="AK10" s="57" t="str">
        <f>IF(AND(ISNUMBER(SEARCH("odometry",Table4[[#This Row],[localization]])),ISNUMBER(SEARCH("camera",Table4[[#This Row],[sensor]])),ISNUMBER(SEARCH("imu",Table4[[#This Row],[sensor]]))),TRUE,"-")</f>
        <v>-</v>
      </c>
      <c r="AL10" s="60" t="str">
        <f>IF(ISNUMBER(SEARCH("image matching",Table4[[#This Row],[localization]])),TRUE,"-")</f>
        <v>-</v>
      </c>
    </row>
    <row r="11" spans="1:38" ht="20.399999999999999" x14ac:dyDescent="0.3">
      <c r="A11" s="68" t="s">
        <v>480</v>
      </c>
      <c r="B11" s="68" t="s">
        <v>481</v>
      </c>
      <c r="C11" s="68" t="s">
        <v>482</v>
      </c>
      <c r="D11" s="89">
        <v>2009</v>
      </c>
      <c r="E11" s="68" t="s">
        <v>483</v>
      </c>
      <c r="F11" s="90" t="s">
        <v>670</v>
      </c>
      <c r="G11" s="91" t="str">
        <f>_xlfn.CONCAT("\cite{",Table4[[#This Row],[bibtex id]],"}")</f>
        <v>\cite{hochdorfer-et-al:2009:5339626}</v>
      </c>
      <c r="H11" s="64" t="s">
        <v>1575</v>
      </c>
      <c r="I11" s="63" t="s">
        <v>1575</v>
      </c>
      <c r="J11" s="63" t="s">
        <v>855</v>
      </c>
      <c r="K11" s="63" t="s">
        <v>1575</v>
      </c>
      <c r="L11" s="56" t="s">
        <v>1575</v>
      </c>
      <c r="M11" s="22" t="s">
        <v>1127</v>
      </c>
      <c r="N11" s="22" t="s">
        <v>1155</v>
      </c>
      <c r="O11" s="93" t="s">
        <v>861</v>
      </c>
      <c r="P11" s="23"/>
      <c r="Q11" s="23" t="s">
        <v>855</v>
      </c>
      <c r="R11" s="64" t="s">
        <v>855</v>
      </c>
      <c r="S11" s="56"/>
      <c r="T11" s="23"/>
      <c r="U11" s="23" t="s">
        <v>855</v>
      </c>
      <c r="V11" s="23"/>
      <c r="W11" s="94" t="s">
        <v>1616</v>
      </c>
      <c r="X11" s="93" t="s">
        <v>855</v>
      </c>
      <c r="Y11" s="22" t="s">
        <v>1618</v>
      </c>
      <c r="Z11" s="44">
        <v>0.15</v>
      </c>
      <c r="AA11" s="47" t="s">
        <v>861</v>
      </c>
      <c r="AB11" s="47" t="s">
        <v>861</v>
      </c>
      <c r="AC11" s="45" t="s">
        <v>861</v>
      </c>
      <c r="AD11" s="40" t="s">
        <v>861</v>
      </c>
      <c r="AE11" s="40" t="s">
        <v>1649</v>
      </c>
      <c r="AF11" s="52"/>
      <c r="AG11" s="45" t="str">
        <f>IF(Table4[[#This Row],[      sparsity]]="x",IF(ISNUMBER(SEARCH("SLAM",Table4[[#This Row],[ground-truth]])),TRUE,"-"),"-")</f>
        <v>-</v>
      </c>
      <c r="AH11" s="45" t="str">
        <f>IF(ISNUMBER(SEARCH("keyframe",Table4[[#This Row],[mapping]])),IF(ISNUMBER(SEARCH("odometry",Table4[[#This Row],[localization]])),TRUE,"-"),"-")</f>
        <v>-</v>
      </c>
      <c r="AI11" s="57" t="str">
        <f>IF(ISNUMBER(SEARCH("keyframe",Table4[[#This Row],[mapping]])),IF(ISNUMBER(SEARCH("bundle",Table4[[#This Row],[localization]])),TRUE,"-"),"-")</f>
        <v>-</v>
      </c>
      <c r="AJ11" s="57" t="str">
        <f>IF(AND(ISLOGICAL(Table4[[#This Row],[vo+key]]),ISLOGICAL(Table4[[#This Row],[ba+key]])),TRUE,"-")</f>
        <v>-</v>
      </c>
      <c r="AK11" s="57" t="str">
        <f>IF(AND(ISNUMBER(SEARCH("odometry",Table4[[#This Row],[localization]])),ISNUMBER(SEARCH("camera",Table4[[#This Row],[sensor]])),ISNUMBER(SEARCH("imu",Table4[[#This Row],[sensor]]))),TRUE,"-")</f>
        <v>-</v>
      </c>
      <c r="AL11" s="60" t="str">
        <f>IF(ISNUMBER(SEARCH("image matching",Table4[[#This Row],[localization]])),TRUE,"-")</f>
        <v>-</v>
      </c>
    </row>
    <row r="12" spans="1:38" ht="20.399999999999999" x14ac:dyDescent="0.3">
      <c r="A12" s="68" t="s">
        <v>490</v>
      </c>
      <c r="B12" s="68" t="s">
        <v>491</v>
      </c>
      <c r="C12" s="68" t="s">
        <v>492</v>
      </c>
      <c r="D12" s="89">
        <v>2009</v>
      </c>
      <c r="E12" s="68" t="s">
        <v>493</v>
      </c>
      <c r="F12" s="90" t="s">
        <v>671</v>
      </c>
      <c r="G12" s="91" t="str">
        <f>_xlfn.CONCAT("\cite{",Table4[[#This Row],[bibtex id]],"}")</f>
        <v>\cite{nuske-et-al:2009:20306}</v>
      </c>
      <c r="H12" s="64" t="s">
        <v>855</v>
      </c>
      <c r="I12" s="63" t="s">
        <v>1575</v>
      </c>
      <c r="J12" s="63"/>
      <c r="K12" s="63" t="s">
        <v>1575</v>
      </c>
      <c r="L12" s="56" t="s">
        <v>1575</v>
      </c>
      <c r="M12" s="22" t="s">
        <v>1160</v>
      </c>
      <c r="N12" s="22" t="s">
        <v>1619</v>
      </c>
      <c r="O12" s="93" t="s">
        <v>861</v>
      </c>
      <c r="P12" s="23"/>
      <c r="Q12" s="23" t="s">
        <v>855</v>
      </c>
      <c r="R12" s="64"/>
      <c r="S12" s="56" t="s">
        <v>855</v>
      </c>
      <c r="T12" s="23"/>
      <c r="U12" s="23" t="s">
        <v>855</v>
      </c>
      <c r="V12" s="23"/>
      <c r="W12" s="94" t="s">
        <v>1162</v>
      </c>
      <c r="X12" s="93" t="s">
        <v>855</v>
      </c>
      <c r="Y12" s="22" t="s">
        <v>1620</v>
      </c>
      <c r="Z12" s="44">
        <v>3.92</v>
      </c>
      <c r="AA12" s="47" t="s">
        <v>861</v>
      </c>
      <c r="AB12" s="47">
        <v>10.5</v>
      </c>
      <c r="AC12" s="45" t="s">
        <v>1602</v>
      </c>
      <c r="AD12" s="40" t="s">
        <v>861</v>
      </c>
      <c r="AE12" s="40" t="s">
        <v>1788</v>
      </c>
      <c r="AF12" s="52"/>
      <c r="AG12" s="45" t="str">
        <f>IF(Table4[[#This Row],[      sparsity]]="x",IF(ISNUMBER(SEARCH("SLAM",Table4[[#This Row],[ground-truth]])),TRUE,"-"),"-")</f>
        <v>-</v>
      </c>
      <c r="AH12" s="45" t="str">
        <f>IF(ISNUMBER(SEARCH("keyframe",Table4[[#This Row],[mapping]])),IF(ISNUMBER(SEARCH("odometry",Table4[[#This Row],[localization]])),TRUE,"-"),"-")</f>
        <v>-</v>
      </c>
      <c r="AI12" s="57" t="str">
        <f>IF(ISNUMBER(SEARCH("keyframe",Table4[[#This Row],[mapping]])),IF(ISNUMBER(SEARCH("bundle",Table4[[#This Row],[localization]])),TRUE,"-"),"-")</f>
        <v>-</v>
      </c>
      <c r="AJ12" s="57" t="str">
        <f>IF(AND(ISLOGICAL(Table4[[#This Row],[vo+key]]),ISLOGICAL(Table4[[#This Row],[ba+key]])),TRUE,"-")</f>
        <v>-</v>
      </c>
      <c r="AK12" s="57" t="str">
        <f>IF(AND(ISNUMBER(SEARCH("odometry",Table4[[#This Row],[localization]])),ISNUMBER(SEARCH("camera",Table4[[#This Row],[sensor]])),ISNUMBER(SEARCH("imu",Table4[[#This Row],[sensor]]))),TRUE,"-")</f>
        <v>-</v>
      </c>
      <c r="AL12" s="60" t="str">
        <f>IF(ISNUMBER(SEARCH("image matching",Table4[[#This Row],[localization]])),TRUE,"-")</f>
        <v>-</v>
      </c>
    </row>
    <row r="13" spans="1:38" ht="20.399999999999999" x14ac:dyDescent="0.3">
      <c r="A13" s="68" t="s">
        <v>21</v>
      </c>
      <c r="B13" s="68" t="s">
        <v>22</v>
      </c>
      <c r="C13" s="68" t="s">
        <v>23</v>
      </c>
      <c r="D13" s="89">
        <v>2010</v>
      </c>
      <c r="E13" s="68" t="s">
        <v>24</v>
      </c>
      <c r="F13" s="90" t="s">
        <v>672</v>
      </c>
      <c r="G13" s="91" t="str">
        <f>_xlfn.CONCAT("\cite{",Table4[[#This Row],[bibtex id]],"}")</f>
        <v>\cite{glover-et-al:2010:5509547}</v>
      </c>
      <c r="H13" s="64" t="s">
        <v>855</v>
      </c>
      <c r="I13" s="63" t="s">
        <v>1575</v>
      </c>
      <c r="J13" s="63" t="s">
        <v>1575</v>
      </c>
      <c r="K13" s="63" t="s">
        <v>1575</v>
      </c>
      <c r="L13" s="56" t="s">
        <v>1575</v>
      </c>
      <c r="M13" s="22" t="s">
        <v>1621</v>
      </c>
      <c r="N13" s="22" t="s">
        <v>1622</v>
      </c>
      <c r="O13" s="93" t="s">
        <v>861</v>
      </c>
      <c r="P13" s="23" t="s">
        <v>855</v>
      </c>
      <c r="Q13" s="23" t="s">
        <v>855</v>
      </c>
      <c r="R13" s="64"/>
      <c r="S13" s="56" t="s">
        <v>855</v>
      </c>
      <c r="T13" s="23"/>
      <c r="U13" s="23" t="s">
        <v>855</v>
      </c>
      <c r="V13" s="23"/>
      <c r="W13" s="94" t="s">
        <v>1161</v>
      </c>
      <c r="X13" s="95" t="s">
        <v>861</v>
      </c>
      <c r="Y13" s="22" t="s">
        <v>861</v>
      </c>
      <c r="Z13" s="44" t="s">
        <v>861</v>
      </c>
      <c r="AA13" s="47" t="s">
        <v>861</v>
      </c>
      <c r="AB13" s="47" t="s">
        <v>861</v>
      </c>
      <c r="AC13" s="45" t="s">
        <v>861</v>
      </c>
      <c r="AD13" s="40" t="s">
        <v>1582</v>
      </c>
      <c r="AE13" s="40" t="s">
        <v>1648</v>
      </c>
      <c r="AF13" s="52"/>
      <c r="AG13" s="45" t="str">
        <f>IF(Table4[[#This Row],[      sparsity]]="x",IF(ISNUMBER(SEARCH("SLAM",Table4[[#This Row],[ground-truth]])),TRUE,"-"),"-")</f>
        <v>-</v>
      </c>
      <c r="AH13" s="45" t="str">
        <f>IF(ISNUMBER(SEARCH("keyframe",Table4[[#This Row],[mapping]])),IF(ISNUMBER(SEARCH("odometry",Table4[[#This Row],[localization]])),TRUE,"-"),"-")</f>
        <v>-</v>
      </c>
      <c r="AI13" s="57" t="str">
        <f>IF(ISNUMBER(SEARCH("keyframe",Table4[[#This Row],[mapping]])),IF(ISNUMBER(SEARCH("bundle",Table4[[#This Row],[localization]])),TRUE,"-"),"-")</f>
        <v>-</v>
      </c>
      <c r="AJ13" s="57" t="str">
        <f>IF(AND(ISLOGICAL(Table4[[#This Row],[vo+key]]),ISLOGICAL(Table4[[#This Row],[ba+key]])),TRUE,"-")</f>
        <v>-</v>
      </c>
      <c r="AK13" s="57" t="str">
        <f>IF(AND(ISNUMBER(SEARCH("odometry",Table4[[#This Row],[localization]])),ISNUMBER(SEARCH("camera",Table4[[#This Row],[sensor]])),ISNUMBER(SEARCH("imu",Table4[[#This Row],[sensor]]))),TRUE,"-")</f>
        <v>-</v>
      </c>
      <c r="AL13" s="60" t="str">
        <f>IF(ISNUMBER(SEARCH("image matching",Table4[[#This Row],[localization]])),TRUE,"-")</f>
        <v>-</v>
      </c>
    </row>
    <row r="14" spans="1:38" ht="20.399999999999999" x14ac:dyDescent="0.3">
      <c r="A14" s="68" t="s">
        <v>190</v>
      </c>
      <c r="B14" s="68" t="s">
        <v>191</v>
      </c>
      <c r="C14" s="68" t="s">
        <v>192</v>
      </c>
      <c r="D14" s="89">
        <v>2010</v>
      </c>
      <c r="E14" s="68" t="s">
        <v>193</v>
      </c>
      <c r="F14" s="90" t="s">
        <v>673</v>
      </c>
      <c r="G14" s="91" t="str">
        <f>_xlfn.CONCAT("\cite{",Table4[[#This Row],[bibtex id]],"}")</f>
        <v>\cite{kretzschmar-et-al:2010:2}</v>
      </c>
      <c r="H14" s="64" t="s">
        <v>1575</v>
      </c>
      <c r="I14" s="63" t="s">
        <v>1575</v>
      </c>
      <c r="J14" s="63" t="s">
        <v>855</v>
      </c>
      <c r="K14" s="63" t="s">
        <v>1575</v>
      </c>
      <c r="L14" s="56" t="s">
        <v>1575</v>
      </c>
      <c r="M14" s="22" t="s">
        <v>1142</v>
      </c>
      <c r="N14" s="22" t="s">
        <v>1623</v>
      </c>
      <c r="O14" s="93" t="s">
        <v>861</v>
      </c>
      <c r="P14" s="23"/>
      <c r="Q14" s="23" t="s">
        <v>855</v>
      </c>
      <c r="R14" s="64" t="s">
        <v>855</v>
      </c>
      <c r="S14" s="56"/>
      <c r="T14" s="23"/>
      <c r="U14" s="23" t="s">
        <v>855</v>
      </c>
      <c r="V14" s="23"/>
      <c r="W14" s="94" t="s">
        <v>1147</v>
      </c>
      <c r="X14" s="93" t="s">
        <v>861</v>
      </c>
      <c r="Y14" s="22" t="s">
        <v>861</v>
      </c>
      <c r="Z14" s="44" t="s">
        <v>861</v>
      </c>
      <c r="AA14" s="47" t="s">
        <v>861</v>
      </c>
      <c r="AB14" s="47" t="s">
        <v>861</v>
      </c>
      <c r="AC14" s="45" t="s">
        <v>861</v>
      </c>
      <c r="AD14" s="40" t="s">
        <v>1169</v>
      </c>
      <c r="AE14" s="40" t="s">
        <v>1666</v>
      </c>
      <c r="AF14" s="52"/>
      <c r="AG14" s="45" t="str">
        <f>IF(Table4[[#This Row],[      sparsity]]="x",IF(ISNUMBER(SEARCH("SLAM",Table4[[#This Row],[ground-truth]])),TRUE,"-"),"-")</f>
        <v>-</v>
      </c>
      <c r="AH14" s="45" t="str">
        <f>IF(ISNUMBER(SEARCH("keyframe",Table4[[#This Row],[mapping]])),IF(ISNUMBER(SEARCH("odometry",Table4[[#This Row],[localization]])),TRUE,"-"),"-")</f>
        <v>-</v>
      </c>
      <c r="AI14" s="57" t="str">
        <f>IF(ISNUMBER(SEARCH("keyframe",Table4[[#This Row],[mapping]])),IF(ISNUMBER(SEARCH("bundle",Table4[[#This Row],[localization]])),TRUE,"-"),"-")</f>
        <v>-</v>
      </c>
      <c r="AJ14" s="57" t="str">
        <f>IF(AND(ISLOGICAL(Table4[[#This Row],[vo+key]]),ISLOGICAL(Table4[[#This Row],[ba+key]])),TRUE,"-")</f>
        <v>-</v>
      </c>
      <c r="AK14" s="57" t="str">
        <f>IF(AND(ISNUMBER(SEARCH("odometry",Table4[[#This Row],[localization]])),ISNUMBER(SEARCH("camera",Table4[[#This Row],[sensor]])),ISNUMBER(SEARCH("imu",Table4[[#This Row],[sensor]]))),TRUE,"-")</f>
        <v>-</v>
      </c>
      <c r="AL14" s="60" t="str">
        <f>IF(ISNUMBER(SEARCH("image matching",Table4[[#This Row],[localization]])),TRUE,"-")</f>
        <v>-</v>
      </c>
    </row>
    <row r="15" spans="1:38" ht="20.399999999999999" x14ac:dyDescent="0.3">
      <c r="A15" s="68" t="s">
        <v>271</v>
      </c>
      <c r="B15" s="68" t="s">
        <v>272</v>
      </c>
      <c r="C15" s="68" t="s">
        <v>273</v>
      </c>
      <c r="D15" s="89">
        <v>2010</v>
      </c>
      <c r="E15" s="68" t="s">
        <v>274</v>
      </c>
      <c r="F15" s="90" t="s">
        <v>674</v>
      </c>
      <c r="G15" s="91" t="str">
        <f>_xlfn.CONCAT("\cite{",Table4[[#This Row],[bibtex id]],"}")</f>
        <v>\cite{ikeda-tanaka:2010:5509579}</v>
      </c>
      <c r="H15" s="64" t="s">
        <v>1575</v>
      </c>
      <c r="I15" s="63" t="s">
        <v>1575</v>
      </c>
      <c r="J15" s="63" t="s">
        <v>1575</v>
      </c>
      <c r="K15" s="63" t="s">
        <v>1575</v>
      </c>
      <c r="L15" s="56" t="s">
        <v>855</v>
      </c>
      <c r="M15" s="22" t="s">
        <v>1173</v>
      </c>
      <c r="N15" s="22" t="s">
        <v>1624</v>
      </c>
      <c r="O15" s="93" t="s">
        <v>861</v>
      </c>
      <c r="P15" s="23" t="s">
        <v>855</v>
      </c>
      <c r="Q15" s="23" t="s">
        <v>855</v>
      </c>
      <c r="R15" s="64"/>
      <c r="S15" s="56" t="s">
        <v>855</v>
      </c>
      <c r="T15" s="23"/>
      <c r="U15" s="23" t="s">
        <v>855</v>
      </c>
      <c r="V15" s="23"/>
      <c r="W15" s="94" t="s">
        <v>1161</v>
      </c>
      <c r="X15" s="93" t="s">
        <v>855</v>
      </c>
      <c r="Y15" s="22" t="s">
        <v>885</v>
      </c>
      <c r="Z15" s="44">
        <v>40</v>
      </c>
      <c r="AA15" s="47">
        <v>20</v>
      </c>
      <c r="AB15" s="47" t="s">
        <v>861</v>
      </c>
      <c r="AC15" s="45" t="s">
        <v>861</v>
      </c>
      <c r="AD15" s="40" t="s">
        <v>861</v>
      </c>
      <c r="AE15" s="40" t="s">
        <v>1787</v>
      </c>
      <c r="AF15" s="52"/>
      <c r="AG15" s="45" t="str">
        <f>IF(Table4[[#This Row],[      sparsity]]="x",IF(ISNUMBER(SEARCH("SLAM",Table4[[#This Row],[ground-truth]])),TRUE,"-"),"-")</f>
        <v>-</v>
      </c>
      <c r="AH15" s="45" t="str">
        <f>IF(ISNUMBER(SEARCH("keyframe",Table4[[#This Row],[mapping]])),IF(ISNUMBER(SEARCH("odometry",Table4[[#This Row],[localization]])),TRUE,"-"),"-")</f>
        <v>-</v>
      </c>
      <c r="AI15" s="57" t="str">
        <f>IF(ISNUMBER(SEARCH("keyframe",Table4[[#This Row],[mapping]])),IF(ISNUMBER(SEARCH("bundle",Table4[[#This Row],[localization]])),TRUE,"-"),"-")</f>
        <v>-</v>
      </c>
      <c r="AJ15" s="57" t="str">
        <f>IF(AND(ISLOGICAL(Table4[[#This Row],[vo+key]]),ISLOGICAL(Table4[[#This Row],[ba+key]])),TRUE,"-")</f>
        <v>-</v>
      </c>
      <c r="AK15" s="57" t="str">
        <f>IF(AND(ISNUMBER(SEARCH("odometry",Table4[[#This Row],[localization]])),ISNUMBER(SEARCH("camera",Table4[[#This Row],[sensor]])),ISNUMBER(SEARCH("imu",Table4[[#This Row],[sensor]]))),TRUE,"-")</f>
        <v>-</v>
      </c>
      <c r="AL15" s="60" t="str">
        <f>IF(ISNUMBER(SEARCH("image matching",Table4[[#This Row],[localization]])),TRUE,"-")</f>
        <v>-</v>
      </c>
    </row>
    <row r="16" spans="1:38" ht="20.399999999999999" x14ac:dyDescent="0.3">
      <c r="A16" s="68" t="s">
        <v>115</v>
      </c>
      <c r="B16" s="68" t="s">
        <v>116</v>
      </c>
      <c r="C16" s="68" t="s">
        <v>117</v>
      </c>
      <c r="D16" s="89">
        <v>2011</v>
      </c>
      <c r="E16" s="68" t="s">
        <v>118</v>
      </c>
      <c r="F16" s="90" t="s">
        <v>675</v>
      </c>
      <c r="G16" s="91" t="str">
        <f>_xlfn.CONCAT("\cite{",Table4[[#This Row],[bibtex id]],"}")</f>
        <v>\cite{dayoub-et-al:2011:013}</v>
      </c>
      <c r="H16" s="64" t="s">
        <v>1575</v>
      </c>
      <c r="I16" s="63" t="s">
        <v>855</v>
      </c>
      <c r="J16" s="63" t="s">
        <v>1575</v>
      </c>
      <c r="K16" s="63" t="s">
        <v>1575</v>
      </c>
      <c r="L16" s="56" t="s">
        <v>1575</v>
      </c>
      <c r="M16" s="22" t="s">
        <v>1625</v>
      </c>
      <c r="N16" s="22" t="s">
        <v>1679</v>
      </c>
      <c r="O16" s="93" t="s">
        <v>861</v>
      </c>
      <c r="P16" s="23"/>
      <c r="Q16" s="23" t="s">
        <v>855</v>
      </c>
      <c r="R16" s="64" t="s">
        <v>855</v>
      </c>
      <c r="S16" s="56"/>
      <c r="T16" s="23"/>
      <c r="U16" s="23" t="s">
        <v>855</v>
      </c>
      <c r="V16" s="23"/>
      <c r="W16" s="94" t="s">
        <v>1157</v>
      </c>
      <c r="X16" s="93" t="s">
        <v>855</v>
      </c>
      <c r="Y16" s="22" t="s">
        <v>1626</v>
      </c>
      <c r="Z16" s="44" t="s">
        <v>861</v>
      </c>
      <c r="AA16" s="47" t="s">
        <v>861</v>
      </c>
      <c r="AB16" s="47" t="s">
        <v>861</v>
      </c>
      <c r="AC16" s="45" t="s">
        <v>914</v>
      </c>
      <c r="AD16" s="40" t="s">
        <v>861</v>
      </c>
      <c r="AE16" s="40" t="s">
        <v>1627</v>
      </c>
      <c r="AF16" s="52"/>
      <c r="AG16" s="45" t="str">
        <f>IF(Table4[[#This Row],[      sparsity]]="x",IF(ISNUMBER(SEARCH("SLAM",Table4[[#This Row],[ground-truth]])),TRUE,"-"),"-")</f>
        <v>-</v>
      </c>
      <c r="AH16" s="45" t="str">
        <f>IF(ISNUMBER(SEARCH("keyframe",Table4[[#This Row],[mapping]])),IF(ISNUMBER(SEARCH("odometry",Table4[[#This Row],[localization]])),TRUE,"-"),"-")</f>
        <v>-</v>
      </c>
      <c r="AI16" s="57" t="str">
        <f>IF(ISNUMBER(SEARCH("keyframe",Table4[[#This Row],[mapping]])),IF(ISNUMBER(SEARCH("bundle",Table4[[#This Row],[localization]])),TRUE,"-"),"-")</f>
        <v>-</v>
      </c>
      <c r="AJ16" s="57" t="str">
        <f>IF(AND(ISLOGICAL(Table4[[#This Row],[vo+key]]),ISLOGICAL(Table4[[#This Row],[ba+key]])),TRUE,"-")</f>
        <v>-</v>
      </c>
      <c r="AK16" s="57" t="str">
        <f>IF(AND(ISNUMBER(SEARCH("odometry",Table4[[#This Row],[localization]])),ISNUMBER(SEARCH("camera",Table4[[#This Row],[sensor]])),ISNUMBER(SEARCH("imu",Table4[[#This Row],[sensor]]))),TRUE,"-")</f>
        <v>-</v>
      </c>
      <c r="AL16" s="60" t="str">
        <f>IF(ISNUMBER(SEARCH("image matching",Table4[[#This Row],[localization]])),TRUE,"-")</f>
        <v>-</v>
      </c>
    </row>
    <row r="17" spans="1:38" ht="20.399999999999999" x14ac:dyDescent="0.3">
      <c r="A17" s="68" t="s">
        <v>185</v>
      </c>
      <c r="B17" s="68" t="s">
        <v>186</v>
      </c>
      <c r="C17" s="68" t="s">
        <v>187</v>
      </c>
      <c r="D17" s="89">
        <v>2011</v>
      </c>
      <c r="E17" s="68" t="s">
        <v>188</v>
      </c>
      <c r="F17" s="90" t="s">
        <v>676</v>
      </c>
      <c r="G17" s="91" t="str">
        <f>_xlfn.CONCAT("\cite{",Table4[[#This Row],[bibtex id]],"}")</f>
        <v>\cite{kretzschmar-et-al:2011:6048060}</v>
      </c>
      <c r="H17" s="64" t="s">
        <v>1575</v>
      </c>
      <c r="I17" s="63" t="s">
        <v>1575</v>
      </c>
      <c r="J17" s="63" t="s">
        <v>855</v>
      </c>
      <c r="K17" s="63" t="s">
        <v>1575</v>
      </c>
      <c r="L17" s="56" t="s">
        <v>1575</v>
      </c>
      <c r="M17" s="22" t="s">
        <v>1142</v>
      </c>
      <c r="N17" s="22" t="s">
        <v>1623</v>
      </c>
      <c r="O17" s="93" t="s">
        <v>861</v>
      </c>
      <c r="P17" s="23"/>
      <c r="Q17" s="23" t="s">
        <v>855</v>
      </c>
      <c r="R17" s="64" t="s">
        <v>855</v>
      </c>
      <c r="S17" s="56"/>
      <c r="T17" s="23"/>
      <c r="U17" s="23" t="s">
        <v>855</v>
      </c>
      <c r="V17" s="23"/>
      <c r="W17" s="94" t="s">
        <v>1147</v>
      </c>
      <c r="X17" s="93" t="s">
        <v>861</v>
      </c>
      <c r="Y17" s="22" t="s">
        <v>1637</v>
      </c>
      <c r="Z17" s="44" t="s">
        <v>861</v>
      </c>
      <c r="AA17" s="47" t="s">
        <v>861</v>
      </c>
      <c r="AB17" s="47" t="s">
        <v>861</v>
      </c>
      <c r="AC17" s="45" t="s">
        <v>861</v>
      </c>
      <c r="AD17" s="40" t="s">
        <v>1169</v>
      </c>
      <c r="AE17" s="40" t="s">
        <v>1647</v>
      </c>
      <c r="AF17" s="52"/>
      <c r="AG17" s="45" t="str">
        <f>IF(Table4[[#This Row],[      sparsity]]="x",IF(ISNUMBER(SEARCH("SLAM",Table4[[#This Row],[ground-truth]])),TRUE,"-"),"-")</f>
        <v>-</v>
      </c>
      <c r="AH17" s="45" t="str">
        <f>IF(ISNUMBER(SEARCH("keyframe",Table4[[#This Row],[mapping]])),IF(ISNUMBER(SEARCH("odometry",Table4[[#This Row],[localization]])),TRUE,"-"),"-")</f>
        <v>-</v>
      </c>
      <c r="AI17" s="57" t="str">
        <f>IF(ISNUMBER(SEARCH("keyframe",Table4[[#This Row],[mapping]])),IF(ISNUMBER(SEARCH("bundle",Table4[[#This Row],[localization]])),TRUE,"-"),"-")</f>
        <v>-</v>
      </c>
      <c r="AJ17" s="57" t="str">
        <f>IF(AND(ISLOGICAL(Table4[[#This Row],[vo+key]]),ISLOGICAL(Table4[[#This Row],[ba+key]])),TRUE,"-")</f>
        <v>-</v>
      </c>
      <c r="AK17" s="57" t="str">
        <f>IF(AND(ISNUMBER(SEARCH("odometry",Table4[[#This Row],[localization]])),ISNUMBER(SEARCH("camera",Table4[[#This Row],[sensor]])),ISNUMBER(SEARCH("imu",Table4[[#This Row],[sensor]]))),TRUE,"-")</f>
        <v>-</v>
      </c>
      <c r="AL17" s="60" t="str">
        <f>IF(ISNUMBER(SEARCH("image matching",Table4[[#This Row],[localization]])),TRUE,"-")</f>
        <v>-</v>
      </c>
    </row>
    <row r="18" spans="1:38" x14ac:dyDescent="0.3">
      <c r="A18" s="68" t="s">
        <v>285</v>
      </c>
      <c r="B18" s="68" t="s">
        <v>286</v>
      </c>
      <c r="C18" s="68" t="s">
        <v>287</v>
      </c>
      <c r="D18" s="89">
        <v>2011</v>
      </c>
      <c r="E18" s="68" t="s">
        <v>288</v>
      </c>
      <c r="F18" s="90" t="s">
        <v>677</v>
      </c>
      <c r="G18" s="91" t="str">
        <f>_xlfn.CONCAT("\cite{",Table4[[#This Row],[bibtex id]],"}")</f>
        <v>\cite{pirker-et-al:2011:6048253}</v>
      </c>
      <c r="H18" s="64" t="s">
        <v>1575</v>
      </c>
      <c r="I18" s="63"/>
      <c r="J18" s="63" t="s">
        <v>855</v>
      </c>
      <c r="K18" s="63" t="s">
        <v>1575</v>
      </c>
      <c r="L18" s="56" t="s">
        <v>1575</v>
      </c>
      <c r="M18" s="22" t="s">
        <v>1739</v>
      </c>
      <c r="N18" s="22" t="s">
        <v>1662</v>
      </c>
      <c r="O18" s="93" t="s">
        <v>861</v>
      </c>
      <c r="P18" s="23"/>
      <c r="Q18" s="23" t="s">
        <v>855</v>
      </c>
      <c r="R18" s="64" t="s">
        <v>855</v>
      </c>
      <c r="S18" s="56" t="s">
        <v>855</v>
      </c>
      <c r="T18" s="23"/>
      <c r="U18" s="23" t="s">
        <v>855</v>
      </c>
      <c r="V18" s="23"/>
      <c r="W18" s="94" t="s">
        <v>1184</v>
      </c>
      <c r="X18" s="93" t="s">
        <v>855</v>
      </c>
      <c r="Y18" s="22" t="s">
        <v>861</v>
      </c>
      <c r="Z18" s="44">
        <v>1.2</v>
      </c>
      <c r="AA18" s="47" t="s">
        <v>861</v>
      </c>
      <c r="AB18" s="47" t="s">
        <v>861</v>
      </c>
      <c r="AC18" s="45" t="s">
        <v>1629</v>
      </c>
      <c r="AD18" s="40" t="s">
        <v>861</v>
      </c>
      <c r="AE18" s="40" t="s">
        <v>1646</v>
      </c>
      <c r="AF18" s="52"/>
      <c r="AG18" s="45" t="str">
        <f>IF(Table4[[#This Row],[      sparsity]]="x",IF(ISNUMBER(SEARCH("SLAM",Table4[[#This Row],[ground-truth]])),TRUE,"-"),"-")</f>
        <v>-</v>
      </c>
      <c r="AH18" s="45" t="str">
        <f>IF(ISNUMBER(SEARCH("keyframe",Table4[[#This Row],[mapping]])),IF(ISNUMBER(SEARCH("odometry",Table4[[#This Row],[localization]])),TRUE,"-"),"-")</f>
        <v>-</v>
      </c>
      <c r="AI18" s="57" t="str">
        <f>IF(ISNUMBER(SEARCH("keyframe",Table4[[#This Row],[mapping]])),IF(ISNUMBER(SEARCH("bundle",Table4[[#This Row],[localization]])),TRUE,"-"),"-")</f>
        <v>-</v>
      </c>
      <c r="AJ18" s="57" t="str">
        <f>IF(AND(ISLOGICAL(Table4[[#This Row],[vo+key]]),ISLOGICAL(Table4[[#This Row],[ba+key]])),TRUE,"-")</f>
        <v>-</v>
      </c>
      <c r="AK18" s="57" t="str">
        <f>IF(AND(ISNUMBER(SEARCH("odometry",Table4[[#This Row],[localization]])),ISNUMBER(SEARCH("camera",Table4[[#This Row],[sensor]])),ISNUMBER(SEARCH("imu",Table4[[#This Row],[sensor]]))),TRUE,"-")</f>
        <v>-</v>
      </c>
      <c r="AL18" s="60" t="str">
        <f>IF(ISNUMBER(SEARCH("image matching",Table4[[#This Row],[localization]])),TRUE,"-")</f>
        <v>-</v>
      </c>
    </row>
    <row r="19" spans="1:38" ht="20.399999999999999" x14ac:dyDescent="0.3">
      <c r="A19" s="68" t="s">
        <v>36</v>
      </c>
      <c r="B19" s="68" t="s">
        <v>37</v>
      </c>
      <c r="C19" s="68" t="s">
        <v>38</v>
      </c>
      <c r="D19" s="89">
        <v>2012</v>
      </c>
      <c r="E19" s="68" t="s">
        <v>39</v>
      </c>
      <c r="F19" s="90" t="s">
        <v>678</v>
      </c>
      <c r="G19" s="91" t="str">
        <f>_xlfn.CONCAT("\cite{",Table4[[#This Row],[bibtex id]],"}")</f>
        <v>\cite{walcott-bryant-et-al:2012:6385561}</v>
      </c>
      <c r="H19" s="64" t="s">
        <v>1575</v>
      </c>
      <c r="I19" s="63" t="s">
        <v>855</v>
      </c>
      <c r="J19" s="63" t="s">
        <v>855</v>
      </c>
      <c r="K19" s="63" t="s">
        <v>1575</v>
      </c>
      <c r="L19" s="56" t="s">
        <v>1575</v>
      </c>
      <c r="M19" s="22" t="s">
        <v>1142</v>
      </c>
      <c r="N19" s="22" t="s">
        <v>1623</v>
      </c>
      <c r="O19" s="93" t="s">
        <v>861</v>
      </c>
      <c r="P19" s="23"/>
      <c r="Q19" s="23" t="s">
        <v>855</v>
      </c>
      <c r="R19" s="64" t="s">
        <v>855</v>
      </c>
      <c r="S19" s="56"/>
      <c r="T19" s="23"/>
      <c r="U19" s="23" t="s">
        <v>855</v>
      </c>
      <c r="V19" s="23"/>
      <c r="W19" s="94" t="s">
        <v>1147</v>
      </c>
      <c r="X19" s="93" t="s">
        <v>855</v>
      </c>
      <c r="Y19" s="22" t="s">
        <v>861</v>
      </c>
      <c r="Z19" s="44">
        <v>8.4</v>
      </c>
      <c r="AA19" s="47" t="s">
        <v>861</v>
      </c>
      <c r="AB19" s="47" t="s">
        <v>861</v>
      </c>
      <c r="AC19" s="45" t="s">
        <v>1614</v>
      </c>
      <c r="AD19" s="40" t="s">
        <v>861</v>
      </c>
      <c r="AE19" s="40" t="s">
        <v>1645</v>
      </c>
      <c r="AF19" s="52"/>
      <c r="AG19" s="45" t="str">
        <f>IF(Table4[[#This Row],[      sparsity]]="x",IF(ISNUMBER(SEARCH("SLAM",Table4[[#This Row],[ground-truth]])),TRUE,"-"),"-")</f>
        <v>-</v>
      </c>
      <c r="AH19" s="45" t="str">
        <f>IF(ISNUMBER(SEARCH("keyframe",Table4[[#This Row],[mapping]])),IF(ISNUMBER(SEARCH("odometry",Table4[[#This Row],[localization]])),TRUE,"-"),"-")</f>
        <v>-</v>
      </c>
      <c r="AI19" s="57" t="str">
        <f>IF(ISNUMBER(SEARCH("keyframe",Table4[[#This Row],[mapping]])),IF(ISNUMBER(SEARCH("bundle",Table4[[#This Row],[localization]])),TRUE,"-"),"-")</f>
        <v>-</v>
      </c>
      <c r="AJ19" s="57" t="str">
        <f>IF(AND(ISLOGICAL(Table4[[#This Row],[vo+key]]),ISLOGICAL(Table4[[#This Row],[ba+key]])),TRUE,"-")</f>
        <v>-</v>
      </c>
      <c r="AK19" s="57" t="str">
        <f>IF(AND(ISNUMBER(SEARCH("odometry",Table4[[#This Row],[localization]])),ISNUMBER(SEARCH("camera",Table4[[#This Row],[sensor]])),ISNUMBER(SEARCH("imu",Table4[[#This Row],[sensor]]))),TRUE,"-")</f>
        <v>-</v>
      </c>
      <c r="AL19" s="60" t="str">
        <f>IF(ISNUMBER(SEARCH("image matching",Table4[[#This Row],[localization]])),TRUE,"-")</f>
        <v>-</v>
      </c>
    </row>
    <row r="20" spans="1:38" ht="20.399999999999999" x14ac:dyDescent="0.3">
      <c r="A20" s="68" t="s">
        <v>181</v>
      </c>
      <c r="B20" s="68" t="s">
        <v>182</v>
      </c>
      <c r="C20" s="68" t="s">
        <v>183</v>
      </c>
      <c r="D20" s="89">
        <v>2012</v>
      </c>
      <c r="E20" s="68" t="s">
        <v>184</v>
      </c>
      <c r="F20" s="90" t="s">
        <v>679</v>
      </c>
      <c r="G20" s="91" t="str">
        <f>_xlfn.CONCAT("\cite{",Table4[[#This Row],[bibtex id]],"}")</f>
        <v>\cite{kretzschmar-stachniss:2012:0278364912455072}</v>
      </c>
      <c r="H20" s="64" t="s">
        <v>1575</v>
      </c>
      <c r="I20" s="63" t="s">
        <v>1575</v>
      </c>
      <c r="J20" s="63" t="s">
        <v>855</v>
      </c>
      <c r="K20" s="63" t="s">
        <v>1575</v>
      </c>
      <c r="L20" s="56" t="s">
        <v>1575</v>
      </c>
      <c r="M20" s="22" t="s">
        <v>1142</v>
      </c>
      <c r="N20" s="22" t="s">
        <v>1623</v>
      </c>
      <c r="O20" s="93" t="s">
        <v>861</v>
      </c>
      <c r="P20" s="23"/>
      <c r="Q20" s="23" t="s">
        <v>855</v>
      </c>
      <c r="R20" s="64" t="s">
        <v>855</v>
      </c>
      <c r="S20" s="56"/>
      <c r="T20" s="23"/>
      <c r="U20" s="23" t="s">
        <v>855</v>
      </c>
      <c r="V20" s="23"/>
      <c r="W20" s="94" t="s">
        <v>1147</v>
      </c>
      <c r="X20" s="93" t="s">
        <v>861</v>
      </c>
      <c r="Y20" s="22" t="s">
        <v>861</v>
      </c>
      <c r="Z20" s="44" t="s">
        <v>861</v>
      </c>
      <c r="AA20" s="47" t="s">
        <v>861</v>
      </c>
      <c r="AB20" s="47" t="s">
        <v>861</v>
      </c>
      <c r="AC20" s="45" t="s">
        <v>861</v>
      </c>
      <c r="AD20" s="40" t="s">
        <v>1628</v>
      </c>
      <c r="AE20" s="40" t="s">
        <v>1644</v>
      </c>
      <c r="AF20" s="52"/>
      <c r="AG20" s="45" t="str">
        <f>IF(Table4[[#This Row],[      sparsity]]="x",IF(ISNUMBER(SEARCH("SLAM",Table4[[#This Row],[ground-truth]])),TRUE,"-"),"-")</f>
        <v>-</v>
      </c>
      <c r="AH20" s="45" t="str">
        <f>IF(ISNUMBER(SEARCH("keyframe",Table4[[#This Row],[mapping]])),IF(ISNUMBER(SEARCH("odometry",Table4[[#This Row],[localization]])),TRUE,"-"),"-")</f>
        <v>-</v>
      </c>
      <c r="AI20" s="57" t="str">
        <f>IF(ISNUMBER(SEARCH("keyframe",Table4[[#This Row],[mapping]])),IF(ISNUMBER(SEARCH("bundle",Table4[[#This Row],[localization]])),TRUE,"-"),"-")</f>
        <v>-</v>
      </c>
      <c r="AJ20" s="57" t="str">
        <f>IF(AND(ISLOGICAL(Table4[[#This Row],[vo+key]]),ISLOGICAL(Table4[[#This Row],[ba+key]])),TRUE,"-")</f>
        <v>-</v>
      </c>
      <c r="AK20" s="57" t="str">
        <f>IF(AND(ISNUMBER(SEARCH("odometry",Table4[[#This Row],[localization]])),ISNUMBER(SEARCH("camera",Table4[[#This Row],[sensor]])),ISNUMBER(SEARCH("imu",Table4[[#This Row],[sensor]]))),TRUE,"-")</f>
        <v>-</v>
      </c>
      <c r="AL20" s="60" t="str">
        <f>IF(ISNUMBER(SEARCH("image matching",Table4[[#This Row],[localization]])),TRUE,"-")</f>
        <v>-</v>
      </c>
    </row>
    <row r="21" spans="1:38" ht="20.399999999999999" x14ac:dyDescent="0.3">
      <c r="A21" s="68" t="s">
        <v>570</v>
      </c>
      <c r="B21" s="68" t="s">
        <v>571</v>
      </c>
      <c r="C21" s="68" t="s">
        <v>572</v>
      </c>
      <c r="D21" s="89">
        <v>2012</v>
      </c>
      <c r="E21" s="68" t="s">
        <v>573</v>
      </c>
      <c r="F21" s="90" t="s">
        <v>680</v>
      </c>
      <c r="G21" s="91" t="str">
        <f>_xlfn.CONCAT("\cite{",Table4[[#This Row],[bibtex id]],"}")</f>
        <v>\cite{maddern-et-al:2012:6224622}</v>
      </c>
      <c r="H21" s="64" t="s">
        <v>1575</v>
      </c>
      <c r="I21" s="63" t="s">
        <v>1575</v>
      </c>
      <c r="J21" s="63" t="s">
        <v>855</v>
      </c>
      <c r="K21" s="63" t="s">
        <v>1575</v>
      </c>
      <c r="L21" s="56" t="s">
        <v>1575</v>
      </c>
      <c r="M21" s="22" t="s">
        <v>1630</v>
      </c>
      <c r="N21" s="22" t="s">
        <v>1631</v>
      </c>
      <c r="O21" s="93" t="s">
        <v>861</v>
      </c>
      <c r="P21" s="23"/>
      <c r="Q21" s="23" t="s">
        <v>855</v>
      </c>
      <c r="R21" s="64"/>
      <c r="S21" s="56" t="s">
        <v>855</v>
      </c>
      <c r="T21" s="23"/>
      <c r="U21" s="23" t="s">
        <v>855</v>
      </c>
      <c r="V21" s="23"/>
      <c r="W21" s="94" t="s">
        <v>1259</v>
      </c>
      <c r="X21" s="93" t="s">
        <v>861</v>
      </c>
      <c r="Y21" s="22" t="s">
        <v>861</v>
      </c>
      <c r="Z21" s="44" t="s">
        <v>861</v>
      </c>
      <c r="AA21" s="47" t="s">
        <v>861</v>
      </c>
      <c r="AB21" s="47" t="s">
        <v>861</v>
      </c>
      <c r="AC21" s="45" t="s">
        <v>861</v>
      </c>
      <c r="AD21" s="40" t="s">
        <v>915</v>
      </c>
      <c r="AE21" s="40" t="s">
        <v>1632</v>
      </c>
      <c r="AF21" s="52"/>
      <c r="AG21" s="45" t="str">
        <f>IF(Table4[[#This Row],[      sparsity]]="x",IF(ISNUMBER(SEARCH("SLAM",Table4[[#This Row],[ground-truth]])),TRUE,"-"),"-")</f>
        <v>-</v>
      </c>
      <c r="AH21" s="45" t="str">
        <f>IF(ISNUMBER(SEARCH("keyframe",Table4[[#This Row],[mapping]])),IF(ISNUMBER(SEARCH("odometry",Table4[[#This Row],[localization]])),TRUE,"-"),"-")</f>
        <v>-</v>
      </c>
      <c r="AI21" s="57" t="str">
        <f>IF(ISNUMBER(SEARCH("keyframe",Table4[[#This Row],[mapping]])),IF(ISNUMBER(SEARCH("bundle",Table4[[#This Row],[localization]])),TRUE,"-"),"-")</f>
        <v>-</v>
      </c>
      <c r="AJ21" s="57" t="str">
        <f>IF(AND(ISLOGICAL(Table4[[#This Row],[vo+key]]),ISLOGICAL(Table4[[#This Row],[ba+key]])),TRUE,"-")</f>
        <v>-</v>
      </c>
      <c r="AK21" s="57" t="str">
        <f>IF(AND(ISNUMBER(SEARCH("odometry",Table4[[#This Row],[localization]])),ISNUMBER(SEARCH("camera",Table4[[#This Row],[sensor]])),ISNUMBER(SEARCH("imu",Table4[[#This Row],[sensor]]))),TRUE,"-")</f>
        <v>-</v>
      </c>
      <c r="AL21" s="60" t="str">
        <f>IF(ISNUMBER(SEARCH("image matching",Table4[[#This Row],[localization]])),TRUE,"-")</f>
        <v>-</v>
      </c>
    </row>
    <row r="22" spans="1:38" ht="20.399999999999999" x14ac:dyDescent="0.3">
      <c r="A22" s="68" t="s">
        <v>596</v>
      </c>
      <c r="B22" s="68" t="s">
        <v>597</v>
      </c>
      <c r="C22" s="68" t="s">
        <v>598</v>
      </c>
      <c r="D22" s="89">
        <v>2012</v>
      </c>
      <c r="E22" s="68" t="s">
        <v>599</v>
      </c>
      <c r="F22" s="90" t="s">
        <v>681</v>
      </c>
      <c r="G22" s="91" t="str">
        <f>_xlfn.CONCAT("\cite{",Table4[[#This Row],[bibtex id]],"}")</f>
        <v>\cite{latif-et-al:2012:6385879}</v>
      </c>
      <c r="H22" s="64" t="s">
        <v>1575</v>
      </c>
      <c r="I22" s="63" t="s">
        <v>1575</v>
      </c>
      <c r="J22" s="63" t="s">
        <v>1575</v>
      </c>
      <c r="K22" s="63" t="s">
        <v>855</v>
      </c>
      <c r="L22" s="56" t="s">
        <v>1575</v>
      </c>
      <c r="M22" s="92" t="s">
        <v>861</v>
      </c>
      <c r="N22" s="22" t="s">
        <v>1633</v>
      </c>
      <c r="O22" s="93" t="s">
        <v>861</v>
      </c>
      <c r="P22" s="23"/>
      <c r="Q22" s="23" t="s">
        <v>855</v>
      </c>
      <c r="R22" s="64" t="s">
        <v>855</v>
      </c>
      <c r="S22" s="56" t="s">
        <v>855</v>
      </c>
      <c r="T22" s="23"/>
      <c r="U22" s="23" t="s">
        <v>855</v>
      </c>
      <c r="V22" s="23"/>
      <c r="W22" s="94" t="s">
        <v>1197</v>
      </c>
      <c r="X22" s="93" t="s">
        <v>861</v>
      </c>
      <c r="Y22" s="22" t="s">
        <v>861</v>
      </c>
      <c r="Z22" s="44" t="s">
        <v>861</v>
      </c>
      <c r="AA22" s="47" t="s">
        <v>861</v>
      </c>
      <c r="AB22" s="47" t="s">
        <v>861</v>
      </c>
      <c r="AC22" s="45" t="s">
        <v>861</v>
      </c>
      <c r="AD22" s="40" t="s">
        <v>1199</v>
      </c>
      <c r="AE22" s="40" t="s">
        <v>1537</v>
      </c>
      <c r="AF22" s="52"/>
      <c r="AG22" s="45" t="str">
        <f>IF(Table4[[#This Row],[      sparsity]]="x",IF(ISNUMBER(SEARCH("SLAM",Table4[[#This Row],[ground-truth]])),TRUE,"-"),"-")</f>
        <v>-</v>
      </c>
      <c r="AH22" s="45" t="str">
        <f>IF(ISNUMBER(SEARCH("keyframe",Table4[[#This Row],[mapping]])),IF(ISNUMBER(SEARCH("odometry",Table4[[#This Row],[localization]])),TRUE,"-"),"-")</f>
        <v>-</v>
      </c>
      <c r="AI22" s="57" t="str">
        <f>IF(ISNUMBER(SEARCH("keyframe",Table4[[#This Row],[mapping]])),IF(ISNUMBER(SEARCH("bundle",Table4[[#This Row],[localization]])),TRUE,"-"),"-")</f>
        <v>-</v>
      </c>
      <c r="AJ22" s="57" t="str">
        <f>IF(AND(ISLOGICAL(Table4[[#This Row],[vo+key]]),ISLOGICAL(Table4[[#This Row],[ba+key]])),TRUE,"-")</f>
        <v>-</v>
      </c>
      <c r="AK22" s="57" t="str">
        <f>IF(AND(ISNUMBER(SEARCH("odometry",Table4[[#This Row],[localization]])),ISNUMBER(SEARCH("camera",Table4[[#This Row],[sensor]])),ISNUMBER(SEARCH("imu",Table4[[#This Row],[sensor]]))),TRUE,"-")</f>
        <v>-</v>
      </c>
      <c r="AL22" s="60" t="str">
        <f>IF(ISNUMBER(SEARCH("image matching",Table4[[#This Row],[localization]])),TRUE,"-")</f>
        <v>-</v>
      </c>
    </row>
    <row r="23" spans="1:38" ht="20.399999999999999" x14ac:dyDescent="0.3">
      <c r="A23" s="68" t="s">
        <v>26</v>
      </c>
      <c r="B23" s="68" t="s">
        <v>27</v>
      </c>
      <c r="C23" s="68" t="s">
        <v>28</v>
      </c>
      <c r="D23" s="89">
        <v>2013</v>
      </c>
      <c r="E23" s="68" t="s">
        <v>29</v>
      </c>
      <c r="F23" s="90" t="s">
        <v>682</v>
      </c>
      <c r="G23" s="91" t="str">
        <f>_xlfn.CONCAT("\cite{",Table4[[#This Row],[bibtex id]],"}")</f>
        <v>\cite{kawewong-et-al:2013:826410}</v>
      </c>
      <c r="H23" s="64" t="s">
        <v>855</v>
      </c>
      <c r="I23" s="63" t="s">
        <v>1575</v>
      </c>
      <c r="J23" s="63" t="s">
        <v>1575</v>
      </c>
      <c r="K23" s="63" t="s">
        <v>1575</v>
      </c>
      <c r="L23" s="56" t="s">
        <v>1575</v>
      </c>
      <c r="M23" s="22" t="s">
        <v>1634</v>
      </c>
      <c r="N23" s="22" t="s">
        <v>1833</v>
      </c>
      <c r="O23" s="93" t="s">
        <v>861</v>
      </c>
      <c r="P23" s="23"/>
      <c r="Q23" s="23" t="s">
        <v>855</v>
      </c>
      <c r="R23" s="64" t="s">
        <v>855</v>
      </c>
      <c r="S23" s="56" t="s">
        <v>855</v>
      </c>
      <c r="T23" s="23"/>
      <c r="U23" s="23" t="s">
        <v>855</v>
      </c>
      <c r="V23" s="23"/>
      <c r="W23" s="94" t="s">
        <v>827</v>
      </c>
      <c r="X23" s="93" t="s">
        <v>861</v>
      </c>
      <c r="Y23" s="22" t="s">
        <v>861</v>
      </c>
      <c r="Z23" s="44" t="s">
        <v>861</v>
      </c>
      <c r="AA23" s="47" t="s">
        <v>861</v>
      </c>
      <c r="AB23" s="47" t="s">
        <v>861</v>
      </c>
      <c r="AC23" s="45" t="s">
        <v>861</v>
      </c>
      <c r="AD23" s="40" t="s">
        <v>1203</v>
      </c>
      <c r="AE23" s="40" t="s">
        <v>1635</v>
      </c>
      <c r="AF23" s="52"/>
      <c r="AG23" s="45" t="str">
        <f>IF(Table4[[#This Row],[      sparsity]]="x",IF(ISNUMBER(SEARCH("SLAM",Table4[[#This Row],[ground-truth]])),TRUE,"-"),"-")</f>
        <v>-</v>
      </c>
      <c r="AH23" s="45" t="str">
        <f>IF(ISNUMBER(SEARCH("keyframe",Table4[[#This Row],[mapping]])),IF(ISNUMBER(SEARCH("odometry",Table4[[#This Row],[localization]])),TRUE,"-"),"-")</f>
        <v>-</v>
      </c>
      <c r="AI23" s="57" t="str">
        <f>IF(ISNUMBER(SEARCH("keyframe",Table4[[#This Row],[mapping]])),IF(ISNUMBER(SEARCH("bundle",Table4[[#This Row],[localization]])),TRUE,"-"),"-")</f>
        <v>-</v>
      </c>
      <c r="AJ23" s="57" t="str">
        <f>IF(AND(ISLOGICAL(Table4[[#This Row],[vo+key]]),ISLOGICAL(Table4[[#This Row],[ba+key]])),TRUE,"-")</f>
        <v>-</v>
      </c>
      <c r="AK23" s="57" t="str">
        <f>IF(AND(ISNUMBER(SEARCH("odometry",Table4[[#This Row],[localization]])),ISNUMBER(SEARCH("camera",Table4[[#This Row],[sensor]])),ISNUMBER(SEARCH("imu",Table4[[#This Row],[sensor]]))),TRUE,"-")</f>
        <v>-</v>
      </c>
      <c r="AL23" s="60" t="str">
        <f>IF(ISNUMBER(SEARCH("image matching",Table4[[#This Row],[localization]])),TRUE,"-")</f>
        <v>-</v>
      </c>
    </row>
    <row r="24" spans="1:38" ht="20.399999999999999" x14ac:dyDescent="0.3">
      <c r="A24" s="68" t="s">
        <v>41</v>
      </c>
      <c r="B24" s="68" t="s">
        <v>42</v>
      </c>
      <c r="C24" s="68" t="s">
        <v>43</v>
      </c>
      <c r="D24" s="89">
        <v>2013</v>
      </c>
      <c r="E24" s="68" t="s">
        <v>44</v>
      </c>
      <c r="F24" s="90" t="s">
        <v>683</v>
      </c>
      <c r="G24" s="91" t="str">
        <f>_xlfn.CONCAT("\cite{",Table4[[#This Row],[bibtex id]],"}")</f>
        <v>\cite{bacca-et-al:2013:003}</v>
      </c>
      <c r="H24" s="64" t="s">
        <v>1575</v>
      </c>
      <c r="I24" s="63" t="s">
        <v>855</v>
      </c>
      <c r="J24" s="63" t="s">
        <v>855</v>
      </c>
      <c r="K24" s="63" t="s">
        <v>1575</v>
      </c>
      <c r="L24" s="56" t="s">
        <v>1575</v>
      </c>
      <c r="M24" s="22" t="s">
        <v>1636</v>
      </c>
      <c r="N24" s="22" t="s">
        <v>1662</v>
      </c>
      <c r="O24" s="93" t="s">
        <v>861</v>
      </c>
      <c r="P24" s="23"/>
      <c r="Q24" s="23" t="s">
        <v>855</v>
      </c>
      <c r="R24" s="64" t="s">
        <v>855</v>
      </c>
      <c r="S24" s="56"/>
      <c r="T24" s="23"/>
      <c r="U24" s="23" t="s">
        <v>855</v>
      </c>
      <c r="V24" s="23"/>
      <c r="W24" s="94" t="s">
        <v>1207</v>
      </c>
      <c r="X24" s="93" t="s">
        <v>855</v>
      </c>
      <c r="Y24" s="22" t="s">
        <v>1637</v>
      </c>
      <c r="Z24" s="44">
        <v>1.635</v>
      </c>
      <c r="AA24" s="47" t="s">
        <v>861</v>
      </c>
      <c r="AB24" s="47" t="s">
        <v>861</v>
      </c>
      <c r="AC24" s="45" t="s">
        <v>990</v>
      </c>
      <c r="AD24" s="40" t="s">
        <v>861</v>
      </c>
      <c r="AE24" s="40" t="s">
        <v>1643</v>
      </c>
      <c r="AF24" s="52"/>
      <c r="AG24" s="45" t="str">
        <f>IF(Table4[[#This Row],[      sparsity]]="x",IF(ISNUMBER(SEARCH("SLAM",Table4[[#This Row],[ground-truth]])),TRUE,"-"),"-")</f>
        <v>-</v>
      </c>
      <c r="AH24" s="45" t="str">
        <f>IF(ISNUMBER(SEARCH("keyframe",Table4[[#This Row],[mapping]])),IF(ISNUMBER(SEARCH("odometry",Table4[[#This Row],[localization]])),TRUE,"-"),"-")</f>
        <v>-</v>
      </c>
      <c r="AI24" s="57" t="str">
        <f>IF(ISNUMBER(SEARCH("keyframe",Table4[[#This Row],[mapping]])),IF(ISNUMBER(SEARCH("bundle",Table4[[#This Row],[localization]])),TRUE,"-"),"-")</f>
        <v>-</v>
      </c>
      <c r="AJ24" s="57" t="str">
        <f>IF(AND(ISLOGICAL(Table4[[#This Row],[vo+key]]),ISLOGICAL(Table4[[#This Row],[ba+key]])),TRUE,"-")</f>
        <v>-</v>
      </c>
      <c r="AK24" s="57" t="str">
        <f>IF(AND(ISNUMBER(SEARCH("odometry",Table4[[#This Row],[localization]])),ISNUMBER(SEARCH("camera",Table4[[#This Row],[sensor]])),ISNUMBER(SEARCH("imu",Table4[[#This Row],[sensor]]))),TRUE,"-")</f>
        <v>-</v>
      </c>
      <c r="AL24" s="60" t="str">
        <f>IF(ISNUMBER(SEARCH("image matching",Table4[[#This Row],[localization]])),TRUE,"-")</f>
        <v>-</v>
      </c>
    </row>
    <row r="25" spans="1:38" ht="20.399999999999999" x14ac:dyDescent="0.3">
      <c r="A25" s="68" t="s">
        <v>69</v>
      </c>
      <c r="B25" s="68" t="s">
        <v>70</v>
      </c>
      <c r="C25" s="68" t="s">
        <v>71</v>
      </c>
      <c r="D25" s="89">
        <v>2013</v>
      </c>
      <c r="E25" s="68" t="s">
        <v>72</v>
      </c>
      <c r="F25" s="90" t="s">
        <v>684</v>
      </c>
      <c r="G25" s="91" t="str">
        <f>_xlfn.CONCAT("\cite{",Table4[[#This Row],[bibtex id]],"}")</f>
        <v>\cite{ball-et-al:2013:9}</v>
      </c>
      <c r="H25" s="64" t="s">
        <v>855</v>
      </c>
      <c r="I25" s="63" t="s">
        <v>1575</v>
      </c>
      <c r="J25" s="63" t="s">
        <v>1575</v>
      </c>
      <c r="K25" s="63" t="s">
        <v>1575</v>
      </c>
      <c r="L25" s="56" t="s">
        <v>1575</v>
      </c>
      <c r="M25" s="22" t="s">
        <v>1780</v>
      </c>
      <c r="N25" s="22" t="s">
        <v>1622</v>
      </c>
      <c r="O25" s="93" t="s">
        <v>861</v>
      </c>
      <c r="P25" s="23"/>
      <c r="Q25" s="23" t="s">
        <v>855</v>
      </c>
      <c r="R25" s="64"/>
      <c r="S25" s="56" t="s">
        <v>855</v>
      </c>
      <c r="T25" s="23"/>
      <c r="U25" s="23" t="s">
        <v>855</v>
      </c>
      <c r="V25" s="23"/>
      <c r="W25" s="94" t="s">
        <v>1161</v>
      </c>
      <c r="X25" s="93" t="s">
        <v>861</v>
      </c>
      <c r="Y25" s="22" t="s">
        <v>861</v>
      </c>
      <c r="Z25" s="44" t="s">
        <v>861</v>
      </c>
      <c r="AA25" s="47" t="s">
        <v>861</v>
      </c>
      <c r="AB25" s="47" t="s">
        <v>861</v>
      </c>
      <c r="AC25" s="45" t="s">
        <v>861</v>
      </c>
      <c r="AD25" s="40" t="s">
        <v>1583</v>
      </c>
      <c r="AE25" s="40" t="s">
        <v>1642</v>
      </c>
      <c r="AF25" s="52"/>
      <c r="AG25" s="45" t="str">
        <f>IF(Table4[[#This Row],[      sparsity]]="x",IF(ISNUMBER(SEARCH("SLAM",Table4[[#This Row],[ground-truth]])),TRUE,"-"),"-")</f>
        <v>-</v>
      </c>
      <c r="AH25" s="45" t="str">
        <f>IF(ISNUMBER(SEARCH("keyframe",Table4[[#This Row],[mapping]])),IF(ISNUMBER(SEARCH("odometry",Table4[[#This Row],[localization]])),TRUE,"-"),"-")</f>
        <v>-</v>
      </c>
      <c r="AI25" s="57" t="str">
        <f>IF(ISNUMBER(SEARCH("keyframe",Table4[[#This Row],[mapping]])),IF(ISNUMBER(SEARCH("bundle",Table4[[#This Row],[localization]])),TRUE,"-"),"-")</f>
        <v>-</v>
      </c>
      <c r="AJ25" s="57" t="str">
        <f>IF(AND(ISLOGICAL(Table4[[#This Row],[vo+key]]),ISLOGICAL(Table4[[#This Row],[ba+key]])),TRUE,"-")</f>
        <v>-</v>
      </c>
      <c r="AK25" s="57" t="str">
        <f>IF(AND(ISNUMBER(SEARCH("odometry",Table4[[#This Row],[localization]])),ISNUMBER(SEARCH("camera",Table4[[#This Row],[sensor]])),ISNUMBER(SEARCH("imu",Table4[[#This Row],[sensor]]))),TRUE,"-")</f>
        <v>-</v>
      </c>
      <c r="AL25" s="60" t="str">
        <f>IF(ISNUMBER(SEARCH("image matching",Table4[[#This Row],[localization]])),TRUE,"-")</f>
        <v>-</v>
      </c>
    </row>
    <row r="26" spans="1:38" ht="20.399999999999999" x14ac:dyDescent="0.3">
      <c r="A26" s="68" t="s">
        <v>93</v>
      </c>
      <c r="B26" s="68" t="s">
        <v>94</v>
      </c>
      <c r="C26" s="68" t="s">
        <v>95</v>
      </c>
      <c r="D26" s="89">
        <v>2013</v>
      </c>
      <c r="E26" s="68" t="s">
        <v>96</v>
      </c>
      <c r="F26" s="90" t="s">
        <v>685</v>
      </c>
      <c r="G26" s="91" t="str">
        <f>_xlfn.CONCAT("\cite{",Table4[[#This Row],[bibtex id]],"}")</f>
        <v>\cite{einhorn-gross:2013:6698849}</v>
      </c>
      <c r="H26" s="64" t="s">
        <v>1575</v>
      </c>
      <c r="I26" s="63" t="s">
        <v>855</v>
      </c>
      <c r="J26" s="63" t="s">
        <v>855</v>
      </c>
      <c r="K26" s="63" t="s">
        <v>1575</v>
      </c>
      <c r="L26" s="56" t="s">
        <v>1575</v>
      </c>
      <c r="M26" s="22" t="s">
        <v>1197</v>
      </c>
      <c r="N26" s="22" t="s">
        <v>1676</v>
      </c>
      <c r="O26" s="93" t="s">
        <v>861</v>
      </c>
      <c r="P26" s="23"/>
      <c r="Q26" s="23" t="s">
        <v>855</v>
      </c>
      <c r="R26" s="64" t="s">
        <v>855</v>
      </c>
      <c r="S26" s="56"/>
      <c r="T26" s="23"/>
      <c r="U26" s="23" t="s">
        <v>855</v>
      </c>
      <c r="V26" s="23"/>
      <c r="W26" s="94" t="s">
        <v>1825</v>
      </c>
      <c r="X26" s="93" t="s">
        <v>855</v>
      </c>
      <c r="Y26" s="22" t="s">
        <v>861</v>
      </c>
      <c r="Z26" s="44">
        <v>7</v>
      </c>
      <c r="AA26" s="47" t="s">
        <v>861</v>
      </c>
      <c r="AB26" s="47">
        <v>3</v>
      </c>
      <c r="AC26" s="45" t="s">
        <v>1608</v>
      </c>
      <c r="AD26" s="40" t="s">
        <v>861</v>
      </c>
      <c r="AE26" s="40" t="s">
        <v>1641</v>
      </c>
      <c r="AF26" s="52"/>
      <c r="AG26" s="45" t="str">
        <f>IF(Table4[[#This Row],[      sparsity]]="x",IF(ISNUMBER(SEARCH("SLAM",Table4[[#This Row],[ground-truth]])),TRUE,"-"),"-")</f>
        <v>-</v>
      </c>
      <c r="AH26" s="45" t="str">
        <f>IF(ISNUMBER(SEARCH("keyframe",Table4[[#This Row],[mapping]])),IF(ISNUMBER(SEARCH("odometry",Table4[[#This Row],[localization]])),TRUE,"-"),"-")</f>
        <v>-</v>
      </c>
      <c r="AI26" s="57" t="str">
        <f>IF(ISNUMBER(SEARCH("keyframe",Table4[[#This Row],[mapping]])),IF(ISNUMBER(SEARCH("bundle",Table4[[#This Row],[localization]])),TRUE,"-"),"-")</f>
        <v>-</v>
      </c>
      <c r="AJ26" s="57" t="str">
        <f>IF(AND(ISLOGICAL(Table4[[#This Row],[vo+key]]),ISLOGICAL(Table4[[#This Row],[ba+key]])),TRUE,"-")</f>
        <v>-</v>
      </c>
      <c r="AK26" s="57" t="str">
        <f>IF(AND(ISNUMBER(SEARCH("odometry",Table4[[#This Row],[localization]])),ISNUMBER(SEARCH("camera",Table4[[#This Row],[sensor]])),ISNUMBER(SEARCH("imu",Table4[[#This Row],[sensor]]))),TRUE,"-")</f>
        <v>-</v>
      </c>
      <c r="AL26" s="60" t="str">
        <f>IF(ISNUMBER(SEARCH("image matching",Table4[[#This Row],[localization]])),TRUE,"-")</f>
        <v>-</v>
      </c>
    </row>
    <row r="27" spans="1:38" ht="20.399999999999999" x14ac:dyDescent="0.3">
      <c r="A27" s="68" t="s">
        <v>141</v>
      </c>
      <c r="B27" s="68" t="s">
        <v>142</v>
      </c>
      <c r="C27" s="68" t="s">
        <v>143</v>
      </c>
      <c r="D27" s="89">
        <v>2013</v>
      </c>
      <c r="E27" s="68" t="s">
        <v>144</v>
      </c>
      <c r="F27" s="90" t="s">
        <v>686</v>
      </c>
      <c r="G27" s="91" t="str">
        <f>_xlfn.CONCAT("\cite{",Table4[[#This Row],[bibtex id]],"}")</f>
        <v>\cite{tipaldi-et-al:2013:0278364913502830}</v>
      </c>
      <c r="H27" s="64" t="s">
        <v>1575</v>
      </c>
      <c r="I27" s="63" t="s">
        <v>855</v>
      </c>
      <c r="J27" s="63"/>
      <c r="K27" s="63" t="s">
        <v>1575</v>
      </c>
      <c r="L27" s="56" t="s">
        <v>1575</v>
      </c>
      <c r="M27" s="22" t="s">
        <v>1160</v>
      </c>
      <c r="N27" s="22" t="s">
        <v>1638</v>
      </c>
      <c r="O27" s="93" t="s">
        <v>861</v>
      </c>
      <c r="P27" s="23" t="s">
        <v>855</v>
      </c>
      <c r="Q27" s="23" t="s">
        <v>855</v>
      </c>
      <c r="R27" s="64" t="s">
        <v>855</v>
      </c>
      <c r="S27" s="56"/>
      <c r="T27" s="23"/>
      <c r="U27" s="23" t="s">
        <v>855</v>
      </c>
      <c r="V27" s="23"/>
      <c r="W27" s="94" t="s">
        <v>1147</v>
      </c>
      <c r="X27" s="93" t="s">
        <v>855</v>
      </c>
      <c r="Y27" s="22" t="s">
        <v>1639</v>
      </c>
      <c r="Z27" s="44" t="s">
        <v>861</v>
      </c>
      <c r="AA27" s="47" t="s">
        <v>861</v>
      </c>
      <c r="AB27" s="47" t="s">
        <v>861</v>
      </c>
      <c r="AC27" s="45" t="s">
        <v>1602</v>
      </c>
      <c r="AD27" s="40" t="s">
        <v>861</v>
      </c>
      <c r="AE27" s="40" t="s">
        <v>1796</v>
      </c>
      <c r="AF27" s="52"/>
      <c r="AG27" s="56" t="str">
        <f>IF(Table4[[#This Row],[      sparsity]]="x",IF(ISNUMBER(SEARCH("SLAM",Table4[[#This Row],[ground-truth]])),TRUE,"-"),"-")</f>
        <v>-</v>
      </c>
      <c r="AH27" s="45" t="str">
        <f>IF(ISNUMBER(SEARCH("keyframe",Table4[[#This Row],[mapping]])),IF(ISNUMBER(SEARCH("odometry",Table4[[#This Row],[localization]])),TRUE,"-"),"-")</f>
        <v>-</v>
      </c>
      <c r="AI27" s="57" t="str">
        <f>IF(ISNUMBER(SEARCH("keyframe",Table4[[#This Row],[mapping]])),IF(ISNUMBER(SEARCH("bundle",Table4[[#This Row],[localization]])),TRUE,"-"),"-")</f>
        <v>-</v>
      </c>
      <c r="AJ27" s="57" t="str">
        <f>IF(AND(ISLOGICAL(Table4[[#This Row],[vo+key]]),ISLOGICAL(Table4[[#This Row],[ba+key]])),TRUE,"-")</f>
        <v>-</v>
      </c>
      <c r="AK27" s="57" t="str">
        <f>IF(AND(ISNUMBER(SEARCH("odometry",Table4[[#This Row],[localization]])),ISNUMBER(SEARCH("camera",Table4[[#This Row],[sensor]])),ISNUMBER(SEARCH("imu",Table4[[#This Row],[sensor]]))),TRUE,"-")</f>
        <v>-</v>
      </c>
      <c r="AL27" s="60" t="str">
        <f>IF(ISNUMBER(SEARCH("image matching",Table4[[#This Row],[localization]])),TRUE,"-")</f>
        <v>-</v>
      </c>
    </row>
    <row r="28" spans="1:38" ht="20.399999999999999" x14ac:dyDescent="0.3">
      <c r="A28" s="68" t="s">
        <v>146</v>
      </c>
      <c r="B28" s="68" t="s">
        <v>147</v>
      </c>
      <c r="C28" s="68" t="s">
        <v>148</v>
      </c>
      <c r="D28" s="89">
        <v>2013</v>
      </c>
      <c r="E28" s="68" t="s">
        <v>149</v>
      </c>
      <c r="F28" s="90" t="s">
        <v>687</v>
      </c>
      <c r="G28" s="91" t="str">
        <f>_xlfn.CONCAT("\cite{",Table4[[#This Row],[bibtex id]],"}")</f>
        <v>\cite{huang-et-al:2013:6698835}</v>
      </c>
      <c r="H28" s="64" t="s">
        <v>1575</v>
      </c>
      <c r="I28" s="63" t="s">
        <v>1575</v>
      </c>
      <c r="J28" s="63" t="s">
        <v>855</v>
      </c>
      <c r="K28" s="63" t="s">
        <v>1575</v>
      </c>
      <c r="L28" s="56" t="s">
        <v>1575</v>
      </c>
      <c r="M28" s="22" t="s">
        <v>1226</v>
      </c>
      <c r="N28" s="22" t="s">
        <v>1623</v>
      </c>
      <c r="O28" s="93" t="s">
        <v>861</v>
      </c>
      <c r="P28" s="23"/>
      <c r="Q28" s="23" t="s">
        <v>855</v>
      </c>
      <c r="R28" s="64" t="s">
        <v>855</v>
      </c>
      <c r="S28" s="56"/>
      <c r="T28" s="23"/>
      <c r="U28" s="23" t="s">
        <v>855</v>
      </c>
      <c r="V28" s="23"/>
      <c r="W28" s="94" t="s">
        <v>1144</v>
      </c>
      <c r="X28" s="93" t="s">
        <v>855</v>
      </c>
      <c r="Y28" s="22" t="s">
        <v>1640</v>
      </c>
      <c r="Z28" s="44" t="s">
        <v>861</v>
      </c>
      <c r="AA28" s="47" t="s">
        <v>861</v>
      </c>
      <c r="AB28" s="47" t="s">
        <v>861</v>
      </c>
      <c r="AC28" s="45" t="s">
        <v>861</v>
      </c>
      <c r="AD28" s="40" t="s">
        <v>1229</v>
      </c>
      <c r="AE28" s="40" t="s">
        <v>1642</v>
      </c>
      <c r="AF28" s="52"/>
      <c r="AG28" s="45" t="str">
        <f>IF(Table4[[#This Row],[      sparsity]]="x",IF(ISNUMBER(SEARCH("SLAM",Table4[[#This Row],[ground-truth]])),TRUE,"-"),"-")</f>
        <v>-</v>
      </c>
      <c r="AH28" s="45" t="str">
        <f>IF(ISNUMBER(SEARCH("keyframe",Table4[[#This Row],[mapping]])),IF(ISNUMBER(SEARCH("odometry",Table4[[#This Row],[localization]])),TRUE,"-"),"-")</f>
        <v>-</v>
      </c>
      <c r="AI28" s="57" t="str">
        <f>IF(ISNUMBER(SEARCH("keyframe",Table4[[#This Row],[mapping]])),IF(ISNUMBER(SEARCH("bundle",Table4[[#This Row],[localization]])),TRUE,"-"),"-")</f>
        <v>-</v>
      </c>
      <c r="AJ28" s="57" t="str">
        <f>IF(AND(ISLOGICAL(Table4[[#This Row],[vo+key]]),ISLOGICAL(Table4[[#This Row],[ba+key]])),TRUE,"-")</f>
        <v>-</v>
      </c>
      <c r="AK28" s="57" t="str">
        <f>IF(AND(ISNUMBER(SEARCH("odometry",Table4[[#This Row],[localization]])),ISNUMBER(SEARCH("camera",Table4[[#This Row],[sensor]])),ISNUMBER(SEARCH("imu",Table4[[#This Row],[sensor]]))),TRUE,"-")</f>
        <v>-</v>
      </c>
      <c r="AL28" s="60" t="str">
        <f>IF(ISNUMBER(SEARCH("image matching",Table4[[#This Row],[localization]])),TRUE,"-")</f>
        <v>-</v>
      </c>
    </row>
    <row r="29" spans="1:38" ht="20.399999999999999" x14ac:dyDescent="0.3">
      <c r="A29" s="68" t="s">
        <v>169</v>
      </c>
      <c r="B29" s="68" t="s">
        <v>170</v>
      </c>
      <c r="C29" s="68" t="s">
        <v>171</v>
      </c>
      <c r="D29" s="89">
        <v>2013</v>
      </c>
      <c r="E29" s="68" t="s">
        <v>172</v>
      </c>
      <c r="F29" s="90" t="s">
        <v>688</v>
      </c>
      <c r="G29" s="91" t="str">
        <f>_xlfn.CONCAT("\cite{",Table4[[#This Row],[bibtex id]],"}")</f>
        <v>\cite{johannsson-et-al:2013:6630556}</v>
      </c>
      <c r="H29" s="64" t="s">
        <v>1575</v>
      </c>
      <c r="I29" s="63" t="s">
        <v>1575</v>
      </c>
      <c r="J29" s="63" t="s">
        <v>855</v>
      </c>
      <c r="K29" s="63" t="s">
        <v>1575</v>
      </c>
      <c r="L29" s="56" t="s">
        <v>1575</v>
      </c>
      <c r="M29" s="22" t="s">
        <v>1772</v>
      </c>
      <c r="N29" s="22" t="s">
        <v>1679</v>
      </c>
      <c r="O29" s="93" t="s">
        <v>861</v>
      </c>
      <c r="P29" s="23"/>
      <c r="Q29" s="23" t="s">
        <v>855</v>
      </c>
      <c r="R29" s="64" t="s">
        <v>855</v>
      </c>
      <c r="S29" s="56"/>
      <c r="T29" s="23"/>
      <c r="U29" s="23" t="s">
        <v>855</v>
      </c>
      <c r="V29" s="23"/>
      <c r="W29" s="94" t="s">
        <v>1829</v>
      </c>
      <c r="X29" s="93" t="s">
        <v>861</v>
      </c>
      <c r="Y29" s="22" t="s">
        <v>1650</v>
      </c>
      <c r="Z29" s="44" t="s">
        <v>861</v>
      </c>
      <c r="AA29" s="47" t="s">
        <v>861</v>
      </c>
      <c r="AB29" s="47" t="s">
        <v>861</v>
      </c>
      <c r="AC29" s="45" t="s">
        <v>861</v>
      </c>
      <c r="AD29" s="40" t="s">
        <v>936</v>
      </c>
      <c r="AE29" s="40" t="s">
        <v>1651</v>
      </c>
      <c r="AF29" s="52"/>
      <c r="AG29" s="45" t="str">
        <f>IF(Table4[[#This Row],[      sparsity]]="x",IF(ISNUMBER(SEARCH("SLAM",Table4[[#This Row],[ground-truth]])),TRUE,"-"),"-")</f>
        <v>-</v>
      </c>
      <c r="AH29" s="55" t="b">
        <f>IF(ISNUMBER(SEARCH("keyframe",Table4[[#This Row],[mapping]])),IF(ISNUMBER(SEARCH("odometry",Table4[[#This Row],[localization]])),TRUE,"-"),"-")</f>
        <v>1</v>
      </c>
      <c r="AI29" s="57" t="str">
        <f>IF(ISNUMBER(SEARCH("keyframe",Table4[[#This Row],[mapping]])),IF(ISNUMBER(SEARCH("bundle",Table4[[#This Row],[localization]])),TRUE,"-"),"-")</f>
        <v>-</v>
      </c>
      <c r="AJ29" s="57" t="str">
        <f>IF(AND(ISLOGICAL(Table4[[#This Row],[vo+key]]),ISLOGICAL(Table4[[#This Row],[ba+key]])),TRUE,"-")</f>
        <v>-</v>
      </c>
      <c r="AK29" s="59" t="b">
        <f>IF(AND(ISNUMBER(SEARCH("odometry",Table4[[#This Row],[localization]])),ISNUMBER(SEARCH("camera",Table4[[#This Row],[sensor]])),ISNUMBER(SEARCH("imu",Table4[[#This Row],[sensor]]))),TRUE,"-")</f>
        <v>1</v>
      </c>
      <c r="AL29" s="60" t="str">
        <f>IF(ISNUMBER(SEARCH("image matching",Table4[[#This Row],[localization]])),TRUE,"-")</f>
        <v>-</v>
      </c>
    </row>
    <row r="30" spans="1:38" ht="20.399999999999999" x14ac:dyDescent="0.3">
      <c r="A30" s="68" t="s">
        <v>234</v>
      </c>
      <c r="B30" s="68" t="s">
        <v>235</v>
      </c>
      <c r="C30" s="68" t="s">
        <v>236</v>
      </c>
      <c r="D30" s="89">
        <v>2013</v>
      </c>
      <c r="E30" s="68" t="s">
        <v>237</v>
      </c>
      <c r="F30" s="90" t="s">
        <v>689</v>
      </c>
      <c r="G30" s="91" t="str">
        <f>_xlfn.CONCAT("\cite{",Table4[[#This Row],[bibtex id]],"}")</f>
        <v>\cite{oberländer-et-al:2013:6766479}</v>
      </c>
      <c r="H30" s="64" t="s">
        <v>1575</v>
      </c>
      <c r="I30" s="63" t="s">
        <v>1575</v>
      </c>
      <c r="J30" s="63"/>
      <c r="K30" s="63" t="s">
        <v>855</v>
      </c>
      <c r="L30" s="56" t="s">
        <v>855</v>
      </c>
      <c r="M30" s="22" t="s">
        <v>1652</v>
      </c>
      <c r="N30" s="22" t="s">
        <v>1653</v>
      </c>
      <c r="O30" s="93" t="s">
        <v>861</v>
      </c>
      <c r="P30" s="23"/>
      <c r="Q30" s="23" t="s">
        <v>855</v>
      </c>
      <c r="R30" s="64" t="s">
        <v>855</v>
      </c>
      <c r="S30" s="56"/>
      <c r="T30" s="23"/>
      <c r="U30" s="23" t="s">
        <v>855</v>
      </c>
      <c r="V30" s="23"/>
      <c r="W30" s="94" t="s">
        <v>1144</v>
      </c>
      <c r="X30" s="93" t="s">
        <v>861</v>
      </c>
      <c r="Y30" s="22" t="s">
        <v>1612</v>
      </c>
      <c r="Z30" s="44" t="s">
        <v>861</v>
      </c>
      <c r="AA30" s="47" t="s">
        <v>861</v>
      </c>
      <c r="AB30" s="47" t="s">
        <v>861</v>
      </c>
      <c r="AC30" s="45" t="s">
        <v>861</v>
      </c>
      <c r="AD30" s="40" t="s">
        <v>1241</v>
      </c>
      <c r="AE30" s="40" t="s">
        <v>1654</v>
      </c>
      <c r="AF30" s="52"/>
      <c r="AG30" s="56" t="str">
        <f>IF(Table4[[#This Row],[      sparsity]]="x",IF(ISNUMBER(SEARCH("SLAM",Table4[[#This Row],[ground-truth]])),TRUE,"-"),"-")</f>
        <v>-</v>
      </c>
      <c r="AH30" s="45" t="str">
        <f>IF(ISNUMBER(SEARCH("keyframe",Table4[[#This Row],[mapping]])),IF(ISNUMBER(SEARCH("odometry",Table4[[#This Row],[localization]])),TRUE,"-"),"-")</f>
        <v>-</v>
      </c>
      <c r="AI30" s="57" t="str">
        <f>IF(ISNUMBER(SEARCH("keyframe",Table4[[#This Row],[mapping]])),IF(ISNUMBER(SEARCH("bundle",Table4[[#This Row],[localization]])),TRUE,"-"),"-")</f>
        <v>-</v>
      </c>
      <c r="AJ30" s="57" t="str">
        <f>IF(AND(ISLOGICAL(Table4[[#This Row],[vo+key]]),ISLOGICAL(Table4[[#This Row],[ba+key]])),TRUE,"-")</f>
        <v>-</v>
      </c>
      <c r="AK30" s="57" t="str">
        <f>IF(AND(ISNUMBER(SEARCH("odometry",Table4[[#This Row],[localization]])),ISNUMBER(SEARCH("camera",Table4[[#This Row],[sensor]])),ISNUMBER(SEARCH("imu",Table4[[#This Row],[sensor]]))),TRUE,"-")</f>
        <v>-</v>
      </c>
      <c r="AL30" s="60" t="str">
        <f>IF(ISNUMBER(SEARCH("image matching",Table4[[#This Row],[localization]])),TRUE,"-")</f>
        <v>-</v>
      </c>
    </row>
    <row r="31" spans="1:38" x14ac:dyDescent="0.3">
      <c r="A31" s="68" t="s">
        <v>244</v>
      </c>
      <c r="B31" s="68" t="s">
        <v>245</v>
      </c>
      <c r="C31" s="68" t="s">
        <v>246</v>
      </c>
      <c r="D31" s="89">
        <v>2013</v>
      </c>
      <c r="E31" s="68" t="s">
        <v>247</v>
      </c>
      <c r="F31" s="90" t="s">
        <v>690</v>
      </c>
      <c r="G31" s="91" t="str">
        <f>_xlfn.CONCAT("\cite{",Table4[[#This Row],[bibtex id]],"}")</f>
        <v>\cite{saarinen-et-al:2013:0278364913499415}</v>
      </c>
      <c r="H31" s="64" t="s">
        <v>1575</v>
      </c>
      <c r="I31" s="63" t="s">
        <v>855</v>
      </c>
      <c r="J31" s="63" t="s">
        <v>1575</v>
      </c>
      <c r="K31" s="63" t="s">
        <v>1575</v>
      </c>
      <c r="L31" s="56" t="s">
        <v>1575</v>
      </c>
      <c r="M31" s="92" t="s">
        <v>861</v>
      </c>
      <c r="N31" s="22" t="s">
        <v>1655</v>
      </c>
      <c r="O31" s="93" t="s">
        <v>861</v>
      </c>
      <c r="P31" s="23"/>
      <c r="Q31" s="23" t="s">
        <v>855</v>
      </c>
      <c r="R31" s="64" t="s">
        <v>855</v>
      </c>
      <c r="S31" s="56"/>
      <c r="T31" s="23"/>
      <c r="U31" s="23" t="s">
        <v>855</v>
      </c>
      <c r="V31" s="23"/>
      <c r="W31" s="94" t="s">
        <v>1243</v>
      </c>
      <c r="X31" s="93" t="s">
        <v>855</v>
      </c>
      <c r="Y31" s="92" t="s">
        <v>861</v>
      </c>
      <c r="Z31" s="44">
        <v>5</v>
      </c>
      <c r="AA31" s="47" t="s">
        <v>861</v>
      </c>
      <c r="AB31" s="47">
        <v>17</v>
      </c>
      <c r="AC31" s="45" t="s">
        <v>861</v>
      </c>
      <c r="AD31" s="40" t="s">
        <v>893</v>
      </c>
      <c r="AE31" s="40" t="s">
        <v>1656</v>
      </c>
      <c r="AF31" s="52"/>
      <c r="AG31" s="45" t="str">
        <f>IF(Table4[[#This Row],[      sparsity]]="x",IF(ISNUMBER(SEARCH("SLAM",Table4[[#This Row],[ground-truth]])),TRUE,"-"),"-")</f>
        <v>-</v>
      </c>
      <c r="AH31" s="45" t="str">
        <f>IF(ISNUMBER(SEARCH("keyframe",Table4[[#This Row],[mapping]])),IF(ISNUMBER(SEARCH("odometry",Table4[[#This Row],[localization]])),TRUE,"-"),"-")</f>
        <v>-</v>
      </c>
      <c r="AI31" s="57" t="str">
        <f>IF(ISNUMBER(SEARCH("keyframe",Table4[[#This Row],[mapping]])),IF(ISNUMBER(SEARCH("bundle",Table4[[#This Row],[localization]])),TRUE,"-"),"-")</f>
        <v>-</v>
      </c>
      <c r="AJ31" s="57" t="str">
        <f>IF(AND(ISLOGICAL(Table4[[#This Row],[vo+key]]),ISLOGICAL(Table4[[#This Row],[ba+key]])),TRUE,"-")</f>
        <v>-</v>
      </c>
      <c r="AK31" s="57" t="str">
        <f>IF(AND(ISNUMBER(SEARCH("odometry",Table4[[#This Row],[localization]])),ISNUMBER(SEARCH("camera",Table4[[#This Row],[sensor]])),ISNUMBER(SEARCH("imu",Table4[[#This Row],[sensor]]))),TRUE,"-")</f>
        <v>-</v>
      </c>
      <c r="AL31" s="60" t="str">
        <f>IF(ISNUMBER(SEARCH("image matching",Table4[[#This Row],[localization]])),TRUE,"-")</f>
        <v>-</v>
      </c>
    </row>
    <row r="32" spans="1:38" ht="20.399999999999999" x14ac:dyDescent="0.3">
      <c r="A32" s="68" t="s">
        <v>214</v>
      </c>
      <c r="B32" s="68" t="s">
        <v>215</v>
      </c>
      <c r="C32" s="68" t="s">
        <v>216</v>
      </c>
      <c r="D32" s="89">
        <v>2013</v>
      </c>
      <c r="E32" s="68" t="s">
        <v>217</v>
      </c>
      <c r="F32" s="90" t="s">
        <v>691</v>
      </c>
      <c r="G32" s="91" t="str">
        <f>_xlfn.CONCAT("\cite{",Table4[[#This Row],[bibtex id]],"}")</f>
        <v>\cite{biswas-veloso:2013:0278364913503892}</v>
      </c>
      <c r="H32" s="64" t="s">
        <v>855</v>
      </c>
      <c r="I32" s="63" t="s">
        <v>1575</v>
      </c>
      <c r="J32" s="63" t="s">
        <v>1575</v>
      </c>
      <c r="K32" s="63" t="s">
        <v>1575</v>
      </c>
      <c r="L32" s="56" t="s">
        <v>1575</v>
      </c>
      <c r="M32" s="22" t="s">
        <v>1160</v>
      </c>
      <c r="N32" s="22" t="s">
        <v>1657</v>
      </c>
      <c r="O32" s="93" t="s">
        <v>861</v>
      </c>
      <c r="P32" s="23"/>
      <c r="Q32" s="23" t="s">
        <v>855</v>
      </c>
      <c r="R32" s="64" t="s">
        <v>855</v>
      </c>
      <c r="S32" s="56"/>
      <c r="T32" s="23"/>
      <c r="U32" s="23" t="s">
        <v>855</v>
      </c>
      <c r="V32" s="23"/>
      <c r="W32" s="94" t="s">
        <v>1246</v>
      </c>
      <c r="X32" s="93" t="s">
        <v>861</v>
      </c>
      <c r="Y32" s="22" t="s">
        <v>1138</v>
      </c>
      <c r="Z32" s="44" t="s">
        <v>861</v>
      </c>
      <c r="AA32" s="47" t="s">
        <v>861</v>
      </c>
      <c r="AB32" s="47" t="s">
        <v>861</v>
      </c>
      <c r="AC32" s="45" t="s">
        <v>861</v>
      </c>
      <c r="AD32" s="40" t="s">
        <v>1586</v>
      </c>
      <c r="AE32" s="40" t="s">
        <v>1658</v>
      </c>
      <c r="AF32" s="52"/>
      <c r="AG32" s="45" t="str">
        <f>IF(Table4[[#This Row],[      sparsity]]="x",IF(ISNUMBER(SEARCH("SLAM",Table4[[#This Row],[ground-truth]])),TRUE,"-"),"-")</f>
        <v>-</v>
      </c>
      <c r="AH32" s="45" t="str">
        <f>IF(ISNUMBER(SEARCH("keyframe",Table4[[#This Row],[mapping]])),IF(ISNUMBER(SEARCH("odometry",Table4[[#This Row],[localization]])),TRUE,"-"),"-")</f>
        <v>-</v>
      </c>
      <c r="AI32" s="57" t="str">
        <f>IF(ISNUMBER(SEARCH("keyframe",Table4[[#This Row],[mapping]])),IF(ISNUMBER(SEARCH("bundle",Table4[[#This Row],[localization]])),TRUE,"-"),"-")</f>
        <v>-</v>
      </c>
      <c r="AJ32" s="57" t="str">
        <f>IF(AND(ISLOGICAL(Table4[[#This Row],[vo+key]]),ISLOGICAL(Table4[[#This Row],[ba+key]])),TRUE,"-")</f>
        <v>-</v>
      </c>
      <c r="AK32" s="57" t="str">
        <f>IF(AND(ISNUMBER(SEARCH("odometry",Table4[[#This Row],[localization]])),ISNUMBER(SEARCH("camera",Table4[[#This Row],[sensor]])),ISNUMBER(SEARCH("imu",Table4[[#This Row],[sensor]]))),TRUE,"-")</f>
        <v>-</v>
      </c>
      <c r="AL32" s="60" t="str">
        <f>IF(ISNUMBER(SEARCH("image matching",Table4[[#This Row],[localization]])),TRUE,"-")</f>
        <v>-</v>
      </c>
    </row>
    <row r="33" spans="1:38" ht="20.399999999999999" x14ac:dyDescent="0.3">
      <c r="A33" s="68" t="s">
        <v>467</v>
      </c>
      <c r="B33" s="68" t="s">
        <v>468</v>
      </c>
      <c r="C33" s="68" t="s">
        <v>469</v>
      </c>
      <c r="D33" s="89">
        <v>2013</v>
      </c>
      <c r="E33" s="68" t="s">
        <v>470</v>
      </c>
      <c r="F33" s="90" t="s">
        <v>692</v>
      </c>
      <c r="G33" s="91" t="str">
        <f>_xlfn.CONCAT("\cite{",Table4[[#This Row],[bibtex id]],"}")</f>
        <v>\cite{paul-newman:2013:0278364913509859}</v>
      </c>
      <c r="H33" s="64" t="s">
        <v>1575</v>
      </c>
      <c r="I33" s="63" t="s">
        <v>1575</v>
      </c>
      <c r="J33" s="63" t="s">
        <v>855</v>
      </c>
      <c r="K33" s="63" t="s">
        <v>1575</v>
      </c>
      <c r="L33" s="56" t="s">
        <v>1575</v>
      </c>
      <c r="M33" s="22" t="s">
        <v>1419</v>
      </c>
      <c r="N33" s="22" t="s">
        <v>1659</v>
      </c>
      <c r="O33" s="93" t="s">
        <v>861</v>
      </c>
      <c r="P33" s="23" t="s">
        <v>855</v>
      </c>
      <c r="Q33" s="23" t="s">
        <v>855</v>
      </c>
      <c r="R33" s="64"/>
      <c r="S33" s="56" t="s">
        <v>855</v>
      </c>
      <c r="T33" s="23"/>
      <c r="U33" s="23" t="s">
        <v>855</v>
      </c>
      <c r="V33" s="23"/>
      <c r="W33" s="94" t="s">
        <v>1136</v>
      </c>
      <c r="X33" s="93" t="s">
        <v>855</v>
      </c>
      <c r="Y33" s="22" t="s">
        <v>1251</v>
      </c>
      <c r="Z33" s="44">
        <v>28</v>
      </c>
      <c r="AA33" s="47" t="s">
        <v>861</v>
      </c>
      <c r="AB33" s="47" t="s">
        <v>861</v>
      </c>
      <c r="AC33" s="45" t="s">
        <v>861</v>
      </c>
      <c r="AD33" s="40" t="s">
        <v>1203</v>
      </c>
      <c r="AE33" s="40" t="s">
        <v>1661</v>
      </c>
      <c r="AF33" s="52"/>
      <c r="AG33" s="45" t="str">
        <f>IF(Table4[[#This Row],[      sparsity]]="x",IF(ISNUMBER(SEARCH("SLAM",Table4[[#This Row],[ground-truth]])),TRUE,"-"),"-")</f>
        <v>-</v>
      </c>
      <c r="AH33" s="45" t="str">
        <f>IF(ISNUMBER(SEARCH("keyframe",Table4[[#This Row],[mapping]])),IF(ISNUMBER(SEARCH("odometry",Table4[[#This Row],[localization]])),TRUE,"-"),"-")</f>
        <v>-</v>
      </c>
      <c r="AI33" s="57" t="str">
        <f>IF(ISNUMBER(SEARCH("keyframe",Table4[[#This Row],[mapping]])),IF(ISNUMBER(SEARCH("bundle",Table4[[#This Row],[localization]])),TRUE,"-"),"-")</f>
        <v>-</v>
      </c>
      <c r="AJ33" s="57" t="str">
        <f>IF(AND(ISLOGICAL(Table4[[#This Row],[vo+key]]),ISLOGICAL(Table4[[#This Row],[ba+key]])),TRUE,"-")</f>
        <v>-</v>
      </c>
      <c r="AK33" s="57" t="str">
        <f>IF(AND(ISNUMBER(SEARCH("odometry",Table4[[#This Row],[localization]])),ISNUMBER(SEARCH("camera",Table4[[#This Row],[sensor]])),ISNUMBER(SEARCH("imu",Table4[[#This Row],[sensor]]))),TRUE,"-")</f>
        <v>-</v>
      </c>
      <c r="AL33" s="60" t="str">
        <f>IF(ISNUMBER(SEARCH("image matching",Table4[[#This Row],[localization]])),TRUE,"-")</f>
        <v>-</v>
      </c>
    </row>
    <row r="34" spans="1:38" ht="30.6" x14ac:dyDescent="0.3">
      <c r="A34" s="68" t="s">
        <v>554</v>
      </c>
      <c r="B34" s="68" t="s">
        <v>555</v>
      </c>
      <c r="C34" s="68" t="s">
        <v>556</v>
      </c>
      <c r="D34" s="89">
        <v>2013</v>
      </c>
      <c r="E34" s="68" t="s">
        <v>557</v>
      </c>
      <c r="F34" s="90" t="s">
        <v>693</v>
      </c>
      <c r="G34" s="91" t="str">
        <f>_xlfn.CONCAT("\cite{",Table4[[#This Row],[bibtex id]],"}")</f>
        <v>\cite{nguyen-et-al:2013:004}</v>
      </c>
      <c r="H34" s="64" t="s">
        <v>855</v>
      </c>
      <c r="I34" s="63" t="s">
        <v>1575</v>
      </c>
      <c r="J34" s="63" t="s">
        <v>1575</v>
      </c>
      <c r="K34" s="63" t="s">
        <v>1575</v>
      </c>
      <c r="L34" s="56" t="s">
        <v>1575</v>
      </c>
      <c r="M34" s="22" t="s">
        <v>1625</v>
      </c>
      <c r="N34" s="22" t="s">
        <v>1633</v>
      </c>
      <c r="O34" s="93" t="s">
        <v>861</v>
      </c>
      <c r="P34" s="23"/>
      <c r="Q34" s="23" t="s">
        <v>855</v>
      </c>
      <c r="R34" s="64" t="s">
        <v>855</v>
      </c>
      <c r="S34" s="56"/>
      <c r="T34" s="23"/>
      <c r="U34" s="23" t="s">
        <v>855</v>
      </c>
      <c r="V34" s="23"/>
      <c r="W34" s="94" t="s">
        <v>1136</v>
      </c>
      <c r="X34" s="93" t="s">
        <v>861</v>
      </c>
      <c r="Y34" s="22" t="s">
        <v>861</v>
      </c>
      <c r="Z34" s="44" t="s">
        <v>861</v>
      </c>
      <c r="AA34" s="47" t="s">
        <v>861</v>
      </c>
      <c r="AB34" s="47" t="s">
        <v>861</v>
      </c>
      <c r="AC34" s="45" t="s">
        <v>861</v>
      </c>
      <c r="AD34" s="40" t="s">
        <v>901</v>
      </c>
      <c r="AE34" s="40" t="s">
        <v>1789</v>
      </c>
      <c r="AF34" s="52"/>
      <c r="AG34" s="45" t="str">
        <f>IF(Table4[[#This Row],[      sparsity]]="x",IF(ISNUMBER(SEARCH("SLAM",Table4[[#This Row],[ground-truth]])),TRUE,"-"),"-")</f>
        <v>-</v>
      </c>
      <c r="AH34" s="45" t="str">
        <f>IF(ISNUMBER(SEARCH("keyframe",Table4[[#This Row],[mapping]])),IF(ISNUMBER(SEARCH("odometry",Table4[[#This Row],[localization]])),TRUE,"-"),"-")</f>
        <v>-</v>
      </c>
      <c r="AI34" s="57" t="str">
        <f>IF(ISNUMBER(SEARCH("keyframe",Table4[[#This Row],[mapping]])),IF(ISNUMBER(SEARCH("bundle",Table4[[#This Row],[localization]])),TRUE,"-"),"-")</f>
        <v>-</v>
      </c>
      <c r="AJ34" s="57" t="str">
        <f>IF(AND(ISLOGICAL(Table4[[#This Row],[vo+key]]),ISLOGICAL(Table4[[#This Row],[ba+key]])),TRUE,"-")</f>
        <v>-</v>
      </c>
      <c r="AK34" s="57" t="str">
        <f>IF(AND(ISNUMBER(SEARCH("odometry",Table4[[#This Row],[localization]])),ISNUMBER(SEARCH("camera",Table4[[#This Row],[sensor]])),ISNUMBER(SEARCH("imu",Table4[[#This Row],[sensor]]))),TRUE,"-")</f>
        <v>-</v>
      </c>
      <c r="AL34" s="60" t="str">
        <f>IF(ISNUMBER(SEARCH("image matching",Table4[[#This Row],[localization]])),TRUE,"-")</f>
        <v>-</v>
      </c>
    </row>
    <row r="35" spans="1:38" ht="20.399999999999999" x14ac:dyDescent="0.3">
      <c r="A35" s="68" t="s">
        <v>575</v>
      </c>
      <c r="B35" s="68" t="s">
        <v>576</v>
      </c>
      <c r="C35" s="68" t="s">
        <v>572</v>
      </c>
      <c r="D35" s="89">
        <v>2013</v>
      </c>
      <c r="E35" s="68" t="s">
        <v>577</v>
      </c>
      <c r="F35" s="90" t="s">
        <v>694</v>
      </c>
      <c r="G35" s="91" t="str">
        <f>_xlfn.CONCAT("\cite{",Table4[[#This Row],[bibtex id]],"}")</f>
        <v>\cite{maddern-et-al:2013:036}</v>
      </c>
      <c r="H35" s="64" t="s">
        <v>1575</v>
      </c>
      <c r="I35" s="63" t="s">
        <v>1575</v>
      </c>
      <c r="J35" s="63" t="s">
        <v>855</v>
      </c>
      <c r="K35" s="63" t="s">
        <v>1575</v>
      </c>
      <c r="L35" s="56" t="s">
        <v>1575</v>
      </c>
      <c r="M35" s="22" t="s">
        <v>1160</v>
      </c>
      <c r="N35" s="22" t="s">
        <v>1631</v>
      </c>
      <c r="O35" s="93" t="s">
        <v>861</v>
      </c>
      <c r="P35" s="23"/>
      <c r="Q35" s="23" t="s">
        <v>855</v>
      </c>
      <c r="R35" s="64"/>
      <c r="S35" s="56" t="s">
        <v>855</v>
      </c>
      <c r="T35" s="23"/>
      <c r="U35" s="23" t="s">
        <v>855</v>
      </c>
      <c r="V35" s="23"/>
      <c r="W35" s="94" t="s">
        <v>1259</v>
      </c>
      <c r="X35" s="93" t="s">
        <v>861</v>
      </c>
      <c r="Y35" s="22" t="s">
        <v>1138</v>
      </c>
      <c r="Z35" s="44" t="s">
        <v>861</v>
      </c>
      <c r="AA35" s="47" t="s">
        <v>861</v>
      </c>
      <c r="AB35" s="47" t="s">
        <v>861</v>
      </c>
      <c r="AC35" s="45" t="s">
        <v>861</v>
      </c>
      <c r="AD35" s="40" t="s">
        <v>881</v>
      </c>
      <c r="AE35" s="40" t="s">
        <v>1663</v>
      </c>
      <c r="AF35" s="52"/>
      <c r="AG35" s="45" t="str">
        <f>IF(Table4[[#This Row],[      sparsity]]="x",IF(ISNUMBER(SEARCH("SLAM",Table4[[#This Row],[ground-truth]])),TRUE,"-"),"-")</f>
        <v>-</v>
      </c>
      <c r="AH35" s="45" t="str">
        <f>IF(ISNUMBER(SEARCH("keyframe",Table4[[#This Row],[mapping]])),IF(ISNUMBER(SEARCH("odometry",Table4[[#This Row],[localization]])),TRUE,"-"),"-")</f>
        <v>-</v>
      </c>
      <c r="AI35" s="57" t="str">
        <f>IF(ISNUMBER(SEARCH("keyframe",Table4[[#This Row],[mapping]])),IF(ISNUMBER(SEARCH("bundle",Table4[[#This Row],[localization]])),TRUE,"-"),"-")</f>
        <v>-</v>
      </c>
      <c r="AJ35" s="57" t="str">
        <f>IF(AND(ISLOGICAL(Table4[[#This Row],[vo+key]]),ISLOGICAL(Table4[[#This Row],[ba+key]])),TRUE,"-")</f>
        <v>-</v>
      </c>
      <c r="AK35" s="57" t="str">
        <f>IF(AND(ISNUMBER(SEARCH("odometry",Table4[[#This Row],[localization]])),ISNUMBER(SEARCH("camera",Table4[[#This Row],[sensor]])),ISNUMBER(SEARCH("imu",Table4[[#This Row],[sensor]]))),TRUE,"-")</f>
        <v>-</v>
      </c>
      <c r="AL35" s="60" t="str">
        <f>IF(ISNUMBER(SEARCH("image matching",Table4[[#This Row],[localization]])),TRUE,"-")</f>
        <v>-</v>
      </c>
    </row>
    <row r="36" spans="1:38" ht="20.399999999999999" x14ac:dyDescent="0.3">
      <c r="A36" s="68" t="s">
        <v>566</v>
      </c>
      <c r="B36" s="68" t="s">
        <v>567</v>
      </c>
      <c r="C36" s="68" t="s">
        <v>568</v>
      </c>
      <c r="D36" s="89">
        <v>2013</v>
      </c>
      <c r="E36" s="68" t="s">
        <v>569</v>
      </c>
      <c r="F36" s="90" t="s">
        <v>695</v>
      </c>
      <c r="G36" s="91" t="str">
        <f>_xlfn.CONCAT("\cite{",Table4[[#This Row],[bibtex id]],"}")</f>
        <v>\cite{churchill-newman:2013:0278364913499193}</v>
      </c>
      <c r="H36" s="64" t="s">
        <v>855</v>
      </c>
      <c r="I36" s="63" t="s">
        <v>1575</v>
      </c>
      <c r="J36" s="63" t="s">
        <v>1575</v>
      </c>
      <c r="K36" s="63" t="s">
        <v>1575</v>
      </c>
      <c r="L36" s="56" t="s">
        <v>1575</v>
      </c>
      <c r="M36" s="22" t="s">
        <v>1231</v>
      </c>
      <c r="N36" s="22" t="s">
        <v>1664</v>
      </c>
      <c r="O36" s="93" t="s">
        <v>861</v>
      </c>
      <c r="P36" s="23"/>
      <c r="Q36" s="23" t="s">
        <v>855</v>
      </c>
      <c r="R36" s="64" t="s">
        <v>855</v>
      </c>
      <c r="S36" s="56"/>
      <c r="T36" s="23"/>
      <c r="U36" s="23" t="s">
        <v>855</v>
      </c>
      <c r="V36" s="23"/>
      <c r="W36" s="94" t="s">
        <v>1255</v>
      </c>
      <c r="X36" s="93" t="s">
        <v>855</v>
      </c>
      <c r="Y36" s="22" t="s">
        <v>1101</v>
      </c>
      <c r="Z36" s="44">
        <v>37</v>
      </c>
      <c r="AA36" s="47">
        <v>0.7</v>
      </c>
      <c r="AB36" s="47" t="s">
        <v>861</v>
      </c>
      <c r="AC36" s="45" t="s">
        <v>1665</v>
      </c>
      <c r="AD36" s="40" t="s">
        <v>861</v>
      </c>
      <c r="AE36" s="40" t="s">
        <v>1801</v>
      </c>
      <c r="AF36" s="52"/>
      <c r="AG36" s="45" t="str">
        <f>IF(Table4[[#This Row],[      sparsity]]="x",IF(ISNUMBER(SEARCH("SLAM",Table4[[#This Row],[ground-truth]])),TRUE,"-"),"-")</f>
        <v>-</v>
      </c>
      <c r="AH36" s="45" t="str">
        <f>IF(ISNUMBER(SEARCH("keyframe",Table4[[#This Row],[mapping]])),IF(ISNUMBER(SEARCH("odometry",Table4[[#This Row],[localization]])),TRUE,"-"),"-")</f>
        <v>-</v>
      </c>
      <c r="AI36" s="57" t="str">
        <f>IF(ISNUMBER(SEARCH("keyframe",Table4[[#This Row],[mapping]])),IF(ISNUMBER(SEARCH("bundle",Table4[[#This Row],[localization]])),TRUE,"-"),"-")</f>
        <v>-</v>
      </c>
      <c r="AJ36" s="57" t="str">
        <f>IF(AND(ISLOGICAL(Table4[[#This Row],[vo+key]]),ISLOGICAL(Table4[[#This Row],[ba+key]])),TRUE,"-")</f>
        <v>-</v>
      </c>
      <c r="AK36" s="57" t="str">
        <f>IF(AND(ISNUMBER(SEARCH("odometry",Table4[[#This Row],[localization]])),ISNUMBER(SEARCH("camera",Table4[[#This Row],[sensor]])),ISNUMBER(SEARCH("imu",Table4[[#This Row],[sensor]]))),TRUE,"-")</f>
        <v>-</v>
      </c>
      <c r="AL36" s="60" t="str">
        <f>IF(ISNUMBER(SEARCH("image matching",Table4[[#This Row],[localization]])),TRUE,"-")</f>
        <v>-</v>
      </c>
    </row>
    <row r="37" spans="1:38" ht="20.399999999999999" x14ac:dyDescent="0.3">
      <c r="A37" s="68" t="s">
        <v>136</v>
      </c>
      <c r="B37" s="68" t="s">
        <v>137</v>
      </c>
      <c r="C37" s="68" t="s">
        <v>138</v>
      </c>
      <c r="D37" s="89">
        <v>2014</v>
      </c>
      <c r="E37" s="68" t="s">
        <v>139</v>
      </c>
      <c r="F37" s="90" t="s">
        <v>696</v>
      </c>
      <c r="G37" s="91" t="str">
        <f>_xlfn.CONCAT("\cite{",Table4[[#This Row],[bibtex id]],"}")</f>
        <v>\cite{pomerleau-et-al:2014:6907397}</v>
      </c>
      <c r="H37" s="64" t="s">
        <v>1575</v>
      </c>
      <c r="I37" s="63" t="s">
        <v>855</v>
      </c>
      <c r="J37" s="63" t="s">
        <v>1575</v>
      </c>
      <c r="K37" s="63" t="s">
        <v>1575</v>
      </c>
      <c r="L37" s="56" t="s">
        <v>1575</v>
      </c>
      <c r="M37" s="22" t="s">
        <v>1281</v>
      </c>
      <c r="N37" s="22" t="s">
        <v>1667</v>
      </c>
      <c r="O37" s="93" t="s">
        <v>861</v>
      </c>
      <c r="P37" s="23"/>
      <c r="Q37" s="23" t="s">
        <v>855</v>
      </c>
      <c r="R37" s="64"/>
      <c r="S37" s="56" t="s">
        <v>855</v>
      </c>
      <c r="T37" s="23"/>
      <c r="U37" s="23" t="s">
        <v>855</v>
      </c>
      <c r="V37" s="23"/>
      <c r="W37" s="94" t="s">
        <v>1283</v>
      </c>
      <c r="X37" s="93" t="s">
        <v>855</v>
      </c>
      <c r="Y37" s="22" t="s">
        <v>1668</v>
      </c>
      <c r="Z37" s="44">
        <v>3.9</v>
      </c>
      <c r="AA37" s="47">
        <v>1.3</v>
      </c>
      <c r="AB37" s="47" t="s">
        <v>861</v>
      </c>
      <c r="AC37" s="45" t="s">
        <v>1669</v>
      </c>
      <c r="AD37" s="40" t="s">
        <v>861</v>
      </c>
      <c r="AE37" s="40" t="s">
        <v>1670</v>
      </c>
      <c r="AF37" s="52"/>
      <c r="AG37" s="45" t="str">
        <f>IF(Table4[[#This Row],[      sparsity]]="x",IF(ISNUMBER(SEARCH("SLAM",Table4[[#This Row],[ground-truth]])),TRUE,"-"),"-")</f>
        <v>-</v>
      </c>
      <c r="AH37" s="45" t="str">
        <f>IF(ISNUMBER(SEARCH("keyframe",Table4[[#This Row],[mapping]])),IF(ISNUMBER(SEARCH("odometry",Table4[[#This Row],[localization]])),TRUE,"-"),"-")</f>
        <v>-</v>
      </c>
      <c r="AI37" s="57" t="str">
        <f>IF(ISNUMBER(SEARCH("keyframe",Table4[[#This Row],[mapping]])),IF(ISNUMBER(SEARCH("bundle",Table4[[#This Row],[localization]])),TRUE,"-"),"-")</f>
        <v>-</v>
      </c>
      <c r="AJ37" s="57" t="str">
        <f>IF(AND(ISLOGICAL(Table4[[#This Row],[vo+key]]),ISLOGICAL(Table4[[#This Row],[ba+key]])),TRUE,"-")</f>
        <v>-</v>
      </c>
      <c r="AK37" s="57" t="str">
        <f>IF(AND(ISNUMBER(SEARCH("odometry",Table4[[#This Row],[localization]])),ISNUMBER(SEARCH("camera",Table4[[#This Row],[sensor]])),ISNUMBER(SEARCH("imu",Table4[[#This Row],[sensor]]))),TRUE,"-")</f>
        <v>-</v>
      </c>
      <c r="AL37" s="60" t="str">
        <f>IF(ISNUMBER(SEARCH("image matching",Table4[[#This Row],[localization]])),TRUE,"-")</f>
        <v>-</v>
      </c>
    </row>
    <row r="38" spans="1:38" ht="30.6" x14ac:dyDescent="0.3">
      <c r="A38" s="68" t="s">
        <v>307</v>
      </c>
      <c r="B38" s="68" t="s">
        <v>308</v>
      </c>
      <c r="C38" s="68" t="s">
        <v>309</v>
      </c>
      <c r="D38" s="89">
        <v>2014</v>
      </c>
      <c r="E38" s="68" t="s">
        <v>310</v>
      </c>
      <c r="F38" s="90" t="s">
        <v>697</v>
      </c>
      <c r="G38" s="91" t="str">
        <f>_xlfn.CONCAT("\cite{",Table4[[#This Row],[bibtex id]],"}")</f>
        <v>\cite{murphy-sibley:2014:6907022}</v>
      </c>
      <c r="H38" s="64" t="s">
        <v>855</v>
      </c>
      <c r="I38" s="63" t="s">
        <v>1575</v>
      </c>
      <c r="J38" s="63" t="s">
        <v>855</v>
      </c>
      <c r="K38" s="63" t="s">
        <v>1575</v>
      </c>
      <c r="L38" s="56" t="s">
        <v>1575</v>
      </c>
      <c r="M38" s="22" t="s">
        <v>1419</v>
      </c>
      <c r="N38" s="22" t="s">
        <v>1662</v>
      </c>
      <c r="O38" s="93" t="s">
        <v>861</v>
      </c>
      <c r="P38" s="23"/>
      <c r="Q38" s="23" t="s">
        <v>855</v>
      </c>
      <c r="R38" s="64"/>
      <c r="S38" s="56" t="s">
        <v>855</v>
      </c>
      <c r="T38" s="23"/>
      <c r="U38" s="23" t="s">
        <v>855</v>
      </c>
      <c r="V38" s="23"/>
      <c r="W38" s="94" t="s">
        <v>1136</v>
      </c>
      <c r="X38" s="93" t="s">
        <v>855</v>
      </c>
      <c r="Y38" s="22" t="s">
        <v>861</v>
      </c>
      <c r="Z38" s="44" t="s">
        <v>861</v>
      </c>
      <c r="AA38" s="47" t="s">
        <v>861</v>
      </c>
      <c r="AB38" s="47" t="s">
        <v>861</v>
      </c>
      <c r="AC38" s="45" t="s">
        <v>1671</v>
      </c>
      <c r="AD38" s="40" t="s">
        <v>881</v>
      </c>
      <c r="AE38" s="40" t="s">
        <v>1672</v>
      </c>
      <c r="AF38" s="52"/>
      <c r="AG38" s="45" t="str">
        <f>IF(Table4[[#This Row],[      sparsity]]="x",IF(ISNUMBER(SEARCH("SLAM",Table4[[#This Row],[ground-truth]])),TRUE,"-"),"-")</f>
        <v>-</v>
      </c>
      <c r="AH38" s="45" t="str">
        <f>IF(ISNUMBER(SEARCH("keyframe",Table4[[#This Row],[mapping]])),IF(ISNUMBER(SEARCH("odometry",Table4[[#This Row],[localization]])),TRUE,"-"),"-")</f>
        <v>-</v>
      </c>
      <c r="AI38" s="57" t="str">
        <f>IF(ISNUMBER(SEARCH("keyframe",Table4[[#This Row],[mapping]])),IF(ISNUMBER(SEARCH("bundle",Table4[[#This Row],[localization]])),TRUE,"-"),"-")</f>
        <v>-</v>
      </c>
      <c r="AJ38" s="57" t="str">
        <f>IF(AND(ISLOGICAL(Table4[[#This Row],[vo+key]]),ISLOGICAL(Table4[[#This Row],[ba+key]])),TRUE,"-")</f>
        <v>-</v>
      </c>
      <c r="AK38" s="57" t="str">
        <f>IF(AND(ISNUMBER(SEARCH("odometry",Table4[[#This Row],[localization]])),ISNUMBER(SEARCH("camera",Table4[[#This Row],[sensor]])),ISNUMBER(SEARCH("imu",Table4[[#This Row],[sensor]]))),TRUE,"-")</f>
        <v>-</v>
      </c>
      <c r="AL38" s="60" t="str">
        <f>IF(ISNUMBER(SEARCH("image matching",Table4[[#This Row],[localization]])),TRUE,"-")</f>
        <v>-</v>
      </c>
    </row>
    <row r="39" spans="1:38" ht="20.399999999999999" x14ac:dyDescent="0.3">
      <c r="A39" s="68" t="s">
        <v>390</v>
      </c>
      <c r="B39" s="68" t="s">
        <v>391</v>
      </c>
      <c r="C39" s="68" t="s">
        <v>392</v>
      </c>
      <c r="D39" s="89">
        <v>2014</v>
      </c>
      <c r="E39" s="68" t="s">
        <v>393</v>
      </c>
      <c r="F39" s="90" t="s">
        <v>698</v>
      </c>
      <c r="G39" s="91" t="str">
        <f>_xlfn.CONCAT("\cite{",Table4[[#This Row],[bibtex id]],"}")</f>
        <v>\cite{carlevaris-bianco-et-al:2014:2347571}</v>
      </c>
      <c r="H39" s="64" t="s">
        <v>1575</v>
      </c>
      <c r="I39" s="63" t="s">
        <v>1575</v>
      </c>
      <c r="J39" s="63" t="s">
        <v>855</v>
      </c>
      <c r="K39" s="63" t="s">
        <v>1575</v>
      </c>
      <c r="L39" s="56" t="s">
        <v>1575</v>
      </c>
      <c r="M39" s="22" t="s">
        <v>1673</v>
      </c>
      <c r="N39" s="22" t="s">
        <v>1633</v>
      </c>
      <c r="O39" s="93" t="s">
        <v>861</v>
      </c>
      <c r="P39" s="23"/>
      <c r="Q39" s="23" t="s">
        <v>855</v>
      </c>
      <c r="R39" s="64" t="s">
        <v>855</v>
      </c>
      <c r="S39" s="56" t="s">
        <v>855</v>
      </c>
      <c r="T39" s="23"/>
      <c r="U39" s="23" t="s">
        <v>855</v>
      </c>
      <c r="V39" s="23" t="s">
        <v>855</v>
      </c>
      <c r="W39" s="94" t="s">
        <v>1827</v>
      </c>
      <c r="X39" s="95" t="s">
        <v>861</v>
      </c>
      <c r="Y39" s="22" t="s">
        <v>1637</v>
      </c>
      <c r="Z39" s="44" t="s">
        <v>861</v>
      </c>
      <c r="AA39" s="47" t="s">
        <v>861</v>
      </c>
      <c r="AB39" s="47" t="s">
        <v>861</v>
      </c>
      <c r="AC39" s="45" t="s">
        <v>861</v>
      </c>
      <c r="AD39" s="40" t="s">
        <v>1269</v>
      </c>
      <c r="AE39" s="40" t="s">
        <v>1802</v>
      </c>
      <c r="AF39" s="52"/>
      <c r="AG39" s="45" t="str">
        <f>IF(Table4[[#This Row],[      sparsity]]="x",IF(ISNUMBER(SEARCH("SLAM",Table4[[#This Row],[ground-truth]])),TRUE,"-"),"-")</f>
        <v>-</v>
      </c>
      <c r="AH39" s="45" t="str">
        <f>IF(ISNUMBER(SEARCH("keyframe",Table4[[#This Row],[mapping]])),IF(ISNUMBER(SEARCH("odometry",Table4[[#This Row],[localization]])),TRUE,"-"),"-")</f>
        <v>-</v>
      </c>
      <c r="AI39" s="57" t="str">
        <f>IF(ISNUMBER(SEARCH("keyframe",Table4[[#This Row],[mapping]])),IF(ISNUMBER(SEARCH("bundle",Table4[[#This Row],[localization]])),TRUE,"-"),"-")</f>
        <v>-</v>
      </c>
      <c r="AJ39" s="57" t="str">
        <f>IF(AND(ISLOGICAL(Table4[[#This Row],[vo+key]]),ISLOGICAL(Table4[[#This Row],[ba+key]])),TRUE,"-")</f>
        <v>-</v>
      </c>
      <c r="AK39" s="57" t="str">
        <f>IF(AND(ISNUMBER(SEARCH("odometry",Table4[[#This Row],[localization]])),ISNUMBER(SEARCH("camera",Table4[[#This Row],[sensor]])),ISNUMBER(SEARCH("imu",Table4[[#This Row],[sensor]]))),TRUE,"-")</f>
        <v>-</v>
      </c>
      <c r="AL39" s="60" t="str">
        <f>IF(ISNUMBER(SEARCH("image matching",Table4[[#This Row],[localization]])),TRUE,"-")</f>
        <v>-</v>
      </c>
    </row>
    <row r="40" spans="1:38" ht="20.399999999999999" x14ac:dyDescent="0.3">
      <c r="A40" s="68" t="s">
        <v>506</v>
      </c>
      <c r="B40" s="68" t="s">
        <v>507</v>
      </c>
      <c r="C40" s="68" t="s">
        <v>508</v>
      </c>
      <c r="D40" s="89">
        <v>2014</v>
      </c>
      <c r="E40" s="68" t="s">
        <v>509</v>
      </c>
      <c r="F40" s="90" t="s">
        <v>699</v>
      </c>
      <c r="G40" s="91" t="str">
        <f>_xlfn.CONCAT("\cite{",Table4[[#This Row],[bibtex id]],"}")</f>
        <v>\cite{williams-et-al:2014:0278364914531056}</v>
      </c>
      <c r="H40" s="64" t="s">
        <v>1575</v>
      </c>
      <c r="I40" s="63" t="s">
        <v>1575</v>
      </c>
      <c r="J40" s="63" t="s">
        <v>1575</v>
      </c>
      <c r="K40" s="63" t="s">
        <v>1575</v>
      </c>
      <c r="L40" s="56" t="s">
        <v>855</v>
      </c>
      <c r="M40" s="22" t="s">
        <v>1367</v>
      </c>
      <c r="N40" s="22" t="s">
        <v>1633</v>
      </c>
      <c r="O40" s="93" t="s">
        <v>861</v>
      </c>
      <c r="P40" s="23"/>
      <c r="Q40" s="23" t="s">
        <v>855</v>
      </c>
      <c r="R40" s="64"/>
      <c r="S40" s="56" t="s">
        <v>855</v>
      </c>
      <c r="T40" s="23" t="s">
        <v>855</v>
      </c>
      <c r="U40" s="23" t="s">
        <v>855</v>
      </c>
      <c r="V40" s="23"/>
      <c r="W40" s="94" t="s">
        <v>1264</v>
      </c>
      <c r="X40" s="93" t="s">
        <v>855</v>
      </c>
      <c r="Y40" s="22" t="s">
        <v>1674</v>
      </c>
      <c r="Z40" s="44" t="s">
        <v>861</v>
      </c>
      <c r="AA40" s="47" t="s">
        <v>861</v>
      </c>
      <c r="AB40" s="47" t="s">
        <v>861</v>
      </c>
      <c r="AC40" s="45" t="s">
        <v>861</v>
      </c>
      <c r="AD40" s="40" t="s">
        <v>937</v>
      </c>
      <c r="AE40" s="40" t="s">
        <v>1675</v>
      </c>
      <c r="AF40" s="52"/>
      <c r="AG40" s="45" t="str">
        <f>IF(Table4[[#This Row],[      sparsity]]="x",IF(ISNUMBER(SEARCH("SLAM",Table4[[#This Row],[ground-truth]])),TRUE,"-"),"-")</f>
        <v>-</v>
      </c>
      <c r="AH40" s="45" t="str">
        <f>IF(ISNUMBER(SEARCH("keyframe",Table4[[#This Row],[mapping]])),IF(ISNUMBER(SEARCH("odometry",Table4[[#This Row],[localization]])),TRUE,"-"),"-")</f>
        <v>-</v>
      </c>
      <c r="AI40" s="57" t="str">
        <f>IF(ISNUMBER(SEARCH("keyframe",Table4[[#This Row],[mapping]])),IF(ISNUMBER(SEARCH("bundle",Table4[[#This Row],[localization]])),TRUE,"-"),"-")</f>
        <v>-</v>
      </c>
      <c r="AJ40" s="57" t="str">
        <f>IF(AND(ISLOGICAL(Table4[[#This Row],[vo+key]]),ISLOGICAL(Table4[[#This Row],[ba+key]])),TRUE,"-")</f>
        <v>-</v>
      </c>
      <c r="AK40" s="59" t="b">
        <f>IF(AND(ISNUMBER(SEARCH("odometry",Table4[[#This Row],[localization]])),ISNUMBER(SEARCH("camera",Table4[[#This Row],[sensor]])),ISNUMBER(SEARCH("imu",Table4[[#This Row],[sensor]]))),TRUE,"-")</f>
        <v>1</v>
      </c>
      <c r="AL40" s="60" t="str">
        <f>IF(ISNUMBER(SEARCH("image matching",Table4[[#This Row],[localization]])),TRUE,"-")</f>
        <v>-</v>
      </c>
    </row>
    <row r="41" spans="1:38" ht="20.399999999999999" x14ac:dyDescent="0.3">
      <c r="A41" s="68" t="s">
        <v>98</v>
      </c>
      <c r="B41" s="68" t="s">
        <v>99</v>
      </c>
      <c r="C41" s="68" t="s">
        <v>95</v>
      </c>
      <c r="D41" s="89">
        <v>2015</v>
      </c>
      <c r="E41" s="68" t="s">
        <v>100</v>
      </c>
      <c r="F41" s="90" t="s">
        <v>700</v>
      </c>
      <c r="G41" s="91" t="str">
        <f>_xlfn.CONCAT("\cite{",Table4[[#This Row],[bibtex id]],"}")</f>
        <v>\cite{einhorn-gross:2015:008}</v>
      </c>
      <c r="H41" s="64" t="s">
        <v>1575</v>
      </c>
      <c r="I41" s="63" t="s">
        <v>855</v>
      </c>
      <c r="J41" s="63" t="s">
        <v>855</v>
      </c>
      <c r="K41" s="63" t="s">
        <v>1575</v>
      </c>
      <c r="L41" s="56" t="s">
        <v>1575</v>
      </c>
      <c r="M41" s="22" t="s">
        <v>1197</v>
      </c>
      <c r="N41" s="22" t="s">
        <v>1676</v>
      </c>
      <c r="O41" s="93" t="s">
        <v>861</v>
      </c>
      <c r="P41" s="23"/>
      <c r="Q41" s="23" t="s">
        <v>855</v>
      </c>
      <c r="R41" s="64" t="s">
        <v>855</v>
      </c>
      <c r="S41" s="56"/>
      <c r="T41" s="23"/>
      <c r="U41" s="23" t="s">
        <v>855</v>
      </c>
      <c r="V41" s="23"/>
      <c r="W41" s="94" t="s">
        <v>1825</v>
      </c>
      <c r="X41" s="95" t="s">
        <v>855</v>
      </c>
      <c r="Y41" s="22" t="s">
        <v>861</v>
      </c>
      <c r="Z41" s="44">
        <v>7</v>
      </c>
      <c r="AA41" s="47" t="s">
        <v>861</v>
      </c>
      <c r="AB41" s="47">
        <v>3</v>
      </c>
      <c r="AC41" s="45" t="s">
        <v>1608</v>
      </c>
      <c r="AD41" s="40" t="s">
        <v>861</v>
      </c>
      <c r="AE41" s="40" t="s">
        <v>1641</v>
      </c>
      <c r="AF41" s="52"/>
      <c r="AG41" s="45" t="str">
        <f>IF(Table4[[#This Row],[      sparsity]]="x",IF(ISNUMBER(SEARCH("SLAM",Table4[[#This Row],[ground-truth]])),TRUE,"-"),"-")</f>
        <v>-</v>
      </c>
      <c r="AH41" s="45" t="str">
        <f>IF(ISNUMBER(SEARCH("keyframe",Table4[[#This Row],[mapping]])),IF(ISNUMBER(SEARCH("odometry",Table4[[#This Row],[localization]])),TRUE,"-"),"-")</f>
        <v>-</v>
      </c>
      <c r="AI41" s="57" t="str">
        <f>IF(ISNUMBER(SEARCH("keyframe",Table4[[#This Row],[mapping]])),IF(ISNUMBER(SEARCH("bundle",Table4[[#This Row],[localization]])),TRUE,"-"),"-")</f>
        <v>-</v>
      </c>
      <c r="AJ41" s="57" t="str">
        <f>IF(AND(ISLOGICAL(Table4[[#This Row],[vo+key]]),ISLOGICAL(Table4[[#This Row],[ba+key]])),TRUE,"-")</f>
        <v>-</v>
      </c>
      <c r="AK41" s="57" t="str">
        <f>IF(AND(ISNUMBER(SEARCH("odometry",Table4[[#This Row],[localization]])),ISNUMBER(SEARCH("camera",Table4[[#This Row],[sensor]])),ISNUMBER(SEARCH("imu",Table4[[#This Row],[sensor]]))),TRUE,"-")</f>
        <v>-</v>
      </c>
      <c r="AL41" s="60" t="str">
        <f>IF(ISNUMBER(SEARCH("image matching",Table4[[#This Row],[localization]])),TRUE,"-")</f>
        <v>-</v>
      </c>
    </row>
    <row r="42" spans="1:38" ht="20.399999999999999" x14ac:dyDescent="0.3">
      <c r="A42" s="68" t="s">
        <v>248</v>
      </c>
      <c r="B42" s="68" t="s">
        <v>249</v>
      </c>
      <c r="C42" s="68" t="s">
        <v>250</v>
      </c>
      <c r="D42" s="89">
        <v>2015</v>
      </c>
      <c r="E42" s="68" t="s">
        <v>251</v>
      </c>
      <c r="F42" s="90" t="s">
        <v>701</v>
      </c>
      <c r="G42" s="91" t="str">
        <f>_xlfn.CONCAT("\cite{",Table4[[#This Row],[bibtex id]],"}")</f>
        <v>\cite{pérez-et-al:2015:y}</v>
      </c>
      <c r="H42" s="64" t="s">
        <v>855</v>
      </c>
      <c r="I42" s="63" t="s">
        <v>1575</v>
      </c>
      <c r="J42" s="63" t="s">
        <v>1575</v>
      </c>
      <c r="K42" s="63" t="s">
        <v>1575</v>
      </c>
      <c r="L42" s="56" t="s">
        <v>1575</v>
      </c>
      <c r="M42" s="22" t="s">
        <v>1292</v>
      </c>
      <c r="N42" s="22" t="s">
        <v>1677</v>
      </c>
      <c r="O42" s="93" t="s">
        <v>861</v>
      </c>
      <c r="P42" s="23" t="s">
        <v>855</v>
      </c>
      <c r="Q42" s="23" t="s">
        <v>855</v>
      </c>
      <c r="R42" s="64"/>
      <c r="S42" s="56" t="s">
        <v>855</v>
      </c>
      <c r="T42" s="23"/>
      <c r="U42" s="23" t="s">
        <v>855</v>
      </c>
      <c r="V42" s="23"/>
      <c r="W42" s="94" t="s">
        <v>1293</v>
      </c>
      <c r="X42" s="95" t="s">
        <v>855</v>
      </c>
      <c r="Y42" s="22" t="s">
        <v>1612</v>
      </c>
      <c r="Z42" s="44">
        <v>11.5</v>
      </c>
      <c r="AA42" s="47" t="s">
        <v>861</v>
      </c>
      <c r="AB42" s="47">
        <v>3.5</v>
      </c>
      <c r="AC42" s="45" t="s">
        <v>861</v>
      </c>
      <c r="AD42" s="40" t="s">
        <v>861</v>
      </c>
      <c r="AE42" s="40" t="s">
        <v>1362</v>
      </c>
      <c r="AF42" s="52"/>
      <c r="AG42" s="45" t="str">
        <f>IF(Table4[[#This Row],[      sparsity]]="x",IF(ISNUMBER(SEARCH("SLAM",Table4[[#This Row],[ground-truth]])),TRUE,"-"),"-")</f>
        <v>-</v>
      </c>
      <c r="AH42" s="45" t="str">
        <f>IF(ISNUMBER(SEARCH("keyframe",Table4[[#This Row],[mapping]])),IF(ISNUMBER(SEARCH("odometry",Table4[[#This Row],[localization]])),TRUE,"-"),"-")</f>
        <v>-</v>
      </c>
      <c r="AI42" s="57" t="str">
        <f>IF(ISNUMBER(SEARCH("keyframe",Table4[[#This Row],[mapping]])),IF(ISNUMBER(SEARCH("bundle",Table4[[#This Row],[localization]])),TRUE,"-"),"-")</f>
        <v>-</v>
      </c>
      <c r="AJ42" s="57" t="str">
        <f>IF(AND(ISLOGICAL(Table4[[#This Row],[vo+key]]),ISLOGICAL(Table4[[#This Row],[ba+key]])),TRUE,"-")</f>
        <v>-</v>
      </c>
      <c r="AK42" s="57" t="str">
        <f>IF(AND(ISNUMBER(SEARCH("odometry",Table4[[#This Row],[localization]])),ISNUMBER(SEARCH("camera",Table4[[#This Row],[sensor]])),ISNUMBER(SEARCH("imu",Table4[[#This Row],[sensor]]))),TRUE,"-")</f>
        <v>-</v>
      </c>
      <c r="AL42" s="60" t="str">
        <f>IF(ISNUMBER(SEARCH("image matching",Table4[[#This Row],[localization]])),TRUE,"-")</f>
        <v>-</v>
      </c>
    </row>
    <row r="43" spans="1:38" x14ac:dyDescent="0.3">
      <c r="A43" s="68" t="s">
        <v>225</v>
      </c>
      <c r="B43" s="68" t="s">
        <v>226</v>
      </c>
      <c r="C43" s="68" t="s">
        <v>227</v>
      </c>
      <c r="D43" s="89">
        <v>2015</v>
      </c>
      <c r="E43" s="68" t="s">
        <v>228</v>
      </c>
      <c r="F43" s="90" t="s">
        <v>702</v>
      </c>
      <c r="G43" s="91" t="str">
        <f>_xlfn.CONCAT("\cite{",Table4[[#This Row],[bibtex id]],"}")</f>
        <v>\cite{li-et-al:2015:7139706}</v>
      </c>
      <c r="H43" s="64" t="s">
        <v>855</v>
      </c>
      <c r="I43" s="63" t="s">
        <v>1575</v>
      </c>
      <c r="J43" s="63" t="s">
        <v>1575</v>
      </c>
      <c r="K43" s="63" t="s">
        <v>855</v>
      </c>
      <c r="L43" s="56" t="s">
        <v>1575</v>
      </c>
      <c r="M43" s="22" t="s">
        <v>1625</v>
      </c>
      <c r="N43" s="22" t="s">
        <v>1633</v>
      </c>
      <c r="O43" s="93" t="s">
        <v>861</v>
      </c>
      <c r="P43" s="23" t="s">
        <v>861</v>
      </c>
      <c r="Q43" s="23" t="s">
        <v>861</v>
      </c>
      <c r="R43" s="64"/>
      <c r="S43" s="56" t="s">
        <v>855</v>
      </c>
      <c r="T43" s="23"/>
      <c r="U43" s="23"/>
      <c r="V43" s="23" t="s">
        <v>855</v>
      </c>
      <c r="W43" s="94" t="s">
        <v>1184</v>
      </c>
      <c r="X43" s="93" t="s">
        <v>855</v>
      </c>
      <c r="Y43" s="22" t="s">
        <v>1138</v>
      </c>
      <c r="Z43" s="44" t="s">
        <v>861</v>
      </c>
      <c r="AA43" s="47" t="s">
        <v>861</v>
      </c>
      <c r="AB43" s="47" t="s">
        <v>861</v>
      </c>
      <c r="AC43" s="45" t="s">
        <v>1094</v>
      </c>
      <c r="AD43" s="40" t="s">
        <v>861</v>
      </c>
      <c r="AE43" s="40" t="s">
        <v>1473</v>
      </c>
      <c r="AF43" s="52"/>
      <c r="AG43" s="45" t="str">
        <f>IF(Table4[[#This Row],[      sparsity]]="x",IF(ISNUMBER(SEARCH("SLAM",Table4[[#This Row],[ground-truth]])),TRUE,"-"),"-")</f>
        <v>-</v>
      </c>
      <c r="AH43" s="45" t="str">
        <f>IF(ISNUMBER(SEARCH("keyframe",Table4[[#This Row],[mapping]])),IF(ISNUMBER(SEARCH("odometry",Table4[[#This Row],[localization]])),TRUE,"-"),"-")</f>
        <v>-</v>
      </c>
      <c r="AI43" s="57" t="str">
        <f>IF(ISNUMBER(SEARCH("keyframe",Table4[[#This Row],[mapping]])),IF(ISNUMBER(SEARCH("bundle",Table4[[#This Row],[localization]])),TRUE,"-"),"-")</f>
        <v>-</v>
      </c>
      <c r="AJ43" s="57" t="str">
        <f>IF(AND(ISLOGICAL(Table4[[#This Row],[vo+key]]),ISLOGICAL(Table4[[#This Row],[ba+key]])),TRUE,"-")</f>
        <v>-</v>
      </c>
      <c r="AK43" s="57" t="str">
        <f>IF(AND(ISNUMBER(SEARCH("odometry",Table4[[#This Row],[localization]])),ISNUMBER(SEARCH("camera",Table4[[#This Row],[sensor]])),ISNUMBER(SEARCH("imu",Table4[[#This Row],[sensor]]))),TRUE,"-")</f>
        <v>-</v>
      </c>
      <c r="AL43" s="60" t="str">
        <f>IF(ISNUMBER(SEARCH("image matching",Table4[[#This Row],[localization]])),TRUE,"-")</f>
        <v>-</v>
      </c>
    </row>
    <row r="44" spans="1:38" ht="40.799999999999997" x14ac:dyDescent="0.3">
      <c r="A44" s="68" t="s">
        <v>371</v>
      </c>
      <c r="B44" s="68" t="s">
        <v>372</v>
      </c>
      <c r="C44" s="68" t="s">
        <v>373</v>
      </c>
      <c r="D44" s="89">
        <v>2015</v>
      </c>
      <c r="E44" s="68" t="s">
        <v>374</v>
      </c>
      <c r="F44" s="90" t="s">
        <v>703</v>
      </c>
      <c r="G44" s="91" t="str">
        <f>_xlfn.CONCAT("\cite{",Table4[[#This Row],[bibtex id]],"}")</f>
        <v>\cite{mohan-et-al:2015:7139966}</v>
      </c>
      <c r="H44" s="64" t="s">
        <v>1575</v>
      </c>
      <c r="I44" s="63" t="s">
        <v>1575</v>
      </c>
      <c r="J44" s="63" t="s">
        <v>1575</v>
      </c>
      <c r="K44" s="63" t="s">
        <v>1575</v>
      </c>
      <c r="L44" s="56" t="s">
        <v>855</v>
      </c>
      <c r="M44" s="22" t="s">
        <v>1777</v>
      </c>
      <c r="N44" s="22" t="s">
        <v>1606</v>
      </c>
      <c r="O44" s="93" t="s">
        <v>861</v>
      </c>
      <c r="P44" s="23" t="s">
        <v>855</v>
      </c>
      <c r="Q44" s="23" t="s">
        <v>855</v>
      </c>
      <c r="R44" s="64"/>
      <c r="S44" s="56" t="s">
        <v>855</v>
      </c>
      <c r="T44" s="23"/>
      <c r="U44" s="23" t="s">
        <v>855</v>
      </c>
      <c r="V44" s="23"/>
      <c r="W44" s="94" t="s">
        <v>1136</v>
      </c>
      <c r="X44" s="93" t="s">
        <v>861</v>
      </c>
      <c r="Y44" s="22" t="s">
        <v>861</v>
      </c>
      <c r="Z44" s="44" t="s">
        <v>861</v>
      </c>
      <c r="AA44" s="47" t="s">
        <v>861</v>
      </c>
      <c r="AB44" s="47" t="s">
        <v>861</v>
      </c>
      <c r="AC44" s="45" t="s">
        <v>861</v>
      </c>
      <c r="AD44" s="40" t="s">
        <v>1584</v>
      </c>
      <c r="AE44" s="40" t="s">
        <v>1678</v>
      </c>
      <c r="AF44" s="52"/>
      <c r="AG44" s="45" t="str">
        <f>IF(Table4[[#This Row],[      sparsity]]="x",IF(ISNUMBER(SEARCH("SLAM",Table4[[#This Row],[ground-truth]])),TRUE,"-"),"-")</f>
        <v>-</v>
      </c>
      <c r="AH44" s="45" t="str">
        <f>IF(ISNUMBER(SEARCH("keyframe",Table4[[#This Row],[mapping]])),IF(ISNUMBER(SEARCH("odometry",Table4[[#This Row],[localization]])),TRUE,"-"),"-")</f>
        <v>-</v>
      </c>
      <c r="AI44" s="57" t="str">
        <f>IF(ISNUMBER(SEARCH("keyframe",Table4[[#This Row],[mapping]])),IF(ISNUMBER(SEARCH("bundle",Table4[[#This Row],[localization]])),TRUE,"-"),"-")</f>
        <v>-</v>
      </c>
      <c r="AJ44" s="57" t="str">
        <f>IF(AND(ISLOGICAL(Table4[[#This Row],[vo+key]]),ISLOGICAL(Table4[[#This Row],[ba+key]])),TRUE,"-")</f>
        <v>-</v>
      </c>
      <c r="AK44" s="57" t="str">
        <f>IF(AND(ISNUMBER(SEARCH("odometry",Table4[[#This Row],[localization]])),ISNUMBER(SEARCH("camera",Table4[[#This Row],[sensor]])),ISNUMBER(SEARCH("imu",Table4[[#This Row],[sensor]]))),TRUE,"-")</f>
        <v>-</v>
      </c>
      <c r="AL44" s="60" t="str">
        <f>IF(ISNUMBER(SEARCH("image matching",Table4[[#This Row],[localization]])),TRUE,"-")</f>
        <v>-</v>
      </c>
    </row>
    <row r="45" spans="1:38" ht="20.399999999999999" x14ac:dyDescent="0.3">
      <c r="A45" s="68" t="s">
        <v>350</v>
      </c>
      <c r="B45" s="68" t="s">
        <v>351</v>
      </c>
      <c r="C45" s="68" t="s">
        <v>352</v>
      </c>
      <c r="D45" s="89">
        <v>2015</v>
      </c>
      <c r="E45" s="68" t="s">
        <v>353</v>
      </c>
      <c r="F45" s="90" t="s">
        <v>704</v>
      </c>
      <c r="G45" s="91" t="str">
        <f>_xlfn.CONCAT("\cite{",Table4[[#This Row],[bibtex id]],"}")</f>
        <v>\cite{dymczyk-et-al:2015:7139575}</v>
      </c>
      <c r="H45" s="64" t="s">
        <v>1575</v>
      </c>
      <c r="I45" s="63" t="s">
        <v>1575</v>
      </c>
      <c r="J45" s="63" t="s">
        <v>855</v>
      </c>
      <c r="K45" s="63" t="s">
        <v>1575</v>
      </c>
      <c r="L45" s="56" t="s">
        <v>1575</v>
      </c>
      <c r="M45" s="22" t="s">
        <v>1625</v>
      </c>
      <c r="N45" s="22" t="s">
        <v>1662</v>
      </c>
      <c r="O45" s="93" t="s">
        <v>861</v>
      </c>
      <c r="P45" s="23" t="s">
        <v>855</v>
      </c>
      <c r="Q45" s="23" t="s">
        <v>855</v>
      </c>
      <c r="R45" s="64"/>
      <c r="S45" s="56" t="s">
        <v>855</v>
      </c>
      <c r="T45" s="23"/>
      <c r="U45" s="23" t="s">
        <v>855</v>
      </c>
      <c r="V45" s="23"/>
      <c r="W45" s="94" t="s">
        <v>1161</v>
      </c>
      <c r="X45" s="93" t="s">
        <v>855</v>
      </c>
      <c r="Y45" s="22" t="s">
        <v>1637</v>
      </c>
      <c r="Z45" s="44">
        <v>1.034</v>
      </c>
      <c r="AA45" s="47" t="s">
        <v>861</v>
      </c>
      <c r="AB45" s="47" t="s">
        <v>861</v>
      </c>
      <c r="AC45" s="45" t="s">
        <v>1680</v>
      </c>
      <c r="AD45" s="40" t="s">
        <v>861</v>
      </c>
      <c r="AE45" s="40" t="s">
        <v>1797</v>
      </c>
      <c r="AF45" s="52"/>
      <c r="AG45" s="45" t="str">
        <f>IF(Table4[[#This Row],[      sparsity]]="x",IF(ISNUMBER(SEARCH("SLAM",Table4[[#This Row],[ground-truth]])),TRUE,"-"),"-")</f>
        <v>-</v>
      </c>
      <c r="AH45" s="45" t="str">
        <f>IF(ISNUMBER(SEARCH("keyframe",Table4[[#This Row],[mapping]])),IF(ISNUMBER(SEARCH("odometry",Table4[[#This Row],[localization]])),TRUE,"-"),"-")</f>
        <v>-</v>
      </c>
      <c r="AI45" s="57" t="str">
        <f>IF(ISNUMBER(SEARCH("keyframe",Table4[[#This Row],[mapping]])),IF(ISNUMBER(SEARCH("bundle",Table4[[#This Row],[localization]])),TRUE,"-"),"-")</f>
        <v>-</v>
      </c>
      <c r="AJ45" s="57" t="str">
        <f>IF(AND(ISLOGICAL(Table4[[#This Row],[vo+key]]),ISLOGICAL(Table4[[#This Row],[ba+key]])),TRUE,"-")</f>
        <v>-</v>
      </c>
      <c r="AK45" s="57" t="str">
        <f>IF(AND(ISNUMBER(SEARCH("odometry",Table4[[#This Row],[localization]])),ISNUMBER(SEARCH("camera",Table4[[#This Row],[sensor]])),ISNUMBER(SEARCH("imu",Table4[[#This Row],[sensor]]))),TRUE,"-")</f>
        <v>-</v>
      </c>
      <c r="AL45" s="60" t="str">
        <f>IF(ISNUMBER(SEARCH("image matching",Table4[[#This Row],[localization]])),TRUE,"-")</f>
        <v>-</v>
      </c>
    </row>
    <row r="46" spans="1:38" x14ac:dyDescent="0.3">
      <c r="A46" s="68" t="s">
        <v>375</v>
      </c>
      <c r="B46" s="68" t="s">
        <v>376</v>
      </c>
      <c r="C46" s="68" t="s">
        <v>377</v>
      </c>
      <c r="D46" s="89">
        <v>2015</v>
      </c>
      <c r="E46" s="68" t="s">
        <v>378</v>
      </c>
      <c r="F46" s="90" t="s">
        <v>705</v>
      </c>
      <c r="G46" s="91" t="str">
        <f>_xlfn.CONCAT("\cite{",Table4[[#This Row],[bibtex id]],"}")</f>
        <v>\cite{rapp-et-al:2015:77}</v>
      </c>
      <c r="H46" s="64" t="s">
        <v>1575</v>
      </c>
      <c r="I46" s="63" t="s">
        <v>855</v>
      </c>
      <c r="J46" s="63" t="s">
        <v>1575</v>
      </c>
      <c r="K46" s="63" t="s">
        <v>1575</v>
      </c>
      <c r="L46" s="56" t="s">
        <v>1575</v>
      </c>
      <c r="M46" s="22" t="s">
        <v>1160</v>
      </c>
      <c r="N46" s="22" t="s">
        <v>1638</v>
      </c>
      <c r="O46" s="93" t="s">
        <v>861</v>
      </c>
      <c r="P46" s="23" t="s">
        <v>861</v>
      </c>
      <c r="Q46" s="23" t="s">
        <v>861</v>
      </c>
      <c r="R46" s="64"/>
      <c r="S46" s="56" t="s">
        <v>855</v>
      </c>
      <c r="T46" s="23"/>
      <c r="U46" s="23" t="s">
        <v>855</v>
      </c>
      <c r="V46" s="23"/>
      <c r="W46" s="94" t="s">
        <v>1311</v>
      </c>
      <c r="X46" s="93" t="s">
        <v>855</v>
      </c>
      <c r="Y46" s="22" t="s">
        <v>861</v>
      </c>
      <c r="Z46" s="44" t="s">
        <v>861</v>
      </c>
      <c r="AA46" s="47" t="s">
        <v>861</v>
      </c>
      <c r="AB46" s="47" t="s">
        <v>861</v>
      </c>
      <c r="AC46" s="45" t="s">
        <v>861</v>
      </c>
      <c r="AD46" s="40" t="s">
        <v>861</v>
      </c>
      <c r="AE46" s="40" t="s">
        <v>1362</v>
      </c>
      <c r="AF46" s="52"/>
      <c r="AG46" s="45" t="str">
        <f>IF(Table4[[#This Row],[      sparsity]]="x",IF(ISNUMBER(SEARCH("SLAM",Table4[[#This Row],[ground-truth]])),TRUE,"-"),"-")</f>
        <v>-</v>
      </c>
      <c r="AH46" s="45" t="str">
        <f>IF(ISNUMBER(SEARCH("keyframe",Table4[[#This Row],[mapping]])),IF(ISNUMBER(SEARCH("odometry",Table4[[#This Row],[localization]])),TRUE,"-"),"-")</f>
        <v>-</v>
      </c>
      <c r="AI46" s="57" t="str">
        <f>IF(ISNUMBER(SEARCH("keyframe",Table4[[#This Row],[mapping]])),IF(ISNUMBER(SEARCH("bundle",Table4[[#This Row],[localization]])),TRUE,"-"),"-")</f>
        <v>-</v>
      </c>
      <c r="AJ46" s="57" t="str">
        <f>IF(AND(ISLOGICAL(Table4[[#This Row],[vo+key]]),ISLOGICAL(Table4[[#This Row],[ba+key]])),TRUE,"-")</f>
        <v>-</v>
      </c>
      <c r="AK46" s="57" t="str">
        <f>IF(AND(ISNUMBER(SEARCH("odometry",Table4[[#This Row],[localization]])),ISNUMBER(SEARCH("camera",Table4[[#This Row],[sensor]])),ISNUMBER(SEARCH("imu",Table4[[#This Row],[sensor]]))),TRUE,"-")</f>
        <v>-</v>
      </c>
      <c r="AL46" s="60" t="str">
        <f>IF(ISNUMBER(SEARCH("image matching",Table4[[#This Row],[localization]])),TRUE,"-")</f>
        <v>-</v>
      </c>
    </row>
    <row r="47" spans="1:38" ht="30.6" x14ac:dyDescent="0.3">
      <c r="A47" s="68" t="s">
        <v>408</v>
      </c>
      <c r="B47" s="68" t="s">
        <v>409</v>
      </c>
      <c r="C47" s="68" t="s">
        <v>410</v>
      </c>
      <c r="D47" s="89">
        <v>2015</v>
      </c>
      <c r="E47" s="68" t="s">
        <v>411</v>
      </c>
      <c r="F47" s="90" t="s">
        <v>706</v>
      </c>
      <c r="G47" s="91" t="str">
        <f>_xlfn.CONCAT("\cite{",Table4[[#This Row],[bibtex id]],"}")</f>
        <v>\cite{vysotska-et-al:2015:7139576}</v>
      </c>
      <c r="H47" s="64" t="s">
        <v>855</v>
      </c>
      <c r="I47" s="63" t="s">
        <v>1575</v>
      </c>
      <c r="J47" s="63" t="s">
        <v>1575</v>
      </c>
      <c r="K47" s="63" t="s">
        <v>1575</v>
      </c>
      <c r="L47" s="56" t="s">
        <v>1575</v>
      </c>
      <c r="M47" s="22" t="s">
        <v>1681</v>
      </c>
      <c r="N47" s="22" t="s">
        <v>1682</v>
      </c>
      <c r="O47" s="93" t="s">
        <v>861</v>
      </c>
      <c r="P47" s="23" t="s">
        <v>861</v>
      </c>
      <c r="Q47" s="23" t="s">
        <v>861</v>
      </c>
      <c r="R47" s="64"/>
      <c r="S47" s="56" t="s">
        <v>855</v>
      </c>
      <c r="T47" s="23"/>
      <c r="U47" s="23" t="s">
        <v>855</v>
      </c>
      <c r="V47" s="23"/>
      <c r="W47" s="94" t="s">
        <v>1136</v>
      </c>
      <c r="X47" s="93" t="s">
        <v>855</v>
      </c>
      <c r="Y47" s="22" t="s">
        <v>1138</v>
      </c>
      <c r="Z47" s="44">
        <v>3</v>
      </c>
      <c r="AA47" s="47" t="s">
        <v>861</v>
      </c>
      <c r="AB47" s="47" t="s">
        <v>861</v>
      </c>
      <c r="AC47" s="45" t="s">
        <v>861</v>
      </c>
      <c r="AD47" s="40" t="s">
        <v>861</v>
      </c>
      <c r="AE47" s="40" t="s">
        <v>1683</v>
      </c>
      <c r="AF47" s="52"/>
      <c r="AG47" s="45" t="str">
        <f>IF(Table4[[#This Row],[      sparsity]]="x",IF(ISNUMBER(SEARCH("SLAM",Table4[[#This Row],[ground-truth]])),TRUE,"-"),"-")</f>
        <v>-</v>
      </c>
      <c r="AH47" s="45" t="str">
        <f>IF(ISNUMBER(SEARCH("keyframe",Table4[[#This Row],[mapping]])),IF(ISNUMBER(SEARCH("odometry",Table4[[#This Row],[localization]])),TRUE,"-"),"-")</f>
        <v>-</v>
      </c>
      <c r="AI47" s="57" t="str">
        <f>IF(ISNUMBER(SEARCH("keyframe",Table4[[#This Row],[mapping]])),IF(ISNUMBER(SEARCH("bundle",Table4[[#This Row],[localization]])),TRUE,"-"),"-")</f>
        <v>-</v>
      </c>
      <c r="AJ47" s="57" t="str">
        <f>IF(AND(ISLOGICAL(Table4[[#This Row],[vo+key]]),ISLOGICAL(Table4[[#This Row],[ba+key]])),TRUE,"-")</f>
        <v>-</v>
      </c>
      <c r="AK47" s="57" t="str">
        <f>IF(AND(ISNUMBER(SEARCH("odometry",Table4[[#This Row],[localization]])),ISNUMBER(SEARCH("camera",Table4[[#This Row],[sensor]])),ISNUMBER(SEARCH("imu",Table4[[#This Row],[sensor]]))),TRUE,"-")</f>
        <v>-</v>
      </c>
      <c r="AL47" s="60" t="str">
        <f>IF(ISNUMBER(SEARCH("image matching",Table4[[#This Row],[localization]])),TRUE,"-")</f>
        <v>-</v>
      </c>
    </row>
    <row r="48" spans="1:38" ht="20.399999999999999" x14ac:dyDescent="0.3">
      <c r="A48" s="68" t="s">
        <v>433</v>
      </c>
      <c r="B48" s="68" t="s">
        <v>434</v>
      </c>
      <c r="C48" s="68" t="s">
        <v>435</v>
      </c>
      <c r="D48" s="89">
        <v>2015</v>
      </c>
      <c r="E48" s="68" t="s">
        <v>436</v>
      </c>
      <c r="F48" s="90" t="s">
        <v>707</v>
      </c>
      <c r="G48" s="91" t="str">
        <f>_xlfn.CONCAT("\cite{",Table4[[#This Row],[bibtex id]],"}")</f>
        <v>\cite{neubert-et-al:2015:005}</v>
      </c>
      <c r="H48" s="64" t="s">
        <v>855</v>
      </c>
      <c r="I48" s="63" t="s">
        <v>1575</v>
      </c>
      <c r="J48" s="63" t="s">
        <v>1575</v>
      </c>
      <c r="K48" s="63" t="s">
        <v>1575</v>
      </c>
      <c r="L48" s="56" t="s">
        <v>1575</v>
      </c>
      <c r="M48" s="22" t="s">
        <v>1625</v>
      </c>
      <c r="N48" s="22" t="s">
        <v>1684</v>
      </c>
      <c r="O48" s="93" t="s">
        <v>861</v>
      </c>
      <c r="P48" s="23" t="s">
        <v>861</v>
      </c>
      <c r="Q48" s="23" t="s">
        <v>861</v>
      </c>
      <c r="R48" s="64"/>
      <c r="S48" s="56" t="s">
        <v>855</v>
      </c>
      <c r="T48" s="23"/>
      <c r="U48" s="23" t="s">
        <v>855</v>
      </c>
      <c r="V48" s="23"/>
      <c r="W48" s="94" t="s">
        <v>1136</v>
      </c>
      <c r="X48" s="93" t="s">
        <v>861</v>
      </c>
      <c r="Y48" s="22" t="s">
        <v>861</v>
      </c>
      <c r="Z48" s="44" t="s">
        <v>861</v>
      </c>
      <c r="AA48" s="47" t="s">
        <v>861</v>
      </c>
      <c r="AB48" s="47" t="s">
        <v>861</v>
      </c>
      <c r="AC48" s="45" t="s">
        <v>861</v>
      </c>
      <c r="AD48" s="40" t="s">
        <v>964</v>
      </c>
      <c r="AE48" s="40" t="s">
        <v>1313</v>
      </c>
      <c r="AF48" s="52"/>
      <c r="AG48" s="45" t="str">
        <f>IF(Table4[[#This Row],[      sparsity]]="x",IF(ISNUMBER(SEARCH("SLAM",Table4[[#This Row],[ground-truth]])),TRUE,"-"),"-")</f>
        <v>-</v>
      </c>
      <c r="AH48" s="45" t="str">
        <f>IF(ISNUMBER(SEARCH("keyframe",Table4[[#This Row],[mapping]])),IF(ISNUMBER(SEARCH("odometry",Table4[[#This Row],[localization]])),TRUE,"-"),"-")</f>
        <v>-</v>
      </c>
      <c r="AI48" s="57" t="str">
        <f>IF(ISNUMBER(SEARCH("keyframe",Table4[[#This Row],[mapping]])),IF(ISNUMBER(SEARCH("bundle",Table4[[#This Row],[localization]])),TRUE,"-"),"-")</f>
        <v>-</v>
      </c>
      <c r="AJ48" s="57" t="str">
        <f>IF(AND(ISLOGICAL(Table4[[#This Row],[vo+key]]),ISLOGICAL(Table4[[#This Row],[ba+key]])),TRUE,"-")</f>
        <v>-</v>
      </c>
      <c r="AK48" s="57" t="str">
        <f>IF(AND(ISNUMBER(SEARCH("odometry",Table4[[#This Row],[localization]])),ISNUMBER(SEARCH("camera",Table4[[#This Row],[sensor]])),ISNUMBER(SEARCH("imu",Table4[[#This Row],[sensor]]))),TRUE,"-")</f>
        <v>-</v>
      </c>
      <c r="AL48" s="60" t="str">
        <f>IF(ISNUMBER(SEARCH("image matching",Table4[[#This Row],[localization]])),TRUE,"-")</f>
        <v>-</v>
      </c>
    </row>
    <row r="49" spans="1:38" ht="20.399999999999999" x14ac:dyDescent="0.3">
      <c r="A49" s="68" t="s">
        <v>463</v>
      </c>
      <c r="B49" s="68" t="s">
        <v>464</v>
      </c>
      <c r="C49" s="68" t="s">
        <v>465</v>
      </c>
      <c r="D49" s="89">
        <v>2015</v>
      </c>
      <c r="E49" s="68" t="s">
        <v>466</v>
      </c>
      <c r="F49" s="90" t="s">
        <v>708</v>
      </c>
      <c r="G49" s="91" t="str">
        <f>_xlfn.CONCAT("\cite{",Table4[[#This Row],[bibtex id]],"}")</f>
        <v>\cite{mur-artal-et-al:2015:2463671}</v>
      </c>
      <c r="H49" s="64" t="s">
        <v>1575</v>
      </c>
      <c r="I49" s="63" t="s">
        <v>1575</v>
      </c>
      <c r="J49" s="63" t="s">
        <v>855</v>
      </c>
      <c r="K49" s="63" t="s">
        <v>1575</v>
      </c>
      <c r="L49" s="56" t="s">
        <v>1575</v>
      </c>
      <c r="M49" s="22" t="s">
        <v>1485</v>
      </c>
      <c r="N49" s="22" t="s">
        <v>1662</v>
      </c>
      <c r="O49" s="93" t="s">
        <v>861</v>
      </c>
      <c r="P49" s="23"/>
      <c r="Q49" s="23" t="s">
        <v>855</v>
      </c>
      <c r="R49" s="64"/>
      <c r="S49" s="56" t="s">
        <v>855</v>
      </c>
      <c r="T49" s="23"/>
      <c r="U49" s="23" t="s">
        <v>855</v>
      </c>
      <c r="V49" s="23"/>
      <c r="W49" s="94" t="s">
        <v>1184</v>
      </c>
      <c r="X49" s="93" t="s">
        <v>861</v>
      </c>
      <c r="Y49" s="22" t="s">
        <v>861</v>
      </c>
      <c r="Z49" s="44" t="s">
        <v>861</v>
      </c>
      <c r="AA49" s="47" t="s">
        <v>861</v>
      </c>
      <c r="AB49" s="47" t="s">
        <v>861</v>
      </c>
      <c r="AC49" s="45" t="s">
        <v>861</v>
      </c>
      <c r="AD49" s="40" t="s">
        <v>1318</v>
      </c>
      <c r="AE49" s="40" t="s">
        <v>1685</v>
      </c>
      <c r="AF49" s="52"/>
      <c r="AG49" s="45" t="str">
        <f>IF(Table4[[#This Row],[      sparsity]]="x",IF(ISNUMBER(SEARCH("SLAM",Table4[[#This Row],[ground-truth]])),TRUE,"-"),"-")</f>
        <v>-</v>
      </c>
      <c r="AH49" s="45" t="str">
        <f>IF(ISNUMBER(SEARCH("keyframe",Table4[[#This Row],[mapping]])),IF(ISNUMBER(SEARCH("odometry",Table4[[#This Row],[localization]])),TRUE,"-"),"-")</f>
        <v>-</v>
      </c>
      <c r="AI49" s="59" t="b">
        <f>IF(ISNUMBER(SEARCH("keyframe",Table4[[#This Row],[mapping]])),IF(ISNUMBER(SEARCH("bundle",Table4[[#This Row],[localization]])),TRUE,"-"),"-")</f>
        <v>1</v>
      </c>
      <c r="AJ49" s="57" t="str">
        <f>IF(AND(ISLOGICAL(Table4[[#This Row],[vo+key]]),ISLOGICAL(Table4[[#This Row],[ba+key]])),TRUE,"-")</f>
        <v>-</v>
      </c>
      <c r="AK49" s="57" t="str">
        <f>IF(AND(ISNUMBER(SEARCH("odometry",Table4[[#This Row],[localization]])),ISNUMBER(SEARCH("camera",Table4[[#This Row],[sensor]])),ISNUMBER(SEARCH("imu",Table4[[#This Row],[sensor]]))),TRUE,"-")</f>
        <v>-</v>
      </c>
      <c r="AL49" s="60" t="str">
        <f>IF(ISNUMBER(SEARCH("image matching",Table4[[#This Row],[localization]])),TRUE,"-")</f>
        <v>-</v>
      </c>
    </row>
    <row r="50" spans="1:38" ht="20.399999999999999" x14ac:dyDescent="0.3">
      <c r="A50" s="68" t="s">
        <v>526</v>
      </c>
      <c r="B50" s="68" t="s">
        <v>527</v>
      </c>
      <c r="C50" s="68" t="s">
        <v>528</v>
      </c>
      <c r="D50" s="89">
        <v>2015</v>
      </c>
      <c r="E50" s="68" t="s">
        <v>529</v>
      </c>
      <c r="F50" s="90" t="s">
        <v>709</v>
      </c>
      <c r="G50" s="91" t="str">
        <f>_xlfn.CONCAT("\cite{",Table4[[#This Row],[bibtex id]],"}")</f>
        <v>\cite{naseer-et-al:2015:7324181}</v>
      </c>
      <c r="H50" s="64" t="s">
        <v>855</v>
      </c>
      <c r="I50" s="63" t="s">
        <v>1575</v>
      </c>
      <c r="J50" s="63" t="s">
        <v>1575</v>
      </c>
      <c r="K50" s="63" t="s">
        <v>1575</v>
      </c>
      <c r="L50" s="56" t="s">
        <v>1575</v>
      </c>
      <c r="M50" s="22" t="s">
        <v>1681</v>
      </c>
      <c r="N50" s="92" t="s">
        <v>861</v>
      </c>
      <c r="O50" s="93" t="s">
        <v>861</v>
      </c>
      <c r="P50" s="23" t="s">
        <v>855</v>
      </c>
      <c r="Q50" s="23"/>
      <c r="R50" s="64"/>
      <c r="S50" s="56" t="s">
        <v>855</v>
      </c>
      <c r="T50" s="23"/>
      <c r="U50" s="23" t="s">
        <v>855</v>
      </c>
      <c r="V50" s="23"/>
      <c r="W50" s="94" t="s">
        <v>1136</v>
      </c>
      <c r="X50" s="93" t="s">
        <v>855</v>
      </c>
      <c r="Y50" s="22" t="s">
        <v>885</v>
      </c>
      <c r="Z50" s="44" t="s">
        <v>861</v>
      </c>
      <c r="AA50" s="47" t="s">
        <v>861</v>
      </c>
      <c r="AB50" s="47" t="s">
        <v>861</v>
      </c>
      <c r="AC50" s="45" t="s">
        <v>861</v>
      </c>
      <c r="AD50" s="40" t="s">
        <v>915</v>
      </c>
      <c r="AE50" s="40" t="s">
        <v>1660</v>
      </c>
      <c r="AF50" s="52"/>
      <c r="AG50" s="45" t="str">
        <f>IF(Table4[[#This Row],[      sparsity]]="x",IF(ISNUMBER(SEARCH("SLAM",Table4[[#This Row],[ground-truth]])),TRUE,"-"),"-")</f>
        <v>-</v>
      </c>
      <c r="AH50" s="45" t="str">
        <f>IF(ISNUMBER(SEARCH("keyframe",Table4[[#This Row],[mapping]])),IF(ISNUMBER(SEARCH("odometry",Table4[[#This Row],[localization]])),TRUE,"-"),"-")</f>
        <v>-</v>
      </c>
      <c r="AI50" s="57" t="str">
        <f>IF(ISNUMBER(SEARCH("keyframe",Table4[[#This Row],[mapping]])),IF(ISNUMBER(SEARCH("bundle",Table4[[#This Row],[localization]])),TRUE,"-"),"-")</f>
        <v>-</v>
      </c>
      <c r="AJ50" s="57" t="str">
        <f>IF(AND(ISLOGICAL(Table4[[#This Row],[vo+key]]),ISLOGICAL(Table4[[#This Row],[ba+key]])),TRUE,"-")</f>
        <v>-</v>
      </c>
      <c r="AK50" s="57" t="str">
        <f>IF(AND(ISNUMBER(SEARCH("odometry",Table4[[#This Row],[localization]])),ISNUMBER(SEARCH("camera",Table4[[#This Row],[sensor]])),ISNUMBER(SEARCH("imu",Table4[[#This Row],[sensor]]))),TRUE,"-")</f>
        <v>-</v>
      </c>
      <c r="AL50" s="60" t="str">
        <f>IF(ISNUMBER(SEARCH("image matching",Table4[[#This Row],[localization]])),TRUE,"-")</f>
        <v>-</v>
      </c>
    </row>
    <row r="51" spans="1:38" ht="20.399999999999999" x14ac:dyDescent="0.3">
      <c r="A51" s="68" t="s">
        <v>174</v>
      </c>
      <c r="B51" s="68" t="s">
        <v>175</v>
      </c>
      <c r="C51" s="68" t="s">
        <v>176</v>
      </c>
      <c r="D51" s="89">
        <v>2016</v>
      </c>
      <c r="E51" s="68" t="s">
        <v>177</v>
      </c>
      <c r="F51" s="90" t="s">
        <v>710</v>
      </c>
      <c r="G51" s="91" t="str">
        <f>_xlfn.CONCAT("\cite{",Table4[[#This Row],[bibtex id]],"}")</f>
        <v>\cite{karaoguz-bozma:2016:4}</v>
      </c>
      <c r="H51" s="64" t="s">
        <v>855</v>
      </c>
      <c r="I51" s="63" t="s">
        <v>1575</v>
      </c>
      <c r="J51" s="63" t="s">
        <v>1575</v>
      </c>
      <c r="K51" s="63" t="s">
        <v>1575</v>
      </c>
      <c r="L51" s="56" t="s">
        <v>1575</v>
      </c>
      <c r="M51" s="22" t="s">
        <v>1625</v>
      </c>
      <c r="N51" s="22" t="s">
        <v>1784</v>
      </c>
      <c r="O51" s="93" t="s">
        <v>861</v>
      </c>
      <c r="P51" s="23"/>
      <c r="Q51" s="23" t="s">
        <v>855</v>
      </c>
      <c r="R51" s="64" t="s">
        <v>855</v>
      </c>
      <c r="S51" s="56" t="s">
        <v>855</v>
      </c>
      <c r="T51" s="23"/>
      <c r="U51" s="23" t="s">
        <v>855</v>
      </c>
      <c r="V51" s="23"/>
      <c r="W51" s="94" t="s">
        <v>1136</v>
      </c>
      <c r="X51" s="93" t="s">
        <v>855</v>
      </c>
      <c r="Y51" s="22" t="s">
        <v>861</v>
      </c>
      <c r="Z51" s="44">
        <v>0.32500000000000001</v>
      </c>
      <c r="AA51" s="47" t="s">
        <v>861</v>
      </c>
      <c r="AB51" s="47" t="s">
        <v>861</v>
      </c>
      <c r="AC51" s="45" t="s">
        <v>861</v>
      </c>
      <c r="AD51" s="40" t="s">
        <v>1320</v>
      </c>
      <c r="AE51" s="40" t="s">
        <v>1635</v>
      </c>
      <c r="AF51" s="52"/>
      <c r="AG51" s="45" t="str">
        <f>IF(Table4[[#This Row],[      sparsity]]="x",IF(ISNUMBER(SEARCH("SLAM",Table4[[#This Row],[ground-truth]])),TRUE,"-"),"-")</f>
        <v>-</v>
      </c>
      <c r="AH51" s="45" t="str">
        <f>IF(ISNUMBER(SEARCH("keyframe",Table4[[#This Row],[mapping]])),IF(ISNUMBER(SEARCH("odometry",Table4[[#This Row],[localization]])),TRUE,"-"),"-")</f>
        <v>-</v>
      </c>
      <c r="AI51" s="57" t="str">
        <f>IF(ISNUMBER(SEARCH("keyframe",Table4[[#This Row],[mapping]])),IF(ISNUMBER(SEARCH("bundle",Table4[[#This Row],[localization]])),TRUE,"-"),"-")</f>
        <v>-</v>
      </c>
      <c r="AJ51" s="57" t="str">
        <f>IF(AND(ISLOGICAL(Table4[[#This Row],[vo+key]]),ISLOGICAL(Table4[[#This Row],[ba+key]])),TRUE,"-")</f>
        <v>-</v>
      </c>
      <c r="AK51" s="57" t="str">
        <f>IF(AND(ISNUMBER(SEARCH("odometry",Table4[[#This Row],[localization]])),ISNUMBER(SEARCH("camera",Table4[[#This Row],[sensor]])),ISNUMBER(SEARCH("imu",Table4[[#This Row],[sensor]]))),TRUE,"-")</f>
        <v>-</v>
      </c>
      <c r="AL51" s="60" t="str">
        <f>IF(ISNUMBER(SEARCH("image matching",Table4[[#This Row],[localization]])),TRUE,"-")</f>
        <v>-</v>
      </c>
    </row>
    <row r="52" spans="1:38" ht="20.399999999999999" x14ac:dyDescent="0.3">
      <c r="A52" s="68" t="s">
        <v>230</v>
      </c>
      <c r="B52" s="68" t="s">
        <v>231</v>
      </c>
      <c r="C52" s="68" t="s">
        <v>232</v>
      </c>
      <c r="D52" s="89">
        <v>2016</v>
      </c>
      <c r="E52" s="68" t="s">
        <v>233</v>
      </c>
      <c r="F52" s="90" t="s">
        <v>711</v>
      </c>
      <c r="G52" s="91" t="str">
        <f>_xlfn.CONCAT("\cite{",Table4[[#This Row],[bibtex id]],"}")</f>
        <v>\cite{santos-et-al:2016:2516594}</v>
      </c>
      <c r="H52" s="64" t="s">
        <v>1575</v>
      </c>
      <c r="I52" s="63" t="s">
        <v>855</v>
      </c>
      <c r="J52" s="63" t="s">
        <v>1575</v>
      </c>
      <c r="K52" s="63" t="s">
        <v>1575</v>
      </c>
      <c r="L52" s="56" t="s">
        <v>1575</v>
      </c>
      <c r="M52" s="22" t="s">
        <v>861</v>
      </c>
      <c r="N52" s="22" t="s">
        <v>1686</v>
      </c>
      <c r="O52" s="93" t="s">
        <v>861</v>
      </c>
      <c r="P52" s="23"/>
      <c r="Q52" s="23" t="s">
        <v>855</v>
      </c>
      <c r="R52" s="64" t="s">
        <v>855</v>
      </c>
      <c r="S52" s="56"/>
      <c r="T52" s="23"/>
      <c r="U52" s="23" t="s">
        <v>855</v>
      </c>
      <c r="V52" s="23"/>
      <c r="W52" s="94" t="s">
        <v>1322</v>
      </c>
      <c r="X52" s="93" t="s">
        <v>855</v>
      </c>
      <c r="Y52" s="22" t="s">
        <v>1640</v>
      </c>
      <c r="Z52" s="44" t="s">
        <v>861</v>
      </c>
      <c r="AA52" s="47" t="s">
        <v>861</v>
      </c>
      <c r="AB52" s="47" t="s">
        <v>861</v>
      </c>
      <c r="AC52" s="45" t="s">
        <v>1611</v>
      </c>
      <c r="AD52" s="40" t="s">
        <v>861</v>
      </c>
      <c r="AE52" s="40" t="s">
        <v>1687</v>
      </c>
      <c r="AF52" s="52"/>
      <c r="AG52" s="45" t="str">
        <f>IF(Table4[[#This Row],[      sparsity]]="x",IF(ISNUMBER(SEARCH("SLAM",Table4[[#This Row],[ground-truth]])),TRUE,"-"),"-")</f>
        <v>-</v>
      </c>
      <c r="AH52" s="45" t="str">
        <f>IF(ISNUMBER(SEARCH("keyframe",Table4[[#This Row],[mapping]])),IF(ISNUMBER(SEARCH("odometry",Table4[[#This Row],[localization]])),TRUE,"-"),"-")</f>
        <v>-</v>
      </c>
      <c r="AI52" s="57" t="str">
        <f>IF(ISNUMBER(SEARCH("keyframe",Table4[[#This Row],[mapping]])),IF(ISNUMBER(SEARCH("bundle",Table4[[#This Row],[localization]])),TRUE,"-"),"-")</f>
        <v>-</v>
      </c>
      <c r="AJ52" s="57" t="str">
        <f>IF(AND(ISLOGICAL(Table4[[#This Row],[vo+key]]),ISLOGICAL(Table4[[#This Row],[ba+key]])),TRUE,"-")</f>
        <v>-</v>
      </c>
      <c r="AK52" s="57" t="str">
        <f>IF(AND(ISNUMBER(SEARCH("odometry",Table4[[#This Row],[localization]])),ISNUMBER(SEARCH("camera",Table4[[#This Row],[sensor]])),ISNUMBER(SEARCH("imu",Table4[[#This Row],[sensor]]))),TRUE,"-")</f>
        <v>-</v>
      </c>
      <c r="AL52" s="60" t="str">
        <f>IF(ISNUMBER(SEARCH("image matching",Table4[[#This Row],[localization]])),TRUE,"-")</f>
        <v>-</v>
      </c>
    </row>
    <row r="53" spans="1:38" x14ac:dyDescent="0.3">
      <c r="A53" s="68" t="s">
        <v>345</v>
      </c>
      <c r="B53" s="68" t="s">
        <v>346</v>
      </c>
      <c r="C53" s="68" t="s">
        <v>347</v>
      </c>
      <c r="D53" s="89">
        <v>2016</v>
      </c>
      <c r="E53" s="68" t="s">
        <v>348</v>
      </c>
      <c r="F53" s="90" t="s">
        <v>712</v>
      </c>
      <c r="G53" s="91" t="str">
        <f>_xlfn.CONCAT("\cite{",Table4[[#This Row],[bibtex id]],"}")</f>
        <v>\cite{dymczyk-et-al:2016:66}</v>
      </c>
      <c r="H53" s="64" t="s">
        <v>855</v>
      </c>
      <c r="I53" s="63" t="s">
        <v>1575</v>
      </c>
      <c r="J53" s="63" t="s">
        <v>1575</v>
      </c>
      <c r="K53" s="63" t="s">
        <v>1575</v>
      </c>
      <c r="L53" s="56" t="s">
        <v>1575</v>
      </c>
      <c r="M53" s="22" t="s">
        <v>1625</v>
      </c>
      <c r="N53" s="92" t="s">
        <v>861</v>
      </c>
      <c r="O53" s="93" t="s">
        <v>861</v>
      </c>
      <c r="P53" s="23"/>
      <c r="Q53" s="23" t="s">
        <v>855</v>
      </c>
      <c r="R53" s="64" t="s">
        <v>855</v>
      </c>
      <c r="S53" s="56" t="s">
        <v>855</v>
      </c>
      <c r="T53" s="23"/>
      <c r="U53" s="23" t="s">
        <v>855</v>
      </c>
      <c r="V53" s="23"/>
      <c r="W53" s="94" t="s">
        <v>1324</v>
      </c>
      <c r="X53" s="93" t="s">
        <v>855</v>
      </c>
      <c r="Y53" s="22" t="s">
        <v>1688</v>
      </c>
      <c r="Z53" s="44">
        <v>4.05</v>
      </c>
      <c r="AA53" s="47">
        <v>0.15</v>
      </c>
      <c r="AB53" s="47" t="s">
        <v>861</v>
      </c>
      <c r="AC53" s="45" t="s">
        <v>1665</v>
      </c>
      <c r="AD53" s="40" t="s">
        <v>967</v>
      </c>
      <c r="AE53" s="40" t="s">
        <v>1689</v>
      </c>
      <c r="AF53" s="52"/>
      <c r="AG53" s="45" t="str">
        <f>IF(Table4[[#This Row],[      sparsity]]="x",IF(ISNUMBER(SEARCH("SLAM",Table4[[#This Row],[ground-truth]])),TRUE,"-"),"-")</f>
        <v>-</v>
      </c>
      <c r="AH53" s="45" t="str">
        <f>IF(ISNUMBER(SEARCH("keyframe",Table4[[#This Row],[mapping]])),IF(ISNUMBER(SEARCH("odometry",Table4[[#This Row],[localization]])),TRUE,"-"),"-")</f>
        <v>-</v>
      </c>
      <c r="AI53" s="57" t="str">
        <f>IF(ISNUMBER(SEARCH("keyframe",Table4[[#This Row],[mapping]])),IF(ISNUMBER(SEARCH("bundle",Table4[[#This Row],[localization]])),TRUE,"-"),"-")</f>
        <v>-</v>
      </c>
      <c r="AJ53" s="57" t="str">
        <f>IF(AND(ISLOGICAL(Table4[[#This Row],[vo+key]]),ISLOGICAL(Table4[[#This Row],[ba+key]])),TRUE,"-")</f>
        <v>-</v>
      </c>
      <c r="AK53" s="57" t="str">
        <f>IF(AND(ISNUMBER(SEARCH("odometry",Table4[[#This Row],[localization]])),ISNUMBER(SEARCH("camera",Table4[[#This Row],[sensor]])),ISNUMBER(SEARCH("imu",Table4[[#This Row],[sensor]]))),TRUE,"-")</f>
        <v>-</v>
      </c>
      <c r="AL53" s="60" t="str">
        <f>IF(ISNUMBER(SEARCH("image matching",Table4[[#This Row],[localization]])),TRUE,"-")</f>
        <v>-</v>
      </c>
    </row>
    <row r="54" spans="1:38" x14ac:dyDescent="0.3">
      <c r="A54" s="68" t="s">
        <v>354</v>
      </c>
      <c r="B54" s="68" t="s">
        <v>355</v>
      </c>
      <c r="C54" s="68" t="s">
        <v>356</v>
      </c>
      <c r="D54" s="89">
        <v>2016</v>
      </c>
      <c r="E54" s="68" t="s">
        <v>357</v>
      </c>
      <c r="F54" s="90" t="s">
        <v>713</v>
      </c>
      <c r="G54" s="91" t="str">
        <f>_xlfn.CONCAT("\cite{",Table4[[#This Row],[bibtex id]],"}")</f>
        <v>\cite{dymczyk-et-al:2016:7759673}</v>
      </c>
      <c r="H54" s="64" t="s">
        <v>1575</v>
      </c>
      <c r="I54" s="63" t="s">
        <v>1575</v>
      </c>
      <c r="J54" s="63" t="s">
        <v>855</v>
      </c>
      <c r="K54" s="63" t="s">
        <v>1575</v>
      </c>
      <c r="L54" s="56" t="s">
        <v>1575</v>
      </c>
      <c r="M54" s="22" t="s">
        <v>861</v>
      </c>
      <c r="N54" s="22" t="s">
        <v>1662</v>
      </c>
      <c r="O54" s="93" t="s">
        <v>861</v>
      </c>
      <c r="P54" s="23"/>
      <c r="Q54" s="23" t="s">
        <v>855</v>
      </c>
      <c r="R54" s="64" t="s">
        <v>855</v>
      </c>
      <c r="S54" s="56"/>
      <c r="T54" s="23"/>
      <c r="U54" s="23" t="s">
        <v>855</v>
      </c>
      <c r="V54" s="23"/>
      <c r="W54" s="94" t="s">
        <v>1328</v>
      </c>
      <c r="X54" s="93" t="s">
        <v>855</v>
      </c>
      <c r="Y54" s="22" t="s">
        <v>1612</v>
      </c>
      <c r="Z54" s="44" t="s">
        <v>861</v>
      </c>
      <c r="AA54" s="47">
        <v>0.15</v>
      </c>
      <c r="AB54" s="47" t="s">
        <v>861</v>
      </c>
      <c r="AC54" s="45" t="s">
        <v>861</v>
      </c>
      <c r="AD54" s="40" t="s">
        <v>861</v>
      </c>
      <c r="AE54" s="40" t="s">
        <v>1690</v>
      </c>
      <c r="AF54" s="52"/>
      <c r="AG54" s="55" t="b">
        <f>IF(Table4[[#This Row],[      sparsity]]="x",IF(ISNUMBER(SEARCH("SLAM",Table4[[#This Row],[ground-truth]])),TRUE,"-"),"-")</f>
        <v>1</v>
      </c>
      <c r="AH54" s="45" t="str">
        <f>IF(ISNUMBER(SEARCH("keyframe",Table4[[#This Row],[mapping]])),IF(ISNUMBER(SEARCH("odometry",Table4[[#This Row],[localization]])),TRUE,"-"),"-")</f>
        <v>-</v>
      </c>
      <c r="AI54" s="57" t="str">
        <f>IF(ISNUMBER(SEARCH("keyframe",Table4[[#This Row],[mapping]])),IF(ISNUMBER(SEARCH("bundle",Table4[[#This Row],[localization]])),TRUE,"-"),"-")</f>
        <v>-</v>
      </c>
      <c r="AJ54" s="57" t="str">
        <f>IF(AND(ISLOGICAL(Table4[[#This Row],[vo+key]]),ISLOGICAL(Table4[[#This Row],[ba+key]])),TRUE,"-")</f>
        <v>-</v>
      </c>
      <c r="AK54" s="57" t="str">
        <f>IF(AND(ISNUMBER(SEARCH("odometry",Table4[[#This Row],[localization]])),ISNUMBER(SEARCH("camera",Table4[[#This Row],[sensor]])),ISNUMBER(SEARCH("imu",Table4[[#This Row],[sensor]]))),TRUE,"-")</f>
        <v>-</v>
      </c>
      <c r="AL54" s="60" t="str">
        <f>IF(ISNUMBER(SEARCH("image matching",Table4[[#This Row],[localization]])),TRUE,"-")</f>
        <v>-</v>
      </c>
    </row>
    <row r="55" spans="1:38" ht="20.399999999999999" x14ac:dyDescent="0.3">
      <c r="A55" s="68" t="s">
        <v>359</v>
      </c>
      <c r="B55" s="68" t="s">
        <v>360</v>
      </c>
      <c r="C55" s="68" t="s">
        <v>361</v>
      </c>
      <c r="D55" s="89">
        <v>2016</v>
      </c>
      <c r="E55" s="68" t="s">
        <v>362</v>
      </c>
      <c r="F55" s="90" t="s">
        <v>714</v>
      </c>
      <c r="G55" s="91" t="str">
        <f>_xlfn.CONCAT("\cite{",Table4[[#This Row],[bibtex id]],"}")</f>
        <v>\cite{gadd-newman:2016:7759843}</v>
      </c>
      <c r="H55" s="64" t="s">
        <v>855</v>
      </c>
      <c r="I55" s="63" t="s">
        <v>1575</v>
      </c>
      <c r="J55" s="63" t="s">
        <v>855</v>
      </c>
      <c r="K55" s="63" t="s">
        <v>1575</v>
      </c>
      <c r="L55" s="56" t="s">
        <v>1575</v>
      </c>
      <c r="M55" s="22" t="s">
        <v>1231</v>
      </c>
      <c r="N55" s="22" t="s">
        <v>1691</v>
      </c>
      <c r="O55" s="93" t="s">
        <v>855</v>
      </c>
      <c r="P55" s="23"/>
      <c r="Q55" s="23" t="s">
        <v>855</v>
      </c>
      <c r="R55" s="64"/>
      <c r="S55" s="56" t="s">
        <v>855</v>
      </c>
      <c r="T55" s="23"/>
      <c r="U55" s="23" t="s">
        <v>855</v>
      </c>
      <c r="V55" s="23"/>
      <c r="W55" s="94" t="s">
        <v>1334</v>
      </c>
      <c r="X55" s="93" t="s">
        <v>855</v>
      </c>
      <c r="Y55" s="22" t="s">
        <v>861</v>
      </c>
      <c r="Z55" s="44">
        <v>100</v>
      </c>
      <c r="AA55" s="47" t="s">
        <v>861</v>
      </c>
      <c r="AB55" s="47" t="s">
        <v>861</v>
      </c>
      <c r="AC55" s="45" t="s">
        <v>1124</v>
      </c>
      <c r="AD55" s="40" t="s">
        <v>861</v>
      </c>
      <c r="AE55" s="40" t="s">
        <v>1692</v>
      </c>
      <c r="AF55" s="52"/>
      <c r="AG55" s="45" t="str">
        <f>IF(Table4[[#This Row],[      sparsity]]="x",IF(ISNUMBER(SEARCH("SLAM",Table4[[#This Row],[ground-truth]])),TRUE,"-"),"-")</f>
        <v>-</v>
      </c>
      <c r="AH55" s="45" t="str">
        <f>IF(ISNUMBER(SEARCH("keyframe",Table4[[#This Row],[mapping]])),IF(ISNUMBER(SEARCH("odometry",Table4[[#This Row],[localization]])),TRUE,"-"),"-")</f>
        <v>-</v>
      </c>
      <c r="AI55" s="57" t="str">
        <f>IF(ISNUMBER(SEARCH("keyframe",Table4[[#This Row],[mapping]])),IF(ISNUMBER(SEARCH("bundle",Table4[[#This Row],[localization]])),TRUE,"-"),"-")</f>
        <v>-</v>
      </c>
      <c r="AJ55" s="57" t="str">
        <f>IF(AND(ISLOGICAL(Table4[[#This Row],[vo+key]]),ISLOGICAL(Table4[[#This Row],[ba+key]])),TRUE,"-")</f>
        <v>-</v>
      </c>
      <c r="AK55" s="57" t="str">
        <f>IF(AND(ISNUMBER(SEARCH("odometry",Table4[[#This Row],[localization]])),ISNUMBER(SEARCH("camera",Table4[[#This Row],[sensor]])),ISNUMBER(SEARCH("imu",Table4[[#This Row],[sensor]]))),TRUE,"-")</f>
        <v>-</v>
      </c>
      <c r="AL55" s="60" t="str">
        <f>IF(ISNUMBER(SEARCH("image matching",Table4[[#This Row],[localization]])),TRUE,"-")</f>
        <v>-</v>
      </c>
    </row>
    <row r="56" spans="1:38" x14ac:dyDescent="0.3">
      <c r="A56" s="68" t="s">
        <v>367</v>
      </c>
      <c r="B56" s="68" t="s">
        <v>368</v>
      </c>
      <c r="C56" s="68" t="s">
        <v>369</v>
      </c>
      <c r="D56" s="89">
        <v>2016</v>
      </c>
      <c r="E56" s="68" t="s">
        <v>370</v>
      </c>
      <c r="F56" s="90" t="s">
        <v>715</v>
      </c>
      <c r="G56" s="91" t="str">
        <f>_xlfn.CONCAT("\cite{",Table4[[#This Row],[bibtex id]],"}")</f>
        <v>\cite{mazuran-et-al:2016:0278364915581629}</v>
      </c>
      <c r="H56" s="64" t="s">
        <v>1575</v>
      </c>
      <c r="I56" s="63" t="s">
        <v>1575</v>
      </c>
      <c r="J56" s="63" t="s">
        <v>855</v>
      </c>
      <c r="K56" s="63" t="s">
        <v>1575</v>
      </c>
      <c r="L56" s="56" t="s">
        <v>1575</v>
      </c>
      <c r="M56" s="22" t="s">
        <v>861</v>
      </c>
      <c r="N56" s="22" t="s">
        <v>1633</v>
      </c>
      <c r="O56" s="93" t="s">
        <v>861</v>
      </c>
      <c r="P56" s="23"/>
      <c r="Q56" s="23" t="s">
        <v>855</v>
      </c>
      <c r="R56" s="64" t="s">
        <v>855</v>
      </c>
      <c r="S56" s="56"/>
      <c r="T56" s="23"/>
      <c r="U56" s="23" t="s">
        <v>855</v>
      </c>
      <c r="V56" s="23"/>
      <c r="W56" s="94" t="s">
        <v>861</v>
      </c>
      <c r="X56" s="93" t="s">
        <v>861</v>
      </c>
      <c r="Y56" s="22" t="s">
        <v>861</v>
      </c>
      <c r="Z56" s="44" t="s">
        <v>861</v>
      </c>
      <c r="AA56" s="47" t="s">
        <v>861</v>
      </c>
      <c r="AB56" s="47" t="s">
        <v>861</v>
      </c>
      <c r="AC56" s="45" t="s">
        <v>861</v>
      </c>
      <c r="AD56" s="40" t="s">
        <v>1229</v>
      </c>
      <c r="AE56" s="40" t="s">
        <v>1693</v>
      </c>
      <c r="AF56" s="52"/>
      <c r="AG56" s="45" t="str">
        <f>IF(Table4[[#This Row],[      sparsity]]="x",IF(ISNUMBER(SEARCH("SLAM",Table4[[#This Row],[ground-truth]])),TRUE,"-"),"-")</f>
        <v>-</v>
      </c>
      <c r="AH56" s="45" t="str">
        <f>IF(ISNUMBER(SEARCH("keyframe",Table4[[#This Row],[mapping]])),IF(ISNUMBER(SEARCH("odometry",Table4[[#This Row],[localization]])),TRUE,"-"),"-")</f>
        <v>-</v>
      </c>
      <c r="AI56" s="57" t="str">
        <f>IF(ISNUMBER(SEARCH("keyframe",Table4[[#This Row],[mapping]])),IF(ISNUMBER(SEARCH("bundle",Table4[[#This Row],[localization]])),TRUE,"-"),"-")</f>
        <v>-</v>
      </c>
      <c r="AJ56" s="57" t="str">
        <f>IF(AND(ISLOGICAL(Table4[[#This Row],[vo+key]]),ISLOGICAL(Table4[[#This Row],[ba+key]])),TRUE,"-")</f>
        <v>-</v>
      </c>
      <c r="AK56" s="57" t="str">
        <f>IF(AND(ISNUMBER(SEARCH("odometry",Table4[[#This Row],[localization]])),ISNUMBER(SEARCH("camera",Table4[[#This Row],[sensor]])),ISNUMBER(SEARCH("imu",Table4[[#This Row],[sensor]]))),TRUE,"-")</f>
        <v>-</v>
      </c>
      <c r="AL56" s="60" t="str">
        <f>IF(ISNUMBER(SEARCH("image matching",Table4[[#This Row],[localization]])),TRUE,"-")</f>
        <v>-</v>
      </c>
    </row>
    <row r="57" spans="1:38" ht="20.399999999999999" x14ac:dyDescent="0.3">
      <c r="A57" s="68" t="s">
        <v>437</v>
      </c>
      <c r="B57" s="68" t="s">
        <v>438</v>
      </c>
      <c r="C57" s="68" t="s">
        <v>439</v>
      </c>
      <c r="D57" s="89">
        <v>2016</v>
      </c>
      <c r="E57" s="68" t="s">
        <v>440</v>
      </c>
      <c r="F57" s="90" t="s">
        <v>716</v>
      </c>
      <c r="G57" s="91" t="str">
        <f>_xlfn.CONCAT("\cite{",Table4[[#This Row],[bibtex id]],"}")</f>
        <v>\cite{ozog-et-al:2016:21582}</v>
      </c>
      <c r="H57" s="64" t="s">
        <v>1575</v>
      </c>
      <c r="I57" s="63" t="s">
        <v>1575</v>
      </c>
      <c r="J57" s="63" t="s">
        <v>855</v>
      </c>
      <c r="K57" s="63" t="s">
        <v>855</v>
      </c>
      <c r="L57" s="56" t="s">
        <v>1575</v>
      </c>
      <c r="M57" s="22" t="s">
        <v>1292</v>
      </c>
      <c r="N57" s="22" t="s">
        <v>1694</v>
      </c>
      <c r="O57" s="93" t="s">
        <v>861</v>
      </c>
      <c r="P57" s="23"/>
      <c r="Q57" s="23" t="s">
        <v>855</v>
      </c>
      <c r="R57" s="64"/>
      <c r="S57" s="56" t="s">
        <v>855</v>
      </c>
      <c r="T57" s="23"/>
      <c r="U57" s="23"/>
      <c r="V57" s="23" t="s">
        <v>855</v>
      </c>
      <c r="W57" s="94" t="s">
        <v>1824</v>
      </c>
      <c r="X57" s="93" t="s">
        <v>855</v>
      </c>
      <c r="Y57" s="22" t="s">
        <v>1695</v>
      </c>
      <c r="Z57" s="44">
        <v>10.159000000000001</v>
      </c>
      <c r="AA57" s="47" t="s">
        <v>861</v>
      </c>
      <c r="AB57" s="47" t="s">
        <v>861</v>
      </c>
      <c r="AC57" s="45" t="s">
        <v>1094</v>
      </c>
      <c r="AD57" s="40" t="s">
        <v>861</v>
      </c>
      <c r="AE57" s="40" t="s">
        <v>1696</v>
      </c>
      <c r="AF57" s="52"/>
      <c r="AG57" s="45" t="str">
        <f>IF(Table4[[#This Row],[      sparsity]]="x",IF(ISNUMBER(SEARCH("SLAM",Table4[[#This Row],[ground-truth]])),TRUE,"-"),"-")</f>
        <v>-</v>
      </c>
      <c r="AH57" s="45" t="str">
        <f>IF(ISNUMBER(SEARCH("keyframe",Table4[[#This Row],[mapping]])),IF(ISNUMBER(SEARCH("odometry",Table4[[#This Row],[localization]])),TRUE,"-"),"-")</f>
        <v>-</v>
      </c>
      <c r="AI57" s="57" t="str">
        <f>IF(ISNUMBER(SEARCH("keyframe",Table4[[#This Row],[mapping]])),IF(ISNUMBER(SEARCH("bundle",Table4[[#This Row],[localization]])),TRUE,"-"),"-")</f>
        <v>-</v>
      </c>
      <c r="AJ57" s="57" t="str">
        <f>IF(AND(ISLOGICAL(Table4[[#This Row],[vo+key]]),ISLOGICAL(Table4[[#This Row],[ba+key]])),TRUE,"-")</f>
        <v>-</v>
      </c>
      <c r="AK57" s="57" t="str">
        <f>IF(AND(ISNUMBER(SEARCH("odometry",Table4[[#This Row],[localization]])),ISNUMBER(SEARCH("camera",Table4[[#This Row],[sensor]])),ISNUMBER(SEARCH("imu",Table4[[#This Row],[sensor]]))),TRUE,"-")</f>
        <v>-</v>
      </c>
      <c r="AL57" s="60" t="str">
        <f>IF(ISNUMBER(SEARCH("image matching",Table4[[#This Row],[localization]])),TRUE,"-")</f>
        <v>-</v>
      </c>
    </row>
    <row r="58" spans="1:38" ht="30.6" x14ac:dyDescent="0.3">
      <c r="A58" s="68" t="s">
        <v>429</v>
      </c>
      <c r="B58" s="68" t="s">
        <v>430</v>
      </c>
      <c r="C58" s="68" t="s">
        <v>431</v>
      </c>
      <c r="D58" s="89">
        <v>2016</v>
      </c>
      <c r="E58" s="68" t="s">
        <v>432</v>
      </c>
      <c r="F58" s="90" t="s">
        <v>717</v>
      </c>
      <c r="G58" s="91" t="str">
        <f>_xlfn.CONCAT("\cite{",Table4[[#This Row],[bibtex id]],"}")</f>
        <v>\cite{mühlfellner-et-al:2016:21595}</v>
      </c>
      <c r="H58" s="64" t="s">
        <v>1575</v>
      </c>
      <c r="I58" s="63" t="s">
        <v>1575</v>
      </c>
      <c r="J58" s="63" t="s">
        <v>855</v>
      </c>
      <c r="K58" s="63" t="s">
        <v>855</v>
      </c>
      <c r="L58" s="56" t="s">
        <v>1575</v>
      </c>
      <c r="M58" s="22" t="s">
        <v>1697</v>
      </c>
      <c r="N58" s="22" t="s">
        <v>1662</v>
      </c>
      <c r="O58" s="93" t="s">
        <v>861</v>
      </c>
      <c r="P58" s="23" t="s">
        <v>855</v>
      </c>
      <c r="Q58" s="23" t="s">
        <v>855</v>
      </c>
      <c r="R58" s="64"/>
      <c r="S58" s="56" t="s">
        <v>855</v>
      </c>
      <c r="T58" s="23"/>
      <c r="U58" s="23" t="s">
        <v>855</v>
      </c>
      <c r="V58" s="23"/>
      <c r="W58" s="94" t="s">
        <v>1342</v>
      </c>
      <c r="X58" s="93" t="s">
        <v>855</v>
      </c>
      <c r="Y58" s="22" t="s">
        <v>1101</v>
      </c>
      <c r="Z58" s="44">
        <v>22</v>
      </c>
      <c r="AA58" s="47" t="s">
        <v>861</v>
      </c>
      <c r="AB58" s="47" t="s">
        <v>861</v>
      </c>
      <c r="AC58" s="45" t="s">
        <v>990</v>
      </c>
      <c r="AD58" s="40" t="s">
        <v>861</v>
      </c>
      <c r="AE58" s="40" t="s">
        <v>1798</v>
      </c>
      <c r="AF58" s="52"/>
      <c r="AG58" s="45" t="str">
        <f>IF(Table4[[#This Row],[      sparsity]]="x",IF(ISNUMBER(SEARCH("SLAM",Table4[[#This Row],[ground-truth]])),TRUE,"-"),"-")</f>
        <v>-</v>
      </c>
      <c r="AH58" s="45" t="str">
        <f>IF(ISNUMBER(SEARCH("keyframe",Table4[[#This Row],[mapping]])),IF(ISNUMBER(SEARCH("odometry",Table4[[#This Row],[localization]])),TRUE,"-"),"-")</f>
        <v>-</v>
      </c>
      <c r="AI58" s="57" t="str">
        <f>IF(ISNUMBER(SEARCH("keyframe",Table4[[#This Row],[mapping]])),IF(ISNUMBER(SEARCH("bundle",Table4[[#This Row],[localization]])),TRUE,"-"),"-")</f>
        <v>-</v>
      </c>
      <c r="AJ58" s="57" t="str">
        <f>IF(AND(ISLOGICAL(Table4[[#This Row],[vo+key]]),ISLOGICAL(Table4[[#This Row],[ba+key]])),TRUE,"-")</f>
        <v>-</v>
      </c>
      <c r="AK58" s="57" t="str">
        <f>IF(AND(ISNUMBER(SEARCH("odometry",Table4[[#This Row],[localization]])),ISNUMBER(SEARCH("camera",Table4[[#This Row],[sensor]])),ISNUMBER(SEARCH("imu",Table4[[#This Row],[sensor]]))),TRUE,"-")</f>
        <v>-</v>
      </c>
      <c r="AL58" s="60" t="str">
        <f>IF(ISNUMBER(SEARCH("image matching",Table4[[#This Row],[localization]])),TRUE,"-")</f>
        <v>-</v>
      </c>
    </row>
    <row r="59" spans="1:38" ht="20.399999999999999" x14ac:dyDescent="0.3">
      <c r="A59" s="68" t="s">
        <v>518</v>
      </c>
      <c r="B59" s="68" t="s">
        <v>519</v>
      </c>
      <c r="C59" s="68" t="s">
        <v>520</v>
      </c>
      <c r="D59" s="89">
        <v>2016</v>
      </c>
      <c r="E59" s="68" t="s">
        <v>521</v>
      </c>
      <c r="F59" s="90" t="s">
        <v>718</v>
      </c>
      <c r="G59" s="91" t="str">
        <f>_xlfn.CONCAT("\cite{",Table4[[#This Row],[bibtex id]],"}")</f>
        <v>\cite{an-et-al:2016:0}</v>
      </c>
      <c r="H59" s="64" t="s">
        <v>855</v>
      </c>
      <c r="I59" s="63" t="s">
        <v>855</v>
      </c>
      <c r="J59" s="63" t="s">
        <v>1575</v>
      </c>
      <c r="K59" s="63" t="s">
        <v>1575</v>
      </c>
      <c r="L59" s="56" t="s">
        <v>1575</v>
      </c>
      <c r="M59" s="22" t="s">
        <v>1127</v>
      </c>
      <c r="N59" s="22" t="s">
        <v>1633</v>
      </c>
      <c r="O59" s="93" t="s">
        <v>861</v>
      </c>
      <c r="P59" s="23"/>
      <c r="Q59" s="23" t="s">
        <v>855</v>
      </c>
      <c r="R59" s="64" t="s">
        <v>855</v>
      </c>
      <c r="S59" s="56"/>
      <c r="T59" s="23"/>
      <c r="U59" s="23" t="s">
        <v>855</v>
      </c>
      <c r="V59" s="23"/>
      <c r="W59" s="94" t="s">
        <v>1342</v>
      </c>
      <c r="X59" s="93" t="s">
        <v>855</v>
      </c>
      <c r="Y59" s="22" t="s">
        <v>1698</v>
      </c>
      <c r="Z59" s="44">
        <v>0.254</v>
      </c>
      <c r="AA59" s="47" t="s">
        <v>861</v>
      </c>
      <c r="AB59" s="47">
        <v>0.33</v>
      </c>
      <c r="AC59" s="45" t="s">
        <v>861</v>
      </c>
      <c r="AD59" s="40" t="s">
        <v>861</v>
      </c>
      <c r="AE59" s="40" t="s">
        <v>1699</v>
      </c>
      <c r="AF59" s="52"/>
      <c r="AG59" s="45" t="str">
        <f>IF(Table4[[#This Row],[      sparsity]]="x",IF(ISNUMBER(SEARCH("SLAM",Table4[[#This Row],[ground-truth]])),TRUE,"-"),"-")</f>
        <v>-</v>
      </c>
      <c r="AH59" s="45" t="str">
        <f>IF(ISNUMBER(SEARCH("keyframe",Table4[[#This Row],[mapping]])),IF(ISNUMBER(SEARCH("odometry",Table4[[#This Row],[localization]])),TRUE,"-"),"-")</f>
        <v>-</v>
      </c>
      <c r="AI59" s="57" t="str">
        <f>IF(ISNUMBER(SEARCH("keyframe",Table4[[#This Row],[mapping]])),IF(ISNUMBER(SEARCH("bundle",Table4[[#This Row],[localization]])),TRUE,"-"),"-")</f>
        <v>-</v>
      </c>
      <c r="AJ59" s="57" t="str">
        <f>IF(AND(ISLOGICAL(Table4[[#This Row],[vo+key]]),ISLOGICAL(Table4[[#This Row],[ba+key]])),TRUE,"-")</f>
        <v>-</v>
      </c>
      <c r="AK59" s="57" t="str">
        <f>IF(AND(ISNUMBER(SEARCH("odometry",Table4[[#This Row],[localization]])),ISNUMBER(SEARCH("camera",Table4[[#This Row],[sensor]])),ISNUMBER(SEARCH("imu",Table4[[#This Row],[sensor]]))),TRUE,"-")</f>
        <v>-</v>
      </c>
      <c r="AL59" s="60" t="str">
        <f>IF(ISNUMBER(SEARCH("image matching",Table4[[#This Row],[localization]])),TRUE,"-")</f>
        <v>-</v>
      </c>
    </row>
    <row r="60" spans="1:38" ht="20.399999999999999" x14ac:dyDescent="0.3">
      <c r="A60" s="68" t="s">
        <v>540</v>
      </c>
      <c r="B60" s="68" t="s">
        <v>541</v>
      </c>
      <c r="C60" s="68" t="s">
        <v>542</v>
      </c>
      <c r="D60" s="89">
        <v>2016</v>
      </c>
      <c r="E60" s="68" t="s">
        <v>543</v>
      </c>
      <c r="F60" s="90" t="s">
        <v>719</v>
      </c>
      <c r="G60" s="91" t="str">
        <f>_xlfn.CONCAT("\cite{",Table4[[#This Row],[bibtex id]],"}")</f>
        <v>\cite{taisho-kanji:2016:7866383}</v>
      </c>
      <c r="H60" s="64" t="s">
        <v>855</v>
      </c>
      <c r="I60" s="63" t="s">
        <v>1575</v>
      </c>
      <c r="J60" s="63" t="s">
        <v>1575</v>
      </c>
      <c r="K60" s="63" t="s">
        <v>1575</v>
      </c>
      <c r="L60" s="56" t="s">
        <v>1575</v>
      </c>
      <c r="M60" s="22" t="s">
        <v>1419</v>
      </c>
      <c r="N60" s="92" t="s">
        <v>1785</v>
      </c>
      <c r="O60" s="93" t="s">
        <v>861</v>
      </c>
      <c r="P60" s="23" t="s">
        <v>861</v>
      </c>
      <c r="Q60" s="23" t="s">
        <v>861</v>
      </c>
      <c r="R60" s="64"/>
      <c r="S60" s="56" t="s">
        <v>855</v>
      </c>
      <c r="T60" s="23"/>
      <c r="U60" s="23" t="s">
        <v>855</v>
      </c>
      <c r="V60" s="23"/>
      <c r="W60" s="94" t="s">
        <v>1136</v>
      </c>
      <c r="X60" s="93" t="s">
        <v>855</v>
      </c>
      <c r="Y60" s="22" t="s">
        <v>1138</v>
      </c>
      <c r="Z60" s="44" t="s">
        <v>861</v>
      </c>
      <c r="AA60" s="47" t="s">
        <v>861</v>
      </c>
      <c r="AB60" s="47" t="s">
        <v>861</v>
      </c>
      <c r="AC60" s="45" t="s">
        <v>861</v>
      </c>
      <c r="AD60" s="40" t="s">
        <v>861</v>
      </c>
      <c r="AE60" s="40" t="s">
        <v>1790</v>
      </c>
      <c r="AF60" s="52"/>
      <c r="AG60" s="45" t="str">
        <f>IF(Table4[[#This Row],[      sparsity]]="x",IF(ISNUMBER(SEARCH("SLAM",Table4[[#This Row],[ground-truth]])),TRUE,"-"),"-")</f>
        <v>-</v>
      </c>
      <c r="AH60" s="45" t="str">
        <f>IF(ISNUMBER(SEARCH("keyframe",Table4[[#This Row],[mapping]])),IF(ISNUMBER(SEARCH("odometry",Table4[[#This Row],[localization]])),TRUE,"-"),"-")</f>
        <v>-</v>
      </c>
      <c r="AI60" s="57" t="str">
        <f>IF(ISNUMBER(SEARCH("keyframe",Table4[[#This Row],[mapping]])),IF(ISNUMBER(SEARCH("bundle",Table4[[#This Row],[localization]])),TRUE,"-"),"-")</f>
        <v>-</v>
      </c>
      <c r="AJ60" s="57" t="str">
        <f>IF(AND(ISLOGICAL(Table4[[#This Row],[vo+key]]),ISLOGICAL(Table4[[#This Row],[ba+key]])),TRUE,"-")</f>
        <v>-</v>
      </c>
      <c r="AK60" s="57" t="str">
        <f>IF(AND(ISNUMBER(SEARCH("odometry",Table4[[#This Row],[localization]])),ISNUMBER(SEARCH("camera",Table4[[#This Row],[sensor]])),ISNUMBER(SEARCH("imu",Table4[[#This Row],[sensor]]))),TRUE,"-")</f>
        <v>-</v>
      </c>
      <c r="AL60" s="60" t="str">
        <f>IF(ISNUMBER(SEARCH("image matching",Table4[[#This Row],[localization]])),TRUE,"-")</f>
        <v>-</v>
      </c>
    </row>
    <row r="61" spans="1:38" ht="20.399999999999999" x14ac:dyDescent="0.3">
      <c r="A61" s="68" t="s">
        <v>127</v>
      </c>
      <c r="B61" s="68" t="s">
        <v>128</v>
      </c>
      <c r="C61" s="68" t="s">
        <v>129</v>
      </c>
      <c r="D61" s="89">
        <v>2017</v>
      </c>
      <c r="E61" s="68" t="s">
        <v>130</v>
      </c>
      <c r="F61" s="90" t="s">
        <v>720</v>
      </c>
      <c r="G61" s="91" t="str">
        <f>_xlfn.CONCAT("\cite{",Table4[[#This Row],[bibtex id]],"}")</f>
        <v>\cite{han-et-al:2017:2662061}</v>
      </c>
      <c r="H61" s="64" t="s">
        <v>855</v>
      </c>
      <c r="I61" s="63" t="s">
        <v>1575</v>
      </c>
      <c r="J61" s="63" t="s">
        <v>1575</v>
      </c>
      <c r="K61" s="63" t="s">
        <v>1575</v>
      </c>
      <c r="L61" s="56" t="s">
        <v>1575</v>
      </c>
      <c r="M61" s="22" t="s">
        <v>1625</v>
      </c>
      <c r="N61" s="92" t="s">
        <v>861</v>
      </c>
      <c r="O61" s="93" t="s">
        <v>861</v>
      </c>
      <c r="P61" s="23" t="s">
        <v>855</v>
      </c>
      <c r="Q61" s="23" t="s">
        <v>855</v>
      </c>
      <c r="R61" s="64"/>
      <c r="S61" s="56" t="s">
        <v>855</v>
      </c>
      <c r="T61" s="23"/>
      <c r="U61" s="23" t="s">
        <v>855</v>
      </c>
      <c r="V61" s="23"/>
      <c r="W61" s="94" t="s">
        <v>1136</v>
      </c>
      <c r="X61" s="93" t="s">
        <v>861</v>
      </c>
      <c r="Y61" s="22" t="s">
        <v>861</v>
      </c>
      <c r="Z61" s="44" t="s">
        <v>861</v>
      </c>
      <c r="AA61" s="47" t="s">
        <v>861</v>
      </c>
      <c r="AB61" s="47" t="s">
        <v>861</v>
      </c>
      <c r="AC61" s="45" t="s">
        <v>861</v>
      </c>
      <c r="AD61" s="40" t="s">
        <v>1585</v>
      </c>
      <c r="AE61" s="40" t="s">
        <v>1635</v>
      </c>
      <c r="AF61" s="52"/>
      <c r="AG61" s="45" t="str">
        <f>IF(Table4[[#This Row],[      sparsity]]="x",IF(ISNUMBER(SEARCH("SLAM",Table4[[#This Row],[ground-truth]])),TRUE,"-"),"-")</f>
        <v>-</v>
      </c>
      <c r="AH61" s="45" t="str">
        <f>IF(ISNUMBER(SEARCH("keyframe",Table4[[#This Row],[mapping]])),IF(ISNUMBER(SEARCH("odometry",Table4[[#This Row],[localization]])),TRUE,"-"),"-")</f>
        <v>-</v>
      </c>
      <c r="AI61" s="57" t="str">
        <f>IF(ISNUMBER(SEARCH("keyframe",Table4[[#This Row],[mapping]])),IF(ISNUMBER(SEARCH("bundle",Table4[[#This Row],[localization]])),TRUE,"-"),"-")</f>
        <v>-</v>
      </c>
      <c r="AJ61" s="57" t="str">
        <f>IF(AND(ISLOGICAL(Table4[[#This Row],[vo+key]]),ISLOGICAL(Table4[[#This Row],[ba+key]])),TRUE,"-")</f>
        <v>-</v>
      </c>
      <c r="AK61" s="57" t="str">
        <f>IF(AND(ISNUMBER(SEARCH("odometry",Table4[[#This Row],[localization]])),ISNUMBER(SEARCH("camera",Table4[[#This Row],[sensor]])),ISNUMBER(SEARCH("imu",Table4[[#This Row],[sensor]]))),TRUE,"-")</f>
        <v>-</v>
      </c>
      <c r="AL61" s="60" t="str">
        <f>IF(ISNUMBER(SEARCH("image matching",Table4[[#This Row],[localization]])),TRUE,"-")</f>
        <v>-</v>
      </c>
    </row>
    <row r="62" spans="1:38" ht="20.399999999999999" x14ac:dyDescent="0.3">
      <c r="A62" s="68" t="s">
        <v>218</v>
      </c>
      <c r="B62" s="68" t="s">
        <v>219</v>
      </c>
      <c r="C62" s="68" t="s">
        <v>216</v>
      </c>
      <c r="D62" s="89">
        <v>2017</v>
      </c>
      <c r="E62" s="68" t="s">
        <v>220</v>
      </c>
      <c r="F62" s="90" t="s">
        <v>721</v>
      </c>
      <c r="G62" s="91" t="str">
        <f>_xlfn.CONCAT("\cite{",Table4[[#This Row],[bibtex id]],"}")</f>
        <v>\cite{biswas-veloso:2017:005}</v>
      </c>
      <c r="H62" s="64" t="s">
        <v>1575</v>
      </c>
      <c r="I62" s="63" t="s">
        <v>855</v>
      </c>
      <c r="J62" s="63" t="s">
        <v>1575</v>
      </c>
      <c r="K62" s="63" t="s">
        <v>1575</v>
      </c>
      <c r="L62" s="56" t="s">
        <v>1575</v>
      </c>
      <c r="M62" s="22" t="s">
        <v>1636</v>
      </c>
      <c r="N62" s="22" t="s">
        <v>1657</v>
      </c>
      <c r="O62" s="93" t="s">
        <v>861</v>
      </c>
      <c r="P62" s="23"/>
      <c r="Q62" s="23" t="s">
        <v>855</v>
      </c>
      <c r="R62" s="64" t="s">
        <v>855</v>
      </c>
      <c r="S62" s="56" t="s">
        <v>855</v>
      </c>
      <c r="T62" s="23"/>
      <c r="U62" s="23" t="s">
        <v>855</v>
      </c>
      <c r="V62" s="23"/>
      <c r="W62" s="94" t="s">
        <v>1352</v>
      </c>
      <c r="X62" s="93" t="s">
        <v>861</v>
      </c>
      <c r="Y62" s="22" t="s">
        <v>1639</v>
      </c>
      <c r="Z62" s="44" t="s">
        <v>861</v>
      </c>
      <c r="AA62" s="47" t="s">
        <v>861</v>
      </c>
      <c r="AB62" s="47" t="s">
        <v>861</v>
      </c>
      <c r="AC62" s="45" t="s">
        <v>861</v>
      </c>
      <c r="AD62" s="40" t="s">
        <v>1586</v>
      </c>
      <c r="AE62" s="40" t="s">
        <v>1658</v>
      </c>
      <c r="AF62" s="52"/>
      <c r="AG62" s="45" t="str">
        <f>IF(Table4[[#This Row],[      sparsity]]="x",IF(ISNUMBER(SEARCH("SLAM",Table4[[#This Row],[ground-truth]])),TRUE,"-"),"-")</f>
        <v>-</v>
      </c>
      <c r="AH62" s="45" t="str">
        <f>IF(ISNUMBER(SEARCH("keyframe",Table4[[#This Row],[mapping]])),IF(ISNUMBER(SEARCH("odometry",Table4[[#This Row],[localization]])),TRUE,"-"),"-")</f>
        <v>-</v>
      </c>
      <c r="AI62" s="57" t="str">
        <f>IF(ISNUMBER(SEARCH("keyframe",Table4[[#This Row],[mapping]])),IF(ISNUMBER(SEARCH("bundle",Table4[[#This Row],[localization]])),TRUE,"-"),"-")</f>
        <v>-</v>
      </c>
      <c r="AJ62" s="57" t="str">
        <f>IF(AND(ISLOGICAL(Table4[[#This Row],[vo+key]]),ISLOGICAL(Table4[[#This Row],[ba+key]])),TRUE,"-")</f>
        <v>-</v>
      </c>
      <c r="AK62" s="57" t="str">
        <f>IF(AND(ISNUMBER(SEARCH("odometry",Table4[[#This Row],[localization]])),ISNUMBER(SEARCH("camera",Table4[[#This Row],[sensor]])),ISNUMBER(SEARCH("imu",Table4[[#This Row],[sensor]]))),TRUE,"-")</f>
        <v>-</v>
      </c>
      <c r="AL62" s="60" t="str">
        <f>IF(ISNUMBER(SEARCH("image matching",Table4[[#This Row],[localization]])),TRUE,"-")</f>
        <v>-</v>
      </c>
    </row>
    <row r="63" spans="1:38" ht="20.399999999999999" x14ac:dyDescent="0.3">
      <c r="A63" s="68" t="s">
        <v>471</v>
      </c>
      <c r="B63" s="68" t="s">
        <v>472</v>
      </c>
      <c r="C63" s="68" t="s">
        <v>473</v>
      </c>
      <c r="D63" s="89">
        <v>2017</v>
      </c>
      <c r="E63" s="68" t="s">
        <v>474</v>
      </c>
      <c r="F63" s="90" t="s">
        <v>722</v>
      </c>
      <c r="G63" s="91" t="str">
        <f>_xlfn.CONCAT("\cite{",Table4[[#This Row],[bibtex id]],"}")</f>
        <v>\cite{griffith-pradalier:2017:21664}</v>
      </c>
      <c r="H63" s="64" t="s">
        <v>855</v>
      </c>
      <c r="I63" s="63" t="s">
        <v>1575</v>
      </c>
      <c r="J63" s="63" t="s">
        <v>855</v>
      </c>
      <c r="K63" s="63" t="s">
        <v>855</v>
      </c>
      <c r="L63" s="56" t="s">
        <v>1575</v>
      </c>
      <c r="M63" s="22" t="s">
        <v>1700</v>
      </c>
      <c r="N63" s="22" t="s">
        <v>1677</v>
      </c>
      <c r="O63" s="93" t="s">
        <v>861</v>
      </c>
      <c r="P63" s="23" t="s">
        <v>855</v>
      </c>
      <c r="Q63" s="23"/>
      <c r="R63" s="64"/>
      <c r="S63" s="56" t="s">
        <v>855</v>
      </c>
      <c r="T63" s="23"/>
      <c r="U63" s="23"/>
      <c r="V63" s="23" t="s">
        <v>855</v>
      </c>
      <c r="W63" s="94" t="s">
        <v>1357</v>
      </c>
      <c r="X63" s="93" t="s">
        <v>855</v>
      </c>
      <c r="Y63" s="22" t="s">
        <v>1138</v>
      </c>
      <c r="Z63" s="44">
        <v>100</v>
      </c>
      <c r="AA63" s="47" t="s">
        <v>861</v>
      </c>
      <c r="AB63" s="47" t="s">
        <v>861</v>
      </c>
      <c r="AC63" s="45" t="s">
        <v>1701</v>
      </c>
      <c r="AD63" s="40" t="s">
        <v>861</v>
      </c>
      <c r="AE63" s="40" t="s">
        <v>1702</v>
      </c>
      <c r="AF63" s="52"/>
      <c r="AG63" s="45" t="str">
        <f>IF(Table4[[#This Row],[      sparsity]]="x",IF(ISNUMBER(SEARCH("SLAM",Table4[[#This Row],[ground-truth]])),TRUE,"-"),"-")</f>
        <v>-</v>
      </c>
      <c r="AH63" s="45" t="str">
        <f>IF(ISNUMBER(SEARCH("keyframe",Table4[[#This Row],[mapping]])),IF(ISNUMBER(SEARCH("odometry",Table4[[#This Row],[localization]])),TRUE,"-"),"-")</f>
        <v>-</v>
      </c>
      <c r="AI63" s="57" t="str">
        <f>IF(ISNUMBER(SEARCH("keyframe",Table4[[#This Row],[mapping]])),IF(ISNUMBER(SEARCH("bundle",Table4[[#This Row],[localization]])),TRUE,"-"),"-")</f>
        <v>-</v>
      </c>
      <c r="AJ63" s="57" t="str">
        <f>IF(AND(ISLOGICAL(Table4[[#This Row],[vo+key]]),ISLOGICAL(Table4[[#This Row],[ba+key]])),TRUE,"-")</f>
        <v>-</v>
      </c>
      <c r="AK63" s="57" t="str">
        <f>IF(AND(ISNUMBER(SEARCH("odometry",Table4[[#This Row],[localization]])),ISNUMBER(SEARCH("camera",Table4[[#This Row],[sensor]])),ISNUMBER(SEARCH("imu",Table4[[#This Row],[sensor]]))),TRUE,"-")</f>
        <v>-</v>
      </c>
      <c r="AL63" s="60" t="str">
        <f>IF(ISNUMBER(SEARCH("image matching",Table4[[#This Row],[localization]])),TRUE,"-")</f>
        <v>-</v>
      </c>
    </row>
    <row r="64" spans="1:38" x14ac:dyDescent="0.3">
      <c r="A64" s="68" t="s">
        <v>531</v>
      </c>
      <c r="B64" s="68" t="s">
        <v>532</v>
      </c>
      <c r="C64" s="68" t="s">
        <v>533</v>
      </c>
      <c r="D64" s="89">
        <v>2017</v>
      </c>
      <c r="E64" s="68" t="s">
        <v>534</v>
      </c>
      <c r="F64" s="90" t="s">
        <v>723</v>
      </c>
      <c r="G64" s="91" t="str">
        <f>_xlfn.CONCAT("\cite{",Table4[[#This Row],[bibtex id]],"}")</f>
        <v>\cite{naseer-et-al:2017:7989305}</v>
      </c>
      <c r="H64" s="64" t="s">
        <v>855</v>
      </c>
      <c r="I64" s="63" t="s">
        <v>1575</v>
      </c>
      <c r="J64" s="63" t="s">
        <v>1575</v>
      </c>
      <c r="K64" s="63" t="s">
        <v>1575</v>
      </c>
      <c r="L64" s="56" t="s">
        <v>855</v>
      </c>
      <c r="M64" s="22" t="s">
        <v>1625</v>
      </c>
      <c r="N64" s="92" t="s">
        <v>861</v>
      </c>
      <c r="O64" s="93" t="s">
        <v>861</v>
      </c>
      <c r="P64" s="23"/>
      <c r="Q64" s="23" t="s">
        <v>855</v>
      </c>
      <c r="R64" s="64"/>
      <c r="S64" s="56" t="s">
        <v>855</v>
      </c>
      <c r="T64" s="23"/>
      <c r="U64" s="23" t="s">
        <v>855</v>
      </c>
      <c r="V64" s="23"/>
      <c r="W64" s="94" t="s">
        <v>1136</v>
      </c>
      <c r="X64" s="93" t="s">
        <v>855</v>
      </c>
      <c r="Y64" s="22" t="s">
        <v>1138</v>
      </c>
      <c r="Z64" s="44">
        <v>100</v>
      </c>
      <c r="AA64" s="47" t="s">
        <v>861</v>
      </c>
      <c r="AB64" s="47" t="s">
        <v>861</v>
      </c>
      <c r="AC64" s="45" t="s">
        <v>1094</v>
      </c>
      <c r="AD64" s="40" t="s">
        <v>861</v>
      </c>
      <c r="AE64" s="40" t="s">
        <v>1781</v>
      </c>
      <c r="AF64" s="52"/>
      <c r="AG64" s="45" t="str">
        <f>IF(Table4[[#This Row],[      sparsity]]="x",IF(ISNUMBER(SEARCH("SLAM",Table4[[#This Row],[ground-truth]])),TRUE,"-"),"-")</f>
        <v>-</v>
      </c>
      <c r="AH64" s="45" t="str">
        <f>IF(ISNUMBER(SEARCH("keyframe",Table4[[#This Row],[mapping]])),IF(ISNUMBER(SEARCH("odometry",Table4[[#This Row],[localization]])),TRUE,"-"),"-")</f>
        <v>-</v>
      </c>
      <c r="AI64" s="57" t="str">
        <f>IF(ISNUMBER(SEARCH("keyframe",Table4[[#This Row],[mapping]])),IF(ISNUMBER(SEARCH("bundle",Table4[[#This Row],[localization]])),TRUE,"-"),"-")</f>
        <v>-</v>
      </c>
      <c r="AJ64" s="57" t="str">
        <f>IF(AND(ISLOGICAL(Table4[[#This Row],[vo+key]]),ISLOGICAL(Table4[[#This Row],[ba+key]])),TRUE,"-")</f>
        <v>-</v>
      </c>
      <c r="AK64" s="57" t="str">
        <f>IF(AND(ISNUMBER(SEARCH("odometry",Table4[[#This Row],[localization]])),ISNUMBER(SEARCH("camera",Table4[[#This Row],[sensor]])),ISNUMBER(SEARCH("imu",Table4[[#This Row],[sensor]]))),TRUE,"-")</f>
        <v>-</v>
      </c>
      <c r="AL64" s="60" t="str">
        <f>IF(ISNUMBER(SEARCH("image matching",Table4[[#This Row],[localization]])),TRUE,"-")</f>
        <v>-</v>
      </c>
    </row>
    <row r="65" spans="1:38" ht="20.399999999999999" x14ac:dyDescent="0.3">
      <c r="A65" s="68" t="s">
        <v>522</v>
      </c>
      <c r="B65" s="68" t="s">
        <v>523</v>
      </c>
      <c r="C65" s="68" t="s">
        <v>524</v>
      </c>
      <c r="D65" s="89">
        <v>2017</v>
      </c>
      <c r="E65" s="68" t="s">
        <v>525</v>
      </c>
      <c r="F65" s="90" t="s">
        <v>724</v>
      </c>
      <c r="G65" s="91" t="str">
        <f>_xlfn.CONCAT("\cite{",Table4[[#This Row],[bibtex id]],"}")</f>
        <v>\cite{krajník-et-al:2017:2665664}</v>
      </c>
      <c r="H65" s="64" t="s">
        <v>1575</v>
      </c>
      <c r="I65" s="63" t="s">
        <v>855</v>
      </c>
      <c r="J65" s="63" t="s">
        <v>1575</v>
      </c>
      <c r="K65" s="63" t="s">
        <v>1575</v>
      </c>
      <c r="L65" s="56" t="s">
        <v>1575</v>
      </c>
      <c r="M65" s="92" t="s">
        <v>861</v>
      </c>
      <c r="N65" s="22" t="s">
        <v>1686</v>
      </c>
      <c r="O65" s="93" t="s">
        <v>861</v>
      </c>
      <c r="P65" s="23"/>
      <c r="Q65" s="23" t="s">
        <v>855</v>
      </c>
      <c r="R65" s="64" t="s">
        <v>855</v>
      </c>
      <c r="S65" s="56" t="s">
        <v>855</v>
      </c>
      <c r="T65" s="23"/>
      <c r="U65" s="23" t="s">
        <v>855</v>
      </c>
      <c r="V65" s="23"/>
      <c r="W65" s="94" t="s">
        <v>1322</v>
      </c>
      <c r="X65" s="93" t="s">
        <v>855</v>
      </c>
      <c r="Y65" s="22" t="s">
        <v>1705</v>
      </c>
      <c r="Z65" s="44" t="s">
        <v>861</v>
      </c>
      <c r="AA65" s="47" t="s">
        <v>861</v>
      </c>
      <c r="AB65" s="47" t="s">
        <v>861</v>
      </c>
      <c r="AC65" s="45" t="s">
        <v>1706</v>
      </c>
      <c r="AD65" s="40" t="s">
        <v>1591</v>
      </c>
      <c r="AE65" s="40" t="s">
        <v>1704</v>
      </c>
      <c r="AF65" s="52"/>
      <c r="AG65" s="45" t="str">
        <f>IF(Table4[[#This Row],[      sparsity]]="x",IF(ISNUMBER(SEARCH("SLAM",Table4[[#This Row],[ground-truth]])),TRUE,"-"),"-")</f>
        <v>-</v>
      </c>
      <c r="AH65" s="45" t="str">
        <f>IF(ISNUMBER(SEARCH("keyframe",Table4[[#This Row],[mapping]])),IF(ISNUMBER(SEARCH("odometry",Table4[[#This Row],[localization]])),TRUE,"-"),"-")</f>
        <v>-</v>
      </c>
      <c r="AI65" s="57" t="str">
        <f>IF(ISNUMBER(SEARCH("keyframe",Table4[[#This Row],[mapping]])),IF(ISNUMBER(SEARCH("bundle",Table4[[#This Row],[localization]])),TRUE,"-"),"-")</f>
        <v>-</v>
      </c>
      <c r="AJ65" s="57" t="str">
        <f>IF(AND(ISLOGICAL(Table4[[#This Row],[vo+key]]),ISLOGICAL(Table4[[#This Row],[ba+key]])),TRUE,"-")</f>
        <v>-</v>
      </c>
      <c r="AK65" s="57" t="str">
        <f>IF(AND(ISNUMBER(SEARCH("odometry",Table4[[#This Row],[localization]])),ISNUMBER(SEARCH("camera",Table4[[#This Row],[sensor]])),ISNUMBER(SEARCH("imu",Table4[[#This Row],[sensor]]))),TRUE,"-")</f>
        <v>-</v>
      </c>
      <c r="AL65" s="60" t="str">
        <f>IF(ISNUMBER(SEARCH("image matching",Table4[[#This Row],[localization]])),TRUE,"-")</f>
        <v>-</v>
      </c>
    </row>
    <row r="66" spans="1:38" x14ac:dyDescent="0.3">
      <c r="A66" s="68" t="s">
        <v>558</v>
      </c>
      <c r="B66" s="68" t="s">
        <v>559</v>
      </c>
      <c r="C66" s="68" t="s">
        <v>560</v>
      </c>
      <c r="D66" s="89">
        <v>2017</v>
      </c>
      <c r="E66" s="68" t="s">
        <v>561</v>
      </c>
      <c r="F66" s="90" t="s">
        <v>725</v>
      </c>
      <c r="G66" s="91" t="str">
        <f>_xlfn.CONCAT("\cite{",Table4[[#This Row],[bibtex id]],"}")</f>
        <v>\cite{ila-et-al:2017:0278364917691110}</v>
      </c>
      <c r="H66" s="64" t="s">
        <v>1575</v>
      </c>
      <c r="I66" s="63"/>
      <c r="J66" s="63" t="s">
        <v>855</v>
      </c>
      <c r="K66" s="63" t="s">
        <v>1575</v>
      </c>
      <c r="L66" s="56" t="s">
        <v>1575</v>
      </c>
      <c r="M66" s="22" t="s">
        <v>1367</v>
      </c>
      <c r="N66" s="22" t="s">
        <v>1633</v>
      </c>
      <c r="O66" s="93" t="s">
        <v>861</v>
      </c>
      <c r="P66" s="23"/>
      <c r="Q66" s="23" t="s">
        <v>855</v>
      </c>
      <c r="R66" s="64" t="s">
        <v>855</v>
      </c>
      <c r="S66" s="56" t="s">
        <v>855</v>
      </c>
      <c r="T66" s="23"/>
      <c r="U66" s="23" t="s">
        <v>855</v>
      </c>
      <c r="V66" s="23"/>
      <c r="W66" s="94" t="s">
        <v>861</v>
      </c>
      <c r="X66" s="95" t="s">
        <v>861</v>
      </c>
      <c r="Y66" s="22" t="s">
        <v>1640</v>
      </c>
      <c r="Z66" s="44" t="s">
        <v>861</v>
      </c>
      <c r="AA66" s="47" t="s">
        <v>861</v>
      </c>
      <c r="AB66" s="47" t="s">
        <v>861</v>
      </c>
      <c r="AC66" s="45" t="s">
        <v>861</v>
      </c>
      <c r="AD66" s="40" t="s">
        <v>937</v>
      </c>
      <c r="AE66" s="40" t="s">
        <v>1642</v>
      </c>
      <c r="AF66" s="52"/>
      <c r="AG66" s="45" t="str">
        <f>IF(Table4[[#This Row],[      sparsity]]="x",IF(ISNUMBER(SEARCH("SLAM",Table4[[#This Row],[ground-truth]])),TRUE,"-"),"-")</f>
        <v>-</v>
      </c>
      <c r="AH66" s="45" t="str">
        <f>IF(ISNUMBER(SEARCH("keyframe",Table4[[#This Row],[mapping]])),IF(ISNUMBER(SEARCH("odometry",Table4[[#This Row],[localization]])),TRUE,"-"),"-")</f>
        <v>-</v>
      </c>
      <c r="AI66" s="57" t="str">
        <f>IF(ISNUMBER(SEARCH("keyframe",Table4[[#This Row],[mapping]])),IF(ISNUMBER(SEARCH("bundle",Table4[[#This Row],[localization]])),TRUE,"-"),"-")</f>
        <v>-</v>
      </c>
      <c r="AJ66" s="57" t="str">
        <f>IF(AND(ISLOGICAL(Table4[[#This Row],[vo+key]]),ISLOGICAL(Table4[[#This Row],[ba+key]])),TRUE,"-")</f>
        <v>-</v>
      </c>
      <c r="AK66" s="57" t="str">
        <f>IF(AND(ISNUMBER(SEARCH("odometry",Table4[[#This Row],[localization]])),ISNUMBER(SEARCH("camera",Table4[[#This Row],[sensor]])),ISNUMBER(SEARCH("imu",Table4[[#This Row],[sensor]]))),TRUE,"-")</f>
        <v>-</v>
      </c>
      <c r="AL66" s="60" t="str">
        <f>IF(ISNUMBER(SEARCH("image matching",Table4[[#This Row],[localization]])),TRUE,"-")</f>
        <v>-</v>
      </c>
    </row>
    <row r="67" spans="1:38" ht="20.399999999999999" x14ac:dyDescent="0.3">
      <c r="A67" s="68" t="s">
        <v>600</v>
      </c>
      <c r="B67" s="68" t="s">
        <v>601</v>
      </c>
      <c r="C67" s="68" t="s">
        <v>602</v>
      </c>
      <c r="D67" s="89">
        <v>2017</v>
      </c>
      <c r="E67" s="68" t="s">
        <v>603</v>
      </c>
      <c r="F67" s="90" t="s">
        <v>726</v>
      </c>
      <c r="G67" s="91" t="str">
        <f>_xlfn.CONCAT("\cite{",Table4[[#This Row],[bibtex id]],"}")</f>
        <v>\cite{latif-et-al:2017:016}</v>
      </c>
      <c r="H67" s="64" t="s">
        <v>855</v>
      </c>
      <c r="I67" s="63" t="s">
        <v>1575</v>
      </c>
      <c r="J67" s="63" t="s">
        <v>1575</v>
      </c>
      <c r="K67" s="63" t="s">
        <v>1575</v>
      </c>
      <c r="L67" s="56" t="s">
        <v>855</v>
      </c>
      <c r="M67" s="22" t="s">
        <v>1201</v>
      </c>
      <c r="N67" s="22" t="s">
        <v>1834</v>
      </c>
      <c r="O67" s="93" t="s">
        <v>861</v>
      </c>
      <c r="P67" s="23"/>
      <c r="Q67" s="23" t="s">
        <v>855</v>
      </c>
      <c r="R67" s="64"/>
      <c r="S67" s="56" t="s">
        <v>855</v>
      </c>
      <c r="T67" s="23"/>
      <c r="U67" s="23" t="s">
        <v>855</v>
      </c>
      <c r="V67" s="23"/>
      <c r="W67" s="94" t="s">
        <v>1161</v>
      </c>
      <c r="X67" s="95" t="s">
        <v>861</v>
      </c>
      <c r="Y67" s="92" t="s">
        <v>861</v>
      </c>
      <c r="Z67" s="44" t="s">
        <v>861</v>
      </c>
      <c r="AA67" s="47" t="s">
        <v>861</v>
      </c>
      <c r="AB67" s="47" t="s">
        <v>861</v>
      </c>
      <c r="AC67" s="45" t="s">
        <v>861</v>
      </c>
      <c r="AD67" s="40" t="s">
        <v>1372</v>
      </c>
      <c r="AE67" s="40" t="s">
        <v>1678</v>
      </c>
      <c r="AF67" s="52"/>
      <c r="AG67" s="45" t="str">
        <f>IF(Table4[[#This Row],[      sparsity]]="x",IF(ISNUMBER(SEARCH("SLAM",Table4[[#This Row],[ground-truth]])),TRUE,"-"),"-")</f>
        <v>-</v>
      </c>
      <c r="AH67" s="45" t="str">
        <f>IF(ISNUMBER(SEARCH("keyframe",Table4[[#This Row],[mapping]])),IF(ISNUMBER(SEARCH("odometry",Table4[[#This Row],[localization]])),TRUE,"-"),"-")</f>
        <v>-</v>
      </c>
      <c r="AI67" s="57" t="str">
        <f>IF(ISNUMBER(SEARCH("keyframe",Table4[[#This Row],[mapping]])),IF(ISNUMBER(SEARCH("bundle",Table4[[#This Row],[localization]])),TRUE,"-"),"-")</f>
        <v>-</v>
      </c>
      <c r="AJ67" s="57" t="str">
        <f>IF(AND(ISLOGICAL(Table4[[#This Row],[vo+key]]),ISLOGICAL(Table4[[#This Row],[ba+key]])),TRUE,"-")</f>
        <v>-</v>
      </c>
      <c r="AK67" s="57" t="str">
        <f>IF(AND(ISNUMBER(SEARCH("odometry",Table4[[#This Row],[localization]])),ISNUMBER(SEARCH("camera",Table4[[#This Row],[sensor]])),ISNUMBER(SEARCH("imu",Table4[[#This Row],[sensor]]))),TRUE,"-")</f>
        <v>-</v>
      </c>
      <c r="AL67" s="60" t="str">
        <f>IF(ISNUMBER(SEARCH("image matching",Table4[[#This Row],[localization]])),TRUE,"-")</f>
        <v>-</v>
      </c>
    </row>
    <row r="68" spans="1:38" ht="20.399999999999999" x14ac:dyDescent="0.3">
      <c r="A68" s="68" t="s">
        <v>629</v>
      </c>
      <c r="B68" s="68" t="s">
        <v>630</v>
      </c>
      <c r="C68" s="68" t="s">
        <v>631</v>
      </c>
      <c r="D68" s="89">
        <v>2017</v>
      </c>
      <c r="E68" s="68" t="s">
        <v>632</v>
      </c>
      <c r="F68" s="90" t="s">
        <v>727</v>
      </c>
      <c r="G68" s="91" t="str">
        <f>_xlfn.CONCAT("\cite{",Table4[[#This Row],[bibtex id]],"}")</f>
        <v>\cite{xin-et-al:2017:8310121}</v>
      </c>
      <c r="H68" s="64" t="s">
        <v>855</v>
      </c>
      <c r="I68" s="63" t="s">
        <v>1575</v>
      </c>
      <c r="J68" s="63" t="s">
        <v>1575</v>
      </c>
      <c r="K68" s="63" t="s">
        <v>1575</v>
      </c>
      <c r="L68" s="56" t="s">
        <v>1575</v>
      </c>
      <c r="M68" s="22" t="s">
        <v>1625</v>
      </c>
      <c r="N68" s="92" t="s">
        <v>861</v>
      </c>
      <c r="O68" s="93" t="s">
        <v>861</v>
      </c>
      <c r="P68" s="23" t="s">
        <v>861</v>
      </c>
      <c r="Q68" s="23" t="s">
        <v>861</v>
      </c>
      <c r="R68" s="64"/>
      <c r="S68" s="56" t="s">
        <v>855</v>
      </c>
      <c r="T68" s="23"/>
      <c r="U68" s="23" t="s">
        <v>855</v>
      </c>
      <c r="V68" s="23"/>
      <c r="W68" s="94" t="s">
        <v>1161</v>
      </c>
      <c r="X68" s="95" t="s">
        <v>861</v>
      </c>
      <c r="Y68" s="92" t="s">
        <v>861</v>
      </c>
      <c r="Z68" s="44" t="s">
        <v>861</v>
      </c>
      <c r="AA68" s="47" t="s">
        <v>861</v>
      </c>
      <c r="AB68" s="47" t="s">
        <v>861</v>
      </c>
      <c r="AC68" s="45" t="s">
        <v>861</v>
      </c>
      <c r="AD68" s="40" t="s">
        <v>1598</v>
      </c>
      <c r="AE68" s="40" t="s">
        <v>1707</v>
      </c>
      <c r="AF68" s="52"/>
      <c r="AG68" s="45" t="str">
        <f>IF(Table4[[#This Row],[      sparsity]]="x",IF(ISNUMBER(SEARCH("SLAM",Table4[[#This Row],[ground-truth]])),TRUE,"-"),"-")</f>
        <v>-</v>
      </c>
      <c r="AH68" s="45" t="str">
        <f>IF(ISNUMBER(SEARCH("keyframe",Table4[[#This Row],[mapping]])),IF(ISNUMBER(SEARCH("odometry",Table4[[#This Row],[localization]])),TRUE,"-"),"-")</f>
        <v>-</v>
      </c>
      <c r="AI68" s="57" t="str">
        <f>IF(ISNUMBER(SEARCH("keyframe",Table4[[#This Row],[mapping]])),IF(ISNUMBER(SEARCH("bundle",Table4[[#This Row],[localization]])),TRUE,"-"),"-")</f>
        <v>-</v>
      </c>
      <c r="AJ68" s="57" t="str">
        <f>IF(AND(ISLOGICAL(Table4[[#This Row],[vo+key]]),ISLOGICAL(Table4[[#This Row],[ba+key]])),TRUE,"-")</f>
        <v>-</v>
      </c>
      <c r="AK68" s="57" t="str">
        <f>IF(AND(ISNUMBER(SEARCH("odometry",Table4[[#This Row],[localization]])),ISNUMBER(SEARCH("camera",Table4[[#This Row],[sensor]])),ISNUMBER(SEARCH("imu",Table4[[#This Row],[sensor]]))),TRUE,"-")</f>
        <v>-</v>
      </c>
      <c r="AL68" s="60" t="str">
        <f>IF(ISNUMBER(SEARCH("image matching",Table4[[#This Row],[localization]])),TRUE,"-")</f>
        <v>-</v>
      </c>
    </row>
    <row r="69" spans="1:38" ht="20.399999999999999" x14ac:dyDescent="0.3">
      <c r="A69" s="68" t="s">
        <v>45</v>
      </c>
      <c r="B69" s="68" t="s">
        <v>46</v>
      </c>
      <c r="C69" s="68" t="s">
        <v>47</v>
      </c>
      <c r="D69" s="89">
        <v>2018</v>
      </c>
      <c r="E69" s="68" t="s">
        <v>48</v>
      </c>
      <c r="F69" s="90" t="s">
        <v>728</v>
      </c>
      <c r="G69" s="91" t="str">
        <f>_xlfn.CONCAT("\cite{",Table4[[#This Row],[bibtex id]],"}")</f>
        <v>\cite{bescos-et-al:2018:2860039}</v>
      </c>
      <c r="H69" s="64" t="s">
        <v>1575</v>
      </c>
      <c r="I69" s="63" t="s">
        <v>855</v>
      </c>
      <c r="J69" s="63" t="s">
        <v>1575</v>
      </c>
      <c r="K69" s="63" t="s">
        <v>1575</v>
      </c>
      <c r="L69" s="56" t="s">
        <v>1575</v>
      </c>
      <c r="M69" s="22" t="s">
        <v>1485</v>
      </c>
      <c r="N69" s="22" t="s">
        <v>1662</v>
      </c>
      <c r="O69" s="93" t="s">
        <v>861</v>
      </c>
      <c r="P69" s="23" t="s">
        <v>855</v>
      </c>
      <c r="Q69" s="23"/>
      <c r="R69" s="64" t="s">
        <v>855</v>
      </c>
      <c r="S69" s="56"/>
      <c r="T69" s="23"/>
      <c r="U69" s="23" t="s">
        <v>855</v>
      </c>
      <c r="V69" s="23"/>
      <c r="W69" s="94" t="s">
        <v>1823</v>
      </c>
      <c r="X69" s="95" t="s">
        <v>861</v>
      </c>
      <c r="Y69" s="92" t="s">
        <v>861</v>
      </c>
      <c r="Z69" s="44" t="s">
        <v>861</v>
      </c>
      <c r="AA69" s="47" t="s">
        <v>861</v>
      </c>
      <c r="AB69" s="47" t="s">
        <v>861</v>
      </c>
      <c r="AC69" s="45" t="s">
        <v>861</v>
      </c>
      <c r="AD69" s="40" t="s">
        <v>1378</v>
      </c>
      <c r="AE69" s="40" t="s">
        <v>1708</v>
      </c>
      <c r="AF69" s="52"/>
      <c r="AG69" s="45" t="str">
        <f>IF(Table4[[#This Row],[      sparsity]]="x",IF(ISNUMBER(SEARCH("SLAM",Table4[[#This Row],[ground-truth]])),TRUE,"-"),"-")</f>
        <v>-</v>
      </c>
      <c r="AH69" s="45" t="str">
        <f>IF(ISNUMBER(SEARCH("keyframe",Table4[[#This Row],[mapping]])),IF(ISNUMBER(SEARCH("odometry",Table4[[#This Row],[localization]])),TRUE,"-"),"-")</f>
        <v>-</v>
      </c>
      <c r="AI69" s="59" t="b">
        <f>IF(ISNUMBER(SEARCH("keyframe",Table4[[#This Row],[mapping]])),IF(ISNUMBER(SEARCH("bundle",Table4[[#This Row],[localization]])),TRUE,"-"),"-")</f>
        <v>1</v>
      </c>
      <c r="AJ69" s="57" t="str">
        <f>IF(AND(ISLOGICAL(Table4[[#This Row],[vo+key]]),ISLOGICAL(Table4[[#This Row],[ba+key]])),TRUE,"-")</f>
        <v>-</v>
      </c>
      <c r="AK69" s="57" t="str">
        <f>IF(AND(ISNUMBER(SEARCH("odometry",Table4[[#This Row],[localization]])),ISNUMBER(SEARCH("camera",Table4[[#This Row],[sensor]])),ISNUMBER(SEARCH("imu",Table4[[#This Row],[sensor]]))),TRUE,"-")</f>
        <v>-</v>
      </c>
      <c r="AL69" s="60" t="str">
        <f>IF(ISNUMBER(SEARCH("image matching",Table4[[#This Row],[localization]])),TRUE,"-")</f>
        <v>-</v>
      </c>
    </row>
    <row r="70" spans="1:38" ht="20.399999999999999" x14ac:dyDescent="0.3">
      <c r="A70" s="68" t="s">
        <v>84</v>
      </c>
      <c r="B70" s="68" t="s">
        <v>85</v>
      </c>
      <c r="C70" s="68" t="s">
        <v>86</v>
      </c>
      <c r="D70" s="89">
        <v>2018</v>
      </c>
      <c r="E70" s="68" t="s">
        <v>87</v>
      </c>
      <c r="F70" s="90" t="s">
        <v>729</v>
      </c>
      <c r="G70" s="91" t="str">
        <f>_xlfn.CONCAT("\cite{",Table4[[#This Row],[bibtex id]],"}")</f>
        <v>\cite{opdenbosch-et-al:2018:00114}</v>
      </c>
      <c r="H70" s="64" t="s">
        <v>1575</v>
      </c>
      <c r="I70" s="63" t="s">
        <v>1575</v>
      </c>
      <c r="J70" s="63" t="s">
        <v>855</v>
      </c>
      <c r="K70" s="63" t="s">
        <v>1575</v>
      </c>
      <c r="L70" s="56" t="s">
        <v>855</v>
      </c>
      <c r="M70" s="92" t="s">
        <v>861</v>
      </c>
      <c r="N70" s="22" t="s">
        <v>1709</v>
      </c>
      <c r="O70" s="93" t="s">
        <v>861</v>
      </c>
      <c r="P70" s="23" t="s">
        <v>861</v>
      </c>
      <c r="Q70" s="23" t="s">
        <v>861</v>
      </c>
      <c r="R70" s="64" t="s">
        <v>855</v>
      </c>
      <c r="S70" s="56" t="s">
        <v>855</v>
      </c>
      <c r="T70" s="23" t="s">
        <v>855</v>
      </c>
      <c r="U70" s="23"/>
      <c r="V70" s="23"/>
      <c r="W70" s="94" t="s">
        <v>1385</v>
      </c>
      <c r="X70" s="95" t="s">
        <v>861</v>
      </c>
      <c r="Y70" s="92" t="s">
        <v>861</v>
      </c>
      <c r="Z70" s="44" t="s">
        <v>861</v>
      </c>
      <c r="AA70" s="47" t="s">
        <v>861</v>
      </c>
      <c r="AB70" s="47" t="s">
        <v>861</v>
      </c>
      <c r="AC70" s="45" t="s">
        <v>861</v>
      </c>
      <c r="AD70" s="40" t="s">
        <v>1017</v>
      </c>
      <c r="AE70" s="40" t="s">
        <v>1170</v>
      </c>
      <c r="AF70" s="52"/>
      <c r="AG70" s="45" t="str">
        <f>IF(Table4[[#This Row],[      sparsity]]="x",IF(ISNUMBER(SEARCH("SLAM",Table4[[#This Row],[ground-truth]])),TRUE,"-"),"-")</f>
        <v>-</v>
      </c>
      <c r="AH70" s="45" t="str">
        <f>IF(ISNUMBER(SEARCH("keyframe",Table4[[#This Row],[mapping]])),IF(ISNUMBER(SEARCH("odometry",Table4[[#This Row],[localization]])),TRUE,"-"),"-")</f>
        <v>-</v>
      </c>
      <c r="AI70" s="57" t="str">
        <f>IF(ISNUMBER(SEARCH("keyframe",Table4[[#This Row],[mapping]])),IF(ISNUMBER(SEARCH("bundle",Table4[[#This Row],[localization]])),TRUE,"-"),"-")</f>
        <v>-</v>
      </c>
      <c r="AJ70" s="57" t="str">
        <f>IF(AND(ISLOGICAL(Table4[[#This Row],[vo+key]]),ISLOGICAL(Table4[[#This Row],[ba+key]])),TRUE,"-")</f>
        <v>-</v>
      </c>
      <c r="AK70" s="57" t="str">
        <f>IF(AND(ISNUMBER(SEARCH("odometry",Table4[[#This Row],[localization]])),ISNUMBER(SEARCH("camera",Table4[[#This Row],[sensor]])),ISNUMBER(SEARCH("imu",Table4[[#This Row],[sensor]]))),TRUE,"-")</f>
        <v>-</v>
      </c>
      <c r="AL70" s="60" t="str">
        <f>IF(ISNUMBER(SEARCH("image matching",Table4[[#This Row],[localization]])),TRUE,"-")</f>
        <v>-</v>
      </c>
    </row>
    <row r="71" spans="1:38" ht="20.399999999999999" x14ac:dyDescent="0.3">
      <c r="A71" s="68" t="s">
        <v>119</v>
      </c>
      <c r="B71" s="68" t="s">
        <v>120</v>
      </c>
      <c r="C71" s="68" t="s">
        <v>121</v>
      </c>
      <c r="D71" s="89">
        <v>2018</v>
      </c>
      <c r="E71" s="68" t="s">
        <v>122</v>
      </c>
      <c r="F71" s="90" t="s">
        <v>730</v>
      </c>
      <c r="G71" s="91" t="str">
        <f>_xlfn.CONCAT("\cite{",Table4[[#This Row],[bibtex id]],"}")</f>
        <v>\cite{han-et-al:2018:3}</v>
      </c>
      <c r="H71" s="64" t="s">
        <v>855</v>
      </c>
      <c r="I71" s="63" t="s">
        <v>1575</v>
      </c>
      <c r="J71" s="63" t="s">
        <v>1575</v>
      </c>
      <c r="K71" s="63" t="s">
        <v>1575</v>
      </c>
      <c r="L71" s="56" t="s">
        <v>1575</v>
      </c>
      <c r="M71" s="22" t="s">
        <v>1681</v>
      </c>
      <c r="N71" s="92" t="s">
        <v>861</v>
      </c>
      <c r="O71" s="93" t="s">
        <v>861</v>
      </c>
      <c r="P71" s="23" t="s">
        <v>861</v>
      </c>
      <c r="Q71" s="23" t="s">
        <v>861</v>
      </c>
      <c r="R71" s="64"/>
      <c r="S71" s="56" t="s">
        <v>855</v>
      </c>
      <c r="T71" s="23"/>
      <c r="U71" s="23" t="s">
        <v>855</v>
      </c>
      <c r="V71" s="23"/>
      <c r="W71" s="94" t="s">
        <v>1136</v>
      </c>
      <c r="X71" s="95" t="s">
        <v>861</v>
      </c>
      <c r="Y71" s="92" t="s">
        <v>861</v>
      </c>
      <c r="Z71" s="44" t="s">
        <v>861</v>
      </c>
      <c r="AA71" s="47" t="s">
        <v>861</v>
      </c>
      <c r="AB71" s="47" t="s">
        <v>861</v>
      </c>
      <c r="AC71" s="45" t="s">
        <v>861</v>
      </c>
      <c r="AD71" s="40" t="s">
        <v>1585</v>
      </c>
      <c r="AE71" s="40" t="s">
        <v>1313</v>
      </c>
      <c r="AF71" s="52"/>
      <c r="AG71" s="45" t="str">
        <f>IF(Table4[[#This Row],[      sparsity]]="x",IF(ISNUMBER(SEARCH("SLAM",Table4[[#This Row],[ground-truth]])),TRUE,"-"),"-")</f>
        <v>-</v>
      </c>
      <c r="AH71" s="45" t="str">
        <f>IF(ISNUMBER(SEARCH("keyframe",Table4[[#This Row],[mapping]])),IF(ISNUMBER(SEARCH("odometry",Table4[[#This Row],[localization]])),TRUE,"-"),"-")</f>
        <v>-</v>
      </c>
      <c r="AI71" s="57" t="str">
        <f>IF(ISNUMBER(SEARCH("keyframe",Table4[[#This Row],[mapping]])),IF(ISNUMBER(SEARCH("bundle",Table4[[#This Row],[localization]])),TRUE,"-"),"-")</f>
        <v>-</v>
      </c>
      <c r="AJ71" s="57" t="str">
        <f>IF(AND(ISLOGICAL(Table4[[#This Row],[vo+key]]),ISLOGICAL(Table4[[#This Row],[ba+key]])),TRUE,"-")</f>
        <v>-</v>
      </c>
      <c r="AK71" s="57" t="str">
        <f>IF(AND(ISNUMBER(SEARCH("odometry",Table4[[#This Row],[localization]])),ISNUMBER(SEARCH("camera",Table4[[#This Row],[sensor]])),ISNUMBER(SEARCH("imu",Table4[[#This Row],[sensor]]))),TRUE,"-")</f>
        <v>-</v>
      </c>
      <c r="AL71" s="60" t="str">
        <f>IF(ISNUMBER(SEARCH("image matching",Table4[[#This Row],[localization]])),TRUE,"-")</f>
        <v>-</v>
      </c>
    </row>
    <row r="72" spans="1:38" x14ac:dyDescent="0.3">
      <c r="A72" s="68" t="s">
        <v>123</v>
      </c>
      <c r="B72" s="68" t="s">
        <v>124</v>
      </c>
      <c r="C72" s="68" t="s">
        <v>125</v>
      </c>
      <c r="D72" s="89">
        <v>2018</v>
      </c>
      <c r="E72" s="68" t="s">
        <v>126</v>
      </c>
      <c r="F72" s="90" t="s">
        <v>731</v>
      </c>
      <c r="G72" s="91" t="str">
        <f>_xlfn.CONCAT("\cite{",Table4[[#This Row],[bibtex id]],"}")</f>
        <v>\cite{han-et-al:2018:2856274}</v>
      </c>
      <c r="H72" s="64" t="s">
        <v>855</v>
      </c>
      <c r="I72" s="63" t="s">
        <v>1575</v>
      </c>
      <c r="J72" s="63" t="s">
        <v>1575</v>
      </c>
      <c r="K72" s="63" t="s">
        <v>1575</v>
      </c>
      <c r="L72" s="56" t="s">
        <v>1575</v>
      </c>
      <c r="M72" s="22" t="s">
        <v>1625</v>
      </c>
      <c r="N72" s="92" t="s">
        <v>861</v>
      </c>
      <c r="O72" s="93" t="s">
        <v>861</v>
      </c>
      <c r="P72" s="23" t="s">
        <v>861</v>
      </c>
      <c r="Q72" s="23" t="s">
        <v>861</v>
      </c>
      <c r="R72" s="64"/>
      <c r="S72" s="56" t="s">
        <v>855</v>
      </c>
      <c r="T72" s="23"/>
      <c r="U72" s="23" t="s">
        <v>855</v>
      </c>
      <c r="V72" s="23"/>
      <c r="W72" s="94" t="s">
        <v>1136</v>
      </c>
      <c r="X72" s="95" t="s">
        <v>861</v>
      </c>
      <c r="Y72" s="92" t="s">
        <v>861</v>
      </c>
      <c r="Z72" s="44" t="s">
        <v>861</v>
      </c>
      <c r="AA72" s="47" t="s">
        <v>861</v>
      </c>
      <c r="AB72" s="47" t="s">
        <v>861</v>
      </c>
      <c r="AC72" s="45" t="s">
        <v>861</v>
      </c>
      <c r="AD72" s="40" t="s">
        <v>1388</v>
      </c>
      <c r="AE72" s="40" t="s">
        <v>1313</v>
      </c>
      <c r="AF72" s="52"/>
      <c r="AG72" s="45" t="str">
        <f>IF(Table4[[#This Row],[      sparsity]]="x",IF(ISNUMBER(SEARCH("SLAM",Table4[[#This Row],[ground-truth]])),TRUE,"-"),"-")</f>
        <v>-</v>
      </c>
      <c r="AH72" s="45" t="str">
        <f>IF(ISNUMBER(SEARCH("keyframe",Table4[[#This Row],[mapping]])),IF(ISNUMBER(SEARCH("odometry",Table4[[#This Row],[localization]])),TRUE,"-"),"-")</f>
        <v>-</v>
      </c>
      <c r="AI72" s="57" t="str">
        <f>IF(ISNUMBER(SEARCH("keyframe",Table4[[#This Row],[mapping]])),IF(ISNUMBER(SEARCH("bundle",Table4[[#This Row],[localization]])),TRUE,"-"),"-")</f>
        <v>-</v>
      </c>
      <c r="AJ72" s="57" t="str">
        <f>IF(AND(ISLOGICAL(Table4[[#This Row],[vo+key]]),ISLOGICAL(Table4[[#This Row],[ba+key]])),TRUE,"-")</f>
        <v>-</v>
      </c>
      <c r="AK72" s="57" t="str">
        <f>IF(AND(ISNUMBER(SEARCH("odometry",Table4[[#This Row],[localization]])),ISNUMBER(SEARCH("camera",Table4[[#This Row],[sensor]])),ISNUMBER(SEARCH("imu",Table4[[#This Row],[sensor]]))),TRUE,"-")</f>
        <v>-</v>
      </c>
      <c r="AL72" s="60" t="str">
        <f>IF(ISNUMBER(SEARCH("image matching",Table4[[#This Row],[localization]])),TRUE,"-")</f>
        <v>-</v>
      </c>
    </row>
    <row r="73" spans="1:38" ht="20.399999999999999" x14ac:dyDescent="0.3">
      <c r="A73" s="68" t="s">
        <v>110</v>
      </c>
      <c r="B73" s="68" t="s">
        <v>111</v>
      </c>
      <c r="C73" s="68" t="s">
        <v>112</v>
      </c>
      <c r="D73" s="89">
        <v>2018</v>
      </c>
      <c r="E73" s="68" t="s">
        <v>113</v>
      </c>
      <c r="F73" s="90" t="s">
        <v>732</v>
      </c>
      <c r="G73" s="91" t="str">
        <f>_xlfn.CONCAT("\cite{",Table4[[#This Row],[bibtex id]],"}")</f>
        <v>\cite{cao-et-al:2018:2815956}</v>
      </c>
      <c r="H73" s="64" t="s">
        <v>855</v>
      </c>
      <c r="I73" s="63" t="s">
        <v>1575</v>
      </c>
      <c r="J73" s="63" t="s">
        <v>1575</v>
      </c>
      <c r="K73" s="63" t="s">
        <v>1575</v>
      </c>
      <c r="L73" s="56" t="s">
        <v>1575</v>
      </c>
      <c r="M73" s="22" t="s">
        <v>1710</v>
      </c>
      <c r="N73" s="22" t="s">
        <v>1623</v>
      </c>
      <c r="O73" s="93" t="s">
        <v>861</v>
      </c>
      <c r="P73" s="23"/>
      <c r="Q73" s="23" t="s">
        <v>855</v>
      </c>
      <c r="R73" s="64"/>
      <c r="S73" s="56" t="s">
        <v>855</v>
      </c>
      <c r="T73" s="23"/>
      <c r="U73" s="23" t="s">
        <v>855</v>
      </c>
      <c r="V73" s="23"/>
      <c r="W73" s="94" t="s">
        <v>1711</v>
      </c>
      <c r="X73" s="93" t="s">
        <v>855</v>
      </c>
      <c r="Y73" s="92" t="s">
        <v>861</v>
      </c>
      <c r="Z73" s="44" t="s">
        <v>861</v>
      </c>
      <c r="AA73" s="47" t="s">
        <v>861</v>
      </c>
      <c r="AB73" s="47" t="s">
        <v>861</v>
      </c>
      <c r="AC73" s="45" t="s">
        <v>1602</v>
      </c>
      <c r="AD73" s="40" t="s">
        <v>861</v>
      </c>
      <c r="AE73" s="40" t="s">
        <v>1635</v>
      </c>
      <c r="AF73" s="52"/>
      <c r="AG73" s="45" t="str">
        <f>IF(Table4[[#This Row],[      sparsity]]="x",IF(ISNUMBER(SEARCH("SLAM",Table4[[#This Row],[ground-truth]])),TRUE,"-"),"-")</f>
        <v>-</v>
      </c>
      <c r="AH73" s="45" t="str">
        <f>IF(ISNUMBER(SEARCH("keyframe",Table4[[#This Row],[mapping]])),IF(ISNUMBER(SEARCH("odometry",Table4[[#This Row],[localization]])),TRUE,"-"),"-")</f>
        <v>-</v>
      </c>
      <c r="AI73" s="57" t="str">
        <f>IF(ISNUMBER(SEARCH("keyframe",Table4[[#This Row],[mapping]])),IF(ISNUMBER(SEARCH("bundle",Table4[[#This Row],[localization]])),TRUE,"-"),"-")</f>
        <v>-</v>
      </c>
      <c r="AJ73" s="57" t="str">
        <f>IF(AND(ISLOGICAL(Table4[[#This Row],[vo+key]]),ISLOGICAL(Table4[[#This Row],[ba+key]])),TRUE,"-")</f>
        <v>-</v>
      </c>
      <c r="AK73" s="57" t="str">
        <f>IF(AND(ISNUMBER(SEARCH("odometry",Table4[[#This Row],[localization]])),ISNUMBER(SEARCH("camera",Table4[[#This Row],[sensor]])),ISNUMBER(SEARCH("imu",Table4[[#This Row],[sensor]]))),TRUE,"-")</f>
        <v>-</v>
      </c>
      <c r="AL73" s="60" t="str">
        <f>IF(ISNUMBER(SEARCH("image matching",Table4[[#This Row],[localization]])),TRUE,"-")</f>
        <v>-</v>
      </c>
    </row>
    <row r="74" spans="1:38" ht="20.399999999999999" x14ac:dyDescent="0.3">
      <c r="A74" s="68" t="s">
        <v>131</v>
      </c>
      <c r="B74" s="68" t="s">
        <v>132</v>
      </c>
      <c r="C74" s="68" t="s">
        <v>133</v>
      </c>
      <c r="D74" s="89">
        <v>2018</v>
      </c>
      <c r="E74" s="68" t="s">
        <v>134</v>
      </c>
      <c r="F74" s="90" t="s">
        <v>733</v>
      </c>
      <c r="G74" s="91" t="str">
        <f>_xlfn.CONCAT("\cite{",Table4[[#This Row],[bibtex id]],"}")</f>
        <v>\cite{nobre-et-al:2018:8461111}</v>
      </c>
      <c r="H74" s="64" t="s">
        <v>855</v>
      </c>
      <c r="I74" s="63" t="s">
        <v>1575</v>
      </c>
      <c r="J74" s="63" t="s">
        <v>1575</v>
      </c>
      <c r="K74" s="63" t="s">
        <v>1575</v>
      </c>
      <c r="L74" s="56" t="s">
        <v>1575</v>
      </c>
      <c r="M74" s="22" t="s">
        <v>1396</v>
      </c>
      <c r="N74" s="22" t="s">
        <v>1397</v>
      </c>
      <c r="O74" s="93" t="s">
        <v>861</v>
      </c>
      <c r="P74" s="23"/>
      <c r="Q74" s="23" t="s">
        <v>855</v>
      </c>
      <c r="R74" s="64" t="s">
        <v>855</v>
      </c>
      <c r="S74" s="56"/>
      <c r="T74" s="23"/>
      <c r="U74" s="23" t="s">
        <v>855</v>
      </c>
      <c r="V74" s="23"/>
      <c r="W74" s="94" t="s">
        <v>1259</v>
      </c>
      <c r="X74" s="93" t="s">
        <v>855</v>
      </c>
      <c r="Y74" s="22" t="s">
        <v>1640</v>
      </c>
      <c r="Z74" s="44" t="s">
        <v>861</v>
      </c>
      <c r="AA74" s="47" t="s">
        <v>861</v>
      </c>
      <c r="AB74" s="47" t="s">
        <v>861</v>
      </c>
      <c r="AC74" s="45" t="s">
        <v>861</v>
      </c>
      <c r="AD74" s="40" t="s">
        <v>1018</v>
      </c>
      <c r="AE74" s="40" t="s">
        <v>1313</v>
      </c>
      <c r="AF74" s="52"/>
      <c r="AG74" s="45" t="str">
        <f>IF(Table4[[#This Row],[      sparsity]]="x",IF(ISNUMBER(SEARCH("SLAM",Table4[[#This Row],[ground-truth]])),TRUE,"-"),"-")</f>
        <v>-</v>
      </c>
      <c r="AH74" s="45" t="str">
        <f>IF(ISNUMBER(SEARCH("keyframe",Table4[[#This Row],[mapping]])),IF(ISNUMBER(SEARCH("odometry",Table4[[#This Row],[localization]])),TRUE,"-"),"-")</f>
        <v>-</v>
      </c>
      <c r="AI74" s="57" t="str">
        <f>IF(ISNUMBER(SEARCH("keyframe",Table4[[#This Row],[mapping]])),IF(ISNUMBER(SEARCH("bundle",Table4[[#This Row],[localization]])),TRUE,"-"),"-")</f>
        <v>-</v>
      </c>
      <c r="AJ74" s="57" t="str">
        <f>IF(AND(ISLOGICAL(Table4[[#This Row],[vo+key]]),ISLOGICAL(Table4[[#This Row],[ba+key]])),TRUE,"-")</f>
        <v>-</v>
      </c>
      <c r="AK74" s="57" t="str">
        <f>IF(AND(ISNUMBER(SEARCH("odometry",Table4[[#This Row],[localization]])),ISNUMBER(SEARCH("camera",Table4[[#This Row],[sensor]])),ISNUMBER(SEARCH("imu",Table4[[#This Row],[sensor]]))),TRUE,"-")</f>
        <v>-</v>
      </c>
      <c r="AL74" s="60" t="str">
        <f>IF(ISNUMBER(SEARCH("image matching",Table4[[#This Row],[localization]])),TRUE,"-")</f>
        <v>-</v>
      </c>
    </row>
    <row r="75" spans="1:38" x14ac:dyDescent="0.3">
      <c r="A75" s="68" t="s">
        <v>209</v>
      </c>
      <c r="B75" s="68" t="s">
        <v>210</v>
      </c>
      <c r="C75" s="68" t="s">
        <v>211</v>
      </c>
      <c r="D75" s="89">
        <v>2018</v>
      </c>
      <c r="E75" s="68" t="s">
        <v>212</v>
      </c>
      <c r="F75" s="90" t="s">
        <v>734</v>
      </c>
      <c r="G75" s="91" t="str">
        <f>_xlfn.CONCAT("\cite{",Table4[[#This Row],[bibtex id]],"}")</f>
        <v>\cite{zhang-et-al:2018:1729881418780178}</v>
      </c>
      <c r="H75" s="64" t="s">
        <v>1575</v>
      </c>
      <c r="I75" s="63" t="s">
        <v>1575</v>
      </c>
      <c r="J75" s="63" t="s">
        <v>855</v>
      </c>
      <c r="K75" s="63" t="s">
        <v>1575</v>
      </c>
      <c r="L75" s="56" t="s">
        <v>1575</v>
      </c>
      <c r="M75" s="22" t="s">
        <v>1739</v>
      </c>
      <c r="N75" s="22" t="s">
        <v>1662</v>
      </c>
      <c r="O75" s="93" t="s">
        <v>855</v>
      </c>
      <c r="P75" s="23"/>
      <c r="Q75" s="23" t="s">
        <v>855</v>
      </c>
      <c r="R75" s="64" t="s">
        <v>855</v>
      </c>
      <c r="S75" s="56" t="s">
        <v>855</v>
      </c>
      <c r="T75" s="23"/>
      <c r="U75" s="23" t="s">
        <v>855</v>
      </c>
      <c r="V75" s="23"/>
      <c r="W75" s="94" t="s">
        <v>1161</v>
      </c>
      <c r="X75" s="93" t="s">
        <v>855</v>
      </c>
      <c r="Y75" s="92" t="s">
        <v>861</v>
      </c>
      <c r="Z75" s="44" t="s">
        <v>861</v>
      </c>
      <c r="AA75" s="47" t="s">
        <v>861</v>
      </c>
      <c r="AB75" s="47" t="s">
        <v>861</v>
      </c>
      <c r="AC75" s="45" t="s">
        <v>861</v>
      </c>
      <c r="AD75" s="40" t="s">
        <v>937</v>
      </c>
      <c r="AE75" s="40" t="s">
        <v>1790</v>
      </c>
      <c r="AF75" s="52"/>
      <c r="AG75" s="45" t="str">
        <f>IF(Table4[[#This Row],[      sparsity]]="x",IF(ISNUMBER(SEARCH("SLAM",Table4[[#This Row],[ground-truth]])),TRUE,"-"),"-")</f>
        <v>-</v>
      </c>
      <c r="AH75" s="45" t="str">
        <f>IF(ISNUMBER(SEARCH("keyframe",Table4[[#This Row],[mapping]])),IF(ISNUMBER(SEARCH("odometry",Table4[[#This Row],[localization]])),TRUE,"-"),"-")</f>
        <v>-</v>
      </c>
      <c r="AI75" s="57" t="str">
        <f>IF(ISNUMBER(SEARCH("keyframe",Table4[[#This Row],[mapping]])),IF(ISNUMBER(SEARCH("bundle",Table4[[#This Row],[localization]])),TRUE,"-"),"-")</f>
        <v>-</v>
      </c>
      <c r="AJ75" s="57" t="str">
        <f>IF(AND(ISLOGICAL(Table4[[#This Row],[vo+key]]),ISLOGICAL(Table4[[#This Row],[ba+key]])),TRUE,"-")</f>
        <v>-</v>
      </c>
      <c r="AK75" s="57" t="str">
        <f>IF(AND(ISNUMBER(SEARCH("odometry",Table4[[#This Row],[localization]])),ISNUMBER(SEARCH("camera",Table4[[#This Row],[sensor]])),ISNUMBER(SEARCH("imu",Table4[[#This Row],[sensor]]))),TRUE,"-")</f>
        <v>-</v>
      </c>
      <c r="AL75" s="60" t="str">
        <f>IF(ISNUMBER(SEARCH("image matching",Table4[[#This Row],[localization]])),TRUE,"-")</f>
        <v>-</v>
      </c>
    </row>
    <row r="76" spans="1:38" ht="20.399999999999999" x14ac:dyDescent="0.3">
      <c r="A76" s="68" t="s">
        <v>262</v>
      </c>
      <c r="B76" s="68" t="s">
        <v>263</v>
      </c>
      <c r="C76" s="68" t="s">
        <v>264</v>
      </c>
      <c r="D76" s="89">
        <v>2018</v>
      </c>
      <c r="E76" s="68" t="s">
        <v>265</v>
      </c>
      <c r="F76" s="90" t="s">
        <v>735</v>
      </c>
      <c r="G76" s="91" t="str">
        <f>_xlfn.CONCAT("\cite{",Table4[[#This Row],[bibtex id]],"}")</f>
        <v>\cite{zhu-et-al:2018:8500686}</v>
      </c>
      <c r="H76" s="64" t="s">
        <v>855</v>
      </c>
      <c r="I76" s="63" t="s">
        <v>1575</v>
      </c>
      <c r="J76" s="63" t="s">
        <v>1575</v>
      </c>
      <c r="K76" s="63" t="s">
        <v>1575</v>
      </c>
      <c r="L76" s="56" t="s">
        <v>855</v>
      </c>
      <c r="M76" s="22" t="s">
        <v>1681</v>
      </c>
      <c r="N76" s="92" t="s">
        <v>861</v>
      </c>
      <c r="O76" s="93" t="s">
        <v>861</v>
      </c>
      <c r="P76" s="23" t="s">
        <v>855</v>
      </c>
      <c r="Q76" s="23"/>
      <c r="R76" s="64"/>
      <c r="S76" s="56" t="s">
        <v>855</v>
      </c>
      <c r="T76" s="23"/>
      <c r="U76" s="23" t="s">
        <v>855</v>
      </c>
      <c r="V76" s="23"/>
      <c r="W76" s="94" t="s">
        <v>1136</v>
      </c>
      <c r="X76" s="95" t="s">
        <v>861</v>
      </c>
      <c r="Y76" s="92" t="s">
        <v>861</v>
      </c>
      <c r="Z76" s="44" t="s">
        <v>861</v>
      </c>
      <c r="AA76" s="47" t="s">
        <v>861</v>
      </c>
      <c r="AB76" s="47" t="s">
        <v>861</v>
      </c>
      <c r="AC76" s="45" t="s">
        <v>861</v>
      </c>
      <c r="AD76" s="40" t="s">
        <v>1400</v>
      </c>
      <c r="AE76" s="40" t="s">
        <v>1313</v>
      </c>
      <c r="AF76" s="52"/>
      <c r="AG76" s="45" t="str">
        <f>IF(Table4[[#This Row],[      sparsity]]="x",IF(ISNUMBER(SEARCH("SLAM",Table4[[#This Row],[ground-truth]])),TRUE,"-"),"-")</f>
        <v>-</v>
      </c>
      <c r="AH76" s="45" t="str">
        <f>IF(ISNUMBER(SEARCH("keyframe",Table4[[#This Row],[mapping]])),IF(ISNUMBER(SEARCH("odometry",Table4[[#This Row],[localization]])),TRUE,"-"),"-")</f>
        <v>-</v>
      </c>
      <c r="AI76" s="57" t="str">
        <f>IF(ISNUMBER(SEARCH("keyframe",Table4[[#This Row],[mapping]])),IF(ISNUMBER(SEARCH("bundle",Table4[[#This Row],[localization]])),TRUE,"-"),"-")</f>
        <v>-</v>
      </c>
      <c r="AJ76" s="57" t="str">
        <f>IF(AND(ISLOGICAL(Table4[[#This Row],[vo+key]]),ISLOGICAL(Table4[[#This Row],[ba+key]])),TRUE,"-")</f>
        <v>-</v>
      </c>
      <c r="AK76" s="57" t="str">
        <f>IF(AND(ISNUMBER(SEARCH("odometry",Table4[[#This Row],[localization]])),ISNUMBER(SEARCH("camera",Table4[[#This Row],[sensor]])),ISNUMBER(SEARCH("imu",Table4[[#This Row],[sensor]]))),TRUE,"-")</f>
        <v>-</v>
      </c>
      <c r="AL76" s="60" t="str">
        <f>IF(ISNUMBER(SEARCH("image matching",Table4[[#This Row],[localization]])),TRUE,"-")</f>
        <v>-</v>
      </c>
    </row>
    <row r="77" spans="1:38" ht="30.6" x14ac:dyDescent="0.3">
      <c r="A77" s="68" t="s">
        <v>280</v>
      </c>
      <c r="B77" s="68" t="s">
        <v>281</v>
      </c>
      <c r="C77" s="68" t="s">
        <v>282</v>
      </c>
      <c r="D77" s="89">
        <v>2018</v>
      </c>
      <c r="E77" s="68" t="s">
        <v>283</v>
      </c>
      <c r="F77" s="90" t="s">
        <v>736</v>
      </c>
      <c r="G77" s="91" t="str">
        <f>_xlfn.CONCAT("\cite{",Table4[[#This Row],[bibtex id]],"}")</f>
        <v>\cite{mactavish-et-al:2018:21838}</v>
      </c>
      <c r="H77" s="64" t="s">
        <v>855</v>
      </c>
      <c r="I77" s="63" t="s">
        <v>1575</v>
      </c>
      <c r="J77" s="63" t="s">
        <v>1575</v>
      </c>
      <c r="K77" s="63" t="s">
        <v>1575</v>
      </c>
      <c r="L77" s="56" t="s">
        <v>1575</v>
      </c>
      <c r="M77" s="22" t="s">
        <v>1231</v>
      </c>
      <c r="N77" s="22" t="s">
        <v>1662</v>
      </c>
      <c r="O77" s="93" t="s">
        <v>861</v>
      </c>
      <c r="P77" s="23"/>
      <c r="Q77" s="23" t="s">
        <v>855</v>
      </c>
      <c r="R77" s="64"/>
      <c r="S77" s="56" t="s">
        <v>855</v>
      </c>
      <c r="T77" s="23"/>
      <c r="U77" s="23" t="s">
        <v>855</v>
      </c>
      <c r="V77" s="23"/>
      <c r="W77" s="94" t="s">
        <v>1153</v>
      </c>
      <c r="X77" s="93" t="s">
        <v>855</v>
      </c>
      <c r="Y77" s="22" t="s">
        <v>1705</v>
      </c>
      <c r="Z77" s="44">
        <v>26.08</v>
      </c>
      <c r="AA77" s="47">
        <v>0.16</v>
      </c>
      <c r="AB77" s="47" t="s">
        <v>861</v>
      </c>
      <c r="AC77" s="45" t="s">
        <v>1712</v>
      </c>
      <c r="AD77" s="40" t="s">
        <v>861</v>
      </c>
      <c r="AE77" s="40" t="s">
        <v>1791</v>
      </c>
      <c r="AF77" s="52"/>
      <c r="AG77" s="45" t="str">
        <f>IF(Table4[[#This Row],[      sparsity]]="x",IF(ISNUMBER(SEARCH("SLAM",Table4[[#This Row],[ground-truth]])),TRUE,"-"),"-")</f>
        <v>-</v>
      </c>
      <c r="AH77" s="55" t="b">
        <f>IF(ISNUMBER(SEARCH("keyframe",Table4[[#This Row],[mapping]])),IF(ISNUMBER(SEARCH("odometry",Table4[[#This Row],[localization]])),TRUE,"-"),"-")</f>
        <v>1</v>
      </c>
      <c r="AI77" s="57" t="str">
        <f>IF(ISNUMBER(SEARCH("keyframe",Table4[[#This Row],[mapping]])),IF(ISNUMBER(SEARCH("bundle",Table4[[#This Row],[localization]])),TRUE,"-"),"-")</f>
        <v>-</v>
      </c>
      <c r="AJ77" s="57" t="str">
        <f>IF(AND(ISLOGICAL(Table4[[#This Row],[vo+key]]),ISLOGICAL(Table4[[#This Row],[ba+key]])),TRUE,"-")</f>
        <v>-</v>
      </c>
      <c r="AK77" s="57" t="str">
        <f>IF(AND(ISNUMBER(SEARCH("odometry",Table4[[#This Row],[localization]])),ISNUMBER(SEARCH("camera",Table4[[#This Row],[sensor]])),ISNUMBER(SEARCH("imu",Table4[[#This Row],[sensor]]))),TRUE,"-")</f>
        <v>-</v>
      </c>
      <c r="AL77" s="60" t="str">
        <f>IF(ISNUMBER(SEARCH("image matching",Table4[[#This Row],[localization]])),TRUE,"-")</f>
        <v>-</v>
      </c>
    </row>
    <row r="78" spans="1:38" ht="20.399999999999999" x14ac:dyDescent="0.3">
      <c r="A78" s="68" t="s">
        <v>315</v>
      </c>
      <c r="B78" s="68" t="s">
        <v>316</v>
      </c>
      <c r="C78" s="68" t="s">
        <v>317</v>
      </c>
      <c r="D78" s="89">
        <v>2018</v>
      </c>
      <c r="E78" s="68" t="s">
        <v>318</v>
      </c>
      <c r="F78" s="90" t="s">
        <v>737</v>
      </c>
      <c r="G78" s="91" t="str">
        <f>_xlfn.CONCAT("\cite{",Table4[[#This Row],[bibtex id]],"}")</f>
        <v>\cite{sun-et-al:2018:2856268}</v>
      </c>
      <c r="H78" s="64" t="s">
        <v>1575</v>
      </c>
      <c r="I78" s="63" t="s">
        <v>855</v>
      </c>
      <c r="J78" s="63" t="s">
        <v>1575</v>
      </c>
      <c r="K78" s="63" t="s">
        <v>1575</v>
      </c>
      <c r="L78" s="56" t="s">
        <v>1575</v>
      </c>
      <c r="M78" s="22" t="s">
        <v>1404</v>
      </c>
      <c r="N78" s="22" t="s">
        <v>1686</v>
      </c>
      <c r="O78" s="93" t="s">
        <v>861</v>
      </c>
      <c r="P78" s="23" t="s">
        <v>855</v>
      </c>
      <c r="Q78" s="23" t="s">
        <v>855</v>
      </c>
      <c r="R78" s="64"/>
      <c r="S78" s="56" t="s">
        <v>855</v>
      </c>
      <c r="T78" s="23"/>
      <c r="U78" s="23" t="s">
        <v>855</v>
      </c>
      <c r="V78" s="23"/>
      <c r="W78" s="94" t="s">
        <v>1405</v>
      </c>
      <c r="X78" s="93" t="s">
        <v>855</v>
      </c>
      <c r="Y78" s="22" t="s">
        <v>1138</v>
      </c>
      <c r="Z78" s="44" t="s">
        <v>861</v>
      </c>
      <c r="AA78" s="47" t="s">
        <v>861</v>
      </c>
      <c r="AB78" s="47" t="s">
        <v>861</v>
      </c>
      <c r="AC78" s="45" t="s">
        <v>1629</v>
      </c>
      <c r="AD78" s="40" t="s">
        <v>937</v>
      </c>
      <c r="AE78" s="40" t="s">
        <v>1713</v>
      </c>
      <c r="AF78" s="52"/>
      <c r="AG78" s="45" t="str">
        <f>IF(Table4[[#This Row],[      sparsity]]="x",IF(ISNUMBER(SEARCH("SLAM",Table4[[#This Row],[ground-truth]])),TRUE,"-"),"-")</f>
        <v>-</v>
      </c>
      <c r="AH78" s="45" t="str">
        <f>IF(ISNUMBER(SEARCH("keyframe",Table4[[#This Row],[mapping]])),IF(ISNUMBER(SEARCH("odometry",Table4[[#This Row],[localization]])),TRUE,"-"),"-")</f>
        <v>-</v>
      </c>
      <c r="AI78" s="57" t="str">
        <f>IF(ISNUMBER(SEARCH("keyframe",Table4[[#This Row],[mapping]])),IF(ISNUMBER(SEARCH("bundle",Table4[[#This Row],[localization]])),TRUE,"-"),"-")</f>
        <v>-</v>
      </c>
      <c r="AJ78" s="57" t="str">
        <f>IF(AND(ISLOGICAL(Table4[[#This Row],[vo+key]]),ISLOGICAL(Table4[[#This Row],[ba+key]])),TRUE,"-")</f>
        <v>-</v>
      </c>
      <c r="AK78" s="57" t="str">
        <f>IF(AND(ISNUMBER(SEARCH("odometry",Table4[[#This Row],[localization]])),ISNUMBER(SEARCH("camera",Table4[[#This Row],[sensor]])),ISNUMBER(SEARCH("imu",Table4[[#This Row],[sensor]]))),TRUE,"-")</f>
        <v>-</v>
      </c>
      <c r="AL78" s="60" t="str">
        <f>IF(ISNUMBER(SEARCH("image matching",Table4[[#This Row],[localization]])),TRUE,"-")</f>
        <v>-</v>
      </c>
    </row>
    <row r="79" spans="1:38" ht="20.399999999999999" x14ac:dyDescent="0.3">
      <c r="A79" s="68" t="s">
        <v>380</v>
      </c>
      <c r="B79" s="68" t="s">
        <v>381</v>
      </c>
      <c r="C79" s="68" t="s">
        <v>382</v>
      </c>
      <c r="D79" s="89">
        <v>2018</v>
      </c>
      <c r="E79" s="68" t="s">
        <v>383</v>
      </c>
      <c r="F79" s="90" t="s">
        <v>738</v>
      </c>
      <c r="G79" s="91" t="str">
        <f>_xlfn.CONCAT("\cite{",Table4[[#This Row],[bibtex id]],"}")</f>
        <v>\cite{lázaro-et-al:2018:8594310}</v>
      </c>
      <c r="H79" s="64" t="s">
        <v>1575</v>
      </c>
      <c r="I79" s="63" t="s">
        <v>855</v>
      </c>
      <c r="J79" s="63" t="s">
        <v>855</v>
      </c>
      <c r="K79" s="63" t="s">
        <v>855</v>
      </c>
      <c r="L79" s="56" t="s">
        <v>1575</v>
      </c>
      <c r="M79" s="22" t="s">
        <v>1142</v>
      </c>
      <c r="N79" s="22" t="s">
        <v>1610</v>
      </c>
      <c r="O79" s="93" t="s">
        <v>861</v>
      </c>
      <c r="P79" s="23"/>
      <c r="Q79" s="23" t="s">
        <v>855</v>
      </c>
      <c r="R79" s="64" t="s">
        <v>855</v>
      </c>
      <c r="S79" s="56"/>
      <c r="T79" s="23"/>
      <c r="U79" s="23" t="s">
        <v>855</v>
      </c>
      <c r="V79" s="23"/>
      <c r="W79" s="94" t="s">
        <v>1144</v>
      </c>
      <c r="X79" s="95" t="s">
        <v>861</v>
      </c>
      <c r="Y79" s="92" t="s">
        <v>861</v>
      </c>
      <c r="Z79" s="44" t="s">
        <v>861</v>
      </c>
      <c r="AA79" s="47" t="s">
        <v>861</v>
      </c>
      <c r="AB79" s="47" t="s">
        <v>861</v>
      </c>
      <c r="AC79" s="45" t="s">
        <v>861</v>
      </c>
      <c r="AD79" s="40" t="s">
        <v>1592</v>
      </c>
      <c r="AE79" s="40" t="s">
        <v>1644</v>
      </c>
      <c r="AF79" s="52"/>
      <c r="AG79" s="45" t="str">
        <f>IF(Table4[[#This Row],[      sparsity]]="x",IF(ISNUMBER(SEARCH("SLAM",Table4[[#This Row],[ground-truth]])),TRUE,"-"),"-")</f>
        <v>-</v>
      </c>
      <c r="AH79" s="45" t="str">
        <f>IF(ISNUMBER(SEARCH("keyframe",Table4[[#This Row],[mapping]])),IF(ISNUMBER(SEARCH("odometry",Table4[[#This Row],[localization]])),TRUE,"-"),"-")</f>
        <v>-</v>
      </c>
      <c r="AI79" s="57" t="str">
        <f>IF(ISNUMBER(SEARCH("keyframe",Table4[[#This Row],[mapping]])),IF(ISNUMBER(SEARCH("bundle",Table4[[#This Row],[localization]])),TRUE,"-"),"-")</f>
        <v>-</v>
      </c>
      <c r="AJ79" s="57" t="str">
        <f>IF(AND(ISLOGICAL(Table4[[#This Row],[vo+key]]),ISLOGICAL(Table4[[#This Row],[ba+key]])),TRUE,"-")</f>
        <v>-</v>
      </c>
      <c r="AK79" s="57" t="str">
        <f>IF(AND(ISNUMBER(SEARCH("odometry",Table4[[#This Row],[localization]])),ISNUMBER(SEARCH("camera",Table4[[#This Row],[sensor]])),ISNUMBER(SEARCH("imu",Table4[[#This Row],[sensor]]))),TRUE,"-")</f>
        <v>-</v>
      </c>
      <c r="AL79" s="60" t="str">
        <f>IF(ISNUMBER(SEARCH("image matching",Table4[[#This Row],[localization]])),TRUE,"-")</f>
        <v>-</v>
      </c>
    </row>
    <row r="80" spans="1:38" x14ac:dyDescent="0.3">
      <c r="A80" s="68" t="s">
        <v>404</v>
      </c>
      <c r="B80" s="68" t="s">
        <v>405</v>
      </c>
      <c r="C80" s="68" t="s">
        <v>406</v>
      </c>
      <c r="D80" s="89">
        <v>2018</v>
      </c>
      <c r="E80" s="68" t="s">
        <v>407</v>
      </c>
      <c r="F80" s="90" t="s">
        <v>739</v>
      </c>
      <c r="G80" s="91" t="str">
        <f>_xlfn.CONCAT("\cite{",Table4[[#This Row],[bibtex id]],"}")</f>
        <v>\cite{zhang-et-al:2018:8460674}</v>
      </c>
      <c r="H80" s="64" t="s">
        <v>855</v>
      </c>
      <c r="I80" s="63" t="s">
        <v>1575</v>
      </c>
      <c r="J80" s="63" t="s">
        <v>1575</v>
      </c>
      <c r="K80" s="63" t="s">
        <v>1575</v>
      </c>
      <c r="L80" s="56" t="s">
        <v>855</v>
      </c>
      <c r="M80" s="22" t="s">
        <v>1231</v>
      </c>
      <c r="N80" s="22" t="s">
        <v>1662</v>
      </c>
      <c r="O80" s="93" t="s">
        <v>861</v>
      </c>
      <c r="P80" s="23"/>
      <c r="Q80" s="23" t="s">
        <v>855</v>
      </c>
      <c r="R80" s="64"/>
      <c r="S80" s="56" t="s">
        <v>855</v>
      </c>
      <c r="T80" s="23"/>
      <c r="U80" s="23" t="s">
        <v>855</v>
      </c>
      <c r="V80" s="23"/>
      <c r="W80" s="94" t="s">
        <v>1153</v>
      </c>
      <c r="X80" s="93" t="s">
        <v>855</v>
      </c>
      <c r="Y80" s="92" t="s">
        <v>861</v>
      </c>
      <c r="Z80" s="44">
        <v>25</v>
      </c>
      <c r="AA80" s="47">
        <v>0.25</v>
      </c>
      <c r="AB80" s="47" t="s">
        <v>861</v>
      </c>
      <c r="AC80" s="45" t="s">
        <v>1712</v>
      </c>
      <c r="AD80" s="40" t="s">
        <v>861</v>
      </c>
      <c r="AE80" s="40" t="s">
        <v>1391</v>
      </c>
      <c r="AF80" s="52"/>
      <c r="AG80" s="45" t="str">
        <f>IF(Table4[[#This Row],[      sparsity]]="x",IF(ISNUMBER(SEARCH("SLAM",Table4[[#This Row],[ground-truth]])),TRUE,"-"),"-")</f>
        <v>-</v>
      </c>
      <c r="AH80" s="55" t="b">
        <f>IF(ISNUMBER(SEARCH("keyframe",Table4[[#This Row],[mapping]])),IF(ISNUMBER(SEARCH("odometry",Table4[[#This Row],[localization]])),TRUE,"-"),"-")</f>
        <v>1</v>
      </c>
      <c r="AI80" s="57" t="str">
        <f>IF(ISNUMBER(SEARCH("keyframe",Table4[[#This Row],[mapping]])),IF(ISNUMBER(SEARCH("bundle",Table4[[#This Row],[localization]])),TRUE,"-"),"-")</f>
        <v>-</v>
      </c>
      <c r="AJ80" s="57" t="str">
        <f>IF(AND(ISLOGICAL(Table4[[#This Row],[vo+key]]),ISLOGICAL(Table4[[#This Row],[ba+key]])),TRUE,"-")</f>
        <v>-</v>
      </c>
      <c r="AK80" s="57" t="str">
        <f>IF(AND(ISNUMBER(SEARCH("odometry",Table4[[#This Row],[localization]])),ISNUMBER(SEARCH("camera",Table4[[#This Row],[sensor]])),ISNUMBER(SEARCH("imu",Table4[[#This Row],[sensor]]))),TRUE,"-")</f>
        <v>-</v>
      </c>
      <c r="AL80" s="60" t="str">
        <f>IF(ISNUMBER(SEARCH("image matching",Table4[[#This Row],[localization]])),TRUE,"-")</f>
        <v>-</v>
      </c>
    </row>
    <row r="81" spans="1:38" x14ac:dyDescent="0.3">
      <c r="A81" s="68" t="s">
        <v>395</v>
      </c>
      <c r="B81" s="68" t="s">
        <v>396</v>
      </c>
      <c r="C81" s="68" t="s">
        <v>397</v>
      </c>
      <c r="D81" s="89">
        <v>2018</v>
      </c>
      <c r="E81" s="68" t="s">
        <v>398</v>
      </c>
      <c r="F81" s="90" t="s">
        <v>740</v>
      </c>
      <c r="G81" s="91" t="str">
        <f>_xlfn.CONCAT("\cite{",Table4[[#This Row],[bibtex id]],"}")</f>
        <v>\cite{chebrolu-et-al:2018:2849603}</v>
      </c>
      <c r="H81" s="64" t="s">
        <v>855</v>
      </c>
      <c r="I81" s="63" t="s">
        <v>1575</v>
      </c>
      <c r="J81" s="63" t="s">
        <v>1575</v>
      </c>
      <c r="K81" s="63" t="s">
        <v>855</v>
      </c>
      <c r="L81" s="56" t="s">
        <v>1575</v>
      </c>
      <c r="M81" s="22" t="s">
        <v>1625</v>
      </c>
      <c r="N81" s="92" t="s">
        <v>861</v>
      </c>
      <c r="O81" s="93" t="s">
        <v>861</v>
      </c>
      <c r="P81" s="23" t="s">
        <v>861</v>
      </c>
      <c r="Q81" s="23" t="s">
        <v>861</v>
      </c>
      <c r="R81" s="64"/>
      <c r="S81" s="56" t="s">
        <v>855</v>
      </c>
      <c r="T81" s="23" t="s">
        <v>855</v>
      </c>
      <c r="U81" s="23"/>
      <c r="V81" s="23"/>
      <c r="W81" s="94" t="s">
        <v>1390</v>
      </c>
      <c r="X81" s="93" t="s">
        <v>855</v>
      </c>
      <c r="Y81" s="22" t="s">
        <v>1138</v>
      </c>
      <c r="Z81" s="44" t="s">
        <v>861</v>
      </c>
      <c r="AA81" s="47" t="s">
        <v>861</v>
      </c>
      <c r="AB81" s="47" t="s">
        <v>861</v>
      </c>
      <c r="AC81" s="45" t="s">
        <v>1124</v>
      </c>
      <c r="AD81" s="40" t="s">
        <v>861</v>
      </c>
      <c r="AE81" s="40" t="s">
        <v>1391</v>
      </c>
      <c r="AF81" s="52"/>
      <c r="AG81" s="45" t="str">
        <f>IF(Table4[[#This Row],[      sparsity]]="x",IF(ISNUMBER(SEARCH("SLAM",Table4[[#This Row],[ground-truth]])),TRUE,"-"),"-")</f>
        <v>-</v>
      </c>
      <c r="AH81" s="45" t="str">
        <f>IF(ISNUMBER(SEARCH("keyframe",Table4[[#This Row],[mapping]])),IF(ISNUMBER(SEARCH("odometry",Table4[[#This Row],[localization]])),TRUE,"-"),"-")</f>
        <v>-</v>
      </c>
      <c r="AI81" s="57" t="str">
        <f>IF(ISNUMBER(SEARCH("keyframe",Table4[[#This Row],[mapping]])),IF(ISNUMBER(SEARCH("bundle",Table4[[#This Row],[localization]])),TRUE,"-"),"-")</f>
        <v>-</v>
      </c>
      <c r="AJ81" s="57" t="str">
        <f>IF(AND(ISLOGICAL(Table4[[#This Row],[vo+key]]),ISLOGICAL(Table4[[#This Row],[ba+key]])),TRUE,"-")</f>
        <v>-</v>
      </c>
      <c r="AK81" s="57" t="str">
        <f>IF(AND(ISNUMBER(SEARCH("odometry",Table4[[#This Row],[localization]])),ISNUMBER(SEARCH("camera",Table4[[#This Row],[sensor]])),ISNUMBER(SEARCH("imu",Table4[[#This Row],[sensor]]))),TRUE,"-")</f>
        <v>-</v>
      </c>
      <c r="AL81" s="60" t="str">
        <f>IF(ISNUMBER(SEARCH("image matching",Table4[[#This Row],[localization]])),TRUE,"-")</f>
        <v>-</v>
      </c>
    </row>
    <row r="82" spans="1:38" x14ac:dyDescent="0.3">
      <c r="A82" s="68" t="s">
        <v>450</v>
      </c>
      <c r="B82" s="68" t="s">
        <v>451</v>
      </c>
      <c r="C82" s="68" t="s">
        <v>452</v>
      </c>
      <c r="D82" s="89">
        <v>2018</v>
      </c>
      <c r="E82" s="68" t="s">
        <v>453</v>
      </c>
      <c r="F82" s="90" t="s">
        <v>741</v>
      </c>
      <c r="G82" s="91" t="str">
        <f>_xlfn.CONCAT("\cite{",Table4[[#This Row],[bibtex id]],"}")</f>
        <v>\cite{yin-et-al:2018:8593562}</v>
      </c>
      <c r="H82" s="64" t="s">
        <v>855</v>
      </c>
      <c r="I82" s="63" t="s">
        <v>1575</v>
      </c>
      <c r="J82" s="63" t="s">
        <v>1575</v>
      </c>
      <c r="K82" s="63" t="s">
        <v>1575</v>
      </c>
      <c r="L82" s="56" t="s">
        <v>855</v>
      </c>
      <c r="M82" s="22" t="s">
        <v>1625</v>
      </c>
      <c r="N82" s="22" t="s">
        <v>1686</v>
      </c>
      <c r="O82" s="93" t="s">
        <v>861</v>
      </c>
      <c r="P82" s="23" t="s">
        <v>861</v>
      </c>
      <c r="Q82" s="23" t="s">
        <v>861</v>
      </c>
      <c r="R82" s="64"/>
      <c r="S82" s="56" t="s">
        <v>855</v>
      </c>
      <c r="T82" s="23"/>
      <c r="U82" s="23" t="s">
        <v>855</v>
      </c>
      <c r="V82" s="23"/>
      <c r="W82" s="94" t="s">
        <v>1405</v>
      </c>
      <c r="X82" s="95" t="s">
        <v>861</v>
      </c>
      <c r="Y82" s="92" t="s">
        <v>861</v>
      </c>
      <c r="Z82" s="44" t="s">
        <v>861</v>
      </c>
      <c r="AA82" s="47" t="s">
        <v>861</v>
      </c>
      <c r="AB82" s="47" t="s">
        <v>861</v>
      </c>
      <c r="AC82" s="45" t="s">
        <v>861</v>
      </c>
      <c r="AD82" s="40" t="s">
        <v>1409</v>
      </c>
      <c r="AE82" s="40" t="s">
        <v>1313</v>
      </c>
      <c r="AF82" s="52"/>
      <c r="AG82" s="45" t="str">
        <f>IF(Table4[[#This Row],[      sparsity]]="x",IF(ISNUMBER(SEARCH("SLAM",Table4[[#This Row],[ground-truth]])),TRUE,"-"),"-")</f>
        <v>-</v>
      </c>
      <c r="AH82" s="45" t="str">
        <f>IF(ISNUMBER(SEARCH("keyframe",Table4[[#This Row],[mapping]])),IF(ISNUMBER(SEARCH("odometry",Table4[[#This Row],[localization]])),TRUE,"-"),"-")</f>
        <v>-</v>
      </c>
      <c r="AI82" s="57" t="str">
        <f>IF(ISNUMBER(SEARCH("keyframe",Table4[[#This Row],[mapping]])),IF(ISNUMBER(SEARCH("bundle",Table4[[#This Row],[localization]])),TRUE,"-"),"-")</f>
        <v>-</v>
      </c>
      <c r="AJ82" s="57" t="str">
        <f>IF(AND(ISLOGICAL(Table4[[#This Row],[vo+key]]),ISLOGICAL(Table4[[#This Row],[ba+key]])),TRUE,"-")</f>
        <v>-</v>
      </c>
      <c r="AK82" s="57" t="str">
        <f>IF(AND(ISNUMBER(SEARCH("odometry",Table4[[#This Row],[localization]])),ISNUMBER(SEARCH("camera",Table4[[#This Row],[sensor]])),ISNUMBER(SEARCH("imu",Table4[[#This Row],[sensor]]))),TRUE,"-")</f>
        <v>-</v>
      </c>
      <c r="AL82" s="60" t="str">
        <f>IF(ISNUMBER(SEARCH("image matching",Table4[[#This Row],[localization]])),TRUE,"-")</f>
        <v>-</v>
      </c>
    </row>
    <row r="83" spans="1:38" ht="20.399999999999999" x14ac:dyDescent="0.3">
      <c r="A83" s="68" t="s">
        <v>416</v>
      </c>
      <c r="B83" s="68" t="s">
        <v>417</v>
      </c>
      <c r="C83" s="68" t="s">
        <v>418</v>
      </c>
      <c r="D83" s="89">
        <v>2018</v>
      </c>
      <c r="E83" s="68" t="s">
        <v>419</v>
      </c>
      <c r="F83" s="90" t="s">
        <v>742</v>
      </c>
      <c r="G83" s="91" t="str">
        <f>_xlfn.CONCAT("\cite{",Table4[[#This Row],[bibtex id]],"}")</f>
        <v>\cite{egger-et-al:2018:8593854}</v>
      </c>
      <c r="H83" s="64" t="s">
        <v>855</v>
      </c>
      <c r="I83" s="63" t="s">
        <v>1575</v>
      </c>
      <c r="J83" s="63" t="s">
        <v>855</v>
      </c>
      <c r="K83" s="63" t="s">
        <v>1575</v>
      </c>
      <c r="L83" s="56" t="s">
        <v>1575</v>
      </c>
      <c r="M83" s="22" t="s">
        <v>1714</v>
      </c>
      <c r="N83" s="22" t="s">
        <v>1715</v>
      </c>
      <c r="O83" s="93" t="s">
        <v>861</v>
      </c>
      <c r="P83" s="23"/>
      <c r="Q83" s="23" t="s">
        <v>855</v>
      </c>
      <c r="R83" s="64"/>
      <c r="S83" s="56" t="s">
        <v>855</v>
      </c>
      <c r="T83" s="23"/>
      <c r="U83" s="23" t="s">
        <v>855</v>
      </c>
      <c r="V83" s="23"/>
      <c r="W83" s="94" t="s">
        <v>1394</v>
      </c>
      <c r="X83" s="93" t="s">
        <v>855</v>
      </c>
      <c r="Y83" s="22" t="s">
        <v>1101</v>
      </c>
      <c r="Z83" s="44" t="s">
        <v>861</v>
      </c>
      <c r="AA83" s="47" t="s">
        <v>861</v>
      </c>
      <c r="AB83" s="47" t="s">
        <v>861</v>
      </c>
      <c r="AC83" s="45" t="s">
        <v>1716</v>
      </c>
      <c r="AD83" s="40" t="s">
        <v>861</v>
      </c>
      <c r="AE83" s="40" t="s">
        <v>1717</v>
      </c>
      <c r="AF83" s="52"/>
      <c r="AG83" s="45" t="str">
        <f>IF(Table4[[#This Row],[      sparsity]]="x",IF(ISNUMBER(SEARCH("SLAM",Table4[[#This Row],[ground-truth]])),TRUE,"-"),"-")</f>
        <v>-</v>
      </c>
      <c r="AH83" s="45" t="str">
        <f>IF(ISNUMBER(SEARCH("keyframe",Table4[[#This Row],[mapping]])),IF(ISNUMBER(SEARCH("odometry",Table4[[#This Row],[localization]])),TRUE,"-"),"-")</f>
        <v>-</v>
      </c>
      <c r="AI83" s="57" t="str">
        <f>IF(ISNUMBER(SEARCH("keyframe",Table4[[#This Row],[mapping]])),IF(ISNUMBER(SEARCH("bundle",Table4[[#This Row],[localization]])),TRUE,"-"),"-")</f>
        <v>-</v>
      </c>
      <c r="AJ83" s="57" t="str">
        <f>IF(AND(ISLOGICAL(Table4[[#This Row],[vo+key]]),ISLOGICAL(Table4[[#This Row],[ba+key]])),TRUE,"-")</f>
        <v>-</v>
      </c>
      <c r="AK83" s="57" t="str">
        <f>IF(AND(ISNUMBER(SEARCH("odometry",Table4[[#This Row],[localization]])),ISNUMBER(SEARCH("camera",Table4[[#This Row],[sensor]])),ISNUMBER(SEARCH("imu",Table4[[#This Row],[sensor]]))),TRUE,"-")</f>
        <v>-</v>
      </c>
      <c r="AL83" s="60" t="str">
        <f>IF(ISNUMBER(SEARCH("image matching",Table4[[#This Row],[localization]])),TRUE,"-")</f>
        <v>-</v>
      </c>
    </row>
    <row r="84" spans="1:38" ht="20.399999999999999" x14ac:dyDescent="0.3">
      <c r="A84" s="68" t="s">
        <v>459</v>
      </c>
      <c r="B84" s="68" t="s">
        <v>460</v>
      </c>
      <c r="C84" s="68" t="s">
        <v>461</v>
      </c>
      <c r="D84" s="89">
        <v>2018</v>
      </c>
      <c r="E84" s="68" t="s">
        <v>462</v>
      </c>
      <c r="F84" s="90" t="s">
        <v>743</v>
      </c>
      <c r="G84" s="91" t="str">
        <f>_xlfn.CONCAT("\cite{",Table4[[#This Row],[bibtex id]],"}")</f>
        <v>\cite{arroyo-et-al:2018:7}</v>
      </c>
      <c r="H84" s="64" t="s">
        <v>855</v>
      </c>
      <c r="I84" s="63" t="s">
        <v>1575</v>
      </c>
      <c r="J84" s="63" t="s">
        <v>1575</v>
      </c>
      <c r="K84" s="63" t="s">
        <v>1575</v>
      </c>
      <c r="L84" s="56" t="s">
        <v>855</v>
      </c>
      <c r="M84" s="22" t="s">
        <v>1681</v>
      </c>
      <c r="N84" s="92" t="s">
        <v>861</v>
      </c>
      <c r="O84" s="93" t="s">
        <v>861</v>
      </c>
      <c r="P84" s="23" t="s">
        <v>861</v>
      </c>
      <c r="Q84" s="23" t="s">
        <v>861</v>
      </c>
      <c r="R84" s="64"/>
      <c r="S84" s="56" t="s">
        <v>855</v>
      </c>
      <c r="T84" s="23"/>
      <c r="U84" s="23" t="s">
        <v>855</v>
      </c>
      <c r="V84" s="23"/>
      <c r="W84" s="94" t="s">
        <v>1826</v>
      </c>
      <c r="X84" s="95" t="s">
        <v>861</v>
      </c>
      <c r="Y84" s="92" t="s">
        <v>861</v>
      </c>
      <c r="Z84" s="44" t="s">
        <v>861</v>
      </c>
      <c r="AA84" s="47" t="s">
        <v>861</v>
      </c>
      <c r="AB84" s="47" t="s">
        <v>861</v>
      </c>
      <c r="AC84" s="45" t="s">
        <v>861</v>
      </c>
      <c r="AD84" s="40" t="s">
        <v>1416</v>
      </c>
      <c r="AE84" s="40" t="s">
        <v>1678</v>
      </c>
      <c r="AF84" s="52"/>
      <c r="AG84" s="45" t="str">
        <f>IF(Table4[[#This Row],[      sparsity]]="x",IF(ISNUMBER(SEARCH("SLAM",Table4[[#This Row],[ground-truth]])),TRUE,"-"),"-")</f>
        <v>-</v>
      </c>
      <c r="AH84" s="45" t="str">
        <f>IF(ISNUMBER(SEARCH("keyframe",Table4[[#This Row],[mapping]])),IF(ISNUMBER(SEARCH("odometry",Table4[[#This Row],[localization]])),TRUE,"-"),"-")</f>
        <v>-</v>
      </c>
      <c r="AI84" s="57" t="str">
        <f>IF(ISNUMBER(SEARCH("keyframe",Table4[[#This Row],[mapping]])),IF(ISNUMBER(SEARCH("bundle",Table4[[#This Row],[localization]])),TRUE,"-"),"-")</f>
        <v>-</v>
      </c>
      <c r="AJ84" s="57" t="str">
        <f>IF(AND(ISLOGICAL(Table4[[#This Row],[vo+key]]),ISLOGICAL(Table4[[#This Row],[ba+key]])),TRUE,"-")</f>
        <v>-</v>
      </c>
      <c r="AK84" s="57" t="str">
        <f>IF(AND(ISNUMBER(SEARCH("odometry",Table4[[#This Row],[localization]])),ISNUMBER(SEARCH("camera",Table4[[#This Row],[sensor]])),ISNUMBER(SEARCH("imu",Table4[[#This Row],[sensor]]))),TRUE,"-")</f>
        <v>-</v>
      </c>
      <c r="AL84" s="60" t="str">
        <f>IF(ISNUMBER(SEARCH("image matching",Table4[[#This Row],[localization]])),TRUE,"-")</f>
        <v>-</v>
      </c>
    </row>
    <row r="85" spans="1:38" ht="30.6" x14ac:dyDescent="0.3">
      <c r="A85" s="68" t="s">
        <v>494</v>
      </c>
      <c r="B85" s="68" t="s">
        <v>495</v>
      </c>
      <c r="C85" s="68" t="s">
        <v>496</v>
      </c>
      <c r="D85" s="89">
        <v>2018</v>
      </c>
      <c r="E85" s="68" t="s">
        <v>497</v>
      </c>
      <c r="F85" s="90" t="s">
        <v>744</v>
      </c>
      <c r="G85" s="91" t="str">
        <f>_xlfn.CONCAT("\cite{",Table4[[#This Row],[bibtex id]],"}")</f>
        <v>\cite{ouerghi-et-al:2018:s18040939}</v>
      </c>
      <c r="H85" s="64" t="s">
        <v>855</v>
      </c>
      <c r="I85" s="63" t="s">
        <v>1575</v>
      </c>
      <c r="J85" s="63" t="s">
        <v>1575</v>
      </c>
      <c r="K85" s="63" t="s">
        <v>1575</v>
      </c>
      <c r="L85" s="56" t="s">
        <v>1575</v>
      </c>
      <c r="M85" s="22" t="s">
        <v>1718</v>
      </c>
      <c r="N85" s="22" t="s">
        <v>1662</v>
      </c>
      <c r="O85" s="93" t="s">
        <v>861</v>
      </c>
      <c r="P85" s="23"/>
      <c r="Q85" s="23" t="s">
        <v>855</v>
      </c>
      <c r="R85" s="64"/>
      <c r="S85" s="56" t="s">
        <v>855</v>
      </c>
      <c r="T85" s="23"/>
      <c r="U85" s="23" t="s">
        <v>855</v>
      </c>
      <c r="V85" s="23"/>
      <c r="W85" s="94" t="s">
        <v>1162</v>
      </c>
      <c r="X85" s="95" t="s">
        <v>861</v>
      </c>
      <c r="Y85" s="92" t="s">
        <v>861</v>
      </c>
      <c r="Z85" s="44" t="s">
        <v>861</v>
      </c>
      <c r="AA85" s="47" t="s">
        <v>861</v>
      </c>
      <c r="AB85" s="47" t="s">
        <v>861</v>
      </c>
      <c r="AC85" s="45" t="s">
        <v>861</v>
      </c>
      <c r="AD85" s="40" t="s">
        <v>937</v>
      </c>
      <c r="AE85" s="40" t="s">
        <v>1719</v>
      </c>
      <c r="AF85" s="52"/>
      <c r="AG85" s="45" t="str">
        <f>IF(Table4[[#This Row],[      sparsity]]="x",IF(ISNUMBER(SEARCH("SLAM",Table4[[#This Row],[ground-truth]])),TRUE,"-"),"-")</f>
        <v>-</v>
      </c>
      <c r="AH85" s="55" t="b">
        <f>IF(ISNUMBER(SEARCH("keyframe",Table4[[#This Row],[mapping]])),IF(ISNUMBER(SEARCH("odometry",Table4[[#This Row],[localization]])),TRUE,"-"),"-")</f>
        <v>1</v>
      </c>
      <c r="AI85" s="57" t="str">
        <f>IF(ISNUMBER(SEARCH("keyframe",Table4[[#This Row],[mapping]])),IF(ISNUMBER(SEARCH("bundle",Table4[[#This Row],[localization]])),TRUE,"-"),"-")</f>
        <v>-</v>
      </c>
      <c r="AJ85" s="57" t="str">
        <f>IF(AND(ISLOGICAL(Table4[[#This Row],[vo+key]]),ISLOGICAL(Table4[[#This Row],[ba+key]])),TRUE,"-")</f>
        <v>-</v>
      </c>
      <c r="AK85" s="57" t="str">
        <f>IF(AND(ISNUMBER(SEARCH("odometry",Table4[[#This Row],[localization]])),ISNUMBER(SEARCH("camera",Table4[[#This Row],[sensor]])),ISNUMBER(SEARCH("imu",Table4[[#This Row],[sensor]]))),TRUE,"-")</f>
        <v>-</v>
      </c>
      <c r="AL85" s="60" t="str">
        <f>IF(ISNUMBER(SEARCH("image matching",Table4[[#This Row],[localization]])),TRUE,"-")</f>
        <v>-</v>
      </c>
    </row>
    <row r="86" spans="1:38" x14ac:dyDescent="0.3">
      <c r="A86" s="68" t="s">
        <v>498</v>
      </c>
      <c r="B86" s="68" t="s">
        <v>499</v>
      </c>
      <c r="C86" s="68" t="s">
        <v>500</v>
      </c>
      <c r="D86" s="89">
        <v>2018</v>
      </c>
      <c r="E86" s="68" t="s">
        <v>501</v>
      </c>
      <c r="F86" s="90" t="s">
        <v>745</v>
      </c>
      <c r="G86" s="91" t="str">
        <f>_xlfn.CONCAT("\cite{",Table4[[#This Row],[bibtex id]],"}")</f>
        <v>\cite{siva-zhang:2018:8461042}</v>
      </c>
      <c r="H86" s="64" t="s">
        <v>855</v>
      </c>
      <c r="I86" s="63" t="s">
        <v>1575</v>
      </c>
      <c r="J86" s="63" t="s">
        <v>1575</v>
      </c>
      <c r="K86" s="63" t="s">
        <v>1575</v>
      </c>
      <c r="L86" s="56" t="s">
        <v>1575</v>
      </c>
      <c r="M86" s="22" t="s">
        <v>1625</v>
      </c>
      <c r="N86" s="92" t="s">
        <v>861</v>
      </c>
      <c r="O86" s="93" t="s">
        <v>861</v>
      </c>
      <c r="P86" s="23" t="s">
        <v>861</v>
      </c>
      <c r="Q86" s="23" t="s">
        <v>861</v>
      </c>
      <c r="R86" s="64"/>
      <c r="S86" s="56" t="s">
        <v>855</v>
      </c>
      <c r="T86" s="23"/>
      <c r="U86" s="23" t="s">
        <v>855</v>
      </c>
      <c r="V86" s="23"/>
      <c r="W86" s="94" t="s">
        <v>1157</v>
      </c>
      <c r="X86" s="93" t="s">
        <v>855</v>
      </c>
      <c r="Y86" s="22" t="s">
        <v>885</v>
      </c>
      <c r="Z86" s="44">
        <v>19.149999999999999</v>
      </c>
      <c r="AA86" s="47" t="s">
        <v>861</v>
      </c>
      <c r="AB86" s="47" t="s">
        <v>861</v>
      </c>
      <c r="AC86" s="45" t="s">
        <v>990</v>
      </c>
      <c r="AD86" s="40" t="s">
        <v>861</v>
      </c>
      <c r="AE86" s="40" t="s">
        <v>1313</v>
      </c>
      <c r="AF86" s="52"/>
      <c r="AG86" s="45" t="str">
        <f>IF(Table4[[#This Row],[      sparsity]]="x",IF(ISNUMBER(SEARCH("SLAM",Table4[[#This Row],[ground-truth]])),TRUE,"-"),"-")</f>
        <v>-</v>
      </c>
      <c r="AH86" s="45" t="str">
        <f>IF(ISNUMBER(SEARCH("keyframe",Table4[[#This Row],[mapping]])),IF(ISNUMBER(SEARCH("odometry",Table4[[#This Row],[localization]])),TRUE,"-"),"-")</f>
        <v>-</v>
      </c>
      <c r="AI86" s="57" t="str">
        <f>IF(ISNUMBER(SEARCH("keyframe",Table4[[#This Row],[mapping]])),IF(ISNUMBER(SEARCH("bundle",Table4[[#This Row],[localization]])),TRUE,"-"),"-")</f>
        <v>-</v>
      </c>
      <c r="AJ86" s="57" t="str">
        <f>IF(AND(ISLOGICAL(Table4[[#This Row],[vo+key]]),ISLOGICAL(Table4[[#This Row],[ba+key]])),TRUE,"-")</f>
        <v>-</v>
      </c>
      <c r="AK86" s="57" t="str">
        <f>IF(AND(ISNUMBER(SEARCH("odometry",Table4[[#This Row],[localization]])),ISNUMBER(SEARCH("camera",Table4[[#This Row],[sensor]])),ISNUMBER(SEARCH("imu",Table4[[#This Row],[sensor]]))),TRUE,"-")</f>
        <v>-</v>
      </c>
      <c r="AL86" s="60" t="str">
        <f>IF(ISNUMBER(SEARCH("image matching",Table4[[#This Row],[localization]])),TRUE,"-")</f>
        <v>-</v>
      </c>
    </row>
    <row r="87" spans="1:38" x14ac:dyDescent="0.3">
      <c r="A87" s="68" t="s">
        <v>485</v>
      </c>
      <c r="B87" s="68" t="s">
        <v>486</v>
      </c>
      <c r="C87" s="68" t="s">
        <v>487</v>
      </c>
      <c r="D87" s="89">
        <v>2018</v>
      </c>
      <c r="E87" s="68" t="s">
        <v>488</v>
      </c>
      <c r="F87" s="90" t="s">
        <v>746</v>
      </c>
      <c r="G87" s="91" t="str">
        <f>_xlfn.CONCAT("\cite{",Table4[[#This Row],[bibtex id]],"}")</f>
        <v>\cite{luthardt-et-al:2018:8569323}</v>
      </c>
      <c r="H87" s="64" t="s">
        <v>855</v>
      </c>
      <c r="I87" s="63" t="s">
        <v>1575</v>
      </c>
      <c r="J87" s="63" t="s">
        <v>855</v>
      </c>
      <c r="K87" s="63" t="s">
        <v>1575</v>
      </c>
      <c r="L87" s="56" t="s">
        <v>1575</v>
      </c>
      <c r="M87" s="22" t="s">
        <v>1231</v>
      </c>
      <c r="N87" s="22" t="s">
        <v>1633</v>
      </c>
      <c r="O87" s="93" t="s">
        <v>861</v>
      </c>
      <c r="P87" s="23" t="s">
        <v>855</v>
      </c>
      <c r="Q87" s="23" t="s">
        <v>855</v>
      </c>
      <c r="R87" s="64"/>
      <c r="S87" s="56" t="s">
        <v>855</v>
      </c>
      <c r="T87" s="23"/>
      <c r="U87" s="23" t="s">
        <v>855</v>
      </c>
      <c r="V87" s="23"/>
      <c r="W87" s="94" t="s">
        <v>1184</v>
      </c>
      <c r="X87" s="93" t="s">
        <v>855</v>
      </c>
      <c r="Y87" s="22" t="s">
        <v>885</v>
      </c>
      <c r="Z87" s="44" t="s">
        <v>861</v>
      </c>
      <c r="AA87" s="47" t="s">
        <v>861</v>
      </c>
      <c r="AB87" s="47" t="s">
        <v>861</v>
      </c>
      <c r="AC87" s="45" t="s">
        <v>861</v>
      </c>
      <c r="AD87" s="40" t="s">
        <v>861</v>
      </c>
      <c r="AE87" s="40" t="s">
        <v>1362</v>
      </c>
      <c r="AF87" s="52"/>
      <c r="AG87" s="45" t="str">
        <f>IF(Table4[[#This Row],[      sparsity]]="x",IF(ISNUMBER(SEARCH("SLAM",Table4[[#This Row],[ground-truth]])),TRUE,"-"),"-")</f>
        <v>-</v>
      </c>
      <c r="AH87" s="45" t="str">
        <f>IF(ISNUMBER(SEARCH("keyframe",Table4[[#This Row],[mapping]])),IF(ISNUMBER(SEARCH("odometry",Table4[[#This Row],[localization]])),TRUE,"-"),"-")</f>
        <v>-</v>
      </c>
      <c r="AI87" s="57" t="str">
        <f>IF(ISNUMBER(SEARCH("keyframe",Table4[[#This Row],[mapping]])),IF(ISNUMBER(SEARCH("bundle",Table4[[#This Row],[localization]])),TRUE,"-"),"-")</f>
        <v>-</v>
      </c>
      <c r="AJ87" s="57" t="str">
        <f>IF(AND(ISLOGICAL(Table4[[#This Row],[vo+key]]),ISLOGICAL(Table4[[#This Row],[ba+key]])),TRUE,"-")</f>
        <v>-</v>
      </c>
      <c r="AK87" s="57" t="str">
        <f>IF(AND(ISNUMBER(SEARCH("odometry",Table4[[#This Row],[localization]])),ISNUMBER(SEARCH("camera",Table4[[#This Row],[sensor]])),ISNUMBER(SEARCH("imu",Table4[[#This Row],[sensor]]))),TRUE,"-")</f>
        <v>-</v>
      </c>
      <c r="AL87" s="60" t="str">
        <f>IF(ISNUMBER(SEARCH("image matching",Table4[[#This Row],[localization]])),TRUE,"-")</f>
        <v>-</v>
      </c>
    </row>
    <row r="88" spans="1:38" ht="20.399999999999999" x14ac:dyDescent="0.3">
      <c r="A88" s="68" t="s">
        <v>612</v>
      </c>
      <c r="B88" s="68" t="s">
        <v>613</v>
      </c>
      <c r="C88" s="68" t="s">
        <v>614</v>
      </c>
      <c r="D88" s="89">
        <v>2018</v>
      </c>
      <c r="E88" s="68" t="s">
        <v>615</v>
      </c>
      <c r="F88" s="90" t="s">
        <v>747</v>
      </c>
      <c r="G88" s="91" t="str">
        <f>_xlfn.CONCAT("\cite{",Table4[[#This Row],[bibtex id]],"}")</f>
        <v>\cite{chen-et-al:2018:2859916}</v>
      </c>
      <c r="H88" s="64" t="s">
        <v>855</v>
      </c>
      <c r="I88" s="63" t="s">
        <v>1575</v>
      </c>
      <c r="J88" s="63" t="s">
        <v>1575</v>
      </c>
      <c r="K88" s="63" t="s">
        <v>1575</v>
      </c>
      <c r="L88" s="56" t="s">
        <v>1575</v>
      </c>
      <c r="M88" s="22" t="s">
        <v>1419</v>
      </c>
      <c r="N88" s="92" t="s">
        <v>861</v>
      </c>
      <c r="O88" s="93" t="s">
        <v>861</v>
      </c>
      <c r="P88" s="23" t="s">
        <v>861</v>
      </c>
      <c r="Q88" s="23" t="s">
        <v>861</v>
      </c>
      <c r="R88" s="64"/>
      <c r="S88" s="56" t="s">
        <v>855</v>
      </c>
      <c r="T88" s="23"/>
      <c r="U88" s="23" t="s">
        <v>855</v>
      </c>
      <c r="V88" s="23"/>
      <c r="W88" s="94" t="s">
        <v>1136</v>
      </c>
      <c r="X88" s="95" t="s">
        <v>861</v>
      </c>
      <c r="Y88" s="92" t="s">
        <v>861</v>
      </c>
      <c r="Z88" s="44" t="s">
        <v>861</v>
      </c>
      <c r="AA88" s="47" t="s">
        <v>861</v>
      </c>
      <c r="AB88" s="47" t="s">
        <v>861</v>
      </c>
      <c r="AC88" s="45" t="s">
        <v>861</v>
      </c>
      <c r="AD88" s="40" t="s">
        <v>1587</v>
      </c>
      <c r="AE88" s="40" t="s">
        <v>1313</v>
      </c>
      <c r="AF88" s="52"/>
      <c r="AG88" s="45" t="str">
        <f>IF(Table4[[#This Row],[      sparsity]]="x",IF(ISNUMBER(SEARCH("SLAM",Table4[[#This Row],[ground-truth]])),TRUE,"-"),"-")</f>
        <v>-</v>
      </c>
      <c r="AH88" s="45" t="str">
        <f>IF(ISNUMBER(SEARCH("keyframe",Table4[[#This Row],[mapping]])),IF(ISNUMBER(SEARCH("odometry",Table4[[#This Row],[localization]])),TRUE,"-"),"-")</f>
        <v>-</v>
      </c>
      <c r="AI88" s="57" t="str">
        <f>IF(ISNUMBER(SEARCH("keyframe",Table4[[#This Row],[mapping]])),IF(ISNUMBER(SEARCH("bundle",Table4[[#This Row],[localization]])),TRUE,"-"),"-")</f>
        <v>-</v>
      </c>
      <c r="AJ88" s="57" t="str">
        <f>IF(AND(ISLOGICAL(Table4[[#This Row],[vo+key]]),ISLOGICAL(Table4[[#This Row],[ba+key]])),TRUE,"-")</f>
        <v>-</v>
      </c>
      <c r="AK88" s="57" t="str">
        <f>IF(AND(ISNUMBER(SEARCH("odometry",Table4[[#This Row],[localization]])),ISNUMBER(SEARCH("camera",Table4[[#This Row],[sensor]])),ISNUMBER(SEARCH("imu",Table4[[#This Row],[sensor]]))),TRUE,"-")</f>
        <v>-</v>
      </c>
      <c r="AL88" s="60" t="str">
        <f>IF(ISNUMBER(SEARCH("image matching",Table4[[#This Row],[localization]])),TRUE,"-")</f>
        <v>-</v>
      </c>
    </row>
    <row r="89" spans="1:38" ht="20.399999999999999" x14ac:dyDescent="0.3">
      <c r="A89" s="68" t="s">
        <v>64</v>
      </c>
      <c r="B89" s="68" t="s">
        <v>65</v>
      </c>
      <c r="C89" s="68" t="s">
        <v>66</v>
      </c>
      <c r="D89" s="89">
        <v>2019</v>
      </c>
      <c r="E89" s="68" t="s">
        <v>67</v>
      </c>
      <c r="F89" s="90" t="s">
        <v>748</v>
      </c>
      <c r="G89" s="91" t="str">
        <f>_xlfn.CONCAT("\cite{",Table4[[#This Row],[bibtex id]],"}")</f>
        <v>\cite{yu-et-al:2019:8961714}</v>
      </c>
      <c r="H89" s="64" t="s">
        <v>855</v>
      </c>
      <c r="I89" s="63" t="s">
        <v>1575</v>
      </c>
      <c r="J89" s="63" t="s">
        <v>1575</v>
      </c>
      <c r="K89" s="63" t="s">
        <v>1575</v>
      </c>
      <c r="L89" s="56" t="s">
        <v>1575</v>
      </c>
      <c r="M89" s="22" t="s">
        <v>1720</v>
      </c>
      <c r="N89" s="92" t="s">
        <v>861</v>
      </c>
      <c r="O89" s="93" t="s">
        <v>861</v>
      </c>
      <c r="P89" s="23" t="s">
        <v>861</v>
      </c>
      <c r="Q89" s="23" t="s">
        <v>861</v>
      </c>
      <c r="R89" s="64"/>
      <c r="S89" s="56" t="s">
        <v>855</v>
      </c>
      <c r="T89" s="23"/>
      <c r="U89" s="23" t="s">
        <v>855</v>
      </c>
      <c r="V89" s="23"/>
      <c r="W89" s="94" t="s">
        <v>1136</v>
      </c>
      <c r="X89" s="95" t="s">
        <v>861</v>
      </c>
      <c r="Y89" s="92" t="s">
        <v>861</v>
      </c>
      <c r="Z89" s="44" t="s">
        <v>861</v>
      </c>
      <c r="AA89" s="47" t="s">
        <v>861</v>
      </c>
      <c r="AB89" s="47" t="s">
        <v>861</v>
      </c>
      <c r="AC89" s="45" t="s">
        <v>861</v>
      </c>
      <c r="AD89" s="40" t="s">
        <v>1203</v>
      </c>
      <c r="AE89" s="40" t="s">
        <v>1422</v>
      </c>
      <c r="AF89" s="52"/>
      <c r="AG89" s="45" t="str">
        <f>IF(Table4[[#This Row],[      sparsity]]="x",IF(ISNUMBER(SEARCH("SLAM",Table4[[#This Row],[ground-truth]])),TRUE,"-"),"-")</f>
        <v>-</v>
      </c>
      <c r="AH89" s="45" t="str">
        <f>IF(ISNUMBER(SEARCH("keyframe",Table4[[#This Row],[mapping]])),IF(ISNUMBER(SEARCH("odometry",Table4[[#This Row],[localization]])),TRUE,"-"),"-")</f>
        <v>-</v>
      </c>
      <c r="AI89" s="57" t="str">
        <f>IF(ISNUMBER(SEARCH("keyframe",Table4[[#This Row],[mapping]])),IF(ISNUMBER(SEARCH("bundle",Table4[[#This Row],[localization]])),TRUE,"-"),"-")</f>
        <v>-</v>
      </c>
      <c r="AJ89" s="57" t="str">
        <f>IF(AND(ISLOGICAL(Table4[[#This Row],[vo+key]]),ISLOGICAL(Table4[[#This Row],[ba+key]])),TRUE,"-")</f>
        <v>-</v>
      </c>
      <c r="AK89" s="57" t="str">
        <f>IF(AND(ISNUMBER(SEARCH("odometry",Table4[[#This Row],[localization]])),ISNUMBER(SEARCH("camera",Table4[[#This Row],[sensor]])),ISNUMBER(SEARCH("imu",Table4[[#This Row],[sensor]]))),TRUE,"-")</f>
        <v>-</v>
      </c>
      <c r="AL89" s="60" t="str">
        <f>IF(ISNUMBER(SEARCH("image matching",Table4[[#This Row],[localization]])),TRUE,"-")</f>
        <v>-</v>
      </c>
    </row>
    <row r="90" spans="1:38" ht="20.399999999999999" x14ac:dyDescent="0.3">
      <c r="A90" s="68" t="s">
        <v>101</v>
      </c>
      <c r="B90" s="68" t="s">
        <v>102</v>
      </c>
      <c r="C90" s="68" t="s">
        <v>103</v>
      </c>
      <c r="D90" s="89">
        <v>2019</v>
      </c>
      <c r="E90" s="68" t="s">
        <v>104</v>
      </c>
      <c r="F90" s="90" t="s">
        <v>749</v>
      </c>
      <c r="G90" s="91" t="str">
        <f>_xlfn.CONCAT("\cite{",Table4[[#This Row],[bibtex id]],"}")</f>
        <v>\cite{boniardi-et-al:2019:003}</v>
      </c>
      <c r="H90" s="64" t="s">
        <v>1575</v>
      </c>
      <c r="I90" s="63" t="s">
        <v>855</v>
      </c>
      <c r="J90" s="63" t="s">
        <v>855</v>
      </c>
      <c r="K90" s="63" t="s">
        <v>1575</v>
      </c>
      <c r="L90" s="56" t="s">
        <v>1575</v>
      </c>
      <c r="M90" s="22" t="s">
        <v>1142</v>
      </c>
      <c r="N90" s="22" t="s">
        <v>1623</v>
      </c>
      <c r="O90" s="93" t="s">
        <v>861</v>
      </c>
      <c r="P90" s="23"/>
      <c r="Q90" s="23" t="s">
        <v>855</v>
      </c>
      <c r="R90" s="64" t="s">
        <v>855</v>
      </c>
      <c r="S90" s="56"/>
      <c r="T90" s="23"/>
      <c r="U90" s="23" t="s">
        <v>855</v>
      </c>
      <c r="V90" s="23"/>
      <c r="W90" s="94" t="s">
        <v>1147</v>
      </c>
      <c r="X90" s="93" t="s">
        <v>855</v>
      </c>
      <c r="Y90" s="22" t="s">
        <v>1721</v>
      </c>
      <c r="Z90" s="44">
        <v>4.657</v>
      </c>
      <c r="AA90" s="47" t="s">
        <v>861</v>
      </c>
      <c r="AB90" s="47">
        <f>(52+65+32+22)/60</f>
        <v>2.85</v>
      </c>
      <c r="AC90" s="45" t="s">
        <v>1609</v>
      </c>
      <c r="AD90" s="40" t="s">
        <v>861</v>
      </c>
      <c r="AE90" s="40" t="s">
        <v>1722</v>
      </c>
      <c r="AF90" s="52"/>
      <c r="AG90" s="45" t="str">
        <f>IF(Table4[[#This Row],[      sparsity]]="x",IF(ISNUMBER(SEARCH("SLAM",Table4[[#This Row],[ground-truth]])),TRUE,"-"),"-")</f>
        <v>-</v>
      </c>
      <c r="AH90" s="45" t="str">
        <f>IF(ISNUMBER(SEARCH("keyframe",Table4[[#This Row],[mapping]])),IF(ISNUMBER(SEARCH("odometry",Table4[[#This Row],[localization]])),TRUE,"-"),"-")</f>
        <v>-</v>
      </c>
      <c r="AI90" s="57" t="str">
        <f>IF(ISNUMBER(SEARCH("keyframe",Table4[[#This Row],[mapping]])),IF(ISNUMBER(SEARCH("bundle",Table4[[#This Row],[localization]])),TRUE,"-"),"-")</f>
        <v>-</v>
      </c>
      <c r="AJ90" s="57" t="str">
        <f>IF(AND(ISLOGICAL(Table4[[#This Row],[vo+key]]),ISLOGICAL(Table4[[#This Row],[ba+key]])),TRUE,"-")</f>
        <v>-</v>
      </c>
      <c r="AK90" s="57" t="str">
        <f>IF(AND(ISNUMBER(SEARCH("odometry",Table4[[#This Row],[localization]])),ISNUMBER(SEARCH("camera",Table4[[#This Row],[sensor]])),ISNUMBER(SEARCH("imu",Table4[[#This Row],[sensor]]))),TRUE,"-")</f>
        <v>-</v>
      </c>
      <c r="AL90" s="60" t="str">
        <f>IF(ISNUMBER(SEARCH("image matching",Table4[[#This Row],[localization]])),TRUE,"-")</f>
        <v>-</v>
      </c>
    </row>
    <row r="91" spans="1:38" x14ac:dyDescent="0.3">
      <c r="A91" s="68" t="s">
        <v>150</v>
      </c>
      <c r="B91" s="68" t="s">
        <v>151</v>
      </c>
      <c r="C91" s="68" t="s">
        <v>152</v>
      </c>
      <c r="D91" s="89">
        <v>2019</v>
      </c>
      <c r="E91" s="68" t="s">
        <v>153</v>
      </c>
      <c r="F91" s="90" t="s">
        <v>750</v>
      </c>
      <c r="G91" s="91" t="str">
        <f>_xlfn.CONCAT("\cite{",Table4[[#This Row],[bibtex id]],"}")</f>
        <v>\cite{kim-et-al:2019:2897340}</v>
      </c>
      <c r="H91" s="64" t="s">
        <v>855</v>
      </c>
      <c r="I91" s="63" t="s">
        <v>1575</v>
      </c>
      <c r="J91" s="63" t="s">
        <v>1575</v>
      </c>
      <c r="K91" s="63" t="s">
        <v>1575</v>
      </c>
      <c r="L91" s="56" t="s">
        <v>1575</v>
      </c>
      <c r="M91" s="22" t="s">
        <v>1625</v>
      </c>
      <c r="N91" s="22" t="s">
        <v>1723</v>
      </c>
      <c r="O91" s="93" t="s">
        <v>861</v>
      </c>
      <c r="P91" s="23" t="s">
        <v>861</v>
      </c>
      <c r="Q91" s="23" t="s">
        <v>861</v>
      </c>
      <c r="R91" s="64"/>
      <c r="S91" s="56" t="s">
        <v>855</v>
      </c>
      <c r="T91" s="23"/>
      <c r="U91" s="23" t="s">
        <v>855</v>
      </c>
      <c r="V91" s="23"/>
      <c r="W91" s="94" t="s">
        <v>1405</v>
      </c>
      <c r="X91" s="95" t="s">
        <v>861</v>
      </c>
      <c r="Y91" s="92" t="s">
        <v>861</v>
      </c>
      <c r="Z91" s="44" t="s">
        <v>861</v>
      </c>
      <c r="AA91" s="47" t="s">
        <v>861</v>
      </c>
      <c r="AB91" s="47" t="s">
        <v>861</v>
      </c>
      <c r="AC91" s="45" t="s">
        <v>861</v>
      </c>
      <c r="AD91" s="40" t="s">
        <v>1426</v>
      </c>
      <c r="AE91" s="40" t="s">
        <v>1313</v>
      </c>
      <c r="AF91" s="52"/>
      <c r="AG91" s="45" t="str">
        <f>IF(Table4[[#This Row],[      sparsity]]="x",IF(ISNUMBER(SEARCH("SLAM",Table4[[#This Row],[ground-truth]])),TRUE,"-"),"-")</f>
        <v>-</v>
      </c>
      <c r="AH91" s="45" t="str">
        <f>IF(ISNUMBER(SEARCH("keyframe",Table4[[#This Row],[mapping]])),IF(ISNUMBER(SEARCH("odometry",Table4[[#This Row],[localization]])),TRUE,"-"),"-")</f>
        <v>-</v>
      </c>
      <c r="AI91" s="57" t="str">
        <f>IF(ISNUMBER(SEARCH("keyframe",Table4[[#This Row],[mapping]])),IF(ISNUMBER(SEARCH("bundle",Table4[[#This Row],[localization]])),TRUE,"-"),"-")</f>
        <v>-</v>
      </c>
      <c r="AJ91" s="57" t="str">
        <f>IF(AND(ISLOGICAL(Table4[[#This Row],[vo+key]]),ISLOGICAL(Table4[[#This Row],[ba+key]])),TRUE,"-")</f>
        <v>-</v>
      </c>
      <c r="AK91" s="57" t="str">
        <f>IF(AND(ISNUMBER(SEARCH("odometry",Table4[[#This Row],[localization]])),ISNUMBER(SEARCH("camera",Table4[[#This Row],[sensor]])),ISNUMBER(SEARCH("imu",Table4[[#This Row],[sensor]]))),TRUE,"-")</f>
        <v>-</v>
      </c>
      <c r="AL91" s="60" t="str">
        <f>IF(ISNUMBER(SEARCH("image matching",Table4[[#This Row],[localization]])),TRUE,"-")</f>
        <v>-</v>
      </c>
    </row>
    <row r="92" spans="1:38" ht="20.399999999999999" x14ac:dyDescent="0.3">
      <c r="A92" s="68" t="s">
        <v>253</v>
      </c>
      <c r="B92" s="68" t="s">
        <v>254</v>
      </c>
      <c r="C92" s="68" t="s">
        <v>255</v>
      </c>
      <c r="D92" s="89">
        <v>2019</v>
      </c>
      <c r="E92" s="68" t="s">
        <v>256</v>
      </c>
      <c r="F92" s="90" t="s">
        <v>751</v>
      </c>
      <c r="G92" s="91" t="str">
        <f>_xlfn.CONCAT("\cite{",Table4[[#This Row],[bibtex id]],"}")</f>
        <v>\cite{berrio-et-al:2019:8814289}</v>
      </c>
      <c r="H92" s="64" t="s">
        <v>855</v>
      </c>
      <c r="I92" s="63" t="s">
        <v>1575</v>
      </c>
      <c r="J92" s="63" t="s">
        <v>855</v>
      </c>
      <c r="K92" s="63" t="s">
        <v>1575</v>
      </c>
      <c r="L92" s="56" t="s">
        <v>1575</v>
      </c>
      <c r="M92" s="22" t="s">
        <v>1142</v>
      </c>
      <c r="N92" s="22" t="s">
        <v>1724</v>
      </c>
      <c r="O92" s="93" t="s">
        <v>861</v>
      </c>
      <c r="P92" s="23" t="s">
        <v>855</v>
      </c>
      <c r="Q92" s="23"/>
      <c r="R92" s="64"/>
      <c r="S92" s="56" t="s">
        <v>855</v>
      </c>
      <c r="T92" s="23"/>
      <c r="U92" s="23" t="s">
        <v>855</v>
      </c>
      <c r="V92" s="23"/>
      <c r="W92" s="94" t="s">
        <v>1405</v>
      </c>
      <c r="X92" s="93" t="s">
        <v>855</v>
      </c>
      <c r="Y92" s="22" t="s">
        <v>1138</v>
      </c>
      <c r="Z92" s="44" t="s">
        <v>861</v>
      </c>
      <c r="AA92" s="47" t="s">
        <v>861</v>
      </c>
      <c r="AB92" s="47" t="s">
        <v>861</v>
      </c>
      <c r="AC92" s="45" t="s">
        <v>1725</v>
      </c>
      <c r="AD92" s="40" t="s">
        <v>861</v>
      </c>
      <c r="AE92" s="40" t="s">
        <v>1782</v>
      </c>
      <c r="AF92" s="52"/>
      <c r="AG92" s="45" t="str">
        <f>IF(Table4[[#This Row],[      sparsity]]="x",IF(ISNUMBER(SEARCH("SLAM",Table4[[#This Row],[ground-truth]])),TRUE,"-"),"-")</f>
        <v>-</v>
      </c>
      <c r="AH92" s="45" t="str">
        <f>IF(ISNUMBER(SEARCH("keyframe",Table4[[#This Row],[mapping]])),IF(ISNUMBER(SEARCH("odometry",Table4[[#This Row],[localization]])),TRUE,"-"),"-")</f>
        <v>-</v>
      </c>
      <c r="AI92" s="57" t="str">
        <f>IF(ISNUMBER(SEARCH("keyframe",Table4[[#This Row],[mapping]])),IF(ISNUMBER(SEARCH("bundle",Table4[[#This Row],[localization]])),TRUE,"-"),"-")</f>
        <v>-</v>
      </c>
      <c r="AJ92" s="57" t="str">
        <f>IF(AND(ISLOGICAL(Table4[[#This Row],[vo+key]]),ISLOGICAL(Table4[[#This Row],[ba+key]])),TRUE,"-")</f>
        <v>-</v>
      </c>
      <c r="AK92" s="57" t="str">
        <f>IF(AND(ISNUMBER(SEARCH("odometry",Table4[[#This Row],[localization]])),ISNUMBER(SEARCH("camera",Table4[[#This Row],[sensor]])),ISNUMBER(SEARCH("imu",Table4[[#This Row],[sensor]]))),TRUE,"-")</f>
        <v>-</v>
      </c>
      <c r="AL92" s="60" t="str">
        <f>IF(ISNUMBER(SEARCH("image matching",Table4[[#This Row],[localization]])),TRUE,"-")</f>
        <v>-</v>
      </c>
    </row>
    <row r="93" spans="1:38" x14ac:dyDescent="0.3">
      <c r="A93" s="68" t="s">
        <v>289</v>
      </c>
      <c r="B93" s="68" t="s">
        <v>290</v>
      </c>
      <c r="C93" s="68" t="s">
        <v>291</v>
      </c>
      <c r="D93" s="89">
        <v>2019</v>
      </c>
      <c r="E93" s="68" t="s">
        <v>292</v>
      </c>
      <c r="F93" s="90" t="s">
        <v>752</v>
      </c>
      <c r="G93" s="91" t="str">
        <f>_xlfn.CONCAT("\cite{",Table4[[#This Row],[bibtex id]],"}")</f>
        <v>\cite{wang-et-al:2019:8793499}</v>
      </c>
      <c r="H93" s="64" t="s">
        <v>1575</v>
      </c>
      <c r="I93" s="63" t="s">
        <v>855</v>
      </c>
      <c r="J93" s="63" t="s">
        <v>1575</v>
      </c>
      <c r="K93" s="63" t="s">
        <v>1575</v>
      </c>
      <c r="L93" s="56" t="s">
        <v>1575</v>
      </c>
      <c r="M93" s="22" t="s">
        <v>1485</v>
      </c>
      <c r="N93" s="22" t="s">
        <v>1662</v>
      </c>
      <c r="O93" s="93" t="s">
        <v>861</v>
      </c>
      <c r="P93" s="23" t="s">
        <v>861</v>
      </c>
      <c r="Q93" s="23" t="s">
        <v>861</v>
      </c>
      <c r="R93" s="64" t="s">
        <v>855</v>
      </c>
      <c r="S93" s="56" t="s">
        <v>855</v>
      </c>
      <c r="T93" s="23"/>
      <c r="U93" s="23" t="s">
        <v>855</v>
      </c>
      <c r="V93" s="23"/>
      <c r="W93" s="94" t="s">
        <v>1322</v>
      </c>
      <c r="X93" s="93" t="s">
        <v>855</v>
      </c>
      <c r="Y93" s="22" t="s">
        <v>1640</v>
      </c>
      <c r="Z93" s="44" t="s">
        <v>861</v>
      </c>
      <c r="AA93" s="47" t="s">
        <v>861</v>
      </c>
      <c r="AB93" s="47" t="s">
        <v>861</v>
      </c>
      <c r="AC93" s="45" t="s">
        <v>861</v>
      </c>
      <c r="AD93" s="40" t="s">
        <v>893</v>
      </c>
      <c r="AE93" s="40" t="s">
        <v>1726</v>
      </c>
      <c r="AF93" s="52"/>
      <c r="AG93" s="45" t="str">
        <f>IF(Table4[[#This Row],[      sparsity]]="x",IF(ISNUMBER(SEARCH("SLAM",Table4[[#This Row],[ground-truth]])),TRUE,"-"),"-")</f>
        <v>-</v>
      </c>
      <c r="AH93" s="45" t="str">
        <f>IF(ISNUMBER(SEARCH("keyframe",Table4[[#This Row],[mapping]])),IF(ISNUMBER(SEARCH("odometry",Table4[[#This Row],[localization]])),TRUE,"-"),"-")</f>
        <v>-</v>
      </c>
      <c r="AI93" s="59" t="b">
        <f>IF(ISNUMBER(SEARCH("keyframe",Table4[[#This Row],[mapping]])),IF(ISNUMBER(SEARCH("bundle",Table4[[#This Row],[localization]])),TRUE,"-"),"-")</f>
        <v>1</v>
      </c>
      <c r="AJ93" s="57" t="str">
        <f>IF(AND(ISLOGICAL(Table4[[#This Row],[vo+key]]),ISLOGICAL(Table4[[#This Row],[ba+key]])),TRUE,"-")</f>
        <v>-</v>
      </c>
      <c r="AK93" s="57" t="str">
        <f>IF(AND(ISNUMBER(SEARCH("odometry",Table4[[#This Row],[localization]])),ISNUMBER(SEARCH("camera",Table4[[#This Row],[sensor]])),ISNUMBER(SEARCH("imu",Table4[[#This Row],[sensor]]))),TRUE,"-")</f>
        <v>-</v>
      </c>
      <c r="AL93" s="60" t="str">
        <f>IF(ISNUMBER(SEARCH("image matching",Table4[[#This Row],[localization]])),TRUE,"-")</f>
        <v>-</v>
      </c>
    </row>
    <row r="94" spans="1:38" ht="20.399999999999999" x14ac:dyDescent="0.3">
      <c r="A94" s="68" t="s">
        <v>332</v>
      </c>
      <c r="B94" s="68" t="s">
        <v>333</v>
      </c>
      <c r="C94" s="68" t="s">
        <v>334</v>
      </c>
      <c r="D94" s="89">
        <v>2019</v>
      </c>
      <c r="E94" s="68" t="s">
        <v>335</v>
      </c>
      <c r="F94" s="90" t="s">
        <v>753</v>
      </c>
      <c r="G94" s="91" t="str">
        <f>_xlfn.CONCAT("\cite{",Table4[[#This Row],[bibtex id]],"}")</f>
        <v>\cite{wu-wu:2019:8968599}</v>
      </c>
      <c r="H94" s="64" t="s">
        <v>1575</v>
      </c>
      <c r="I94" s="63" t="s">
        <v>1575</v>
      </c>
      <c r="J94" s="63" t="s">
        <v>1575</v>
      </c>
      <c r="K94" s="63" t="s">
        <v>1575</v>
      </c>
      <c r="L94" s="56" t="s">
        <v>855</v>
      </c>
      <c r="M94" s="22" t="s">
        <v>1419</v>
      </c>
      <c r="N94" s="92" t="s">
        <v>861</v>
      </c>
      <c r="O94" s="93" t="s">
        <v>861</v>
      </c>
      <c r="P94" s="23"/>
      <c r="Q94" s="23" t="s">
        <v>855</v>
      </c>
      <c r="R94" s="64"/>
      <c r="S94" s="56" t="s">
        <v>855</v>
      </c>
      <c r="T94" s="23"/>
      <c r="U94" s="23" t="s">
        <v>855</v>
      </c>
      <c r="V94" s="23"/>
      <c r="W94" s="94" t="s">
        <v>1136</v>
      </c>
      <c r="X94" s="95" t="s">
        <v>861</v>
      </c>
      <c r="Y94" s="92" t="s">
        <v>861</v>
      </c>
      <c r="Z94" s="44" t="s">
        <v>861</v>
      </c>
      <c r="AA94" s="47" t="s">
        <v>861</v>
      </c>
      <c r="AB94" s="47" t="s">
        <v>861</v>
      </c>
      <c r="AC94" s="45" t="s">
        <v>861</v>
      </c>
      <c r="AD94" s="40" t="s">
        <v>1599</v>
      </c>
      <c r="AE94" s="40" t="s">
        <v>1703</v>
      </c>
      <c r="AF94" s="52"/>
      <c r="AG94" s="45" t="str">
        <f>IF(Table4[[#This Row],[      sparsity]]="x",IF(ISNUMBER(SEARCH("SLAM",Table4[[#This Row],[ground-truth]])),TRUE,"-"),"-")</f>
        <v>-</v>
      </c>
      <c r="AH94" s="45" t="str">
        <f>IF(ISNUMBER(SEARCH("keyframe",Table4[[#This Row],[mapping]])),IF(ISNUMBER(SEARCH("odometry",Table4[[#This Row],[localization]])),TRUE,"-"),"-")</f>
        <v>-</v>
      </c>
      <c r="AI94" s="57" t="str">
        <f>IF(ISNUMBER(SEARCH("keyframe",Table4[[#This Row],[mapping]])),IF(ISNUMBER(SEARCH("bundle",Table4[[#This Row],[localization]])),TRUE,"-"),"-")</f>
        <v>-</v>
      </c>
      <c r="AJ94" s="57" t="str">
        <f>IF(AND(ISLOGICAL(Table4[[#This Row],[vo+key]]),ISLOGICAL(Table4[[#This Row],[ba+key]])),TRUE,"-")</f>
        <v>-</v>
      </c>
      <c r="AK94" s="57" t="str">
        <f>IF(AND(ISNUMBER(SEARCH("odometry",Table4[[#This Row],[localization]])),ISNUMBER(SEARCH("camera",Table4[[#This Row],[sensor]])),ISNUMBER(SEARCH("imu",Table4[[#This Row],[sensor]]))),TRUE,"-")</f>
        <v>-</v>
      </c>
      <c r="AL94" s="60" t="str">
        <f>IF(ISNUMBER(SEARCH("image matching",Table4[[#This Row],[localization]])),TRUE,"-")</f>
        <v>-</v>
      </c>
    </row>
    <row r="95" spans="1:38" ht="20.399999999999999" x14ac:dyDescent="0.3">
      <c r="A95" s="68" t="s">
        <v>323</v>
      </c>
      <c r="B95" s="68" t="s">
        <v>324</v>
      </c>
      <c r="C95" s="68" t="s">
        <v>325</v>
      </c>
      <c r="D95" s="89">
        <v>2019</v>
      </c>
      <c r="E95" s="68" t="s">
        <v>326</v>
      </c>
      <c r="F95" s="90" t="s">
        <v>754</v>
      </c>
      <c r="G95" s="91" t="str">
        <f>_xlfn.CONCAT("\cite{",Table4[[#This Row],[bibtex id]],"}")</f>
        <v>\cite{tang-et-al:2019:7}</v>
      </c>
      <c r="H95" s="64" t="s">
        <v>855</v>
      </c>
      <c r="I95" s="63" t="s">
        <v>1575</v>
      </c>
      <c r="J95" s="63" t="s">
        <v>855</v>
      </c>
      <c r="K95" s="63" t="s">
        <v>1575</v>
      </c>
      <c r="L95" s="56" t="s">
        <v>1575</v>
      </c>
      <c r="M95" s="22" t="s">
        <v>1728</v>
      </c>
      <c r="N95" s="22" t="s">
        <v>1729</v>
      </c>
      <c r="O95" s="93" t="s">
        <v>861</v>
      </c>
      <c r="P95" s="23"/>
      <c r="Q95" s="23" t="s">
        <v>855</v>
      </c>
      <c r="R95" s="64"/>
      <c r="S95" s="56" t="s">
        <v>855</v>
      </c>
      <c r="T95" s="23"/>
      <c r="U95" s="23" t="s">
        <v>855</v>
      </c>
      <c r="V95" s="23"/>
      <c r="W95" s="94" t="s">
        <v>1255</v>
      </c>
      <c r="X95" s="93" t="s">
        <v>861</v>
      </c>
      <c r="Y95" s="22" t="s">
        <v>1612</v>
      </c>
      <c r="Z95" s="44" t="s">
        <v>861</v>
      </c>
      <c r="AA95" s="47" t="s">
        <v>861</v>
      </c>
      <c r="AB95" s="47" t="s">
        <v>861</v>
      </c>
      <c r="AC95" s="45" t="s">
        <v>861</v>
      </c>
      <c r="AD95" s="40" t="s">
        <v>1020</v>
      </c>
      <c r="AE95" s="40" t="s">
        <v>1792</v>
      </c>
      <c r="AF95" s="52"/>
      <c r="AG95" s="55" t="b">
        <f>IF(Table4[[#This Row],[      sparsity]]="x",IF(ISNUMBER(SEARCH("SLAM",Table4[[#This Row],[ground-truth]])),TRUE,"-"),"-")</f>
        <v>1</v>
      </c>
      <c r="AH95" s="45" t="str">
        <f>IF(ISNUMBER(SEARCH("keyframe",Table4[[#This Row],[mapping]])),IF(ISNUMBER(SEARCH("odometry",Table4[[#This Row],[localization]])),TRUE,"-"),"-")</f>
        <v>-</v>
      </c>
      <c r="AI95" s="57" t="str">
        <f>IF(ISNUMBER(SEARCH("keyframe",Table4[[#This Row],[mapping]])),IF(ISNUMBER(SEARCH("bundle",Table4[[#This Row],[localization]])),TRUE,"-"),"-")</f>
        <v>-</v>
      </c>
      <c r="AJ95" s="57" t="str">
        <f>IF(AND(ISLOGICAL(Table4[[#This Row],[vo+key]]),ISLOGICAL(Table4[[#This Row],[ba+key]])),TRUE,"-")</f>
        <v>-</v>
      </c>
      <c r="AK95" s="57" t="str">
        <f>IF(AND(ISNUMBER(SEARCH("odometry",Table4[[#This Row],[localization]])),ISNUMBER(SEARCH("camera",Table4[[#This Row],[sensor]])),ISNUMBER(SEARCH("imu",Table4[[#This Row],[sensor]]))),TRUE,"-")</f>
        <v>-</v>
      </c>
      <c r="AL95" s="60" t="str">
        <f>IF(ISNUMBER(SEARCH("image matching",Table4[[#This Row],[localization]])),TRUE,"-")</f>
        <v>-</v>
      </c>
    </row>
    <row r="96" spans="1:38" ht="20.399999999999999" x14ac:dyDescent="0.3">
      <c r="A96" s="68" t="s">
        <v>341</v>
      </c>
      <c r="B96" s="68" t="s">
        <v>342</v>
      </c>
      <c r="C96" s="68" t="s">
        <v>343</v>
      </c>
      <c r="D96" s="89">
        <v>2019</v>
      </c>
      <c r="E96" s="68" t="s">
        <v>344</v>
      </c>
      <c r="F96" s="90" t="s">
        <v>755</v>
      </c>
      <c r="G96" s="91" t="str">
        <f>_xlfn.CONCAT("\cite{",Table4[[#This Row],[bibtex id]],"}")</f>
        <v>\cite{bürki-et-al:2019:21870}</v>
      </c>
      <c r="H96" s="64" t="s">
        <v>855</v>
      </c>
      <c r="I96" s="63" t="s">
        <v>1575</v>
      </c>
      <c r="J96" s="63" t="s">
        <v>1575</v>
      </c>
      <c r="K96" s="63" t="s">
        <v>855</v>
      </c>
      <c r="L96" s="56" t="s">
        <v>1575</v>
      </c>
      <c r="M96" s="22" t="s">
        <v>1739</v>
      </c>
      <c r="N96" s="22" t="s">
        <v>1662</v>
      </c>
      <c r="O96" s="93" t="s">
        <v>861</v>
      </c>
      <c r="P96" s="23" t="s">
        <v>855</v>
      </c>
      <c r="Q96" s="23" t="s">
        <v>855</v>
      </c>
      <c r="R96" s="64"/>
      <c r="S96" s="56" t="s">
        <v>855</v>
      </c>
      <c r="T96" s="23"/>
      <c r="U96" s="23" t="s">
        <v>855</v>
      </c>
      <c r="V96" s="23"/>
      <c r="W96" s="94" t="s">
        <v>1440</v>
      </c>
      <c r="X96" s="93" t="s">
        <v>855</v>
      </c>
      <c r="Y96" s="92" t="s">
        <v>861</v>
      </c>
      <c r="Z96" s="44" t="s">
        <v>861</v>
      </c>
      <c r="AA96" s="47" t="s">
        <v>861</v>
      </c>
      <c r="AB96" s="47" t="s">
        <v>861</v>
      </c>
      <c r="AC96" s="45" t="s">
        <v>990</v>
      </c>
      <c r="AD96" s="40" t="s">
        <v>967</v>
      </c>
      <c r="AE96" s="40" t="s">
        <v>1719</v>
      </c>
      <c r="AF96" s="52"/>
      <c r="AG96" s="45" t="str">
        <f>IF(Table4[[#This Row],[      sparsity]]="x",IF(ISNUMBER(SEARCH("SLAM",Table4[[#This Row],[ground-truth]])),TRUE,"-"),"-")</f>
        <v>-</v>
      </c>
      <c r="AH96" s="45" t="str">
        <f>IF(ISNUMBER(SEARCH("keyframe",Table4[[#This Row],[mapping]])),IF(ISNUMBER(SEARCH("odometry",Table4[[#This Row],[localization]])),TRUE,"-"),"-")</f>
        <v>-</v>
      </c>
      <c r="AI96" s="57" t="str">
        <f>IF(ISNUMBER(SEARCH("keyframe",Table4[[#This Row],[mapping]])),IF(ISNUMBER(SEARCH("bundle",Table4[[#This Row],[localization]])),TRUE,"-"),"-")</f>
        <v>-</v>
      </c>
      <c r="AJ96" s="57" t="str">
        <f>IF(AND(ISLOGICAL(Table4[[#This Row],[vo+key]]),ISLOGICAL(Table4[[#This Row],[ba+key]])),TRUE,"-")</f>
        <v>-</v>
      </c>
      <c r="AK96" s="57" t="str">
        <f>IF(AND(ISNUMBER(SEARCH("odometry",Table4[[#This Row],[localization]])),ISNUMBER(SEARCH("camera",Table4[[#This Row],[sensor]])),ISNUMBER(SEARCH("imu",Table4[[#This Row],[sensor]]))),TRUE,"-")</f>
        <v>-</v>
      </c>
      <c r="AL96" s="60" t="str">
        <f>IF(ISNUMBER(SEARCH("image matching",Table4[[#This Row],[localization]])),TRUE,"-")</f>
        <v>-</v>
      </c>
    </row>
    <row r="97" spans="1:38" ht="20.399999999999999" x14ac:dyDescent="0.3">
      <c r="A97" s="68" t="s">
        <v>363</v>
      </c>
      <c r="B97" s="68" t="s">
        <v>364</v>
      </c>
      <c r="C97" s="68" t="s">
        <v>365</v>
      </c>
      <c r="D97" s="89">
        <v>2019</v>
      </c>
      <c r="E97" s="68" t="s">
        <v>366</v>
      </c>
      <c r="F97" s="90" t="s">
        <v>756</v>
      </c>
      <c r="G97" s="91" t="str">
        <f>_xlfn.CONCAT("\cite{",Table4[[#This Row],[bibtex id]],"}")</f>
        <v>\cite{labbé-michaud:2019:21831}</v>
      </c>
      <c r="H97" s="64" t="s">
        <v>1575</v>
      </c>
      <c r="I97" s="63" t="s">
        <v>1575</v>
      </c>
      <c r="J97" s="63" t="s">
        <v>1575</v>
      </c>
      <c r="K97" s="63" t="s">
        <v>855</v>
      </c>
      <c r="L97" s="56" t="s">
        <v>855</v>
      </c>
      <c r="M97" s="22" t="s">
        <v>1730</v>
      </c>
      <c r="N97" s="22" t="s">
        <v>1633</v>
      </c>
      <c r="O97" s="93" t="s">
        <v>861</v>
      </c>
      <c r="P97" s="23"/>
      <c r="Q97" s="23" t="s">
        <v>855</v>
      </c>
      <c r="R97" s="64" t="s">
        <v>855</v>
      </c>
      <c r="S97" s="56" t="s">
        <v>855</v>
      </c>
      <c r="T97" s="23" t="s">
        <v>855</v>
      </c>
      <c r="U97" s="23" t="s">
        <v>855</v>
      </c>
      <c r="V97" s="23"/>
      <c r="W97" s="94" t="s">
        <v>1830</v>
      </c>
      <c r="X97" s="95" t="s">
        <v>861</v>
      </c>
      <c r="Y97" s="92" t="s">
        <v>861</v>
      </c>
      <c r="Z97" s="44" t="s">
        <v>861</v>
      </c>
      <c r="AA97" s="47" t="s">
        <v>861</v>
      </c>
      <c r="AB97" s="47" t="s">
        <v>861</v>
      </c>
      <c r="AC97" s="45" t="s">
        <v>861</v>
      </c>
      <c r="AD97" s="40" t="s">
        <v>1447</v>
      </c>
      <c r="AE97" s="40" t="s">
        <v>1731</v>
      </c>
      <c r="AF97" s="52"/>
      <c r="AG97" s="45" t="str">
        <f>IF(Table4[[#This Row],[      sparsity]]="x",IF(ISNUMBER(SEARCH("SLAM",Table4[[#This Row],[ground-truth]])),TRUE,"-"),"-")</f>
        <v>-</v>
      </c>
      <c r="AH97" s="45" t="str">
        <f>IF(ISNUMBER(SEARCH("keyframe",Table4[[#This Row],[mapping]])),IF(ISNUMBER(SEARCH("odometry",Table4[[#This Row],[localization]])),TRUE,"-"),"-")</f>
        <v>-</v>
      </c>
      <c r="AI97" s="57" t="str">
        <f>IF(ISNUMBER(SEARCH("keyframe",Table4[[#This Row],[mapping]])),IF(ISNUMBER(SEARCH("bundle",Table4[[#This Row],[localization]])),TRUE,"-"),"-")</f>
        <v>-</v>
      </c>
      <c r="AJ97" s="57" t="str">
        <f>IF(AND(ISLOGICAL(Table4[[#This Row],[vo+key]]),ISLOGICAL(Table4[[#This Row],[ba+key]])),TRUE,"-")</f>
        <v>-</v>
      </c>
      <c r="AK97" s="57" t="str">
        <f>IF(AND(ISNUMBER(SEARCH("odometry",Table4[[#This Row],[localization]])),ISNUMBER(SEARCH("camera",Table4[[#This Row],[sensor]])),ISNUMBER(SEARCH("imu",Table4[[#This Row],[sensor]]))),TRUE,"-")</f>
        <v>-</v>
      </c>
      <c r="AL97" s="60" t="str">
        <f>IF(ISNUMBER(SEARCH("image matching",Table4[[#This Row],[localization]])),TRUE,"-")</f>
        <v>-</v>
      </c>
    </row>
    <row r="98" spans="1:38" ht="20.399999999999999" x14ac:dyDescent="0.3">
      <c r="A98" s="68" t="s">
        <v>385</v>
      </c>
      <c r="B98" s="68" t="s">
        <v>386</v>
      </c>
      <c r="C98" s="68" t="s">
        <v>387</v>
      </c>
      <c r="D98" s="89">
        <v>2019</v>
      </c>
      <c r="E98" s="68" t="s">
        <v>388</v>
      </c>
      <c r="F98" s="90" t="s">
        <v>757</v>
      </c>
      <c r="G98" s="91" t="str">
        <f>_xlfn.CONCAT("\cite{",Table4[[#This Row],[bibtex id]],"}")</f>
        <v>\cite{zhang-et-al:2019:8814347}</v>
      </c>
      <c r="H98" s="64" t="s">
        <v>1575</v>
      </c>
      <c r="I98" s="63" t="s">
        <v>855</v>
      </c>
      <c r="J98" s="63" t="s">
        <v>1575</v>
      </c>
      <c r="K98" s="63" t="s">
        <v>1575</v>
      </c>
      <c r="L98" s="56" t="s">
        <v>1575</v>
      </c>
      <c r="M98" s="22" t="s">
        <v>1142</v>
      </c>
      <c r="N98" s="22" t="s">
        <v>1638</v>
      </c>
      <c r="O98" s="93" t="s">
        <v>861</v>
      </c>
      <c r="P98" s="23"/>
      <c r="Q98" s="23" t="s">
        <v>855</v>
      </c>
      <c r="R98" s="64" t="s">
        <v>855</v>
      </c>
      <c r="S98" s="56"/>
      <c r="T98" s="23"/>
      <c r="U98" s="23" t="s">
        <v>855</v>
      </c>
      <c r="V98" s="23"/>
      <c r="W98" s="94" t="s">
        <v>1147</v>
      </c>
      <c r="X98" s="93" t="s">
        <v>855</v>
      </c>
      <c r="Y98" s="22" t="s">
        <v>1612</v>
      </c>
      <c r="Z98" s="44" t="s">
        <v>861</v>
      </c>
      <c r="AA98" s="47" t="s">
        <v>861</v>
      </c>
      <c r="AB98" s="47" t="s">
        <v>861</v>
      </c>
      <c r="AC98" s="45" t="s">
        <v>861</v>
      </c>
      <c r="AD98" s="40" t="s">
        <v>861</v>
      </c>
      <c r="AE98" s="40" t="s">
        <v>1719</v>
      </c>
      <c r="AF98" s="52"/>
      <c r="AG98" s="45" t="str">
        <f>IF(Table4[[#This Row],[      sparsity]]="x",IF(ISNUMBER(SEARCH("SLAM",Table4[[#This Row],[ground-truth]])),TRUE,"-"),"-")</f>
        <v>-</v>
      </c>
      <c r="AH98" s="45" t="str">
        <f>IF(ISNUMBER(SEARCH("keyframe",Table4[[#This Row],[mapping]])),IF(ISNUMBER(SEARCH("odometry",Table4[[#This Row],[localization]])),TRUE,"-"),"-")</f>
        <v>-</v>
      </c>
      <c r="AI98" s="57" t="str">
        <f>IF(ISNUMBER(SEARCH("keyframe",Table4[[#This Row],[mapping]])),IF(ISNUMBER(SEARCH("bundle",Table4[[#This Row],[localization]])),TRUE,"-"),"-")</f>
        <v>-</v>
      </c>
      <c r="AJ98" s="57" t="str">
        <f>IF(AND(ISLOGICAL(Table4[[#This Row],[vo+key]]),ISLOGICAL(Table4[[#This Row],[ba+key]])),TRUE,"-")</f>
        <v>-</v>
      </c>
      <c r="AK98" s="57" t="str">
        <f>IF(AND(ISNUMBER(SEARCH("odometry",Table4[[#This Row],[localization]])),ISNUMBER(SEARCH("camera",Table4[[#This Row],[sensor]])),ISNUMBER(SEARCH("imu",Table4[[#This Row],[sensor]]))),TRUE,"-")</f>
        <v>-</v>
      </c>
      <c r="AL98" s="60" t="str">
        <f>IF(ISNUMBER(SEARCH("image matching",Table4[[#This Row],[localization]])),TRUE,"-")</f>
        <v>-</v>
      </c>
    </row>
    <row r="99" spans="1:38" x14ac:dyDescent="0.3">
      <c r="A99" s="68" t="s">
        <v>441</v>
      </c>
      <c r="B99" s="68" t="s">
        <v>442</v>
      </c>
      <c r="C99" s="68" t="s">
        <v>443</v>
      </c>
      <c r="D99" s="89">
        <v>2019</v>
      </c>
      <c r="E99" s="68" t="s">
        <v>444</v>
      </c>
      <c r="F99" s="90" t="s">
        <v>758</v>
      </c>
      <c r="G99" s="91" t="str">
        <f>_xlfn.CONCAT("\cite{",Table4[[#This Row],[bibtex id]],"}")</f>
        <v>\cite{schmuck-chli:2019:00071}</v>
      </c>
      <c r="H99" s="64" t="s">
        <v>1575</v>
      </c>
      <c r="I99" s="63" t="s">
        <v>1575</v>
      </c>
      <c r="J99" s="63" t="s">
        <v>855</v>
      </c>
      <c r="K99" s="63" t="s">
        <v>1575</v>
      </c>
      <c r="L99" s="56" t="s">
        <v>1575</v>
      </c>
      <c r="M99" s="22" t="s">
        <v>1367</v>
      </c>
      <c r="N99" s="22" t="s">
        <v>1662</v>
      </c>
      <c r="O99" s="93" t="s">
        <v>861</v>
      </c>
      <c r="P99" s="23"/>
      <c r="Q99" s="23" t="s">
        <v>855</v>
      </c>
      <c r="R99" s="64" t="s">
        <v>855</v>
      </c>
      <c r="S99" s="56"/>
      <c r="T99" s="23" t="s">
        <v>855</v>
      </c>
      <c r="U99" s="23"/>
      <c r="V99" s="23"/>
      <c r="W99" s="94" t="s">
        <v>1328</v>
      </c>
      <c r="X99" s="95" t="s">
        <v>861</v>
      </c>
      <c r="Y99" s="92" t="s">
        <v>861</v>
      </c>
      <c r="Z99" s="44" t="s">
        <v>861</v>
      </c>
      <c r="AA99" s="47" t="s">
        <v>861</v>
      </c>
      <c r="AB99" s="47" t="s">
        <v>861</v>
      </c>
      <c r="AC99" s="45" t="s">
        <v>861</v>
      </c>
      <c r="AD99" s="40" t="s">
        <v>1017</v>
      </c>
      <c r="AE99" s="40" t="s">
        <v>1362</v>
      </c>
      <c r="AF99" s="52"/>
      <c r="AG99" s="45" t="str">
        <f>IF(Table4[[#This Row],[      sparsity]]="x",IF(ISNUMBER(SEARCH("SLAM",Table4[[#This Row],[ground-truth]])),TRUE,"-"),"-")</f>
        <v>-</v>
      </c>
      <c r="AH99" s="55" t="b">
        <f>IF(ISNUMBER(SEARCH("keyframe",Table4[[#This Row],[mapping]])),IF(ISNUMBER(SEARCH("odometry",Table4[[#This Row],[localization]])),TRUE,"-"),"-")</f>
        <v>1</v>
      </c>
      <c r="AI99" s="60" t="str">
        <f>IF(ISNUMBER(SEARCH("keyframe",Table4[[#This Row],[mapping]])),IF(ISNUMBER(SEARCH("bundle",Table4[[#This Row],[localization]])),TRUE,"-"),"-")</f>
        <v>-</v>
      </c>
      <c r="AJ99" s="57" t="str">
        <f>IF(AND(ISLOGICAL(Table4[[#This Row],[vo+key]]),ISLOGICAL(Table4[[#This Row],[ba+key]])),TRUE,"-")</f>
        <v>-</v>
      </c>
      <c r="AK99" s="59" t="b">
        <f>IF(AND(ISNUMBER(SEARCH("odometry",Table4[[#This Row],[localization]])),ISNUMBER(SEARCH("camera",Table4[[#This Row],[sensor]])),ISNUMBER(SEARCH("imu",Table4[[#This Row],[sensor]]))),TRUE,"-")</f>
        <v>1</v>
      </c>
      <c r="AL99" s="60" t="str">
        <f>IF(ISNUMBER(SEARCH("image matching",Table4[[#This Row],[localization]])),TRUE,"-")</f>
        <v>-</v>
      </c>
    </row>
    <row r="100" spans="1:38" x14ac:dyDescent="0.3">
      <c r="A100" s="68" t="s">
        <v>420</v>
      </c>
      <c r="B100" s="68" t="s">
        <v>421</v>
      </c>
      <c r="C100" s="68" t="s">
        <v>422</v>
      </c>
      <c r="D100" s="89">
        <v>2019</v>
      </c>
      <c r="E100" s="68" t="s">
        <v>423</v>
      </c>
      <c r="F100" s="90" t="s">
        <v>759</v>
      </c>
      <c r="G100" s="91" t="str">
        <f>_xlfn.CONCAT("\cite{",Table4[[#This Row],[bibtex id]],"}")</f>
        <v>\cite{ganti-waslander:2019:00024}</v>
      </c>
      <c r="H100" s="64" t="s">
        <v>1575</v>
      </c>
      <c r="I100" s="63" t="s">
        <v>855</v>
      </c>
      <c r="J100" s="63" t="s">
        <v>1575</v>
      </c>
      <c r="K100" s="63" t="s">
        <v>1575</v>
      </c>
      <c r="L100" s="56" t="s">
        <v>1575</v>
      </c>
      <c r="M100" s="22" t="s">
        <v>1485</v>
      </c>
      <c r="N100" s="22" t="s">
        <v>1662</v>
      </c>
      <c r="O100" s="93" t="s">
        <v>861</v>
      </c>
      <c r="P100" s="23" t="s">
        <v>861</v>
      </c>
      <c r="Q100" s="23" t="s">
        <v>861</v>
      </c>
      <c r="R100" s="64"/>
      <c r="S100" s="56" t="s">
        <v>855</v>
      </c>
      <c r="T100" s="23"/>
      <c r="U100" s="23" t="s">
        <v>855</v>
      </c>
      <c r="V100" s="23"/>
      <c r="W100" s="94" t="s">
        <v>1153</v>
      </c>
      <c r="X100" s="95" t="s">
        <v>861</v>
      </c>
      <c r="Y100" s="92" t="s">
        <v>861</v>
      </c>
      <c r="Z100" s="44" t="s">
        <v>861</v>
      </c>
      <c r="AA100" s="47" t="s">
        <v>861</v>
      </c>
      <c r="AB100" s="47" t="s">
        <v>861</v>
      </c>
      <c r="AC100" s="45" t="s">
        <v>861</v>
      </c>
      <c r="AD100" s="40" t="s">
        <v>937</v>
      </c>
      <c r="AE100" s="40" t="s">
        <v>1362</v>
      </c>
      <c r="AF100" s="52"/>
      <c r="AG100" s="45" t="str">
        <f>IF(Table4[[#This Row],[      sparsity]]="x",IF(ISNUMBER(SEARCH("SLAM",Table4[[#This Row],[ground-truth]])),TRUE,"-"),"-")</f>
        <v>-</v>
      </c>
      <c r="AH100" s="45" t="str">
        <f>IF(ISNUMBER(SEARCH("keyframe",Table4[[#This Row],[mapping]])),IF(ISNUMBER(SEARCH("odometry",Table4[[#This Row],[localization]])),TRUE,"-"),"-")</f>
        <v>-</v>
      </c>
      <c r="AI100" s="59" t="b">
        <f>IF(ISNUMBER(SEARCH("keyframe",Table4[[#This Row],[mapping]])),IF(ISNUMBER(SEARCH("bundle",Table4[[#This Row],[localization]])),TRUE,"-"),"-")</f>
        <v>1</v>
      </c>
      <c r="AJ100" s="57" t="str">
        <f>IF(AND(ISLOGICAL(Table4[[#This Row],[vo+key]]),ISLOGICAL(Table4[[#This Row],[ba+key]])),TRUE,"-")</f>
        <v>-</v>
      </c>
      <c r="AK100" s="57" t="str">
        <f>IF(AND(ISNUMBER(SEARCH("odometry",Table4[[#This Row],[localization]])),ISNUMBER(SEARCH("camera",Table4[[#This Row],[sensor]])),ISNUMBER(SEARCH("imu",Table4[[#This Row],[sensor]]))),TRUE,"-")</f>
        <v>-</v>
      </c>
      <c r="AL100" s="60" t="str">
        <f>IF(ISNUMBER(SEARCH("image matching",Table4[[#This Row],[localization]])),TRUE,"-")</f>
        <v>-</v>
      </c>
    </row>
    <row r="101" spans="1:38" ht="20.399999999999999" x14ac:dyDescent="0.3">
      <c r="A101" s="68" t="s">
        <v>579</v>
      </c>
      <c r="B101" s="68" t="s">
        <v>580</v>
      </c>
      <c r="C101" s="68" t="s">
        <v>581</v>
      </c>
      <c r="D101" s="89">
        <v>2019</v>
      </c>
      <c r="E101" s="68" t="s">
        <v>582</v>
      </c>
      <c r="F101" s="90" t="s">
        <v>760</v>
      </c>
      <c r="G101" s="91" t="str">
        <f>_xlfn.CONCAT("\cite{",Table4[[#This Row],[bibtex id]],"}")</f>
        <v>\cite{ding-et-al:2019:8968550}</v>
      </c>
      <c r="H101" s="64" t="s">
        <v>1575</v>
      </c>
      <c r="I101" s="63" t="s">
        <v>1575</v>
      </c>
      <c r="J101" s="63" t="s">
        <v>855</v>
      </c>
      <c r="K101" s="63" t="s">
        <v>1575</v>
      </c>
      <c r="L101" s="56" t="s">
        <v>855</v>
      </c>
      <c r="M101" s="22" t="s">
        <v>1452</v>
      </c>
      <c r="N101" s="22" t="s">
        <v>1662</v>
      </c>
      <c r="O101" s="93" t="s">
        <v>861</v>
      </c>
      <c r="P101" s="23"/>
      <c r="Q101" s="23" t="s">
        <v>855</v>
      </c>
      <c r="R101" s="64"/>
      <c r="S101" s="56" t="s">
        <v>855</v>
      </c>
      <c r="T101" s="23"/>
      <c r="U101" s="23" t="s">
        <v>855</v>
      </c>
      <c r="V101" s="23"/>
      <c r="W101" s="94" t="s">
        <v>1454</v>
      </c>
      <c r="X101" s="93" t="s">
        <v>855</v>
      </c>
      <c r="Y101" s="22" t="s">
        <v>1620</v>
      </c>
      <c r="Z101" s="44" t="s">
        <v>861</v>
      </c>
      <c r="AA101" s="47" t="s">
        <v>861</v>
      </c>
      <c r="AB101" s="47">
        <v>1.32</v>
      </c>
      <c r="AC101" s="45" t="s">
        <v>990</v>
      </c>
      <c r="AD101" s="40" t="s">
        <v>861</v>
      </c>
      <c r="AE101" s="40" t="s">
        <v>1453</v>
      </c>
      <c r="AF101" s="52"/>
      <c r="AG101" s="45" t="str">
        <f>IF(Table4[[#This Row],[      sparsity]]="x",IF(ISNUMBER(SEARCH("SLAM",Table4[[#This Row],[ground-truth]])),TRUE,"-"),"-")</f>
        <v>-</v>
      </c>
      <c r="AH101" s="45" t="str">
        <f>IF(ISNUMBER(SEARCH("keyframe",Table4[[#This Row],[mapping]])),IF(ISNUMBER(SEARCH("odometry",Table4[[#This Row],[localization]])),TRUE,"-"),"-")</f>
        <v>-</v>
      </c>
      <c r="AI101" s="57" t="str">
        <f>IF(ISNUMBER(SEARCH("keyframe",Table4[[#This Row],[mapping]])),IF(ISNUMBER(SEARCH("bundle",Table4[[#This Row],[localization]])),TRUE,"-"),"-")</f>
        <v>-</v>
      </c>
      <c r="AJ101" s="57" t="str">
        <f>IF(AND(ISLOGICAL(Table4[[#This Row],[vo+key]]),ISLOGICAL(Table4[[#This Row],[ba+key]])),TRUE,"-")</f>
        <v>-</v>
      </c>
      <c r="AK101" s="57" t="str">
        <f>IF(AND(ISNUMBER(SEARCH("odometry",Table4[[#This Row],[localization]])),ISNUMBER(SEARCH("camera",Table4[[#This Row],[sensor]])),ISNUMBER(SEARCH("imu",Table4[[#This Row],[sensor]]))),TRUE,"-")</f>
        <v>-</v>
      </c>
      <c r="AL101" s="60" t="str">
        <f>IF(ISNUMBER(SEARCH("image matching",Table4[[#This Row],[localization]])),TRUE,"-")</f>
        <v>-</v>
      </c>
    </row>
    <row r="102" spans="1:38" x14ac:dyDescent="0.3">
      <c r="A102" s="68" t="s">
        <v>604</v>
      </c>
      <c r="B102" s="68" t="s">
        <v>605</v>
      </c>
      <c r="C102" s="68" t="s">
        <v>606</v>
      </c>
      <c r="D102" s="89">
        <v>2019</v>
      </c>
      <c r="E102" s="68" t="s">
        <v>607</v>
      </c>
      <c r="F102" s="90" t="s">
        <v>761</v>
      </c>
      <c r="G102" s="91" t="str">
        <f>_xlfn.CONCAT("\cite{",Table4[[#This Row],[bibtex id]],"}")</f>
        <v>\cite{song-et-al:2019:8967749}</v>
      </c>
      <c r="H102" s="64" t="s">
        <v>1575</v>
      </c>
      <c r="I102" s="63" t="s">
        <v>855</v>
      </c>
      <c r="J102" s="63" t="s">
        <v>1575</v>
      </c>
      <c r="K102" s="63" t="s">
        <v>1575</v>
      </c>
      <c r="L102" s="56" t="s">
        <v>1575</v>
      </c>
      <c r="M102" s="22" t="s">
        <v>1367</v>
      </c>
      <c r="N102" s="22" t="s">
        <v>1662</v>
      </c>
      <c r="O102" s="93" t="s">
        <v>861</v>
      </c>
      <c r="P102" s="23"/>
      <c r="Q102" s="23" t="s">
        <v>855</v>
      </c>
      <c r="R102" s="64"/>
      <c r="S102" s="56" t="s">
        <v>855</v>
      </c>
      <c r="T102" s="23"/>
      <c r="U102" s="23" t="s">
        <v>855</v>
      </c>
      <c r="V102" s="23"/>
      <c r="W102" s="94" t="s">
        <v>1328</v>
      </c>
      <c r="X102" s="93" t="s">
        <v>855</v>
      </c>
      <c r="Y102" s="22" t="s">
        <v>1101</v>
      </c>
      <c r="Z102" s="44" t="s">
        <v>861</v>
      </c>
      <c r="AA102" s="47" t="s">
        <v>861</v>
      </c>
      <c r="AB102" s="47" t="s">
        <v>861</v>
      </c>
      <c r="AC102" s="45" t="s">
        <v>861</v>
      </c>
      <c r="AD102" s="40" t="s">
        <v>861</v>
      </c>
      <c r="AE102" s="40" t="s">
        <v>1362</v>
      </c>
      <c r="AF102" s="52"/>
      <c r="AG102" s="45" t="str">
        <f>IF(Table4[[#This Row],[      sparsity]]="x",IF(ISNUMBER(SEARCH("SLAM",Table4[[#This Row],[ground-truth]])),TRUE,"-"),"-")</f>
        <v>-</v>
      </c>
      <c r="AH102" s="55" t="b">
        <f>IF(ISNUMBER(SEARCH("keyframe",Table4[[#This Row],[mapping]])),IF(ISNUMBER(SEARCH("odometry",Table4[[#This Row],[localization]])),TRUE,"-"),"-")</f>
        <v>1</v>
      </c>
      <c r="AI102" s="57" t="str">
        <f>IF(ISNUMBER(SEARCH("keyframe",Table4[[#This Row],[mapping]])),IF(ISNUMBER(SEARCH("bundle",Table4[[#This Row],[localization]])),TRUE,"-"),"-")</f>
        <v>-</v>
      </c>
      <c r="AJ102" s="57" t="str">
        <f>IF(AND(ISLOGICAL(Table4[[#This Row],[vo+key]]),ISLOGICAL(Table4[[#This Row],[ba+key]])),TRUE,"-")</f>
        <v>-</v>
      </c>
      <c r="AK102" s="59" t="b">
        <f>IF(AND(ISNUMBER(SEARCH("odometry",Table4[[#This Row],[localization]])),ISNUMBER(SEARCH("camera",Table4[[#This Row],[sensor]])),ISNUMBER(SEARCH("imu",Table4[[#This Row],[sensor]]))),TRUE,"-")</f>
        <v>1</v>
      </c>
      <c r="AL102" s="60" t="str">
        <f>IF(ISNUMBER(SEARCH("image matching",Table4[[#This Row],[localization]])),TRUE,"-")</f>
        <v>-</v>
      </c>
    </row>
    <row r="103" spans="1:38" ht="30.6" x14ac:dyDescent="0.3">
      <c r="A103" s="68" t="s">
        <v>620</v>
      </c>
      <c r="B103" s="68" t="s">
        <v>621</v>
      </c>
      <c r="C103" s="68" t="s">
        <v>622</v>
      </c>
      <c r="D103" s="89">
        <v>2019</v>
      </c>
      <c r="E103" s="68" t="s">
        <v>623</v>
      </c>
      <c r="F103" s="90" t="s">
        <v>762</v>
      </c>
      <c r="G103" s="91" t="str">
        <f>_xlfn.CONCAT("\cite{",Table4[[#This Row],[bibtex id]],"}")</f>
        <v>\cite{pan-et-al:2019:s19194252}</v>
      </c>
      <c r="H103" s="64" t="s">
        <v>1575</v>
      </c>
      <c r="I103" s="63" t="s">
        <v>855</v>
      </c>
      <c r="J103" s="63" t="s">
        <v>1575</v>
      </c>
      <c r="K103" s="63" t="s">
        <v>1575</v>
      </c>
      <c r="L103" s="56" t="s">
        <v>1575</v>
      </c>
      <c r="M103" s="22" t="s">
        <v>1732</v>
      </c>
      <c r="N103" s="22" t="s">
        <v>1733</v>
      </c>
      <c r="O103" s="93" t="s">
        <v>861</v>
      </c>
      <c r="P103" s="23" t="s">
        <v>855</v>
      </c>
      <c r="Q103" s="23" t="s">
        <v>855</v>
      </c>
      <c r="R103" s="64"/>
      <c r="S103" s="56" t="s">
        <v>855</v>
      </c>
      <c r="T103" s="23"/>
      <c r="U103" s="23" t="s">
        <v>855</v>
      </c>
      <c r="V103" s="23"/>
      <c r="W103" s="94" t="s">
        <v>1458</v>
      </c>
      <c r="X103" s="93" t="s">
        <v>855</v>
      </c>
      <c r="Y103" s="92" t="s">
        <v>861</v>
      </c>
      <c r="Z103" s="44" t="s">
        <v>861</v>
      </c>
      <c r="AA103" s="47" t="s">
        <v>861</v>
      </c>
      <c r="AB103" s="47" t="s">
        <v>861</v>
      </c>
      <c r="AC103" s="45" t="s">
        <v>1665</v>
      </c>
      <c r="AD103" s="40" t="s">
        <v>937</v>
      </c>
      <c r="AE103" s="40" t="s">
        <v>1799</v>
      </c>
      <c r="AF103" s="52"/>
      <c r="AG103" s="45" t="str">
        <f>IF(Table4[[#This Row],[      sparsity]]="x",IF(ISNUMBER(SEARCH("SLAM",Table4[[#This Row],[ground-truth]])),TRUE,"-"),"-")</f>
        <v>-</v>
      </c>
      <c r="AH103" s="45" t="str">
        <f>IF(ISNUMBER(SEARCH("keyframe",Table4[[#This Row],[mapping]])),IF(ISNUMBER(SEARCH("odometry",Table4[[#This Row],[localization]])),TRUE,"-"),"-")</f>
        <v>-</v>
      </c>
      <c r="AI103" s="57" t="str">
        <f>IF(ISNUMBER(SEARCH("keyframe",Table4[[#This Row],[mapping]])),IF(ISNUMBER(SEARCH("bundle",Table4[[#This Row],[localization]])),TRUE,"-"),"-")</f>
        <v>-</v>
      </c>
      <c r="AJ103" s="57" t="str">
        <f>IF(AND(ISLOGICAL(Table4[[#This Row],[vo+key]]),ISLOGICAL(Table4[[#This Row],[ba+key]])),TRUE,"-")</f>
        <v>-</v>
      </c>
      <c r="AK103" s="57" t="str">
        <f>IF(AND(ISNUMBER(SEARCH("odometry",Table4[[#This Row],[localization]])),ISNUMBER(SEARCH("camera",Table4[[#This Row],[sensor]])),ISNUMBER(SEARCH("imu",Table4[[#This Row],[sensor]]))),TRUE,"-")</f>
        <v>-</v>
      </c>
      <c r="AL103" s="60" t="str">
        <f>IF(ISNUMBER(SEARCH("image matching",Table4[[#This Row],[localization]])),TRUE,"-")</f>
        <v>-</v>
      </c>
    </row>
    <row r="104" spans="1:38" ht="30.6" x14ac:dyDescent="0.3">
      <c r="A104" s="68" t="s">
        <v>9</v>
      </c>
      <c r="B104" s="68" t="s">
        <v>10</v>
      </c>
      <c r="C104" s="68" t="s">
        <v>11</v>
      </c>
      <c r="D104" s="89">
        <v>2020</v>
      </c>
      <c r="E104" s="68" t="s">
        <v>12</v>
      </c>
      <c r="F104" s="90" t="s">
        <v>763</v>
      </c>
      <c r="G104" s="91" t="str">
        <f>_xlfn.CONCAT("\cite{",Table4[[#This Row],[bibtex id]],"}")</f>
        <v>\cite{ali-et-al:2020:3389033}</v>
      </c>
      <c r="H104" s="64" t="s">
        <v>1575</v>
      </c>
      <c r="I104" s="63" t="s">
        <v>1575</v>
      </c>
      <c r="J104" s="63" t="s">
        <v>1575</v>
      </c>
      <c r="K104" s="63" t="s">
        <v>1575</v>
      </c>
      <c r="L104" s="56" t="s">
        <v>855</v>
      </c>
      <c r="M104" s="22" t="s">
        <v>1231</v>
      </c>
      <c r="N104" s="22" t="s">
        <v>1662</v>
      </c>
      <c r="O104" s="93" t="s">
        <v>861</v>
      </c>
      <c r="P104" s="23"/>
      <c r="Q104" s="23" t="s">
        <v>855</v>
      </c>
      <c r="R104" s="64" t="s">
        <v>855</v>
      </c>
      <c r="S104" s="56"/>
      <c r="T104" s="23"/>
      <c r="U104" s="23" t="s">
        <v>855</v>
      </c>
      <c r="V104" s="23"/>
      <c r="W104" s="94" t="s">
        <v>1322</v>
      </c>
      <c r="X104" s="93" t="s">
        <v>855</v>
      </c>
      <c r="Y104" s="22" t="s">
        <v>1620</v>
      </c>
      <c r="Z104" s="44" t="s">
        <v>861</v>
      </c>
      <c r="AA104" s="47" t="s">
        <v>861</v>
      </c>
      <c r="AB104" s="47">
        <v>0.5</v>
      </c>
      <c r="AC104" s="45" t="s">
        <v>861</v>
      </c>
      <c r="AD104" s="40" t="s">
        <v>893</v>
      </c>
      <c r="AE104" s="40" t="s">
        <v>1800</v>
      </c>
      <c r="AF104" s="52"/>
      <c r="AG104" s="45" t="str">
        <f>IF(Table4[[#This Row],[      sparsity]]="x",IF(ISNUMBER(SEARCH("SLAM",Table4[[#This Row],[ground-truth]])),TRUE,"-"),"-")</f>
        <v>-</v>
      </c>
      <c r="AH104" s="55" t="b">
        <f>IF(ISNUMBER(SEARCH("keyframe",Table4[[#This Row],[mapping]])),IF(ISNUMBER(SEARCH("odometry",Table4[[#This Row],[localization]])),TRUE,"-"),"-")</f>
        <v>1</v>
      </c>
      <c r="AI104" s="57" t="str">
        <f>IF(ISNUMBER(SEARCH("keyframe",Table4[[#This Row],[mapping]])),IF(ISNUMBER(SEARCH("bundle",Table4[[#This Row],[localization]])),TRUE,"-"),"-")</f>
        <v>-</v>
      </c>
      <c r="AJ104" s="57" t="str">
        <f>IF(AND(ISLOGICAL(Table4[[#This Row],[vo+key]]),ISLOGICAL(Table4[[#This Row],[ba+key]])),TRUE,"-")</f>
        <v>-</v>
      </c>
      <c r="AK104" s="57" t="str">
        <f>IF(AND(ISNUMBER(SEARCH("odometry",Table4[[#This Row],[localization]])),ISNUMBER(SEARCH("camera",Table4[[#This Row],[sensor]])),ISNUMBER(SEARCH("imu",Table4[[#This Row],[sensor]]))),TRUE,"-")</f>
        <v>-</v>
      </c>
      <c r="AL104" s="60" t="str">
        <f>IF(ISNUMBER(SEARCH("image matching",Table4[[#This Row],[localization]])),TRUE,"-")</f>
        <v>-</v>
      </c>
    </row>
    <row r="105" spans="1:38" ht="30.6" x14ac:dyDescent="0.3">
      <c r="A105" s="68" t="s">
        <v>60</v>
      </c>
      <c r="B105" s="68" t="s">
        <v>61</v>
      </c>
      <c r="C105" s="68" t="s">
        <v>62</v>
      </c>
      <c r="D105" s="89">
        <v>2020</v>
      </c>
      <c r="E105" s="68" t="s">
        <v>63</v>
      </c>
      <c r="F105" s="90" t="s">
        <v>764</v>
      </c>
      <c r="G105" s="91" t="str">
        <f>_xlfn.CONCAT("\cite{",Table4[[#This Row],[bibtex id]],"}")</f>
        <v>\cite{qin-et-al:2020:103561}</v>
      </c>
      <c r="H105" s="64" t="s">
        <v>855</v>
      </c>
      <c r="I105" s="63" t="s">
        <v>1575</v>
      </c>
      <c r="J105" s="63" t="s">
        <v>1575</v>
      </c>
      <c r="K105" s="63" t="s">
        <v>1575</v>
      </c>
      <c r="L105" s="56" t="s">
        <v>1575</v>
      </c>
      <c r="M105" s="22" t="s">
        <v>1625</v>
      </c>
      <c r="N105" s="92" t="s">
        <v>861</v>
      </c>
      <c r="O105" s="93" t="s">
        <v>861</v>
      </c>
      <c r="P105" s="23"/>
      <c r="Q105" s="23" t="s">
        <v>855</v>
      </c>
      <c r="R105" s="64"/>
      <c r="S105" s="56" t="s">
        <v>855</v>
      </c>
      <c r="T105" s="23"/>
      <c r="U105" s="23" t="s">
        <v>855</v>
      </c>
      <c r="V105" s="23"/>
      <c r="W105" s="94" t="s">
        <v>1136</v>
      </c>
      <c r="X105" s="95" t="s">
        <v>861</v>
      </c>
      <c r="Y105" s="92" t="s">
        <v>861</v>
      </c>
      <c r="Z105" s="44" t="s">
        <v>861</v>
      </c>
      <c r="AA105" s="47" t="s">
        <v>861</v>
      </c>
      <c r="AB105" s="47" t="s">
        <v>861</v>
      </c>
      <c r="AC105" s="45" t="s">
        <v>861</v>
      </c>
      <c r="AD105" s="40" t="s">
        <v>1600</v>
      </c>
      <c r="AE105" s="40" t="s">
        <v>1678</v>
      </c>
      <c r="AF105" s="52"/>
      <c r="AG105" s="45" t="str">
        <f>IF(Table4[[#This Row],[      sparsity]]="x",IF(ISNUMBER(SEARCH("SLAM",Table4[[#This Row],[ground-truth]])),TRUE,"-"),"-")</f>
        <v>-</v>
      </c>
      <c r="AH105" s="45" t="str">
        <f>IF(ISNUMBER(SEARCH("keyframe",Table4[[#This Row],[mapping]])),IF(ISNUMBER(SEARCH("odometry",Table4[[#This Row],[localization]])),TRUE,"-"),"-")</f>
        <v>-</v>
      </c>
      <c r="AI105" s="57" t="str">
        <f>IF(ISNUMBER(SEARCH("keyframe",Table4[[#This Row],[mapping]])),IF(ISNUMBER(SEARCH("bundle",Table4[[#This Row],[localization]])),TRUE,"-"),"-")</f>
        <v>-</v>
      </c>
      <c r="AJ105" s="57" t="str">
        <f>IF(AND(ISLOGICAL(Table4[[#This Row],[vo+key]]),ISLOGICAL(Table4[[#This Row],[ba+key]])),TRUE,"-")</f>
        <v>-</v>
      </c>
      <c r="AK105" s="57" t="str">
        <f>IF(AND(ISNUMBER(SEARCH("odometry",Table4[[#This Row],[localization]])),ISNUMBER(SEARCH("camera",Table4[[#This Row],[sensor]])),ISNUMBER(SEARCH("imu",Table4[[#This Row],[sensor]]))),TRUE,"-")</f>
        <v>-</v>
      </c>
      <c r="AL105" s="60" t="str">
        <f>IF(ISNUMBER(SEARCH("image matching",Table4[[#This Row],[localization]])),TRUE,"-")</f>
        <v>-</v>
      </c>
    </row>
    <row r="106" spans="1:38" ht="30.6" x14ac:dyDescent="0.3">
      <c r="A106" s="68" t="s">
        <v>74</v>
      </c>
      <c r="B106" s="68" t="s">
        <v>75</v>
      </c>
      <c r="C106" s="68" t="s">
        <v>76</v>
      </c>
      <c r="D106" s="89">
        <v>2020</v>
      </c>
      <c r="E106" s="68" t="s">
        <v>77</v>
      </c>
      <c r="F106" s="90" t="s">
        <v>765</v>
      </c>
      <c r="G106" s="91" t="str">
        <f>_xlfn.CONCAT("\cite{",Table4[[#This Row],[bibtex id]],"}")</f>
        <v>\cite{martini-et-al:2020:s20216002}</v>
      </c>
      <c r="H106" s="64" t="s">
        <v>855</v>
      </c>
      <c r="I106" s="63" t="s">
        <v>1575</v>
      </c>
      <c r="J106" s="63" t="s">
        <v>1575</v>
      </c>
      <c r="K106" s="63" t="s">
        <v>1575</v>
      </c>
      <c r="L106" s="56" t="s">
        <v>1575</v>
      </c>
      <c r="M106" s="22" t="s">
        <v>1734</v>
      </c>
      <c r="N106" s="22" t="s">
        <v>1735</v>
      </c>
      <c r="O106" s="93" t="s">
        <v>861</v>
      </c>
      <c r="P106" s="23" t="s">
        <v>855</v>
      </c>
      <c r="Q106" s="23" t="s">
        <v>855</v>
      </c>
      <c r="R106" s="64"/>
      <c r="S106" s="56" t="s">
        <v>855</v>
      </c>
      <c r="T106" s="23"/>
      <c r="U106" s="23" t="s">
        <v>855</v>
      </c>
      <c r="V106" s="23"/>
      <c r="W106" s="94" t="s">
        <v>1448</v>
      </c>
      <c r="X106" s="95" t="s">
        <v>861</v>
      </c>
      <c r="Y106" s="92" t="s">
        <v>861</v>
      </c>
      <c r="Z106" s="44" t="s">
        <v>861</v>
      </c>
      <c r="AA106" s="47" t="s">
        <v>861</v>
      </c>
      <c r="AB106" s="47" t="s">
        <v>861</v>
      </c>
      <c r="AC106" s="45" t="s">
        <v>861</v>
      </c>
      <c r="AD106" s="40" t="s">
        <v>1118</v>
      </c>
      <c r="AE106" s="40" t="s">
        <v>1793</v>
      </c>
      <c r="AF106" s="52"/>
      <c r="AG106" s="45" t="str">
        <f>IF(Table4[[#This Row],[      sparsity]]="x",IF(ISNUMBER(SEARCH("SLAM",Table4[[#This Row],[ground-truth]])),TRUE,"-"),"-")</f>
        <v>-</v>
      </c>
      <c r="AH106" s="45" t="str">
        <f>IF(ISNUMBER(SEARCH("keyframe",Table4[[#This Row],[mapping]])),IF(ISNUMBER(SEARCH("odometry",Table4[[#This Row],[localization]])),TRUE,"-"),"-")</f>
        <v>-</v>
      </c>
      <c r="AI106" s="57" t="str">
        <f>IF(ISNUMBER(SEARCH("keyframe",Table4[[#This Row],[mapping]])),IF(ISNUMBER(SEARCH("bundle",Table4[[#This Row],[localization]])),TRUE,"-"),"-")</f>
        <v>-</v>
      </c>
      <c r="AJ106" s="57" t="str">
        <f>IF(AND(ISLOGICAL(Table4[[#This Row],[vo+key]]),ISLOGICAL(Table4[[#This Row],[ba+key]])),TRUE,"-")</f>
        <v>-</v>
      </c>
      <c r="AK106" s="57" t="str">
        <f>IF(AND(ISNUMBER(SEARCH("odometry",Table4[[#This Row],[localization]])),ISNUMBER(SEARCH("camera",Table4[[#This Row],[sensor]])),ISNUMBER(SEARCH("imu",Table4[[#This Row],[sensor]]))),TRUE,"-")</f>
        <v>-</v>
      </c>
      <c r="AL106" s="60" t="str">
        <f>IF(ISNUMBER(SEARCH("image matching",Table4[[#This Row],[localization]])),TRUE,"-")</f>
        <v>-</v>
      </c>
    </row>
    <row r="107" spans="1:38" ht="20.399999999999999" x14ac:dyDescent="0.3">
      <c r="A107" s="68" t="s">
        <v>178</v>
      </c>
      <c r="B107" s="68" t="s">
        <v>179</v>
      </c>
      <c r="C107" s="68" t="s">
        <v>176</v>
      </c>
      <c r="D107" s="89">
        <v>2020</v>
      </c>
      <c r="E107" s="68" t="s">
        <v>180</v>
      </c>
      <c r="F107" s="90" t="s">
        <v>766</v>
      </c>
      <c r="G107" s="91" t="str">
        <f>_xlfn.CONCAT("\cite{",Table4[[#This Row],[bibtex id]],"}")</f>
        <v>\cite{karaoguz-bozma:2020:2}</v>
      </c>
      <c r="H107" s="64" t="s">
        <v>1575</v>
      </c>
      <c r="I107" s="63" t="s">
        <v>1575</v>
      </c>
      <c r="J107" s="63" t="s">
        <v>855</v>
      </c>
      <c r="K107" s="63" t="s">
        <v>1575</v>
      </c>
      <c r="L107" s="56" t="s">
        <v>1575</v>
      </c>
      <c r="M107" s="92" t="s">
        <v>861</v>
      </c>
      <c r="N107" s="22" t="s">
        <v>1633</v>
      </c>
      <c r="O107" s="93" t="s">
        <v>855</v>
      </c>
      <c r="P107" s="23"/>
      <c r="Q107" s="23" t="s">
        <v>855</v>
      </c>
      <c r="R107" s="64"/>
      <c r="S107" s="56" t="s">
        <v>855</v>
      </c>
      <c r="T107" s="23"/>
      <c r="U107" s="23" t="s">
        <v>855</v>
      </c>
      <c r="V107" s="23"/>
      <c r="W107" s="94" t="s">
        <v>1161</v>
      </c>
      <c r="X107" s="93" t="s">
        <v>855</v>
      </c>
      <c r="Y107" s="92" t="s">
        <v>861</v>
      </c>
      <c r="Z107" s="44" t="s">
        <v>861</v>
      </c>
      <c r="AA107" s="47" t="s">
        <v>861</v>
      </c>
      <c r="AB107" s="47" t="s">
        <v>861</v>
      </c>
      <c r="AC107" s="45" t="s">
        <v>861</v>
      </c>
      <c r="AD107" s="40" t="s">
        <v>901</v>
      </c>
      <c r="AE107" s="40" t="s">
        <v>1736</v>
      </c>
      <c r="AF107" s="52"/>
      <c r="AG107" s="45" t="str">
        <f>IF(Table4[[#This Row],[      sparsity]]="x",IF(ISNUMBER(SEARCH("SLAM",Table4[[#This Row],[ground-truth]])),TRUE,"-"),"-")</f>
        <v>-</v>
      </c>
      <c r="AH107" s="45" t="str">
        <f>IF(ISNUMBER(SEARCH("keyframe",Table4[[#This Row],[mapping]])),IF(ISNUMBER(SEARCH("odometry",Table4[[#This Row],[localization]])),TRUE,"-"),"-")</f>
        <v>-</v>
      </c>
      <c r="AI107" s="57" t="str">
        <f>IF(ISNUMBER(SEARCH("keyframe",Table4[[#This Row],[mapping]])),IF(ISNUMBER(SEARCH("bundle",Table4[[#This Row],[localization]])),TRUE,"-"),"-")</f>
        <v>-</v>
      </c>
      <c r="AJ107" s="57" t="str">
        <f>IF(AND(ISLOGICAL(Table4[[#This Row],[vo+key]]),ISLOGICAL(Table4[[#This Row],[ba+key]])),TRUE,"-")</f>
        <v>-</v>
      </c>
      <c r="AK107" s="57" t="str">
        <f>IF(AND(ISNUMBER(SEARCH("odometry",Table4[[#This Row],[localization]])),ISNUMBER(SEARCH("camera",Table4[[#This Row],[sensor]])),ISNUMBER(SEARCH("imu",Table4[[#This Row],[sensor]]))),TRUE,"-")</f>
        <v>-</v>
      </c>
      <c r="AL107" s="60" t="str">
        <f>IF(ISNUMBER(SEARCH("image matching",Table4[[#This Row],[localization]])),TRUE,"-")</f>
        <v>-</v>
      </c>
    </row>
    <row r="108" spans="1:38" ht="20.399999999999999" x14ac:dyDescent="0.3">
      <c r="A108" s="68" t="s">
        <v>204</v>
      </c>
      <c r="B108" s="68" t="s">
        <v>205</v>
      </c>
      <c r="C108" s="68" t="s">
        <v>206</v>
      </c>
      <c r="D108" s="89">
        <v>2020</v>
      </c>
      <c r="E108" s="68" t="s">
        <v>207</v>
      </c>
      <c r="F108" s="90" t="s">
        <v>767</v>
      </c>
      <c r="G108" s="91" t="str">
        <f>_xlfn.CONCAT("\cite{",Table4[[#This Row],[bibtex id]],"}")</f>
        <v>\cite{yin-et-al:2020:2905046}</v>
      </c>
      <c r="H108" s="64" t="s">
        <v>855</v>
      </c>
      <c r="I108" s="63" t="s">
        <v>1575</v>
      </c>
      <c r="J108" s="63" t="s">
        <v>1575</v>
      </c>
      <c r="K108" s="63" t="s">
        <v>1575</v>
      </c>
      <c r="L108" s="56" t="s">
        <v>855</v>
      </c>
      <c r="M108" s="22" t="s">
        <v>1737</v>
      </c>
      <c r="N108" s="22" t="s">
        <v>1677</v>
      </c>
      <c r="O108" s="93" t="s">
        <v>861</v>
      </c>
      <c r="P108" s="23"/>
      <c r="Q108" s="23" t="s">
        <v>855</v>
      </c>
      <c r="R108" s="64"/>
      <c r="S108" s="56" t="s">
        <v>855</v>
      </c>
      <c r="T108" s="23"/>
      <c r="U108" s="23" t="s">
        <v>855</v>
      </c>
      <c r="V108" s="23"/>
      <c r="W108" s="94" t="s">
        <v>1405</v>
      </c>
      <c r="X108" s="95" t="s">
        <v>861</v>
      </c>
      <c r="Y108" s="92" t="s">
        <v>861</v>
      </c>
      <c r="Z108" s="44" t="s">
        <v>861</v>
      </c>
      <c r="AA108" s="47" t="s">
        <v>861</v>
      </c>
      <c r="AB108" s="47" t="s">
        <v>861</v>
      </c>
      <c r="AC108" s="45" t="s">
        <v>861</v>
      </c>
      <c r="AD108" s="40" t="s">
        <v>1471</v>
      </c>
      <c r="AE108" s="40" t="s">
        <v>1738</v>
      </c>
      <c r="AF108" s="52"/>
      <c r="AG108" s="45" t="str">
        <f>IF(Table4[[#This Row],[      sparsity]]="x",IF(ISNUMBER(SEARCH("SLAM",Table4[[#This Row],[ground-truth]])),TRUE,"-"),"-")</f>
        <v>-</v>
      </c>
      <c r="AH108" s="45" t="str">
        <f>IF(ISNUMBER(SEARCH("keyframe",Table4[[#This Row],[mapping]])),IF(ISNUMBER(SEARCH("odometry",Table4[[#This Row],[localization]])),TRUE,"-"),"-")</f>
        <v>-</v>
      </c>
      <c r="AI108" s="57" t="str">
        <f>IF(ISNUMBER(SEARCH("keyframe",Table4[[#This Row],[mapping]])),IF(ISNUMBER(SEARCH("bundle",Table4[[#This Row],[localization]])),TRUE,"-"),"-")</f>
        <v>-</v>
      </c>
      <c r="AJ108" s="57" t="str">
        <f>IF(AND(ISLOGICAL(Table4[[#This Row],[vo+key]]),ISLOGICAL(Table4[[#This Row],[ba+key]])),TRUE,"-")</f>
        <v>-</v>
      </c>
      <c r="AK108" s="57" t="str">
        <f>IF(AND(ISNUMBER(SEARCH("odometry",Table4[[#This Row],[localization]])),ISNUMBER(SEARCH("camera",Table4[[#This Row],[sensor]])),ISNUMBER(SEARCH("imu",Table4[[#This Row],[sensor]]))),TRUE,"-")</f>
        <v>-</v>
      </c>
      <c r="AL108" s="60" t="str">
        <f>IF(ISNUMBER(SEARCH("image matching",Table4[[#This Row],[localization]])),TRUE,"-")</f>
        <v>-</v>
      </c>
    </row>
    <row r="109" spans="1:38" ht="20.399999999999999" x14ac:dyDescent="0.3">
      <c r="A109" s="68" t="s">
        <v>298</v>
      </c>
      <c r="B109" s="68" t="s">
        <v>299</v>
      </c>
      <c r="C109" s="68" t="s">
        <v>300</v>
      </c>
      <c r="D109" s="89">
        <v>2020</v>
      </c>
      <c r="E109" s="68" t="s">
        <v>301</v>
      </c>
      <c r="F109" s="90" t="s">
        <v>768</v>
      </c>
      <c r="G109" s="91" t="str">
        <f>_xlfn.CONCAT("\cite{",Table4[[#This Row],[bibtex id]],"}")</f>
        <v>\cite{clement-et-al:2020:2967659}</v>
      </c>
      <c r="H109" s="64" t="s">
        <v>855</v>
      </c>
      <c r="I109" s="63" t="s">
        <v>1575</v>
      </c>
      <c r="J109" s="63" t="s">
        <v>1575</v>
      </c>
      <c r="K109" s="63" t="s">
        <v>1575</v>
      </c>
      <c r="L109" s="56" t="s">
        <v>1575</v>
      </c>
      <c r="M109" s="22" t="s">
        <v>1739</v>
      </c>
      <c r="N109" s="92" t="s">
        <v>861</v>
      </c>
      <c r="O109" s="93" t="s">
        <v>861</v>
      </c>
      <c r="P109" s="23" t="s">
        <v>861</v>
      </c>
      <c r="Q109" s="23" t="s">
        <v>861</v>
      </c>
      <c r="R109" s="64"/>
      <c r="S109" s="56" t="s">
        <v>855</v>
      </c>
      <c r="T109" s="23"/>
      <c r="U109" s="23" t="s">
        <v>855</v>
      </c>
      <c r="V109" s="23"/>
      <c r="W109" s="94" t="s">
        <v>1136</v>
      </c>
      <c r="X109" s="95" t="s">
        <v>861</v>
      </c>
      <c r="Y109" s="92" t="s">
        <v>861</v>
      </c>
      <c r="Z109" s="44" t="s">
        <v>861</v>
      </c>
      <c r="AA109" s="47" t="s">
        <v>861</v>
      </c>
      <c r="AB109" s="47" t="s">
        <v>861</v>
      </c>
      <c r="AC109" s="45" t="s">
        <v>861</v>
      </c>
      <c r="AD109" s="40" t="s">
        <v>939</v>
      </c>
      <c r="AE109" s="40" t="s">
        <v>1740</v>
      </c>
      <c r="AF109" s="52"/>
      <c r="AG109" s="45" t="str">
        <f>IF(Table4[[#This Row],[      sparsity]]="x",IF(ISNUMBER(SEARCH("SLAM",Table4[[#This Row],[ground-truth]])),TRUE,"-"),"-")</f>
        <v>-</v>
      </c>
      <c r="AH109" s="45" t="str">
        <f>IF(ISNUMBER(SEARCH("keyframe",Table4[[#This Row],[mapping]])),IF(ISNUMBER(SEARCH("odometry",Table4[[#This Row],[localization]])),TRUE,"-"),"-")</f>
        <v>-</v>
      </c>
      <c r="AI109" s="57" t="str">
        <f>IF(ISNUMBER(SEARCH("keyframe",Table4[[#This Row],[mapping]])),IF(ISNUMBER(SEARCH("bundle",Table4[[#This Row],[localization]])),TRUE,"-"),"-")</f>
        <v>-</v>
      </c>
      <c r="AJ109" s="57" t="str">
        <f>IF(AND(ISLOGICAL(Table4[[#This Row],[vo+key]]),ISLOGICAL(Table4[[#This Row],[ba+key]])),TRUE,"-")</f>
        <v>-</v>
      </c>
      <c r="AK109" s="57" t="str">
        <f>IF(AND(ISNUMBER(SEARCH("odometry",Table4[[#This Row],[localization]])),ISNUMBER(SEARCH("camera",Table4[[#This Row],[sensor]])),ISNUMBER(SEARCH("imu",Table4[[#This Row],[sensor]]))),TRUE,"-")</f>
        <v>-</v>
      </c>
      <c r="AL109" s="60" t="str">
        <f>IF(ISNUMBER(SEARCH("image matching",Table4[[#This Row],[localization]])),TRUE,"-")</f>
        <v>-</v>
      </c>
    </row>
    <row r="110" spans="1:38" ht="20.399999999999999" x14ac:dyDescent="0.3">
      <c r="A110" s="68" t="s">
        <v>327</v>
      </c>
      <c r="B110" s="68" t="s">
        <v>328</v>
      </c>
      <c r="C110" s="68" t="s">
        <v>329</v>
      </c>
      <c r="D110" s="89">
        <v>2020</v>
      </c>
      <c r="E110" s="68" t="s">
        <v>330</v>
      </c>
      <c r="F110" s="90" t="s">
        <v>769</v>
      </c>
      <c r="G110" s="91" t="str">
        <f>_xlfn.CONCAT("\cite{",Table4[[#This Row],[bibtex id]],"}")</f>
        <v>\cite{wang-et-al:2020:9468884}</v>
      </c>
      <c r="H110" s="64" t="s">
        <v>1575</v>
      </c>
      <c r="I110" s="63" t="s">
        <v>855</v>
      </c>
      <c r="J110" s="63" t="s">
        <v>1575</v>
      </c>
      <c r="K110" s="63" t="s">
        <v>1575</v>
      </c>
      <c r="L110" s="56" t="s">
        <v>1575</v>
      </c>
      <c r="M110" s="22" t="s">
        <v>1160</v>
      </c>
      <c r="N110" s="22" t="s">
        <v>1638</v>
      </c>
      <c r="O110" s="93" t="s">
        <v>861</v>
      </c>
      <c r="P110" s="23"/>
      <c r="Q110" s="23" t="s">
        <v>855</v>
      </c>
      <c r="R110" s="64" t="s">
        <v>855</v>
      </c>
      <c r="S110" s="56"/>
      <c r="T110" s="23"/>
      <c r="U110" s="23" t="s">
        <v>855</v>
      </c>
      <c r="V110" s="23"/>
      <c r="W110" s="94" t="s">
        <v>1144</v>
      </c>
      <c r="X110" s="93" t="s">
        <v>855</v>
      </c>
      <c r="Y110" s="22" t="s">
        <v>1741</v>
      </c>
      <c r="Z110" s="44" t="s">
        <v>861</v>
      </c>
      <c r="AA110" s="47" t="s">
        <v>861</v>
      </c>
      <c r="AB110" s="47" t="s">
        <v>861</v>
      </c>
      <c r="AC110" s="45" t="s">
        <v>861</v>
      </c>
      <c r="AD110" s="40" t="s">
        <v>861</v>
      </c>
      <c r="AE110" s="40" t="s">
        <v>1742</v>
      </c>
      <c r="AF110" s="52"/>
      <c r="AG110" s="45" t="str">
        <f>IF(Table4[[#This Row],[      sparsity]]="x",IF(ISNUMBER(SEARCH("SLAM",Table4[[#This Row],[ground-truth]])),TRUE,"-"),"-")</f>
        <v>-</v>
      </c>
      <c r="AH110" s="45" t="str">
        <f>IF(ISNUMBER(SEARCH("keyframe",Table4[[#This Row],[mapping]])),IF(ISNUMBER(SEARCH("odometry",Table4[[#This Row],[localization]])),TRUE,"-"),"-")</f>
        <v>-</v>
      </c>
      <c r="AI110" s="57" t="str">
        <f>IF(ISNUMBER(SEARCH("keyframe",Table4[[#This Row],[mapping]])),IF(ISNUMBER(SEARCH("bundle",Table4[[#This Row],[localization]])),TRUE,"-"),"-")</f>
        <v>-</v>
      </c>
      <c r="AJ110" s="57" t="str">
        <f>IF(AND(ISLOGICAL(Table4[[#This Row],[vo+key]]),ISLOGICAL(Table4[[#This Row],[ba+key]])),TRUE,"-")</f>
        <v>-</v>
      </c>
      <c r="AK110" s="57" t="str">
        <f>IF(AND(ISNUMBER(SEARCH("odometry",Table4[[#This Row],[localization]])),ISNUMBER(SEARCH("camera",Table4[[#This Row],[sensor]])),ISNUMBER(SEARCH("imu",Table4[[#This Row],[sensor]]))),TRUE,"-")</f>
        <v>-</v>
      </c>
      <c r="AL110" s="60" t="str">
        <f>IF(ISNUMBER(SEARCH("image matching",Table4[[#This Row],[localization]])),TRUE,"-")</f>
        <v>-</v>
      </c>
    </row>
    <row r="111" spans="1:38" ht="30.6" x14ac:dyDescent="0.3">
      <c r="A111" s="68" t="s">
        <v>302</v>
      </c>
      <c r="B111" s="68" t="s">
        <v>303</v>
      </c>
      <c r="C111" s="68" t="s">
        <v>304</v>
      </c>
      <c r="D111" s="89">
        <v>2020</v>
      </c>
      <c r="E111" s="68" t="s">
        <v>305</v>
      </c>
      <c r="F111" s="90" t="s">
        <v>770</v>
      </c>
      <c r="G111" s="91" t="str">
        <f>_xlfn.CONCAT("\cite{",Table4[[#This Row],[bibtex id]],"}")</f>
        <v>\cite{camara-et-al:2020:9196967}</v>
      </c>
      <c r="H111" s="64" t="s">
        <v>855</v>
      </c>
      <c r="I111" s="63" t="s">
        <v>1575</v>
      </c>
      <c r="J111" s="63" t="s">
        <v>1575</v>
      </c>
      <c r="K111" s="63" t="s">
        <v>1575</v>
      </c>
      <c r="L111" s="56" t="s">
        <v>855</v>
      </c>
      <c r="M111" s="22" t="s">
        <v>1625</v>
      </c>
      <c r="N111" s="92" t="s">
        <v>861</v>
      </c>
      <c r="O111" s="93" t="s">
        <v>861</v>
      </c>
      <c r="P111" s="23"/>
      <c r="Q111" s="23" t="s">
        <v>855</v>
      </c>
      <c r="R111" s="64"/>
      <c r="S111" s="56" t="s">
        <v>855</v>
      </c>
      <c r="T111" s="23"/>
      <c r="U111" s="23" t="s">
        <v>855</v>
      </c>
      <c r="V111" s="23"/>
      <c r="W111" s="94" t="s">
        <v>827</v>
      </c>
      <c r="X111" s="95" t="s">
        <v>861</v>
      </c>
      <c r="Y111" s="92" t="s">
        <v>861</v>
      </c>
      <c r="Z111" s="44" t="s">
        <v>861</v>
      </c>
      <c r="AA111" s="47" t="s">
        <v>861</v>
      </c>
      <c r="AB111" s="47" t="s">
        <v>861</v>
      </c>
      <c r="AC111" s="45" t="s">
        <v>861</v>
      </c>
      <c r="AD111" s="40" t="s">
        <v>1601</v>
      </c>
      <c r="AE111" s="40" t="s">
        <v>1632</v>
      </c>
      <c r="AF111" s="52"/>
      <c r="AG111" s="45" t="str">
        <f>IF(Table4[[#This Row],[      sparsity]]="x",IF(ISNUMBER(SEARCH("SLAM",Table4[[#This Row],[ground-truth]])),TRUE,"-"),"-")</f>
        <v>-</v>
      </c>
      <c r="AH111" s="45" t="str">
        <f>IF(ISNUMBER(SEARCH("keyframe",Table4[[#This Row],[mapping]])),IF(ISNUMBER(SEARCH("odometry",Table4[[#This Row],[localization]])),TRUE,"-"),"-")</f>
        <v>-</v>
      </c>
      <c r="AI111" s="57" t="str">
        <f>IF(ISNUMBER(SEARCH("keyframe",Table4[[#This Row],[mapping]])),IF(ISNUMBER(SEARCH("bundle",Table4[[#This Row],[localization]])),TRUE,"-"),"-")</f>
        <v>-</v>
      </c>
      <c r="AJ111" s="57" t="str">
        <f>IF(AND(ISLOGICAL(Table4[[#This Row],[vo+key]]),ISLOGICAL(Table4[[#This Row],[ba+key]])),TRUE,"-")</f>
        <v>-</v>
      </c>
      <c r="AK111" s="57" t="str">
        <f>IF(AND(ISNUMBER(SEARCH("odometry",Table4[[#This Row],[localization]])),ISNUMBER(SEARCH("camera",Table4[[#This Row],[sensor]])),ISNUMBER(SEARCH("imu",Table4[[#This Row],[sensor]]))),TRUE,"-")</f>
        <v>-</v>
      </c>
      <c r="AL111" s="60" t="str">
        <f>IF(ISNUMBER(SEARCH("image matching",Table4[[#This Row],[localization]])),TRUE,"-")</f>
        <v>-</v>
      </c>
    </row>
    <row r="112" spans="1:38" x14ac:dyDescent="0.3">
      <c r="A112" s="68" t="s">
        <v>425</v>
      </c>
      <c r="B112" s="68" t="s">
        <v>426</v>
      </c>
      <c r="C112" s="68" t="s">
        <v>427</v>
      </c>
      <c r="D112" s="89">
        <v>2020</v>
      </c>
      <c r="E112" s="68" t="s">
        <v>428</v>
      </c>
      <c r="F112" s="90" t="s">
        <v>771</v>
      </c>
      <c r="G112" s="91" t="str">
        <f>_xlfn.CONCAT("\cite{",Table4[[#This Row],[bibtex id]],"}")</f>
        <v>\cite{gao-zhang:2020:9196906}</v>
      </c>
      <c r="H112" s="64" t="s">
        <v>855</v>
      </c>
      <c r="I112" s="63" t="s">
        <v>1575</v>
      </c>
      <c r="J112" s="63" t="s">
        <v>1575</v>
      </c>
      <c r="K112" s="63" t="s">
        <v>1575</v>
      </c>
      <c r="L112" s="56" t="s">
        <v>1575</v>
      </c>
      <c r="M112" s="22" t="s">
        <v>1625</v>
      </c>
      <c r="N112" s="92" t="s">
        <v>861</v>
      </c>
      <c r="O112" s="93" t="s">
        <v>861</v>
      </c>
      <c r="P112" s="23" t="s">
        <v>861</v>
      </c>
      <c r="Q112" s="23" t="s">
        <v>861</v>
      </c>
      <c r="R112" s="64"/>
      <c r="S112" s="56" t="s">
        <v>855</v>
      </c>
      <c r="T112" s="23"/>
      <c r="U112" s="23" t="s">
        <v>855</v>
      </c>
      <c r="V112" s="23"/>
      <c r="W112" s="94" t="s">
        <v>1136</v>
      </c>
      <c r="X112" s="95" t="s">
        <v>861</v>
      </c>
      <c r="Y112" s="92" t="s">
        <v>861</v>
      </c>
      <c r="Z112" s="44" t="s">
        <v>861</v>
      </c>
      <c r="AA112" s="47" t="s">
        <v>861</v>
      </c>
      <c r="AB112" s="47" t="s">
        <v>861</v>
      </c>
      <c r="AC112" s="45" t="s">
        <v>861</v>
      </c>
      <c r="AD112" s="40" t="s">
        <v>1588</v>
      </c>
      <c r="AE112" s="40" t="s">
        <v>1313</v>
      </c>
      <c r="AF112" s="52"/>
      <c r="AG112" s="45" t="str">
        <f>IF(Table4[[#This Row],[      sparsity]]="x",IF(ISNUMBER(SEARCH("SLAM",Table4[[#This Row],[ground-truth]])),TRUE,"-"),"-")</f>
        <v>-</v>
      </c>
      <c r="AH112" s="45" t="str">
        <f>IF(ISNUMBER(SEARCH("keyframe",Table4[[#This Row],[mapping]])),IF(ISNUMBER(SEARCH("odometry",Table4[[#This Row],[localization]])),TRUE,"-"),"-")</f>
        <v>-</v>
      </c>
      <c r="AI112" s="57" t="str">
        <f>IF(ISNUMBER(SEARCH("keyframe",Table4[[#This Row],[mapping]])),IF(ISNUMBER(SEARCH("bundle",Table4[[#This Row],[localization]])),TRUE,"-"),"-")</f>
        <v>-</v>
      </c>
      <c r="AJ112" s="57" t="str">
        <f>IF(AND(ISLOGICAL(Table4[[#This Row],[vo+key]]),ISLOGICAL(Table4[[#This Row],[ba+key]])),TRUE,"-")</f>
        <v>-</v>
      </c>
      <c r="AK112" s="57" t="str">
        <f>IF(AND(ISNUMBER(SEARCH("odometry",Table4[[#This Row],[localization]])),ISNUMBER(SEARCH("camera",Table4[[#This Row],[sensor]])),ISNUMBER(SEARCH("imu",Table4[[#This Row],[sensor]]))),TRUE,"-")</f>
        <v>-</v>
      </c>
      <c r="AL112" s="60" t="str">
        <f>IF(ISNUMBER(SEARCH("image matching",Table4[[#This Row],[localization]])),TRUE,"-")</f>
        <v>-</v>
      </c>
    </row>
    <row r="113" spans="1:38" ht="20.399999999999999" x14ac:dyDescent="0.3">
      <c r="A113" s="68" t="s">
        <v>510</v>
      </c>
      <c r="B113" s="68" t="s">
        <v>511</v>
      </c>
      <c r="C113" s="68" t="s">
        <v>512</v>
      </c>
      <c r="D113" s="89">
        <v>2020</v>
      </c>
      <c r="E113" s="68" t="s">
        <v>513</v>
      </c>
      <c r="F113" s="90" t="s">
        <v>772</v>
      </c>
      <c r="G113" s="91" t="str">
        <f>_xlfn.CONCAT("\cite{",Table4[[#This Row],[bibtex id]],"}")</f>
        <v>\cite{yang-et-al:2020:s20082432}</v>
      </c>
      <c r="H113" s="64" t="s">
        <v>1575</v>
      </c>
      <c r="I113" s="63" t="s">
        <v>855</v>
      </c>
      <c r="J113" s="63" t="s">
        <v>1575</v>
      </c>
      <c r="K113" s="63" t="s">
        <v>1575</v>
      </c>
      <c r="L113" s="56" t="s">
        <v>1575</v>
      </c>
      <c r="M113" s="22" t="s">
        <v>1231</v>
      </c>
      <c r="N113" s="22" t="s">
        <v>1662</v>
      </c>
      <c r="O113" s="93" t="s">
        <v>861</v>
      </c>
      <c r="P113" s="23"/>
      <c r="Q113" s="23" t="s">
        <v>855</v>
      </c>
      <c r="R113" s="64" t="s">
        <v>855</v>
      </c>
      <c r="S113" s="56"/>
      <c r="T113" s="23"/>
      <c r="U113" s="23" t="s">
        <v>855</v>
      </c>
      <c r="V113" s="23"/>
      <c r="W113" s="94" t="s">
        <v>1322</v>
      </c>
      <c r="X113" s="95" t="s">
        <v>861</v>
      </c>
      <c r="Y113" s="92" t="s">
        <v>861</v>
      </c>
      <c r="Z113" s="44" t="s">
        <v>861</v>
      </c>
      <c r="AA113" s="47" t="s">
        <v>861</v>
      </c>
      <c r="AB113" s="47" t="s">
        <v>861</v>
      </c>
      <c r="AC113" s="45" t="s">
        <v>861</v>
      </c>
      <c r="AD113" s="40" t="s">
        <v>893</v>
      </c>
      <c r="AE113" s="40" t="s">
        <v>1708</v>
      </c>
      <c r="AF113" s="52"/>
      <c r="AG113" s="45" t="str">
        <f>IF(Table4[[#This Row],[      sparsity]]="x",IF(ISNUMBER(SEARCH("SLAM",Table4[[#This Row],[ground-truth]])),TRUE,"-"),"-")</f>
        <v>-</v>
      </c>
      <c r="AH113" s="55" t="b">
        <f>IF(ISNUMBER(SEARCH("keyframe",Table4[[#This Row],[mapping]])),IF(ISNUMBER(SEARCH("odometry",Table4[[#This Row],[localization]])),TRUE,"-"),"-")</f>
        <v>1</v>
      </c>
      <c r="AI113" s="57" t="str">
        <f>IF(ISNUMBER(SEARCH("keyframe",Table4[[#This Row],[mapping]])),IF(ISNUMBER(SEARCH("bundle",Table4[[#This Row],[localization]])),TRUE,"-"),"-")</f>
        <v>-</v>
      </c>
      <c r="AJ113" s="57" t="str">
        <f>IF(AND(ISLOGICAL(Table4[[#This Row],[vo+key]]),ISLOGICAL(Table4[[#This Row],[ba+key]])),TRUE,"-")</f>
        <v>-</v>
      </c>
      <c r="AK113" s="57" t="str">
        <f>IF(AND(ISNUMBER(SEARCH("odometry",Table4[[#This Row],[localization]])),ISNUMBER(SEARCH("camera",Table4[[#This Row],[sensor]])),ISNUMBER(SEARCH("imu",Table4[[#This Row],[sensor]]))),TRUE,"-")</f>
        <v>-</v>
      </c>
      <c r="AL113" s="60" t="str">
        <f>IF(ISNUMBER(SEARCH("image matching",Table4[[#This Row],[localization]])),TRUE,"-")</f>
        <v>-</v>
      </c>
    </row>
    <row r="114" spans="1:38" x14ac:dyDescent="0.3">
      <c r="A114" s="68" t="s">
        <v>502</v>
      </c>
      <c r="B114" s="68" t="s">
        <v>503</v>
      </c>
      <c r="C114" s="68" t="s">
        <v>504</v>
      </c>
      <c r="D114" s="89">
        <v>2020</v>
      </c>
      <c r="E114" s="68" t="s">
        <v>505</v>
      </c>
      <c r="F114" s="90" t="s">
        <v>773</v>
      </c>
      <c r="G114" s="91" t="str">
        <f>_xlfn.CONCAT("\cite{",Table4[[#This Row],[bibtex id]],"}")</f>
        <v>\cite{siva-et-al:2020:9340992}</v>
      </c>
      <c r="H114" s="64" t="s">
        <v>855</v>
      </c>
      <c r="I114" s="63" t="s">
        <v>1575</v>
      </c>
      <c r="J114" s="63" t="s">
        <v>1575</v>
      </c>
      <c r="K114" s="63" t="s">
        <v>1575</v>
      </c>
      <c r="L114" s="56" t="s">
        <v>1575</v>
      </c>
      <c r="M114" s="22" t="s">
        <v>1625</v>
      </c>
      <c r="N114" s="92" t="s">
        <v>861</v>
      </c>
      <c r="O114" s="93" t="s">
        <v>861</v>
      </c>
      <c r="P114" s="23" t="s">
        <v>861</v>
      </c>
      <c r="Q114" s="23" t="s">
        <v>861</v>
      </c>
      <c r="R114" s="64"/>
      <c r="S114" s="56" t="s">
        <v>855</v>
      </c>
      <c r="T114" s="23"/>
      <c r="U114" s="23" t="s">
        <v>855</v>
      </c>
      <c r="V114" s="23"/>
      <c r="W114" s="94" t="s">
        <v>1405</v>
      </c>
      <c r="X114" s="93" t="s">
        <v>855</v>
      </c>
      <c r="Y114" s="22" t="s">
        <v>1640</v>
      </c>
      <c r="Z114" s="44" t="s">
        <v>861</v>
      </c>
      <c r="AA114" s="47" t="s">
        <v>861</v>
      </c>
      <c r="AB114" s="47" t="s">
        <v>861</v>
      </c>
      <c r="AC114" s="45" t="s">
        <v>861</v>
      </c>
      <c r="AD114" s="40" t="s">
        <v>967</v>
      </c>
      <c r="AE114" s="40" t="s">
        <v>1313</v>
      </c>
      <c r="AF114" s="52"/>
      <c r="AG114" s="45" t="str">
        <f>IF(Table4[[#This Row],[      sparsity]]="x",IF(ISNUMBER(SEARCH("SLAM",Table4[[#This Row],[ground-truth]])),TRUE,"-"),"-")</f>
        <v>-</v>
      </c>
      <c r="AH114" s="45" t="str">
        <f>IF(ISNUMBER(SEARCH("keyframe",Table4[[#This Row],[mapping]])),IF(ISNUMBER(SEARCH("odometry",Table4[[#This Row],[localization]])),TRUE,"-"),"-")</f>
        <v>-</v>
      </c>
      <c r="AI114" s="57" t="str">
        <f>IF(ISNUMBER(SEARCH("keyframe",Table4[[#This Row],[mapping]])),IF(ISNUMBER(SEARCH("bundle",Table4[[#This Row],[localization]])),TRUE,"-"),"-")</f>
        <v>-</v>
      </c>
      <c r="AJ114" s="57" t="str">
        <f>IF(AND(ISLOGICAL(Table4[[#This Row],[vo+key]]),ISLOGICAL(Table4[[#This Row],[ba+key]])),TRUE,"-")</f>
        <v>-</v>
      </c>
      <c r="AK114" s="57" t="str">
        <f>IF(AND(ISNUMBER(SEARCH("odometry",Table4[[#This Row],[localization]])),ISNUMBER(SEARCH("camera",Table4[[#This Row],[sensor]])),ISNUMBER(SEARCH("imu",Table4[[#This Row],[sensor]]))),TRUE,"-")</f>
        <v>-</v>
      </c>
      <c r="AL114" s="60" t="str">
        <f>IF(ISNUMBER(SEARCH("image matching",Table4[[#This Row],[localization]])),TRUE,"-")</f>
        <v>-</v>
      </c>
    </row>
    <row r="115" spans="1:38" ht="20.399999999999999" x14ac:dyDescent="0.3">
      <c r="A115" s="68" t="s">
        <v>536</v>
      </c>
      <c r="B115" s="68" t="s">
        <v>537</v>
      </c>
      <c r="C115" s="68" t="s">
        <v>538</v>
      </c>
      <c r="D115" s="89">
        <v>2020</v>
      </c>
      <c r="E115" s="68" t="s">
        <v>539</v>
      </c>
      <c r="F115" s="90" t="s">
        <v>774</v>
      </c>
      <c r="G115" s="91" t="str">
        <f>_xlfn.CONCAT("\cite{",Table4[[#This Row],[bibtex id]],"}")</f>
        <v>\cite{qin-et-al:2020:9340939}</v>
      </c>
      <c r="H115" s="64" t="s">
        <v>855</v>
      </c>
      <c r="I115" s="63" t="s">
        <v>1575</v>
      </c>
      <c r="J115" s="63" t="s">
        <v>1575</v>
      </c>
      <c r="K115" s="63" t="s">
        <v>1575</v>
      </c>
      <c r="L115" s="56" t="s">
        <v>1575</v>
      </c>
      <c r="M115" s="22" t="s">
        <v>1127</v>
      </c>
      <c r="N115" s="22" t="s">
        <v>1481</v>
      </c>
      <c r="O115" s="93" t="s">
        <v>861</v>
      </c>
      <c r="P115" s="23"/>
      <c r="Q115" s="23" t="s">
        <v>855</v>
      </c>
      <c r="R115" s="64" t="s">
        <v>855</v>
      </c>
      <c r="S115" s="56" t="s">
        <v>855</v>
      </c>
      <c r="T115" s="23"/>
      <c r="U115" s="23" t="s">
        <v>855</v>
      </c>
      <c r="V115" s="23"/>
      <c r="W115" s="94" t="s">
        <v>1482</v>
      </c>
      <c r="X115" s="93" t="s">
        <v>855</v>
      </c>
      <c r="Y115" s="22" t="s">
        <v>1101</v>
      </c>
      <c r="Z115" s="44">
        <v>0.32400000000000001</v>
      </c>
      <c r="AA115" s="47" t="s">
        <v>861</v>
      </c>
      <c r="AB115" s="47" t="s">
        <v>861</v>
      </c>
      <c r="AC115" s="45" t="s">
        <v>1124</v>
      </c>
      <c r="AD115" s="40" t="s">
        <v>861</v>
      </c>
      <c r="AE115" s="40" t="s">
        <v>1743</v>
      </c>
      <c r="AF115" s="52"/>
      <c r="AG115" s="45" t="str">
        <f>IF(Table4[[#This Row],[      sparsity]]="x",IF(ISNUMBER(SEARCH("SLAM",Table4[[#This Row],[ground-truth]])),TRUE,"-"),"-")</f>
        <v>-</v>
      </c>
      <c r="AH115" s="45" t="str">
        <f>IF(ISNUMBER(SEARCH("keyframe",Table4[[#This Row],[mapping]])),IF(ISNUMBER(SEARCH("odometry",Table4[[#This Row],[localization]])),TRUE,"-"),"-")</f>
        <v>-</v>
      </c>
      <c r="AI115" s="57" t="str">
        <f>IF(ISNUMBER(SEARCH("keyframe",Table4[[#This Row],[mapping]])),IF(ISNUMBER(SEARCH("bundle",Table4[[#This Row],[localization]])),TRUE,"-"),"-")</f>
        <v>-</v>
      </c>
      <c r="AJ115" s="57" t="str">
        <f>IF(AND(ISLOGICAL(Table4[[#This Row],[vo+key]]),ISLOGICAL(Table4[[#This Row],[ba+key]])),TRUE,"-")</f>
        <v>-</v>
      </c>
      <c r="AK115" s="57" t="str">
        <f>IF(AND(ISNUMBER(SEARCH("odometry",Table4[[#This Row],[localization]])),ISNUMBER(SEARCH("camera",Table4[[#This Row],[sensor]])),ISNUMBER(SEARCH("imu",Table4[[#This Row],[sensor]]))),TRUE,"-")</f>
        <v>-</v>
      </c>
      <c r="AL115" s="60" t="str">
        <f>IF(ISNUMBER(SEARCH("image matching",Table4[[#This Row],[localization]])),TRUE,"-")</f>
        <v>-</v>
      </c>
    </row>
    <row r="116" spans="1:38" ht="20.399999999999999" x14ac:dyDescent="0.3">
      <c r="A116" s="68" t="s">
        <v>583</v>
      </c>
      <c r="B116" s="68" t="s">
        <v>584</v>
      </c>
      <c r="C116" s="68" t="s">
        <v>585</v>
      </c>
      <c r="D116" s="89">
        <v>2020</v>
      </c>
      <c r="E116" s="68" t="s">
        <v>586</v>
      </c>
      <c r="F116" s="90" t="s">
        <v>775</v>
      </c>
      <c r="G116" s="91" t="str">
        <f>_xlfn.CONCAT("\cite{",Table4[[#This Row],[bibtex id]],"}")</f>
        <v>\cite{ding-et-al:2020:2942760}</v>
      </c>
      <c r="H116" s="64" t="s">
        <v>855</v>
      </c>
      <c r="I116" s="63" t="s">
        <v>855</v>
      </c>
      <c r="J116" s="63" t="s">
        <v>1575</v>
      </c>
      <c r="K116" s="63" t="s">
        <v>855</v>
      </c>
      <c r="L116" s="56" t="s">
        <v>1575</v>
      </c>
      <c r="M116" s="22" t="s">
        <v>1485</v>
      </c>
      <c r="N116" s="22" t="s">
        <v>1282</v>
      </c>
      <c r="O116" s="93" t="s">
        <v>861</v>
      </c>
      <c r="P116" s="23" t="s">
        <v>855</v>
      </c>
      <c r="Q116" s="23" t="s">
        <v>855</v>
      </c>
      <c r="R116" s="64"/>
      <c r="S116" s="56" t="s">
        <v>855</v>
      </c>
      <c r="T116" s="23"/>
      <c r="U116" s="23" t="s">
        <v>855</v>
      </c>
      <c r="V116" s="23"/>
      <c r="W116" s="94" t="s">
        <v>1434</v>
      </c>
      <c r="X116" s="95" t="s">
        <v>861</v>
      </c>
      <c r="Y116" s="92" t="s">
        <v>861</v>
      </c>
      <c r="Z116" s="44" t="s">
        <v>861</v>
      </c>
      <c r="AA116" s="47" t="s">
        <v>861</v>
      </c>
      <c r="AB116" s="47" t="s">
        <v>861</v>
      </c>
      <c r="AC116" s="45" t="s">
        <v>861</v>
      </c>
      <c r="AD116" s="40" t="s">
        <v>1471</v>
      </c>
      <c r="AE116" s="40" t="s">
        <v>1708</v>
      </c>
      <c r="AF116" s="52"/>
      <c r="AG116" s="45" t="str">
        <f>IF(Table4[[#This Row],[      sparsity]]="x",IF(ISNUMBER(SEARCH("SLAM",Table4[[#This Row],[ground-truth]])),TRUE,"-"),"-")</f>
        <v>-</v>
      </c>
      <c r="AH116" s="45" t="str">
        <f>IF(ISNUMBER(SEARCH("keyframe",Table4[[#This Row],[mapping]])),IF(ISNUMBER(SEARCH("odometry",Table4[[#This Row],[localization]])),TRUE,"-"),"-")</f>
        <v>-</v>
      </c>
      <c r="AI116" s="57" t="str">
        <f>IF(ISNUMBER(SEARCH("keyframe",Table4[[#This Row],[mapping]])),IF(ISNUMBER(SEARCH("bundle",Table4[[#This Row],[localization]])),TRUE,"-"),"-")</f>
        <v>-</v>
      </c>
      <c r="AJ116" s="57" t="str">
        <f>IF(AND(ISLOGICAL(Table4[[#This Row],[vo+key]]),ISLOGICAL(Table4[[#This Row],[ba+key]])),TRUE,"-")</f>
        <v>-</v>
      </c>
      <c r="AK116" s="57" t="str">
        <f>IF(AND(ISNUMBER(SEARCH("odometry",Table4[[#This Row],[localization]])),ISNUMBER(SEARCH("camera",Table4[[#This Row],[sensor]])),ISNUMBER(SEARCH("imu",Table4[[#This Row],[sensor]]))),TRUE,"-")</f>
        <v>-</v>
      </c>
      <c r="AL116" s="60" t="str">
        <f>IF(ISNUMBER(SEARCH("image matching",Table4[[#This Row],[localization]])),TRUE,"-")</f>
        <v>-</v>
      </c>
    </row>
    <row r="117" spans="1:38" ht="20.399999999999999" x14ac:dyDescent="0.3">
      <c r="A117" s="68" t="s">
        <v>608</v>
      </c>
      <c r="B117" s="68" t="s">
        <v>609</v>
      </c>
      <c r="C117" s="68" t="s">
        <v>610</v>
      </c>
      <c r="D117" s="89">
        <v>2020</v>
      </c>
      <c r="E117" s="68" t="s">
        <v>611</v>
      </c>
      <c r="F117" s="90" t="s">
        <v>776</v>
      </c>
      <c r="G117" s="91" t="str">
        <f>_xlfn.CONCAT("\cite{",Table4[[#This Row],[bibtex id]],"}")</f>
        <v>\cite{yue-et-al:2020:9197072}</v>
      </c>
      <c r="H117" s="64" t="s">
        <v>1575</v>
      </c>
      <c r="I117" s="63" t="s">
        <v>855</v>
      </c>
      <c r="J117" s="63" t="s">
        <v>1575</v>
      </c>
      <c r="K117" s="63" t="s">
        <v>1575</v>
      </c>
      <c r="L117" s="56" t="s">
        <v>1575</v>
      </c>
      <c r="M117" s="92" t="s">
        <v>861</v>
      </c>
      <c r="N117" s="22" t="s">
        <v>1282</v>
      </c>
      <c r="O117" s="93" t="s">
        <v>855</v>
      </c>
      <c r="P117" s="23"/>
      <c r="Q117" s="23" t="s">
        <v>855</v>
      </c>
      <c r="R117" s="64"/>
      <c r="S117" s="56" t="s">
        <v>855</v>
      </c>
      <c r="T117" s="23"/>
      <c r="U117" s="23" t="s">
        <v>855</v>
      </c>
      <c r="V117" s="23"/>
      <c r="W117" s="94" t="s">
        <v>1487</v>
      </c>
      <c r="X117" s="93" t="s">
        <v>855</v>
      </c>
      <c r="Y117" s="92" t="s">
        <v>861</v>
      </c>
      <c r="Z117" s="44" t="s">
        <v>861</v>
      </c>
      <c r="AA117" s="47" t="s">
        <v>861</v>
      </c>
      <c r="AB117" s="47" t="s">
        <v>861</v>
      </c>
      <c r="AC117" s="45" t="s">
        <v>861</v>
      </c>
      <c r="AD117" s="40" t="s">
        <v>861</v>
      </c>
      <c r="AE117" s="40" t="s">
        <v>1744</v>
      </c>
      <c r="AF117" s="52"/>
      <c r="AG117" s="45" t="str">
        <f>IF(Table4[[#This Row],[      sparsity]]="x",IF(ISNUMBER(SEARCH("SLAM",Table4[[#This Row],[ground-truth]])),TRUE,"-"),"-")</f>
        <v>-</v>
      </c>
      <c r="AH117" s="45" t="str">
        <f>IF(ISNUMBER(SEARCH("keyframe",Table4[[#This Row],[mapping]])),IF(ISNUMBER(SEARCH("odometry",Table4[[#This Row],[localization]])),TRUE,"-"),"-")</f>
        <v>-</v>
      </c>
      <c r="AI117" s="57" t="str">
        <f>IF(ISNUMBER(SEARCH("keyframe",Table4[[#This Row],[mapping]])),IF(ISNUMBER(SEARCH("bundle",Table4[[#This Row],[localization]])),TRUE,"-"),"-")</f>
        <v>-</v>
      </c>
      <c r="AJ117" s="57" t="str">
        <f>IF(AND(ISLOGICAL(Table4[[#This Row],[vo+key]]),ISLOGICAL(Table4[[#This Row],[ba+key]])),TRUE,"-")</f>
        <v>-</v>
      </c>
      <c r="AK117" s="57" t="str">
        <f>IF(AND(ISNUMBER(SEARCH("odometry",Table4[[#This Row],[localization]])),ISNUMBER(SEARCH("camera",Table4[[#This Row],[sensor]])),ISNUMBER(SEARCH("imu",Table4[[#This Row],[sensor]]))),TRUE,"-")</f>
        <v>-</v>
      </c>
      <c r="AL117" s="60" t="str">
        <f>IF(ISNUMBER(SEARCH("image matching",Table4[[#This Row],[localization]])),TRUE,"-")</f>
        <v>-</v>
      </c>
    </row>
    <row r="118" spans="1:38" x14ac:dyDescent="0.3">
      <c r="A118" s="68" t="s">
        <v>31</v>
      </c>
      <c r="B118" s="68" t="s">
        <v>32</v>
      </c>
      <c r="C118" s="68" t="s">
        <v>33</v>
      </c>
      <c r="D118" s="89">
        <v>2021</v>
      </c>
      <c r="E118" s="68" t="s">
        <v>34</v>
      </c>
      <c r="F118" s="90" t="s">
        <v>777</v>
      </c>
      <c r="G118" s="91" t="str">
        <f>_xlfn.CONCAT("\cite{",Table4[[#This Row],[bibtex id]],"}")</f>
        <v>\cite{schaefer-et-al:2021:103709}</v>
      </c>
      <c r="H118" s="64" t="s">
        <v>855</v>
      </c>
      <c r="I118" s="63" t="s">
        <v>1575</v>
      </c>
      <c r="J118" s="63" t="s">
        <v>855</v>
      </c>
      <c r="K118" s="63" t="s">
        <v>1575</v>
      </c>
      <c r="L118" s="56" t="s">
        <v>1575</v>
      </c>
      <c r="M118" s="22" t="s">
        <v>1160</v>
      </c>
      <c r="N118" s="22" t="s">
        <v>1532</v>
      </c>
      <c r="O118" s="93" t="s">
        <v>861</v>
      </c>
      <c r="P118" s="23" t="s">
        <v>855</v>
      </c>
      <c r="Q118" s="23" t="s">
        <v>855</v>
      </c>
      <c r="R118" s="64"/>
      <c r="S118" s="56" t="s">
        <v>855</v>
      </c>
      <c r="T118" s="23"/>
      <c r="U118" s="23" t="s">
        <v>855</v>
      </c>
      <c r="V118" s="23"/>
      <c r="W118" s="94" t="s">
        <v>1405</v>
      </c>
      <c r="X118" s="95" t="s">
        <v>861</v>
      </c>
      <c r="Y118" s="92" t="s">
        <v>861</v>
      </c>
      <c r="Z118" s="44" t="s">
        <v>861</v>
      </c>
      <c r="AA118" s="47" t="s">
        <v>861</v>
      </c>
      <c r="AB118" s="47" t="s">
        <v>861</v>
      </c>
      <c r="AC118" s="45" t="s">
        <v>861</v>
      </c>
      <c r="AD118" s="40" t="s">
        <v>1409</v>
      </c>
      <c r="AE118" s="40" t="s">
        <v>1362</v>
      </c>
      <c r="AF118" s="52"/>
      <c r="AG118" s="45" t="str">
        <f>IF(Table4[[#This Row],[      sparsity]]="x",IF(ISNUMBER(SEARCH("SLAM",Table4[[#This Row],[ground-truth]])),TRUE,"-"),"-")</f>
        <v>-</v>
      </c>
      <c r="AH118" s="45" t="str">
        <f>IF(ISNUMBER(SEARCH("keyframe",Table4[[#This Row],[mapping]])),IF(ISNUMBER(SEARCH("odometry",Table4[[#This Row],[localization]])),TRUE,"-"),"-")</f>
        <v>-</v>
      </c>
      <c r="AI118" s="57" t="str">
        <f>IF(ISNUMBER(SEARCH("keyframe",Table4[[#This Row],[mapping]])),IF(ISNUMBER(SEARCH("bundle",Table4[[#This Row],[localization]])),TRUE,"-"),"-")</f>
        <v>-</v>
      </c>
      <c r="AJ118" s="57" t="str">
        <f>IF(AND(ISLOGICAL(Table4[[#This Row],[vo+key]]),ISLOGICAL(Table4[[#This Row],[ba+key]])),TRUE,"-")</f>
        <v>-</v>
      </c>
      <c r="AK118" s="57" t="str">
        <f>IF(AND(ISNUMBER(SEARCH("odometry",Table4[[#This Row],[localization]])),ISNUMBER(SEARCH("camera",Table4[[#This Row],[sensor]])),ISNUMBER(SEARCH("imu",Table4[[#This Row],[sensor]]))),TRUE,"-")</f>
        <v>-</v>
      </c>
      <c r="AL118" s="60" t="str">
        <f>IF(ISNUMBER(SEARCH("image matching",Table4[[#This Row],[localization]])),TRUE,"-")</f>
        <v>-</v>
      </c>
    </row>
    <row r="119" spans="1:38" ht="20.399999999999999" x14ac:dyDescent="0.3">
      <c r="A119" s="68" t="s">
        <v>50</v>
      </c>
      <c r="B119" s="68" t="s">
        <v>51</v>
      </c>
      <c r="C119" s="68" t="s">
        <v>52</v>
      </c>
      <c r="D119" s="89">
        <v>2021</v>
      </c>
      <c r="E119" s="68" t="s">
        <v>53</v>
      </c>
      <c r="F119" s="90" t="s">
        <v>778</v>
      </c>
      <c r="G119" s="91" t="str">
        <f>_xlfn.CONCAT("\cite{",Table4[[#This Row],[bibtex id]],"}")</f>
        <v>\cite{liu-et-al:2021:9561126}</v>
      </c>
      <c r="H119" s="64" t="s">
        <v>855</v>
      </c>
      <c r="I119" s="63" t="s">
        <v>1575</v>
      </c>
      <c r="J119" s="63" t="s">
        <v>1575</v>
      </c>
      <c r="K119" s="63" t="s">
        <v>1575</v>
      </c>
      <c r="L119" s="56" t="s">
        <v>1575</v>
      </c>
      <c r="M119" s="22" t="s">
        <v>1778</v>
      </c>
      <c r="N119" s="22" t="s">
        <v>1662</v>
      </c>
      <c r="O119" s="93" t="s">
        <v>861</v>
      </c>
      <c r="P119" s="23"/>
      <c r="Q119" s="23" t="s">
        <v>855</v>
      </c>
      <c r="R119" s="64" t="s">
        <v>855</v>
      </c>
      <c r="S119" s="56" t="s">
        <v>855</v>
      </c>
      <c r="T119" s="23"/>
      <c r="U119" s="23" t="s">
        <v>855</v>
      </c>
      <c r="V119" s="23"/>
      <c r="W119" s="94" t="s">
        <v>1493</v>
      </c>
      <c r="X119" s="95" t="s">
        <v>861</v>
      </c>
      <c r="Y119" s="92" t="s">
        <v>861</v>
      </c>
      <c r="Z119" s="44" t="s">
        <v>861</v>
      </c>
      <c r="AA119" s="47" t="s">
        <v>861</v>
      </c>
      <c r="AB119" s="47" t="s">
        <v>861</v>
      </c>
      <c r="AC119" s="45" t="s">
        <v>861</v>
      </c>
      <c r="AD119" s="40" t="s">
        <v>1494</v>
      </c>
      <c r="AE119" s="40" t="s">
        <v>1632</v>
      </c>
      <c r="AF119" s="52"/>
      <c r="AG119" s="45" t="str">
        <f>IF(Table4[[#This Row],[      sparsity]]="x",IF(ISNUMBER(SEARCH("SLAM",Table4[[#This Row],[ground-truth]])),TRUE,"-"),"-")</f>
        <v>-</v>
      </c>
      <c r="AH119" s="45" t="str">
        <f>IF(ISNUMBER(SEARCH("keyframe",Table4[[#This Row],[mapping]])),IF(ISNUMBER(SEARCH("odometry",Table4[[#This Row],[localization]])),TRUE,"-"),"-")</f>
        <v>-</v>
      </c>
      <c r="AI119" s="57" t="str">
        <f>IF(ISNUMBER(SEARCH("keyframe",Table4[[#This Row],[mapping]])),IF(ISNUMBER(SEARCH("bundle",Table4[[#This Row],[localization]])),TRUE,"-"),"-")</f>
        <v>-</v>
      </c>
      <c r="AJ119" s="57" t="str">
        <f>IF(AND(ISLOGICAL(Table4[[#This Row],[vo+key]]),ISLOGICAL(Table4[[#This Row],[ba+key]])),TRUE,"-")</f>
        <v>-</v>
      </c>
      <c r="AK119" s="57" t="str">
        <f>IF(AND(ISNUMBER(SEARCH("odometry",Table4[[#This Row],[localization]])),ISNUMBER(SEARCH("camera",Table4[[#This Row],[sensor]])),ISNUMBER(SEARCH("imu",Table4[[#This Row],[sensor]]))),TRUE,"-")</f>
        <v>-</v>
      </c>
      <c r="AL119" s="60" t="str">
        <f>IF(ISNUMBER(SEARCH("image matching",Table4[[#This Row],[localization]])),TRUE,"-")</f>
        <v>-</v>
      </c>
    </row>
    <row r="120" spans="1:38" ht="20.399999999999999" x14ac:dyDescent="0.3">
      <c r="A120" s="68" t="s">
        <v>55</v>
      </c>
      <c r="B120" s="68" t="s">
        <v>56</v>
      </c>
      <c r="C120" s="68" t="s">
        <v>57</v>
      </c>
      <c r="D120" s="89">
        <v>2021</v>
      </c>
      <c r="E120" s="68" t="s">
        <v>58</v>
      </c>
      <c r="F120" s="90" t="s">
        <v>779</v>
      </c>
      <c r="G120" s="91" t="str">
        <f>_xlfn.CONCAT("\cite{",Table4[[#This Row],[bibtex id]],"}")</f>
        <v>\cite{kim-et-al:2021:3047421}</v>
      </c>
      <c r="H120" s="64" t="s">
        <v>1575</v>
      </c>
      <c r="I120" s="63" t="s">
        <v>1575</v>
      </c>
      <c r="J120" s="63" t="s">
        <v>1575</v>
      </c>
      <c r="K120" s="63" t="s">
        <v>1575</v>
      </c>
      <c r="L120" s="56" t="s">
        <v>855</v>
      </c>
      <c r="M120" s="22" t="s">
        <v>1746</v>
      </c>
      <c r="N120" s="22" t="s">
        <v>1745</v>
      </c>
      <c r="O120" s="93" t="s">
        <v>861</v>
      </c>
      <c r="P120" s="23"/>
      <c r="Q120" s="23" t="s">
        <v>855</v>
      </c>
      <c r="R120" s="64"/>
      <c r="S120" s="56" t="s">
        <v>855</v>
      </c>
      <c r="T120" s="23"/>
      <c r="U120" s="23" t="s">
        <v>855</v>
      </c>
      <c r="V120" s="23"/>
      <c r="W120" s="94" t="s">
        <v>1405</v>
      </c>
      <c r="X120" s="93" t="s">
        <v>855</v>
      </c>
      <c r="Y120" s="22" t="s">
        <v>1747</v>
      </c>
      <c r="Z120" s="44" t="s">
        <v>861</v>
      </c>
      <c r="AA120" s="47" t="s">
        <v>861</v>
      </c>
      <c r="AB120" s="47" t="s">
        <v>861</v>
      </c>
      <c r="AC120" s="45" t="s">
        <v>861</v>
      </c>
      <c r="AD120" s="40" t="s">
        <v>937</v>
      </c>
      <c r="AE120" s="40" t="s">
        <v>1748</v>
      </c>
      <c r="AF120" s="52"/>
      <c r="AG120" s="45" t="str">
        <f>IF(Table4[[#This Row],[      sparsity]]="x",IF(ISNUMBER(SEARCH("SLAM",Table4[[#This Row],[ground-truth]])),TRUE,"-"),"-")</f>
        <v>-</v>
      </c>
      <c r="AH120" s="45" t="str">
        <f>IF(ISNUMBER(SEARCH("keyframe",Table4[[#This Row],[mapping]])),IF(ISNUMBER(SEARCH("odometry",Table4[[#This Row],[localization]])),TRUE,"-"),"-")</f>
        <v>-</v>
      </c>
      <c r="AI120" s="57" t="str">
        <f>IF(ISNUMBER(SEARCH("keyframe",Table4[[#This Row],[mapping]])),IF(ISNUMBER(SEARCH("bundle",Table4[[#This Row],[localization]])),TRUE,"-"),"-")</f>
        <v>-</v>
      </c>
      <c r="AJ120" s="57" t="str">
        <f>IF(AND(ISLOGICAL(Table4[[#This Row],[vo+key]]),ISLOGICAL(Table4[[#This Row],[ba+key]])),TRUE,"-")</f>
        <v>-</v>
      </c>
      <c r="AK120" s="57" t="str">
        <f>IF(AND(ISNUMBER(SEARCH("odometry",Table4[[#This Row],[localization]])),ISNUMBER(SEARCH("camera",Table4[[#This Row],[sensor]])),ISNUMBER(SEARCH("imu",Table4[[#This Row],[sensor]]))),TRUE,"-")</f>
        <v>-</v>
      </c>
      <c r="AL120" s="60" t="str">
        <f>IF(ISNUMBER(SEARCH("image matching",Table4[[#This Row],[localization]])),TRUE,"-")</f>
        <v>-</v>
      </c>
    </row>
    <row r="121" spans="1:38" ht="20.399999999999999" x14ac:dyDescent="0.3">
      <c r="A121" s="68" t="s">
        <v>89</v>
      </c>
      <c r="B121" s="68" t="s">
        <v>90</v>
      </c>
      <c r="C121" s="68" t="s">
        <v>91</v>
      </c>
      <c r="D121" s="89">
        <v>2021</v>
      </c>
      <c r="E121" s="68" t="s">
        <v>92</v>
      </c>
      <c r="F121" s="90" t="s">
        <v>780</v>
      </c>
      <c r="G121" s="91" t="str">
        <f>_xlfn.CONCAT("\cite{",Table4[[#This Row],[bibtex id]],"}")</f>
        <v>\cite{derner-et-al:2021:103676}</v>
      </c>
      <c r="H121" s="64" t="s">
        <v>855</v>
      </c>
      <c r="I121" s="63" t="s">
        <v>1575</v>
      </c>
      <c r="J121" s="63" t="s">
        <v>1575</v>
      </c>
      <c r="K121" s="63" t="s">
        <v>1575</v>
      </c>
      <c r="L121" s="56" t="s">
        <v>1575</v>
      </c>
      <c r="M121" s="22" t="s">
        <v>1739</v>
      </c>
      <c r="N121" s="22" t="s">
        <v>1749</v>
      </c>
      <c r="O121" s="93" t="s">
        <v>861</v>
      </c>
      <c r="P121" s="23" t="s">
        <v>855</v>
      </c>
      <c r="Q121" s="23" t="s">
        <v>855</v>
      </c>
      <c r="R121" s="64" t="s">
        <v>855</v>
      </c>
      <c r="S121" s="56"/>
      <c r="T121" s="23"/>
      <c r="U121" s="23" t="s">
        <v>855</v>
      </c>
      <c r="V121" s="23"/>
      <c r="W121" s="94" t="s">
        <v>1499</v>
      </c>
      <c r="X121" s="93" t="s">
        <v>855</v>
      </c>
      <c r="Y121" s="22" t="s">
        <v>1138</v>
      </c>
      <c r="Z121" s="44">
        <f>0.01+0.0105+0.0102+0.01+0.0104+0.0135+0.0136+0.0133+0.0133+0.0225+0.0071+0.0069+0.0062+0.0102+0.0097+0.0102+0.0103+0.0101</f>
        <v>0.19799999999999998</v>
      </c>
      <c r="AA121" s="47" t="s">
        <v>861</v>
      </c>
      <c r="AB121" s="47" t="s">
        <v>861</v>
      </c>
      <c r="AC121" s="45" t="s">
        <v>861</v>
      </c>
      <c r="AD121" s="40" t="s">
        <v>1593</v>
      </c>
      <c r="AE121" s="40" t="s">
        <v>1788</v>
      </c>
      <c r="AF121" s="52"/>
      <c r="AG121" s="45" t="str">
        <f>IF(Table4[[#This Row],[      sparsity]]="x",IF(ISNUMBER(SEARCH("SLAM",Table4[[#This Row],[ground-truth]])),TRUE,"-"),"-")</f>
        <v>-</v>
      </c>
      <c r="AH121" s="45" t="str">
        <f>IF(ISNUMBER(SEARCH("keyframe",Table4[[#This Row],[mapping]])),IF(ISNUMBER(SEARCH("odometry",Table4[[#This Row],[localization]])),TRUE,"-"),"-")</f>
        <v>-</v>
      </c>
      <c r="AI121" s="57" t="str">
        <f>IF(ISNUMBER(SEARCH("keyframe",Table4[[#This Row],[mapping]])),IF(ISNUMBER(SEARCH("bundle",Table4[[#This Row],[localization]])),TRUE,"-"),"-")</f>
        <v>-</v>
      </c>
      <c r="AJ121" s="57" t="str">
        <f>IF(AND(ISLOGICAL(Table4[[#This Row],[vo+key]]),ISLOGICAL(Table4[[#This Row],[ba+key]])),TRUE,"-")</f>
        <v>-</v>
      </c>
      <c r="AK121" s="57" t="str">
        <f>IF(AND(ISNUMBER(SEARCH("odometry",Table4[[#This Row],[localization]])),ISNUMBER(SEARCH("camera",Table4[[#This Row],[sensor]])),ISNUMBER(SEARCH("imu",Table4[[#This Row],[sensor]]))),TRUE,"-")</f>
        <v>-</v>
      </c>
      <c r="AL121" s="60" t="str">
        <f>IF(ISNUMBER(SEARCH("image matching",Table4[[#This Row],[localization]])),TRUE,"-")</f>
        <v>-</v>
      </c>
    </row>
    <row r="122" spans="1:38" ht="20.399999999999999" x14ac:dyDescent="0.3">
      <c r="A122" s="68" t="s">
        <v>105</v>
      </c>
      <c r="B122" s="68" t="s">
        <v>106</v>
      </c>
      <c r="C122" s="68" t="s">
        <v>107</v>
      </c>
      <c r="D122" s="89">
        <v>2021</v>
      </c>
      <c r="E122" s="68" t="s">
        <v>108</v>
      </c>
      <c r="F122" s="90" t="s">
        <v>781</v>
      </c>
      <c r="G122" s="91" t="str">
        <f>_xlfn.CONCAT("\cite{",Table4[[#This Row],[bibtex id]],"}")</f>
        <v>\cite{cao-et-al:2021:2962416}</v>
      </c>
      <c r="H122" s="64" t="s">
        <v>855</v>
      </c>
      <c r="I122" s="63" t="s">
        <v>1575</v>
      </c>
      <c r="J122" s="63" t="s">
        <v>1575</v>
      </c>
      <c r="K122" s="63" t="s">
        <v>1575</v>
      </c>
      <c r="L122" s="56" t="s">
        <v>1575</v>
      </c>
      <c r="M122" s="22" t="s">
        <v>1501</v>
      </c>
      <c r="N122" s="92" t="s">
        <v>861</v>
      </c>
      <c r="O122" s="93" t="s">
        <v>861</v>
      </c>
      <c r="P122" s="23"/>
      <c r="Q122" s="23" t="s">
        <v>855</v>
      </c>
      <c r="R122" s="64"/>
      <c r="S122" s="56" t="s">
        <v>855</v>
      </c>
      <c r="T122" s="23"/>
      <c r="U122" s="23" t="s">
        <v>855</v>
      </c>
      <c r="V122" s="23"/>
      <c r="W122" s="94" t="s">
        <v>1828</v>
      </c>
      <c r="X122" s="95" t="s">
        <v>861</v>
      </c>
      <c r="Y122" s="92" t="s">
        <v>861</v>
      </c>
      <c r="Z122" s="44" t="s">
        <v>861</v>
      </c>
      <c r="AA122" s="47" t="s">
        <v>861</v>
      </c>
      <c r="AB122" s="47" t="s">
        <v>861</v>
      </c>
      <c r="AC122" s="45" t="s">
        <v>861</v>
      </c>
      <c r="AD122" s="40" t="s">
        <v>1426</v>
      </c>
      <c r="AE122" s="40" t="s">
        <v>1635</v>
      </c>
      <c r="AF122" s="52"/>
      <c r="AG122" s="45" t="str">
        <f>IF(Table4[[#This Row],[      sparsity]]="x",IF(ISNUMBER(SEARCH("SLAM",Table4[[#This Row],[ground-truth]])),TRUE,"-"),"-")</f>
        <v>-</v>
      </c>
      <c r="AH122" s="45" t="str">
        <f>IF(ISNUMBER(SEARCH("keyframe",Table4[[#This Row],[mapping]])),IF(ISNUMBER(SEARCH("odometry",Table4[[#This Row],[localization]])),TRUE,"-"),"-")</f>
        <v>-</v>
      </c>
      <c r="AI122" s="57" t="str">
        <f>IF(ISNUMBER(SEARCH("keyframe",Table4[[#This Row],[mapping]])),IF(ISNUMBER(SEARCH("bundle",Table4[[#This Row],[localization]])),TRUE,"-"),"-")</f>
        <v>-</v>
      </c>
      <c r="AJ122" s="57" t="str">
        <f>IF(AND(ISLOGICAL(Table4[[#This Row],[vo+key]]),ISLOGICAL(Table4[[#This Row],[ba+key]])),TRUE,"-")</f>
        <v>-</v>
      </c>
      <c r="AK122" s="57" t="str">
        <f>IF(AND(ISNUMBER(SEARCH("odometry",Table4[[#This Row],[localization]])),ISNUMBER(SEARCH("camera",Table4[[#This Row],[sensor]])),ISNUMBER(SEARCH("imu",Table4[[#This Row],[sensor]]))),TRUE,"-")</f>
        <v>-</v>
      </c>
      <c r="AL122" s="60" t="str">
        <f>IF(ISNUMBER(SEARCH("image matching",Table4[[#This Row],[localization]])),TRUE,"-")</f>
        <v>-</v>
      </c>
    </row>
    <row r="123" spans="1:38" ht="20.399999999999999" x14ac:dyDescent="0.3">
      <c r="A123" s="68" t="s">
        <v>159</v>
      </c>
      <c r="B123" s="68" t="s">
        <v>160</v>
      </c>
      <c r="C123" s="68" t="s">
        <v>161</v>
      </c>
      <c r="D123" s="89">
        <v>2021</v>
      </c>
      <c r="E123" s="68" t="s">
        <v>162</v>
      </c>
      <c r="F123" s="90" t="s">
        <v>782</v>
      </c>
      <c r="G123" s="91" t="str">
        <f>_xlfn.CONCAT("\cite{",Table4[[#This Row],[bibtex id]],"}")</f>
        <v>\cite{singh-et-al:2021:9564866}</v>
      </c>
      <c r="H123" s="64" t="s">
        <v>855</v>
      </c>
      <c r="I123" s="63" t="s">
        <v>855</v>
      </c>
      <c r="J123" s="63" t="s">
        <v>1575</v>
      </c>
      <c r="K123" s="63" t="s">
        <v>1575</v>
      </c>
      <c r="L123" s="56" t="s">
        <v>1575</v>
      </c>
      <c r="M123" s="22" t="s">
        <v>1625</v>
      </c>
      <c r="N123" s="22" t="s">
        <v>1750</v>
      </c>
      <c r="O123" s="93" t="s">
        <v>861</v>
      </c>
      <c r="P123" s="23"/>
      <c r="Q123" s="23" t="s">
        <v>855</v>
      </c>
      <c r="R123" s="64"/>
      <c r="S123" s="56" t="s">
        <v>855</v>
      </c>
      <c r="T123" s="23"/>
      <c r="U123" s="23" t="s">
        <v>855</v>
      </c>
      <c r="V123" s="23"/>
      <c r="W123" s="94" t="s">
        <v>1503</v>
      </c>
      <c r="X123" s="95" t="s">
        <v>861</v>
      </c>
      <c r="Y123" s="92" t="s">
        <v>861</v>
      </c>
      <c r="Z123" s="44" t="s">
        <v>861</v>
      </c>
      <c r="AA123" s="47" t="s">
        <v>861</v>
      </c>
      <c r="AB123" s="47" t="s">
        <v>861</v>
      </c>
      <c r="AC123" s="45" t="s">
        <v>861</v>
      </c>
      <c r="AD123" s="40" t="s">
        <v>1504</v>
      </c>
      <c r="AE123" s="40" t="s">
        <v>1635</v>
      </c>
      <c r="AF123" s="52"/>
      <c r="AG123" s="45" t="str">
        <f>IF(Table4[[#This Row],[      sparsity]]="x",IF(ISNUMBER(SEARCH("SLAM",Table4[[#This Row],[ground-truth]])),TRUE,"-"),"-")</f>
        <v>-</v>
      </c>
      <c r="AH123" s="45" t="str">
        <f>IF(ISNUMBER(SEARCH("keyframe",Table4[[#This Row],[mapping]])),IF(ISNUMBER(SEARCH("odometry",Table4[[#This Row],[localization]])),TRUE,"-"),"-")</f>
        <v>-</v>
      </c>
      <c r="AI123" s="57" t="str">
        <f>IF(ISNUMBER(SEARCH("keyframe",Table4[[#This Row],[mapping]])),IF(ISNUMBER(SEARCH("bundle",Table4[[#This Row],[localization]])),TRUE,"-"),"-")</f>
        <v>-</v>
      </c>
      <c r="AJ123" s="57" t="str">
        <f>IF(AND(ISLOGICAL(Table4[[#This Row],[vo+key]]),ISLOGICAL(Table4[[#This Row],[ba+key]])),TRUE,"-")</f>
        <v>-</v>
      </c>
      <c r="AK123" s="57" t="str">
        <f>IF(AND(ISNUMBER(SEARCH("odometry",Table4[[#This Row],[localization]])),ISNUMBER(SEARCH("camera",Table4[[#This Row],[sensor]])),ISNUMBER(SEARCH("imu",Table4[[#This Row],[sensor]]))),TRUE,"-")</f>
        <v>-</v>
      </c>
      <c r="AL123" s="60" t="str">
        <f>IF(ISNUMBER(SEARCH("image matching",Table4[[#This Row],[localization]])),TRUE,"-")</f>
        <v>-</v>
      </c>
    </row>
    <row r="124" spans="1:38" ht="20.399999999999999" x14ac:dyDescent="0.3">
      <c r="A124" s="68" t="s">
        <v>154</v>
      </c>
      <c r="B124" s="68" t="s">
        <v>155</v>
      </c>
      <c r="C124" s="68" t="s">
        <v>156</v>
      </c>
      <c r="D124" s="89">
        <v>2021</v>
      </c>
      <c r="E124" s="68" t="s">
        <v>157</v>
      </c>
      <c r="F124" s="90" t="s">
        <v>783</v>
      </c>
      <c r="G124" s="91" t="str">
        <f>_xlfn.CONCAT("\cite{",Table4[[#This Row],[bibtex id]],"}")</f>
        <v>\cite{kurz-et-al:2021:9636530}</v>
      </c>
      <c r="H124" s="64" t="s">
        <v>1575</v>
      </c>
      <c r="I124" s="63" t="s">
        <v>1575</v>
      </c>
      <c r="J124" s="63" t="s">
        <v>855</v>
      </c>
      <c r="K124" s="63" t="s">
        <v>1575</v>
      </c>
      <c r="L124" s="56" t="s">
        <v>1575</v>
      </c>
      <c r="M124" s="92" t="s">
        <v>861</v>
      </c>
      <c r="N124" s="22" t="s">
        <v>1633</v>
      </c>
      <c r="O124" s="93" t="s">
        <v>861</v>
      </c>
      <c r="P124" s="23"/>
      <c r="Q124" s="23" t="s">
        <v>855</v>
      </c>
      <c r="R124" s="64" t="s">
        <v>855</v>
      </c>
      <c r="S124" s="56"/>
      <c r="T124" s="23"/>
      <c r="U124" s="23" t="s">
        <v>855</v>
      </c>
      <c r="V124" s="23"/>
      <c r="W124" s="94" t="s">
        <v>1505</v>
      </c>
      <c r="X124" s="95" t="s">
        <v>861</v>
      </c>
      <c r="Y124" s="22" t="s">
        <v>1637</v>
      </c>
      <c r="Z124" s="44" t="s">
        <v>861</v>
      </c>
      <c r="AA124" s="47" t="s">
        <v>861</v>
      </c>
      <c r="AB124" s="47" t="s">
        <v>861</v>
      </c>
      <c r="AC124" s="45" t="s">
        <v>861</v>
      </c>
      <c r="AD124" s="40" t="s">
        <v>1592</v>
      </c>
      <c r="AE124" s="40" t="s">
        <v>1722</v>
      </c>
      <c r="AF124" s="52"/>
      <c r="AG124" s="45" t="str">
        <f>IF(Table4[[#This Row],[      sparsity]]="x",IF(ISNUMBER(SEARCH("SLAM",Table4[[#This Row],[ground-truth]])),TRUE,"-"),"-")</f>
        <v>-</v>
      </c>
      <c r="AH124" s="45" t="str">
        <f>IF(ISNUMBER(SEARCH("keyframe",Table4[[#This Row],[mapping]])),IF(ISNUMBER(SEARCH("odometry",Table4[[#This Row],[localization]])),TRUE,"-"),"-")</f>
        <v>-</v>
      </c>
      <c r="AI124" s="57" t="str">
        <f>IF(ISNUMBER(SEARCH("keyframe",Table4[[#This Row],[mapping]])),IF(ISNUMBER(SEARCH("bundle",Table4[[#This Row],[localization]])),TRUE,"-"),"-")</f>
        <v>-</v>
      </c>
      <c r="AJ124" s="57" t="str">
        <f>IF(AND(ISLOGICAL(Table4[[#This Row],[vo+key]]),ISLOGICAL(Table4[[#This Row],[ba+key]])),TRUE,"-")</f>
        <v>-</v>
      </c>
      <c r="AK124" s="57" t="str">
        <f>IF(AND(ISNUMBER(SEARCH("odometry",Table4[[#This Row],[localization]])),ISNUMBER(SEARCH("camera",Table4[[#This Row],[sensor]])),ISNUMBER(SEARCH("imu",Table4[[#This Row],[sensor]]))),TRUE,"-")</f>
        <v>-</v>
      </c>
      <c r="AL124" s="60" t="str">
        <f>IF(ISNUMBER(SEARCH("image matching",Table4[[#This Row],[localization]])),TRUE,"-")</f>
        <v>-</v>
      </c>
    </row>
    <row r="125" spans="1:38" ht="20.399999999999999" x14ac:dyDescent="0.3">
      <c r="A125" s="68" t="s">
        <v>199</v>
      </c>
      <c r="B125" s="68" t="s">
        <v>200</v>
      </c>
      <c r="C125" s="68" t="s">
        <v>201</v>
      </c>
      <c r="D125" s="89">
        <v>2021</v>
      </c>
      <c r="E125" s="68" t="s">
        <v>202</v>
      </c>
      <c r="F125" s="90" t="s">
        <v>784</v>
      </c>
      <c r="G125" s="91" t="str">
        <f>_xlfn.CONCAT("\cite{",Table4[[#This Row],[bibtex id]],"}")</f>
        <v>\cite{yin-et-al:2021:661199}</v>
      </c>
      <c r="H125" s="64" t="s">
        <v>855</v>
      </c>
      <c r="I125" s="63" t="s">
        <v>1575</v>
      </c>
      <c r="J125" s="63" t="s">
        <v>1575</v>
      </c>
      <c r="K125" s="63" t="s">
        <v>1575</v>
      </c>
      <c r="L125" s="56" t="s">
        <v>1575</v>
      </c>
      <c r="M125" s="22" t="s">
        <v>1751</v>
      </c>
      <c r="N125" s="92" t="s">
        <v>861</v>
      </c>
      <c r="O125" s="93" t="s">
        <v>861</v>
      </c>
      <c r="P125" s="23" t="s">
        <v>861</v>
      </c>
      <c r="Q125" s="23" t="s">
        <v>861</v>
      </c>
      <c r="R125" s="64"/>
      <c r="S125" s="56" t="s">
        <v>855</v>
      </c>
      <c r="T125" s="23"/>
      <c r="U125" s="23" t="s">
        <v>855</v>
      </c>
      <c r="V125" s="23"/>
      <c r="W125" s="94" t="s">
        <v>1507</v>
      </c>
      <c r="X125" s="95" t="s">
        <v>861</v>
      </c>
      <c r="Y125" s="92" t="s">
        <v>861</v>
      </c>
      <c r="Z125" s="44" t="s">
        <v>861</v>
      </c>
      <c r="AA125" s="47" t="s">
        <v>861</v>
      </c>
      <c r="AB125" s="47" t="s">
        <v>861</v>
      </c>
      <c r="AC125" s="45" t="s">
        <v>861</v>
      </c>
      <c r="AD125" s="40" t="s">
        <v>1506</v>
      </c>
      <c r="AE125" s="40" t="s">
        <v>1422</v>
      </c>
      <c r="AF125" s="52"/>
      <c r="AG125" s="45" t="str">
        <f>IF(Table4[[#This Row],[      sparsity]]="x",IF(ISNUMBER(SEARCH("SLAM",Table4[[#This Row],[ground-truth]])),TRUE,"-"),"-")</f>
        <v>-</v>
      </c>
      <c r="AH125" s="45" t="str">
        <f>IF(ISNUMBER(SEARCH("keyframe",Table4[[#This Row],[mapping]])),IF(ISNUMBER(SEARCH("odometry",Table4[[#This Row],[localization]])),TRUE,"-"),"-")</f>
        <v>-</v>
      </c>
      <c r="AI125" s="57" t="str">
        <f>IF(ISNUMBER(SEARCH("keyframe",Table4[[#This Row],[mapping]])),IF(ISNUMBER(SEARCH("bundle",Table4[[#This Row],[localization]])),TRUE,"-"),"-")</f>
        <v>-</v>
      </c>
      <c r="AJ125" s="57" t="str">
        <f>IF(AND(ISLOGICAL(Table4[[#This Row],[vo+key]]),ISLOGICAL(Table4[[#This Row],[ba+key]])),TRUE,"-")</f>
        <v>-</v>
      </c>
      <c r="AK125" s="57" t="str">
        <f>IF(AND(ISNUMBER(SEARCH("odometry",Table4[[#This Row],[localization]])),ISNUMBER(SEARCH("camera",Table4[[#This Row],[sensor]])),ISNUMBER(SEARCH("imu",Table4[[#This Row],[sensor]]))),TRUE,"-")</f>
        <v>-</v>
      </c>
      <c r="AL125" s="60" t="str">
        <f>IF(ISNUMBER(SEARCH("image matching",Table4[[#This Row],[localization]])),TRUE,"-")</f>
        <v>-</v>
      </c>
    </row>
    <row r="126" spans="1:38" ht="20.399999999999999" x14ac:dyDescent="0.3">
      <c r="A126" s="68" t="s">
        <v>195</v>
      </c>
      <c r="B126" s="68" t="s">
        <v>196</v>
      </c>
      <c r="C126" s="68" t="s">
        <v>197</v>
      </c>
      <c r="D126" s="89">
        <v>2021</v>
      </c>
      <c r="E126" s="68" t="s">
        <v>198</v>
      </c>
      <c r="F126" s="90" t="s">
        <v>785</v>
      </c>
      <c r="G126" s="91" t="str">
        <f>_xlfn.CONCAT("\cite{",Table4[[#This Row],[bibtex id]],"}")</f>
        <v>\cite{thomas-et-al:2021:9561701}</v>
      </c>
      <c r="H126" s="64" t="s">
        <v>1575</v>
      </c>
      <c r="I126" s="63" t="s">
        <v>855</v>
      </c>
      <c r="J126" s="63" t="s">
        <v>1575</v>
      </c>
      <c r="K126" s="63" t="s">
        <v>1575</v>
      </c>
      <c r="L126" s="56" t="s">
        <v>1575</v>
      </c>
      <c r="M126" s="22" t="s">
        <v>1404</v>
      </c>
      <c r="N126" s="22" t="s">
        <v>1686</v>
      </c>
      <c r="O126" s="93" t="s">
        <v>861</v>
      </c>
      <c r="P126" s="23" t="s">
        <v>855</v>
      </c>
      <c r="Q126" s="23" t="s">
        <v>855</v>
      </c>
      <c r="R126" s="64" t="s">
        <v>855</v>
      </c>
      <c r="S126" s="56"/>
      <c r="T126" s="23"/>
      <c r="U126" s="23" t="s">
        <v>855</v>
      </c>
      <c r="V126" s="23"/>
      <c r="W126" s="94" t="s">
        <v>1283</v>
      </c>
      <c r="X126" s="93" t="s">
        <v>855</v>
      </c>
      <c r="Y126" s="22" t="s">
        <v>1640</v>
      </c>
      <c r="Z126" s="44" t="s">
        <v>861</v>
      </c>
      <c r="AA126" s="47" t="s">
        <v>861</v>
      </c>
      <c r="AB126" s="47" t="s">
        <v>861</v>
      </c>
      <c r="AC126" s="45" t="s">
        <v>861</v>
      </c>
      <c r="AD126" s="40" t="s">
        <v>861</v>
      </c>
      <c r="AE126" s="40" t="s">
        <v>1678</v>
      </c>
      <c r="AF126" s="52"/>
      <c r="AG126" s="45" t="str">
        <f>IF(Table4[[#This Row],[      sparsity]]="x",IF(ISNUMBER(SEARCH("SLAM",Table4[[#This Row],[ground-truth]])),TRUE,"-"),"-")</f>
        <v>-</v>
      </c>
      <c r="AH126" s="45" t="str">
        <f>IF(ISNUMBER(SEARCH("keyframe",Table4[[#This Row],[mapping]])),IF(ISNUMBER(SEARCH("odometry",Table4[[#This Row],[localization]])),TRUE,"-"),"-")</f>
        <v>-</v>
      </c>
      <c r="AI126" s="57" t="str">
        <f>IF(ISNUMBER(SEARCH("keyframe",Table4[[#This Row],[mapping]])),IF(ISNUMBER(SEARCH("bundle",Table4[[#This Row],[localization]])),TRUE,"-"),"-")</f>
        <v>-</v>
      </c>
      <c r="AJ126" s="57" t="str">
        <f>IF(AND(ISLOGICAL(Table4[[#This Row],[vo+key]]),ISLOGICAL(Table4[[#This Row],[ba+key]])),TRUE,"-")</f>
        <v>-</v>
      </c>
      <c r="AK126" s="57" t="str">
        <f>IF(AND(ISNUMBER(SEARCH("odometry",Table4[[#This Row],[localization]])),ISNUMBER(SEARCH("camera",Table4[[#This Row],[sensor]])),ISNUMBER(SEARCH("imu",Table4[[#This Row],[sensor]]))),TRUE,"-")</f>
        <v>-</v>
      </c>
      <c r="AL126" s="60" t="str">
        <f>IF(ISNUMBER(SEARCH("image matching",Table4[[#This Row],[localization]])),TRUE,"-")</f>
        <v>-</v>
      </c>
    </row>
    <row r="127" spans="1:38" ht="20.399999999999999" x14ac:dyDescent="0.3">
      <c r="A127" s="68" t="s">
        <v>258</v>
      </c>
      <c r="B127" s="68" t="s">
        <v>259</v>
      </c>
      <c r="C127" s="68" t="s">
        <v>260</v>
      </c>
      <c r="D127" s="89">
        <v>2021</v>
      </c>
      <c r="E127" s="68" t="s">
        <v>261</v>
      </c>
      <c r="F127" s="90" t="s">
        <v>786</v>
      </c>
      <c r="G127" s="91" t="str">
        <f>_xlfn.CONCAT("\cite{",Table4[[#This Row],[bibtex id]],"}")</f>
        <v>\cite{berrio-et-al:2021:3094485}</v>
      </c>
      <c r="H127" s="64" t="s">
        <v>855</v>
      </c>
      <c r="I127" s="63" t="s">
        <v>1575</v>
      </c>
      <c r="J127" s="63" t="s">
        <v>1575</v>
      </c>
      <c r="K127" s="63" t="s">
        <v>1575</v>
      </c>
      <c r="L127" s="56" t="s">
        <v>1575</v>
      </c>
      <c r="M127" s="92" t="s">
        <v>861</v>
      </c>
      <c r="N127" s="22" t="s">
        <v>1752</v>
      </c>
      <c r="O127" s="93" t="s">
        <v>861</v>
      </c>
      <c r="P127" s="23" t="s">
        <v>861</v>
      </c>
      <c r="Q127" s="23" t="s">
        <v>861</v>
      </c>
      <c r="R127" s="64"/>
      <c r="S127" s="56" t="s">
        <v>855</v>
      </c>
      <c r="T127" s="23"/>
      <c r="U127" s="23" t="s">
        <v>855</v>
      </c>
      <c r="V127" s="23"/>
      <c r="W127" s="94" t="s">
        <v>1509</v>
      </c>
      <c r="X127" s="95" t="s">
        <v>861</v>
      </c>
      <c r="Y127" s="92" t="s">
        <v>861</v>
      </c>
      <c r="Z127" s="44" t="s">
        <v>861</v>
      </c>
      <c r="AA127" s="47" t="s">
        <v>861</v>
      </c>
      <c r="AB127" s="47" t="s">
        <v>861</v>
      </c>
      <c r="AC127" s="45" t="s">
        <v>861</v>
      </c>
      <c r="AD127" s="40" t="s">
        <v>1022</v>
      </c>
      <c r="AE127" s="40" t="s">
        <v>1804</v>
      </c>
      <c r="AF127" s="52"/>
      <c r="AG127" s="45" t="str">
        <f>IF(Table4[[#This Row],[      sparsity]]="x",IF(ISNUMBER(SEARCH("SLAM",Table4[[#This Row],[ground-truth]])),TRUE,"-"),"-")</f>
        <v>-</v>
      </c>
      <c r="AH127" s="45" t="str">
        <f>IF(ISNUMBER(SEARCH("keyframe",Table4[[#This Row],[mapping]])),IF(ISNUMBER(SEARCH("odometry",Table4[[#This Row],[localization]])),TRUE,"-"),"-")</f>
        <v>-</v>
      </c>
      <c r="AI127" s="57" t="str">
        <f>IF(ISNUMBER(SEARCH("keyframe",Table4[[#This Row],[mapping]])),IF(ISNUMBER(SEARCH("bundle",Table4[[#This Row],[localization]])),TRUE,"-"),"-")</f>
        <v>-</v>
      </c>
      <c r="AJ127" s="57" t="str">
        <f>IF(AND(ISLOGICAL(Table4[[#This Row],[vo+key]]),ISLOGICAL(Table4[[#This Row],[ba+key]])),TRUE,"-")</f>
        <v>-</v>
      </c>
      <c r="AK127" s="57" t="str">
        <f>IF(AND(ISNUMBER(SEARCH("odometry",Table4[[#This Row],[localization]])),ISNUMBER(SEARCH("camera",Table4[[#This Row],[sensor]])),ISNUMBER(SEARCH("imu",Table4[[#This Row],[sensor]]))),TRUE,"-")</f>
        <v>-</v>
      </c>
      <c r="AL127" s="60" t="str">
        <f>IF(ISNUMBER(SEARCH("image matching",Table4[[#This Row],[localization]])),TRUE,"-")</f>
        <v>-</v>
      </c>
    </row>
    <row r="128" spans="1:38" x14ac:dyDescent="0.3">
      <c r="A128" s="68" t="s">
        <v>239</v>
      </c>
      <c r="B128" s="68" t="s">
        <v>240</v>
      </c>
      <c r="C128" s="68" t="s">
        <v>241</v>
      </c>
      <c r="D128" s="89">
        <v>2021</v>
      </c>
      <c r="E128" s="68" t="s">
        <v>242</v>
      </c>
      <c r="F128" s="90" t="s">
        <v>787</v>
      </c>
      <c r="G128" s="91" t="str">
        <f>_xlfn.CONCAT("\cite{",Table4[[#This Row],[bibtex id]],"}")</f>
        <v>\cite{oh-eoh:2021:app11198976}</v>
      </c>
      <c r="H128" s="64" t="s">
        <v>855</v>
      </c>
      <c r="I128" s="63" t="s">
        <v>1575</v>
      </c>
      <c r="J128" s="63" t="s">
        <v>1575</v>
      </c>
      <c r="K128" s="63" t="s">
        <v>1575</v>
      </c>
      <c r="L128" s="56" t="s">
        <v>1575</v>
      </c>
      <c r="M128" s="22" t="s">
        <v>1625</v>
      </c>
      <c r="N128" s="92" t="s">
        <v>861</v>
      </c>
      <c r="O128" s="93" t="s">
        <v>861</v>
      </c>
      <c r="P128" s="23" t="s">
        <v>861</v>
      </c>
      <c r="Q128" s="23" t="s">
        <v>861</v>
      </c>
      <c r="R128" s="64"/>
      <c r="S128" s="56" t="s">
        <v>855</v>
      </c>
      <c r="T128" s="23"/>
      <c r="U128" s="23" t="s">
        <v>855</v>
      </c>
      <c r="V128" s="23"/>
      <c r="W128" s="94" t="s">
        <v>1136</v>
      </c>
      <c r="X128" s="95" t="s">
        <v>861</v>
      </c>
      <c r="Y128" s="92" t="s">
        <v>861</v>
      </c>
      <c r="Z128" s="44" t="s">
        <v>861</v>
      </c>
      <c r="AA128" s="47" t="s">
        <v>861</v>
      </c>
      <c r="AB128" s="47" t="s">
        <v>861</v>
      </c>
      <c r="AC128" s="45" t="s">
        <v>861</v>
      </c>
      <c r="AD128" s="40" t="s">
        <v>1511</v>
      </c>
      <c r="AE128" s="40" t="s">
        <v>1313</v>
      </c>
      <c r="AF128" s="52"/>
      <c r="AG128" s="45" t="str">
        <f>IF(Table4[[#This Row],[      sparsity]]="x",IF(ISNUMBER(SEARCH("SLAM",Table4[[#This Row],[ground-truth]])),TRUE,"-"),"-")</f>
        <v>-</v>
      </c>
      <c r="AH128" s="45" t="str">
        <f>IF(ISNUMBER(SEARCH("keyframe",Table4[[#This Row],[mapping]])),IF(ISNUMBER(SEARCH("odometry",Table4[[#This Row],[localization]])),TRUE,"-"),"-")</f>
        <v>-</v>
      </c>
      <c r="AI128" s="57" t="str">
        <f>IF(ISNUMBER(SEARCH("keyframe",Table4[[#This Row],[mapping]])),IF(ISNUMBER(SEARCH("bundle",Table4[[#This Row],[localization]])),TRUE,"-"),"-")</f>
        <v>-</v>
      </c>
      <c r="AJ128" s="57" t="str">
        <f>IF(AND(ISLOGICAL(Table4[[#This Row],[vo+key]]),ISLOGICAL(Table4[[#This Row],[ba+key]])),TRUE,"-")</f>
        <v>-</v>
      </c>
      <c r="AK128" s="57" t="str">
        <f>IF(AND(ISNUMBER(SEARCH("odometry",Table4[[#This Row],[localization]])),ISNUMBER(SEARCH("camera",Table4[[#This Row],[sensor]])),ISNUMBER(SEARCH("imu",Table4[[#This Row],[sensor]]))),TRUE,"-")</f>
        <v>-</v>
      </c>
      <c r="AL128" s="60" t="str">
        <f>IF(ISNUMBER(SEARCH("image matching",Table4[[#This Row],[localization]])),TRUE,"-")</f>
        <v>-</v>
      </c>
    </row>
    <row r="129" spans="1:38" ht="30.6" x14ac:dyDescent="0.3">
      <c r="A129" s="68" t="s">
        <v>267</v>
      </c>
      <c r="B129" s="68" t="s">
        <v>268</v>
      </c>
      <c r="C129" s="68" t="s">
        <v>269</v>
      </c>
      <c r="D129" s="89">
        <v>2021</v>
      </c>
      <c r="E129" s="68" t="s">
        <v>270</v>
      </c>
      <c r="F129" s="90" t="s">
        <v>788</v>
      </c>
      <c r="G129" s="91" t="str">
        <f>_xlfn.CONCAT("\cite{",Table4[[#This Row],[bibtex id]],"}")</f>
        <v>\cite{tsintotas-et-al:2021:103782}</v>
      </c>
      <c r="H129" s="64" t="s">
        <v>1575</v>
      </c>
      <c r="I129" s="63" t="s">
        <v>1575</v>
      </c>
      <c r="J129" s="63" t="s">
        <v>855</v>
      </c>
      <c r="K129" s="63" t="s">
        <v>1575</v>
      </c>
      <c r="L129" s="56" t="s">
        <v>1575</v>
      </c>
      <c r="M129" s="22" t="s">
        <v>1777</v>
      </c>
      <c r="N129" s="22" t="s">
        <v>1753</v>
      </c>
      <c r="O129" s="93" t="s">
        <v>861</v>
      </c>
      <c r="P129" s="23"/>
      <c r="Q129" s="23" t="s">
        <v>855</v>
      </c>
      <c r="R129" s="64" t="s">
        <v>855</v>
      </c>
      <c r="S129" s="56" t="s">
        <v>855</v>
      </c>
      <c r="T129" s="23" t="s">
        <v>855</v>
      </c>
      <c r="U129" s="23" t="s">
        <v>855</v>
      </c>
      <c r="V129" s="23"/>
      <c r="W129" s="94" t="s">
        <v>1161</v>
      </c>
      <c r="X129" s="95" t="s">
        <v>861</v>
      </c>
      <c r="Y129" s="92" t="s">
        <v>861</v>
      </c>
      <c r="Z129" s="44" t="s">
        <v>861</v>
      </c>
      <c r="AA129" s="47" t="s">
        <v>861</v>
      </c>
      <c r="AB129" s="47" t="s">
        <v>861</v>
      </c>
      <c r="AC129" s="45" t="s">
        <v>861</v>
      </c>
      <c r="AD129" s="40" t="s">
        <v>1514</v>
      </c>
      <c r="AE129" s="40" t="s">
        <v>1632</v>
      </c>
      <c r="AF129" s="52"/>
      <c r="AG129" s="45" t="str">
        <f>IF(Table4[[#This Row],[      sparsity]]="x",IF(ISNUMBER(SEARCH("SLAM",Table4[[#This Row],[ground-truth]])),TRUE,"-"),"-")</f>
        <v>-</v>
      </c>
      <c r="AH129" s="45" t="str">
        <f>IF(ISNUMBER(SEARCH("keyframe",Table4[[#This Row],[mapping]])),IF(ISNUMBER(SEARCH("odometry",Table4[[#This Row],[localization]])),TRUE,"-"),"-")</f>
        <v>-</v>
      </c>
      <c r="AI129" s="57" t="str">
        <f>IF(ISNUMBER(SEARCH("keyframe",Table4[[#This Row],[mapping]])),IF(ISNUMBER(SEARCH("bundle",Table4[[#This Row],[localization]])),TRUE,"-"),"-")</f>
        <v>-</v>
      </c>
      <c r="AJ129" s="57" t="str">
        <f>IF(AND(ISLOGICAL(Table4[[#This Row],[vo+key]]),ISLOGICAL(Table4[[#This Row],[ba+key]])),TRUE,"-")</f>
        <v>-</v>
      </c>
      <c r="AK129" s="57" t="str">
        <f>IF(AND(ISNUMBER(SEARCH("odometry",Table4[[#This Row],[localization]])),ISNUMBER(SEARCH("camera",Table4[[#This Row],[sensor]])),ISNUMBER(SEARCH("imu",Table4[[#This Row],[sensor]]))),TRUE,"-")</f>
        <v>-</v>
      </c>
      <c r="AL129" s="60" t="str">
        <f>IF(ISNUMBER(SEARCH("image matching",Table4[[#This Row],[localization]])),TRUE,"-")</f>
        <v>-</v>
      </c>
    </row>
    <row r="130" spans="1:38" ht="20.399999999999999" x14ac:dyDescent="0.3">
      <c r="A130" s="68" t="s">
        <v>311</v>
      </c>
      <c r="B130" s="68" t="s">
        <v>312</v>
      </c>
      <c r="C130" s="68" t="s">
        <v>313</v>
      </c>
      <c r="D130" s="89">
        <v>2021</v>
      </c>
      <c r="E130" s="68" t="s">
        <v>314</v>
      </c>
      <c r="F130" s="90" t="s">
        <v>789</v>
      </c>
      <c r="G130" s="91" t="str">
        <f>_xlfn.CONCAT("\cite{",Table4[[#This Row],[bibtex id]],"}")</f>
        <v>\cite{sun-et-al:2021:9635886}</v>
      </c>
      <c r="H130" s="64" t="s">
        <v>855</v>
      </c>
      <c r="I130" s="63"/>
      <c r="J130" s="63" t="s">
        <v>1575</v>
      </c>
      <c r="K130" s="63" t="s">
        <v>1575</v>
      </c>
      <c r="L130" s="56" t="s">
        <v>1575</v>
      </c>
      <c r="M130" s="22" t="s">
        <v>1739</v>
      </c>
      <c r="N130" s="22" t="s">
        <v>1662</v>
      </c>
      <c r="O130" s="93" t="s">
        <v>861</v>
      </c>
      <c r="P130" s="23"/>
      <c r="Q130" s="23" t="s">
        <v>855</v>
      </c>
      <c r="R130" s="64"/>
      <c r="S130" s="56" t="s">
        <v>855</v>
      </c>
      <c r="T130" s="23"/>
      <c r="U130" s="23" t="s">
        <v>855</v>
      </c>
      <c r="V130" s="23"/>
      <c r="W130" s="94" t="s">
        <v>1136</v>
      </c>
      <c r="X130" s="93" t="s">
        <v>855</v>
      </c>
      <c r="Y130" s="22" t="s">
        <v>1612</v>
      </c>
      <c r="Z130" s="44">
        <v>0.74099999999999999</v>
      </c>
      <c r="AA130" s="47" t="s">
        <v>861</v>
      </c>
      <c r="AB130" s="47" t="s">
        <v>861</v>
      </c>
      <c r="AC130" s="45" t="s">
        <v>1602</v>
      </c>
      <c r="AD130" s="40" t="s">
        <v>861</v>
      </c>
      <c r="AE130" s="40" t="s">
        <v>1754</v>
      </c>
      <c r="AF130" s="52"/>
      <c r="AG130" s="45" t="str">
        <f>IF(Table4[[#This Row],[      sparsity]]="x",IF(ISNUMBER(SEARCH("SLAM",Table4[[#This Row],[ground-truth]])),TRUE,"-"),"-")</f>
        <v>-</v>
      </c>
      <c r="AH130" s="45" t="str">
        <f>IF(ISNUMBER(SEARCH("keyframe",Table4[[#This Row],[mapping]])),IF(ISNUMBER(SEARCH("odometry",Table4[[#This Row],[localization]])),TRUE,"-"),"-")</f>
        <v>-</v>
      </c>
      <c r="AI130" s="57" t="str">
        <f>IF(ISNUMBER(SEARCH("keyframe",Table4[[#This Row],[mapping]])),IF(ISNUMBER(SEARCH("bundle",Table4[[#This Row],[localization]])),TRUE,"-"),"-")</f>
        <v>-</v>
      </c>
      <c r="AJ130" s="57" t="str">
        <f>IF(AND(ISLOGICAL(Table4[[#This Row],[vo+key]]),ISLOGICAL(Table4[[#This Row],[ba+key]])),TRUE,"-")</f>
        <v>-</v>
      </c>
      <c r="AK130" s="57" t="str">
        <f>IF(AND(ISNUMBER(SEARCH("odometry",Table4[[#This Row],[localization]])),ISNUMBER(SEARCH("camera",Table4[[#This Row],[sensor]])),ISNUMBER(SEARCH("imu",Table4[[#This Row],[sensor]]))),TRUE,"-")</f>
        <v>-</v>
      </c>
      <c r="AL130" s="60" t="str">
        <f>IF(ISNUMBER(SEARCH("image matching",Table4[[#This Row],[localization]])),TRUE,"-")</f>
        <v>-</v>
      </c>
    </row>
    <row r="131" spans="1:38" ht="20.399999999999999" x14ac:dyDescent="0.3">
      <c r="A131" s="68" t="s">
        <v>319</v>
      </c>
      <c r="B131" s="68" t="s">
        <v>320</v>
      </c>
      <c r="C131" s="68" t="s">
        <v>321</v>
      </c>
      <c r="D131" s="89">
        <v>2021</v>
      </c>
      <c r="E131" s="68" t="s">
        <v>322</v>
      </c>
      <c r="F131" s="90" t="s">
        <v>790</v>
      </c>
      <c r="G131" s="91" t="str">
        <f>_xlfn.CONCAT("\cite{",Table4[[#This Row],[bibtex id]],"}")</f>
        <v>\cite{tang-et-al:2021:17298814211037497}</v>
      </c>
      <c r="H131" s="64" t="s">
        <v>855</v>
      </c>
      <c r="I131" s="63" t="s">
        <v>1575</v>
      </c>
      <c r="J131" s="63" t="s">
        <v>1575</v>
      </c>
      <c r="K131" s="63" t="s">
        <v>1575</v>
      </c>
      <c r="L131" s="56" t="s">
        <v>1575</v>
      </c>
      <c r="M131" s="22" t="s">
        <v>1625</v>
      </c>
      <c r="N131" s="92" t="s">
        <v>861</v>
      </c>
      <c r="O131" s="93" t="s">
        <v>861</v>
      </c>
      <c r="P131" s="23" t="s">
        <v>861</v>
      </c>
      <c r="Q131" s="23" t="s">
        <v>861</v>
      </c>
      <c r="R131" s="64"/>
      <c r="S131" s="56" t="s">
        <v>855</v>
      </c>
      <c r="T131" s="23"/>
      <c r="U131" s="23" t="s">
        <v>855</v>
      </c>
      <c r="V131" s="23"/>
      <c r="W131" s="94" t="s">
        <v>1136</v>
      </c>
      <c r="X131" s="95" t="s">
        <v>861</v>
      </c>
      <c r="Y131" s="92" t="s">
        <v>861</v>
      </c>
      <c r="Z131" s="44" t="s">
        <v>861</v>
      </c>
      <c r="AA131" s="47" t="s">
        <v>861</v>
      </c>
      <c r="AB131" s="47" t="s">
        <v>861</v>
      </c>
      <c r="AC131" s="45" t="s">
        <v>861</v>
      </c>
      <c r="AD131" s="40" t="s">
        <v>1589</v>
      </c>
      <c r="AE131" s="40" t="s">
        <v>1794</v>
      </c>
      <c r="AF131" s="52"/>
      <c r="AG131" s="45" t="str">
        <f>IF(Table4[[#This Row],[      sparsity]]="x",IF(ISNUMBER(SEARCH("SLAM",Table4[[#This Row],[ground-truth]])),TRUE,"-"),"-")</f>
        <v>-</v>
      </c>
      <c r="AH131" s="45" t="str">
        <f>IF(ISNUMBER(SEARCH("keyframe",Table4[[#This Row],[mapping]])),IF(ISNUMBER(SEARCH("odometry",Table4[[#This Row],[localization]])),TRUE,"-"),"-")</f>
        <v>-</v>
      </c>
      <c r="AI131" s="57" t="str">
        <f>IF(ISNUMBER(SEARCH("keyframe",Table4[[#This Row],[mapping]])),IF(ISNUMBER(SEARCH("bundle",Table4[[#This Row],[localization]])),TRUE,"-"),"-")</f>
        <v>-</v>
      </c>
      <c r="AJ131" s="57" t="str">
        <f>IF(AND(ISLOGICAL(Table4[[#This Row],[vo+key]]),ISLOGICAL(Table4[[#This Row],[ba+key]])),TRUE,"-")</f>
        <v>-</v>
      </c>
      <c r="AK131" s="57" t="str">
        <f>IF(AND(ISNUMBER(SEARCH("odometry",Table4[[#This Row],[localization]])),ISNUMBER(SEARCH("camera",Table4[[#This Row],[sensor]])),ISNUMBER(SEARCH("imu",Table4[[#This Row],[sensor]]))),TRUE,"-")</f>
        <v>-</v>
      </c>
      <c r="AL131" s="60" t="str">
        <f>IF(ISNUMBER(SEARCH("image matching",Table4[[#This Row],[localization]])),TRUE,"-")</f>
        <v>-</v>
      </c>
    </row>
    <row r="132" spans="1:38" x14ac:dyDescent="0.3">
      <c r="A132" s="68" t="s">
        <v>399</v>
      </c>
      <c r="B132" s="68" t="s">
        <v>400</v>
      </c>
      <c r="C132" s="68" t="s">
        <v>401</v>
      </c>
      <c r="D132" s="89">
        <v>2021</v>
      </c>
      <c r="E132" s="68" t="s">
        <v>402</v>
      </c>
      <c r="F132" s="90" t="s">
        <v>791</v>
      </c>
      <c r="G132" s="91" t="str">
        <f>_xlfn.CONCAT("\cite{",Table4[[#This Row],[bibtex id]],"}")</f>
        <v>\cite{piasco-et-al:2021:6}</v>
      </c>
      <c r="H132" s="64" t="s">
        <v>855</v>
      </c>
      <c r="I132" s="63" t="s">
        <v>1575</v>
      </c>
      <c r="J132" s="63" t="s">
        <v>1575</v>
      </c>
      <c r="K132" s="63" t="s">
        <v>1575</v>
      </c>
      <c r="L132" s="56" t="s">
        <v>1575</v>
      </c>
      <c r="M132" s="22" t="s">
        <v>1625</v>
      </c>
      <c r="N132" s="92" t="s">
        <v>861</v>
      </c>
      <c r="O132" s="93" t="s">
        <v>861</v>
      </c>
      <c r="P132" s="23" t="s">
        <v>855</v>
      </c>
      <c r="Q132" s="23" t="s">
        <v>855</v>
      </c>
      <c r="R132" s="64"/>
      <c r="S132" s="56" t="s">
        <v>855</v>
      </c>
      <c r="T132" s="23"/>
      <c r="U132" s="23" t="s">
        <v>855</v>
      </c>
      <c r="V132" s="23"/>
      <c r="W132" s="94" t="s">
        <v>1322</v>
      </c>
      <c r="X132" s="95" t="s">
        <v>861</v>
      </c>
      <c r="Y132" s="92" t="s">
        <v>861</v>
      </c>
      <c r="Z132" s="44" t="s">
        <v>861</v>
      </c>
      <c r="AA132" s="47" t="s">
        <v>861</v>
      </c>
      <c r="AB132" s="47" t="s">
        <v>861</v>
      </c>
      <c r="AC132" s="45" t="s">
        <v>861</v>
      </c>
      <c r="AD132" s="40" t="s">
        <v>1520</v>
      </c>
      <c r="AE132" s="40" t="s">
        <v>1313</v>
      </c>
      <c r="AF132" s="52"/>
      <c r="AG132" s="45" t="str">
        <f>IF(Table4[[#This Row],[      sparsity]]="x",IF(ISNUMBER(SEARCH("SLAM",Table4[[#This Row],[ground-truth]])),TRUE,"-"),"-")</f>
        <v>-</v>
      </c>
      <c r="AH132" s="45" t="str">
        <f>IF(ISNUMBER(SEARCH("keyframe",Table4[[#This Row],[mapping]])),IF(ISNUMBER(SEARCH("odometry",Table4[[#This Row],[localization]])),TRUE,"-"),"-")</f>
        <v>-</v>
      </c>
      <c r="AI132" s="57" t="str">
        <f>IF(ISNUMBER(SEARCH("keyframe",Table4[[#This Row],[mapping]])),IF(ISNUMBER(SEARCH("bundle",Table4[[#This Row],[localization]])),TRUE,"-"),"-")</f>
        <v>-</v>
      </c>
      <c r="AJ132" s="57" t="str">
        <f>IF(AND(ISLOGICAL(Table4[[#This Row],[vo+key]]),ISLOGICAL(Table4[[#This Row],[ba+key]])),TRUE,"-")</f>
        <v>-</v>
      </c>
      <c r="AK132" s="57" t="str">
        <f>IF(AND(ISNUMBER(SEARCH("odometry",Table4[[#This Row],[localization]])),ISNUMBER(SEARCH("camera",Table4[[#This Row],[sensor]])),ISNUMBER(SEARCH("imu",Table4[[#This Row],[sensor]]))),TRUE,"-")</f>
        <v>-</v>
      </c>
      <c r="AL132" s="60" t="str">
        <f>IF(ISNUMBER(SEARCH("image matching",Table4[[#This Row],[localization]])),TRUE,"-")</f>
        <v>-</v>
      </c>
    </row>
    <row r="133" spans="1:38" ht="20.399999999999999" x14ac:dyDescent="0.3">
      <c r="A133" s="68" t="s">
        <v>446</v>
      </c>
      <c r="B133" s="68" t="s">
        <v>447</v>
      </c>
      <c r="C133" s="68" t="s">
        <v>448</v>
      </c>
      <c r="D133" s="89">
        <v>2021</v>
      </c>
      <c r="E133" s="68" t="s">
        <v>449</v>
      </c>
      <c r="F133" s="90" t="s">
        <v>792</v>
      </c>
      <c r="G133" s="91" t="str">
        <f>_xlfn.CONCAT("\cite{",Table4[[#This Row],[bibtex id]],"}")</f>
        <v>\cite{yin-et-al:2021:3061375}</v>
      </c>
      <c r="H133" s="64" t="s">
        <v>855</v>
      </c>
      <c r="I133" s="63" t="s">
        <v>1575</v>
      </c>
      <c r="J133" s="63" t="s">
        <v>1575</v>
      </c>
      <c r="K133" s="63" t="s">
        <v>1575</v>
      </c>
      <c r="L133" s="56" t="s">
        <v>1575</v>
      </c>
      <c r="M133" s="22" t="s">
        <v>1755</v>
      </c>
      <c r="N133" s="92" t="s">
        <v>861</v>
      </c>
      <c r="O133" s="93" t="s">
        <v>861</v>
      </c>
      <c r="P133" s="23"/>
      <c r="Q133" s="23" t="s">
        <v>855</v>
      </c>
      <c r="R133" s="64"/>
      <c r="S133" s="56" t="s">
        <v>855</v>
      </c>
      <c r="T133" s="23"/>
      <c r="U133" s="23" t="s">
        <v>855</v>
      </c>
      <c r="V133" s="23"/>
      <c r="W133" s="94" t="s">
        <v>1405</v>
      </c>
      <c r="X133" s="93" t="s">
        <v>855</v>
      </c>
      <c r="Y133" s="92" t="s">
        <v>861</v>
      </c>
      <c r="Z133" s="44">
        <f>11*12</f>
        <v>132</v>
      </c>
      <c r="AA133" s="47">
        <v>11</v>
      </c>
      <c r="AB133" s="47" t="s">
        <v>861</v>
      </c>
      <c r="AC133" s="45" t="s">
        <v>861</v>
      </c>
      <c r="AD133" s="40" t="s">
        <v>1409</v>
      </c>
      <c r="AE133" s="40" t="s">
        <v>1632</v>
      </c>
      <c r="AF133" s="52"/>
      <c r="AG133" s="45" t="str">
        <f>IF(Table4[[#This Row],[      sparsity]]="x",IF(ISNUMBER(SEARCH("SLAM",Table4[[#This Row],[ground-truth]])),TRUE,"-"),"-")</f>
        <v>-</v>
      </c>
      <c r="AH133" s="45" t="str">
        <f>IF(ISNUMBER(SEARCH("keyframe",Table4[[#This Row],[mapping]])),IF(ISNUMBER(SEARCH("odometry",Table4[[#This Row],[localization]])),TRUE,"-"),"-")</f>
        <v>-</v>
      </c>
      <c r="AI133" s="57" t="str">
        <f>IF(ISNUMBER(SEARCH("keyframe",Table4[[#This Row],[mapping]])),IF(ISNUMBER(SEARCH("bundle",Table4[[#This Row],[localization]])),TRUE,"-"),"-")</f>
        <v>-</v>
      </c>
      <c r="AJ133" s="57" t="str">
        <f>IF(AND(ISLOGICAL(Table4[[#This Row],[vo+key]]),ISLOGICAL(Table4[[#This Row],[ba+key]])),TRUE,"-")</f>
        <v>-</v>
      </c>
      <c r="AK133" s="57" t="str">
        <f>IF(AND(ISNUMBER(SEARCH("odometry",Table4[[#This Row],[localization]])),ISNUMBER(SEARCH("camera",Table4[[#This Row],[sensor]])),ISNUMBER(SEARCH("imu",Table4[[#This Row],[sensor]]))),TRUE,"-")</f>
        <v>-</v>
      </c>
      <c r="AL133" s="60" t="str">
        <f>IF(ISNUMBER(SEARCH("image matching",Table4[[#This Row],[localization]])),TRUE,"-")</f>
        <v>-</v>
      </c>
    </row>
    <row r="134" spans="1:38" ht="20.399999999999999" x14ac:dyDescent="0.3">
      <c r="A134" s="68" t="s">
        <v>454</v>
      </c>
      <c r="B134" s="68" t="s">
        <v>455</v>
      </c>
      <c r="C134" s="68" t="s">
        <v>456</v>
      </c>
      <c r="D134" s="89">
        <v>2021</v>
      </c>
      <c r="E134" s="68" t="s">
        <v>457</v>
      </c>
      <c r="F134" s="90" t="s">
        <v>793</v>
      </c>
      <c r="G134" s="91" t="str">
        <f>_xlfn.CONCAT("\cite{",Table4[[#This Row],[bibtex id]],"}")</f>
        <v>\cite{meng-et-al:2021:3062647}</v>
      </c>
      <c r="H134" s="64" t="s">
        <v>855</v>
      </c>
      <c r="I134" s="63" t="s">
        <v>1575</v>
      </c>
      <c r="J134" s="63" t="s">
        <v>1575</v>
      </c>
      <c r="K134" s="63" t="s">
        <v>1575</v>
      </c>
      <c r="L134" s="56" t="s">
        <v>1575</v>
      </c>
      <c r="M134" s="22" t="s">
        <v>1756</v>
      </c>
      <c r="N134" s="22" t="s">
        <v>1633</v>
      </c>
      <c r="O134" s="93" t="s">
        <v>861</v>
      </c>
      <c r="P134" s="23"/>
      <c r="Q134" s="23" t="s">
        <v>855</v>
      </c>
      <c r="R134" s="64"/>
      <c r="S134" s="56" t="s">
        <v>855</v>
      </c>
      <c r="T134" s="23"/>
      <c r="U134" s="23" t="s">
        <v>855</v>
      </c>
      <c r="V134" s="23"/>
      <c r="W134" s="94" t="s">
        <v>1405</v>
      </c>
      <c r="X134" s="95" t="s">
        <v>861</v>
      </c>
      <c r="Y134" s="92" t="s">
        <v>861</v>
      </c>
      <c r="Z134" s="44" t="s">
        <v>861</v>
      </c>
      <c r="AA134" s="47" t="s">
        <v>861</v>
      </c>
      <c r="AB134" s="47" t="s">
        <v>861</v>
      </c>
      <c r="AC134" s="45" t="s">
        <v>861</v>
      </c>
      <c r="AD134" s="40" t="s">
        <v>937</v>
      </c>
      <c r="AE134" s="40" t="s">
        <v>1708</v>
      </c>
      <c r="AF134" s="52"/>
      <c r="AG134" s="45" t="str">
        <f>IF(Table4[[#This Row],[      sparsity]]="x",IF(ISNUMBER(SEARCH("SLAM",Table4[[#This Row],[ground-truth]])),TRUE,"-"),"-")</f>
        <v>-</v>
      </c>
      <c r="AH134" s="45" t="str">
        <f>IF(ISNUMBER(SEARCH("keyframe",Table4[[#This Row],[mapping]])),IF(ISNUMBER(SEARCH("odometry",Table4[[#This Row],[localization]])),TRUE,"-"),"-")</f>
        <v>-</v>
      </c>
      <c r="AI134" s="57" t="str">
        <f>IF(ISNUMBER(SEARCH("keyframe",Table4[[#This Row],[mapping]])),IF(ISNUMBER(SEARCH("bundle",Table4[[#This Row],[localization]])),TRUE,"-"),"-")</f>
        <v>-</v>
      </c>
      <c r="AJ134" s="57" t="str">
        <f>IF(AND(ISLOGICAL(Table4[[#This Row],[vo+key]]),ISLOGICAL(Table4[[#This Row],[ba+key]])),TRUE,"-")</f>
        <v>-</v>
      </c>
      <c r="AK134" s="57" t="str">
        <f>IF(AND(ISNUMBER(SEARCH("odometry",Table4[[#This Row],[localization]])),ISNUMBER(SEARCH("camera",Table4[[#This Row],[sensor]])),ISNUMBER(SEARCH("imu",Table4[[#This Row],[sensor]]))),TRUE,"-")</f>
        <v>-</v>
      </c>
      <c r="AL134" s="60" t="str">
        <f>IF(ISNUMBER(SEARCH("image matching",Table4[[#This Row],[localization]])),TRUE,"-")</f>
        <v>-</v>
      </c>
    </row>
    <row r="135" spans="1:38" ht="20.399999999999999" x14ac:dyDescent="0.3">
      <c r="A135" s="68" t="s">
        <v>514</v>
      </c>
      <c r="B135" s="68" t="s">
        <v>515</v>
      </c>
      <c r="C135" s="68" t="s">
        <v>516</v>
      </c>
      <c r="D135" s="89">
        <v>2021</v>
      </c>
      <c r="E135" s="68" t="s">
        <v>517</v>
      </c>
      <c r="F135" s="90" t="s">
        <v>794</v>
      </c>
      <c r="G135" s="91" t="str">
        <f>_xlfn.CONCAT("\cite{",Table4[[#This Row],[bibtex id]],"}")</f>
        <v>\cite{zhu-et-al:2021:9561584}</v>
      </c>
      <c r="H135" s="64" t="s">
        <v>1575</v>
      </c>
      <c r="I135" s="63" t="s">
        <v>855</v>
      </c>
      <c r="J135" s="63" t="s">
        <v>1575</v>
      </c>
      <c r="K135" s="63" t="s">
        <v>1575</v>
      </c>
      <c r="L135" s="56" t="s">
        <v>1575</v>
      </c>
      <c r="M135" s="22" t="s">
        <v>1160</v>
      </c>
      <c r="N135" s="22" t="s">
        <v>1638</v>
      </c>
      <c r="O135" s="93" t="s">
        <v>861</v>
      </c>
      <c r="P135" s="23" t="s">
        <v>855</v>
      </c>
      <c r="Q135" s="23" t="s">
        <v>855</v>
      </c>
      <c r="R135" s="64" t="s">
        <v>855</v>
      </c>
      <c r="S135" s="56"/>
      <c r="T135" s="23"/>
      <c r="U135" s="23" t="s">
        <v>855</v>
      </c>
      <c r="V135" s="23"/>
      <c r="W135" s="94" t="s">
        <v>1522</v>
      </c>
      <c r="X135" s="93" t="s">
        <v>855</v>
      </c>
      <c r="Y135" s="22" t="s">
        <v>1138</v>
      </c>
      <c r="Z135" s="44" t="s">
        <v>861</v>
      </c>
      <c r="AA135" s="47" t="s">
        <v>861</v>
      </c>
      <c r="AB135" s="47" t="s">
        <v>861</v>
      </c>
      <c r="AC135" s="45" t="s">
        <v>861</v>
      </c>
      <c r="AD135" s="40" t="s">
        <v>861</v>
      </c>
      <c r="AE135" s="40" t="s">
        <v>1362</v>
      </c>
      <c r="AF135" s="52"/>
      <c r="AG135" s="45" t="str">
        <f>IF(Table4[[#This Row],[      sparsity]]="x",IF(ISNUMBER(SEARCH("SLAM",Table4[[#This Row],[ground-truth]])),TRUE,"-"),"-")</f>
        <v>-</v>
      </c>
      <c r="AH135" s="45" t="str">
        <f>IF(ISNUMBER(SEARCH("keyframe",Table4[[#This Row],[mapping]])),IF(ISNUMBER(SEARCH("odometry",Table4[[#This Row],[localization]])),TRUE,"-"),"-")</f>
        <v>-</v>
      </c>
      <c r="AI135" s="57" t="str">
        <f>IF(ISNUMBER(SEARCH("keyframe",Table4[[#This Row],[mapping]])),IF(ISNUMBER(SEARCH("bundle",Table4[[#This Row],[localization]])),TRUE,"-"),"-")</f>
        <v>-</v>
      </c>
      <c r="AJ135" s="57" t="str">
        <f>IF(AND(ISLOGICAL(Table4[[#This Row],[vo+key]]),ISLOGICAL(Table4[[#This Row],[ba+key]])),TRUE,"-")</f>
        <v>-</v>
      </c>
      <c r="AK135" s="57" t="str">
        <f>IF(AND(ISNUMBER(SEARCH("odometry",Table4[[#This Row],[localization]])),ISNUMBER(SEARCH("camera",Table4[[#This Row],[sensor]])),ISNUMBER(SEARCH("imu",Table4[[#This Row],[sensor]]))),TRUE,"-")</f>
        <v>-</v>
      </c>
      <c r="AL135" s="60" t="str">
        <f>IF(ISNUMBER(SEARCH("image matching",Table4[[#This Row],[localization]])),TRUE,"-")</f>
        <v>-</v>
      </c>
    </row>
    <row r="136" spans="1:38" ht="20.399999999999999" x14ac:dyDescent="0.3">
      <c r="A136" s="68" t="s">
        <v>545</v>
      </c>
      <c r="B136" s="68" t="s">
        <v>546</v>
      </c>
      <c r="C136" s="68" t="s">
        <v>547</v>
      </c>
      <c r="D136" s="89">
        <v>2021</v>
      </c>
      <c r="E136" s="68" t="s">
        <v>548</v>
      </c>
      <c r="F136" s="90" t="s">
        <v>795</v>
      </c>
      <c r="G136" s="91" t="str">
        <f>_xlfn.CONCAT("\cite{",Table4[[#This Row],[bibtex id]],"}")</f>
        <v>\cite{zeng-si:2021:6}</v>
      </c>
      <c r="H136" s="64" t="s">
        <v>1575</v>
      </c>
      <c r="I136" s="63" t="s">
        <v>1575</v>
      </c>
      <c r="J136" s="63" t="s">
        <v>855</v>
      </c>
      <c r="K136" s="63" t="s">
        <v>1575</v>
      </c>
      <c r="L136" s="56" t="s">
        <v>1575</v>
      </c>
      <c r="M136" s="92" t="s">
        <v>861</v>
      </c>
      <c r="N136" s="22" t="s">
        <v>1633</v>
      </c>
      <c r="O136" s="93" t="s">
        <v>861</v>
      </c>
      <c r="P136" s="23"/>
      <c r="Q136" s="23" t="s">
        <v>855</v>
      </c>
      <c r="R136" s="64" t="s">
        <v>855</v>
      </c>
      <c r="S136" s="56"/>
      <c r="T136" s="23"/>
      <c r="U136" s="23" t="s">
        <v>855</v>
      </c>
      <c r="V136" s="23"/>
      <c r="W136" s="94" t="s">
        <v>1259</v>
      </c>
      <c r="X136" s="93" t="s">
        <v>855</v>
      </c>
      <c r="Y136" s="22" t="s">
        <v>1637</v>
      </c>
      <c r="Z136" s="44" t="s">
        <v>861</v>
      </c>
      <c r="AA136" s="47" t="s">
        <v>861</v>
      </c>
      <c r="AB136" s="47" t="s">
        <v>861</v>
      </c>
      <c r="AC136" s="45" t="s">
        <v>861</v>
      </c>
      <c r="AD136" s="40" t="s">
        <v>861</v>
      </c>
      <c r="AE136" s="40" t="s">
        <v>1647</v>
      </c>
      <c r="AF136" s="52"/>
      <c r="AG136" s="45" t="str">
        <f>IF(Table4[[#This Row],[      sparsity]]="x",IF(ISNUMBER(SEARCH("SLAM",Table4[[#This Row],[ground-truth]])),TRUE,"-"),"-")</f>
        <v>-</v>
      </c>
      <c r="AH136" s="45" t="str">
        <f>IF(ISNUMBER(SEARCH("keyframe",Table4[[#This Row],[mapping]])),IF(ISNUMBER(SEARCH("odometry",Table4[[#This Row],[localization]])),TRUE,"-"),"-")</f>
        <v>-</v>
      </c>
      <c r="AI136" s="57" t="str">
        <f>IF(ISNUMBER(SEARCH("keyframe",Table4[[#This Row],[mapping]])),IF(ISNUMBER(SEARCH("bundle",Table4[[#This Row],[localization]])),TRUE,"-"),"-")</f>
        <v>-</v>
      </c>
      <c r="AJ136" s="57" t="str">
        <f>IF(AND(ISLOGICAL(Table4[[#This Row],[vo+key]]),ISLOGICAL(Table4[[#This Row],[ba+key]])),TRUE,"-")</f>
        <v>-</v>
      </c>
      <c r="AK136" s="57" t="str">
        <f>IF(AND(ISNUMBER(SEARCH("odometry",Table4[[#This Row],[localization]])),ISNUMBER(SEARCH("camera",Table4[[#This Row],[sensor]])),ISNUMBER(SEARCH("imu",Table4[[#This Row],[sensor]]))),TRUE,"-")</f>
        <v>-</v>
      </c>
      <c r="AL136" s="60" t="str">
        <f>IF(ISNUMBER(SEARCH("image matching",Table4[[#This Row],[localization]])),TRUE,"-")</f>
        <v>-</v>
      </c>
    </row>
    <row r="137" spans="1:38" ht="20.399999999999999" x14ac:dyDescent="0.3">
      <c r="A137" s="68" t="s">
        <v>562</v>
      </c>
      <c r="B137" s="68" t="s">
        <v>563</v>
      </c>
      <c r="C137" s="68" t="s">
        <v>564</v>
      </c>
      <c r="D137" s="89">
        <v>2021</v>
      </c>
      <c r="E137" s="68" t="s">
        <v>565</v>
      </c>
      <c r="F137" s="90" t="s">
        <v>796</v>
      </c>
      <c r="G137" s="91" t="str">
        <f>_xlfn.CONCAT("\cite{",Table4[[#This Row],[bibtex id]],"}")</f>
        <v>\cite{ali-et-al:2021:3100882}</v>
      </c>
      <c r="H137" s="64" t="s">
        <v>1575</v>
      </c>
      <c r="I137" s="63" t="s">
        <v>1575</v>
      </c>
      <c r="J137" s="63" t="s">
        <v>855</v>
      </c>
      <c r="K137" s="63" t="s">
        <v>1575</v>
      </c>
      <c r="L137" s="56" t="s">
        <v>855</v>
      </c>
      <c r="M137" s="22" t="s">
        <v>1768</v>
      </c>
      <c r="N137" s="22" t="s">
        <v>1783</v>
      </c>
      <c r="O137" s="93" t="s">
        <v>861</v>
      </c>
      <c r="P137" s="23"/>
      <c r="Q137" s="23" t="s">
        <v>855</v>
      </c>
      <c r="R137" s="64" t="s">
        <v>855</v>
      </c>
      <c r="S137" s="56" t="s">
        <v>855</v>
      </c>
      <c r="T137" s="23"/>
      <c r="U137" s="23" t="s">
        <v>855</v>
      </c>
      <c r="V137" s="23"/>
      <c r="W137" s="94" t="s">
        <v>1525</v>
      </c>
      <c r="X137" s="93" t="s">
        <v>855</v>
      </c>
      <c r="Y137" s="92" t="s">
        <v>861</v>
      </c>
      <c r="Z137" s="44" t="s">
        <v>861</v>
      </c>
      <c r="AA137" s="47" t="s">
        <v>861</v>
      </c>
      <c r="AB137" s="47" t="s">
        <v>861</v>
      </c>
      <c r="AC137" s="45" t="s">
        <v>861</v>
      </c>
      <c r="AD137" s="40" t="s">
        <v>937</v>
      </c>
      <c r="AE137" s="40" t="s">
        <v>1757</v>
      </c>
      <c r="AF137" s="52"/>
      <c r="AG137" s="45" t="str">
        <f>IF(Table4[[#This Row],[      sparsity]]="x",IF(ISNUMBER(SEARCH("SLAM",Table4[[#This Row],[ground-truth]])),TRUE,"-"),"-")</f>
        <v>-</v>
      </c>
      <c r="AH137" s="55" t="b">
        <f>IF(ISNUMBER(SEARCH("keyframe",Table4[[#This Row],[mapping]])),IF(ISNUMBER(SEARCH("odometry",Table4[[#This Row],[localization]])),TRUE,"-"),"-")</f>
        <v>1</v>
      </c>
      <c r="AI137" s="57" t="str">
        <f>IF(ISNUMBER(SEARCH("keyframe",Table4[[#This Row],[mapping]])),IF(ISNUMBER(SEARCH("bundle",Table4[[#This Row],[localization]])),TRUE,"-"),"-")</f>
        <v>-</v>
      </c>
      <c r="AJ137" s="57" t="str">
        <f>IF(AND(ISLOGICAL(Table4[[#This Row],[vo+key]]),ISLOGICAL(Table4[[#This Row],[ba+key]])),TRUE,"-")</f>
        <v>-</v>
      </c>
      <c r="AK137" s="57" t="str">
        <f>IF(AND(ISNUMBER(SEARCH("odometry",Table4[[#This Row],[localization]])),ISNUMBER(SEARCH("camera",Table4[[#This Row],[sensor]])),ISNUMBER(SEARCH("imu",Table4[[#This Row],[sensor]]))),TRUE,"-")</f>
        <v>-</v>
      </c>
      <c r="AL137" s="60" t="str">
        <f>IF(ISNUMBER(SEARCH("image matching",Table4[[#This Row],[localization]])),TRUE,"-")</f>
        <v>-</v>
      </c>
    </row>
    <row r="138" spans="1:38" ht="20.399999999999999" x14ac:dyDescent="0.3">
      <c r="A138" s="68" t="s">
        <v>587</v>
      </c>
      <c r="B138" s="68" t="s">
        <v>588</v>
      </c>
      <c r="C138" s="68" t="s">
        <v>589</v>
      </c>
      <c r="D138" s="89">
        <v>2021</v>
      </c>
      <c r="E138" s="68" t="s">
        <v>590</v>
      </c>
      <c r="F138" s="90" t="s">
        <v>797</v>
      </c>
      <c r="G138" s="91" t="str">
        <f>_xlfn.CONCAT("\cite{",Table4[[#This Row],[bibtex id]],"}")</f>
        <v>\cite{xu-et-al:2021:3060741}</v>
      </c>
      <c r="H138" s="64" t="s">
        <v>855</v>
      </c>
      <c r="I138" s="63" t="s">
        <v>1575</v>
      </c>
      <c r="J138" s="63" t="s">
        <v>1575</v>
      </c>
      <c r="K138" s="63" t="s">
        <v>1575</v>
      </c>
      <c r="L138" s="56" t="s">
        <v>1575</v>
      </c>
      <c r="M138" s="22" t="s">
        <v>1625</v>
      </c>
      <c r="N138" s="92" t="s">
        <v>861</v>
      </c>
      <c r="O138" s="93" t="s">
        <v>861</v>
      </c>
      <c r="P138" s="23"/>
      <c r="Q138" s="23" t="s">
        <v>855</v>
      </c>
      <c r="R138" s="64"/>
      <c r="S138" s="56" t="s">
        <v>855</v>
      </c>
      <c r="T138" s="23"/>
      <c r="U138" s="23" t="s">
        <v>855</v>
      </c>
      <c r="V138" s="23"/>
      <c r="W138" s="94" t="s">
        <v>1405</v>
      </c>
      <c r="X138" s="95" t="s">
        <v>861</v>
      </c>
      <c r="Y138" s="92" t="s">
        <v>861</v>
      </c>
      <c r="Z138" s="44" t="s">
        <v>861</v>
      </c>
      <c r="AA138" s="47" t="s">
        <v>861</v>
      </c>
      <c r="AB138" s="47" t="s">
        <v>861</v>
      </c>
      <c r="AC138" s="45" t="s">
        <v>861</v>
      </c>
      <c r="AD138" s="40" t="s">
        <v>1528</v>
      </c>
      <c r="AE138" s="40" t="s">
        <v>1635</v>
      </c>
      <c r="AF138" s="52"/>
      <c r="AG138" s="45" t="str">
        <f>IF(Table4[[#This Row],[      sparsity]]="x",IF(ISNUMBER(SEARCH("SLAM",Table4[[#This Row],[ground-truth]])),TRUE,"-"),"-")</f>
        <v>-</v>
      </c>
      <c r="AH138" s="45" t="str">
        <f>IF(ISNUMBER(SEARCH("keyframe",Table4[[#This Row],[mapping]])),IF(ISNUMBER(SEARCH("odometry",Table4[[#This Row],[localization]])),TRUE,"-"),"-")</f>
        <v>-</v>
      </c>
      <c r="AI138" s="57" t="str">
        <f>IF(ISNUMBER(SEARCH("keyframe",Table4[[#This Row],[mapping]])),IF(ISNUMBER(SEARCH("bundle",Table4[[#This Row],[localization]])),TRUE,"-"),"-")</f>
        <v>-</v>
      </c>
      <c r="AJ138" s="57" t="str">
        <f>IF(AND(ISLOGICAL(Table4[[#This Row],[vo+key]]),ISLOGICAL(Table4[[#This Row],[ba+key]])),TRUE,"-")</f>
        <v>-</v>
      </c>
      <c r="AK138" s="57" t="str">
        <f>IF(AND(ISNUMBER(SEARCH("odometry",Table4[[#This Row],[localization]])),ISNUMBER(SEARCH("camera",Table4[[#This Row],[sensor]])),ISNUMBER(SEARCH("imu",Table4[[#This Row],[sensor]]))),TRUE,"-")</f>
        <v>-</v>
      </c>
      <c r="AL138" s="60" t="str">
        <f>IF(ISNUMBER(SEARCH("image matching",Table4[[#This Row],[localization]])),TRUE,"-")</f>
        <v>-</v>
      </c>
    </row>
    <row r="139" spans="1:38" ht="30.6" x14ac:dyDescent="0.3">
      <c r="A139" s="68" t="s">
        <v>638</v>
      </c>
      <c r="B139" s="68" t="s">
        <v>639</v>
      </c>
      <c r="C139" s="68" t="s">
        <v>640</v>
      </c>
      <c r="D139" s="89">
        <v>2021</v>
      </c>
      <c r="E139" s="68" t="s">
        <v>641</v>
      </c>
      <c r="F139" s="90" t="s">
        <v>798</v>
      </c>
      <c r="G139" s="91" t="str">
        <f>_xlfn.CONCAT("\cite{",Table4[[#This Row],[bibtex id]],"}")</f>
        <v>\cite{yang-et-al:2021:12054}</v>
      </c>
      <c r="H139" s="64" t="s">
        <v>855</v>
      </c>
      <c r="I139" s="63" t="s">
        <v>1575</v>
      </c>
      <c r="J139" s="63" t="s">
        <v>1575</v>
      </c>
      <c r="K139" s="63" t="s">
        <v>1575</v>
      </c>
      <c r="L139" s="56" t="s">
        <v>855</v>
      </c>
      <c r="M139" s="22" t="s">
        <v>1779</v>
      </c>
      <c r="N139" s="92" t="s">
        <v>861</v>
      </c>
      <c r="O139" s="93" t="s">
        <v>861</v>
      </c>
      <c r="P139" s="23"/>
      <c r="Q139" s="23" t="s">
        <v>855</v>
      </c>
      <c r="R139" s="64"/>
      <c r="S139" s="56" t="s">
        <v>855</v>
      </c>
      <c r="T139" s="23"/>
      <c r="U139" s="23" t="s">
        <v>855</v>
      </c>
      <c r="V139" s="23"/>
      <c r="W139" s="94" t="s">
        <v>1136</v>
      </c>
      <c r="X139" s="95" t="s">
        <v>861</v>
      </c>
      <c r="Y139" s="92" t="s">
        <v>861</v>
      </c>
      <c r="Z139" s="44" t="s">
        <v>861</v>
      </c>
      <c r="AA139" s="47" t="s">
        <v>861</v>
      </c>
      <c r="AB139" s="47" t="s">
        <v>861</v>
      </c>
      <c r="AC139" s="45" t="s">
        <v>861</v>
      </c>
      <c r="AD139" s="40" t="s">
        <v>1531</v>
      </c>
      <c r="AE139" s="40" t="s">
        <v>1678</v>
      </c>
      <c r="AF139" s="52"/>
      <c r="AG139" s="45" t="str">
        <f>IF(Table4[[#This Row],[      sparsity]]="x",IF(ISNUMBER(SEARCH("SLAM",Table4[[#This Row],[ground-truth]])),TRUE,"-"),"-")</f>
        <v>-</v>
      </c>
      <c r="AH139" s="45" t="str">
        <f>IF(ISNUMBER(SEARCH("keyframe",Table4[[#This Row],[mapping]])),IF(ISNUMBER(SEARCH("odometry",Table4[[#This Row],[localization]])),TRUE,"-"),"-")</f>
        <v>-</v>
      </c>
      <c r="AI139" s="57" t="str">
        <f>IF(ISNUMBER(SEARCH("keyframe",Table4[[#This Row],[mapping]])),IF(ISNUMBER(SEARCH("bundle",Table4[[#This Row],[localization]])),TRUE,"-"),"-")</f>
        <v>-</v>
      </c>
      <c r="AJ139" s="57" t="str">
        <f>IF(AND(ISLOGICAL(Table4[[#This Row],[vo+key]]),ISLOGICAL(Table4[[#This Row],[ba+key]])),TRUE,"-")</f>
        <v>-</v>
      </c>
      <c r="AK139" s="57" t="str">
        <f>IF(AND(ISNUMBER(SEARCH("odometry",Table4[[#This Row],[localization]])),ISNUMBER(SEARCH("camera",Table4[[#This Row],[sensor]])),ISNUMBER(SEARCH("imu",Table4[[#This Row],[sensor]]))),TRUE,"-")</f>
        <v>-</v>
      </c>
      <c r="AL139" s="60" t="str">
        <f>IF(ISNUMBER(SEARCH("image matching",Table4[[#This Row],[localization]])),TRUE,"-")</f>
        <v>-</v>
      </c>
    </row>
    <row r="140" spans="1:38" ht="20.399999999999999" x14ac:dyDescent="0.3">
      <c r="A140" s="68" t="s">
        <v>624</v>
      </c>
      <c r="B140" s="68" t="s">
        <v>625</v>
      </c>
      <c r="C140" s="68" t="s">
        <v>626</v>
      </c>
      <c r="D140" s="89">
        <v>2021</v>
      </c>
      <c r="E140" s="68" t="s">
        <v>627</v>
      </c>
      <c r="F140" s="90" t="s">
        <v>799</v>
      </c>
      <c r="G140" s="91" t="str">
        <f>_xlfn.CONCAT("\cite{",Table4[[#This Row],[bibtex id]],"}")</f>
        <v>\cite{wang-et-al:2021:9739599}</v>
      </c>
      <c r="H140" s="64" t="s">
        <v>855</v>
      </c>
      <c r="I140" s="63" t="s">
        <v>1575</v>
      </c>
      <c r="J140" s="63" t="s">
        <v>855</v>
      </c>
      <c r="K140" s="63" t="s">
        <v>1575</v>
      </c>
      <c r="L140" s="56" t="s">
        <v>1575</v>
      </c>
      <c r="M140" s="22" t="s">
        <v>1404</v>
      </c>
      <c r="N140" s="22" t="s">
        <v>1532</v>
      </c>
      <c r="O140" s="93" t="s">
        <v>861</v>
      </c>
      <c r="P140" s="23" t="s">
        <v>861</v>
      </c>
      <c r="Q140" s="23" t="s">
        <v>861</v>
      </c>
      <c r="R140" s="64"/>
      <c r="S140" s="56" t="s">
        <v>855</v>
      </c>
      <c r="T140" s="23"/>
      <c r="U140" s="23" t="s">
        <v>855</v>
      </c>
      <c r="V140" s="23"/>
      <c r="W140" s="94" t="s">
        <v>1405</v>
      </c>
      <c r="X140" s="93" t="s">
        <v>855</v>
      </c>
      <c r="Y140" s="22" t="s">
        <v>885</v>
      </c>
      <c r="Z140" s="44">
        <v>5.52</v>
      </c>
      <c r="AA140" s="47" t="s">
        <v>861</v>
      </c>
      <c r="AB140" s="47" t="s">
        <v>861</v>
      </c>
      <c r="AC140" s="45" t="s">
        <v>1124</v>
      </c>
      <c r="AD140" s="40" t="s">
        <v>861</v>
      </c>
      <c r="AE140" s="40" t="s">
        <v>1795</v>
      </c>
      <c r="AF140" s="52"/>
      <c r="AG140" s="45" t="str">
        <f>IF(Table4[[#This Row],[      sparsity]]="x",IF(ISNUMBER(SEARCH("SLAM",Table4[[#This Row],[ground-truth]])),TRUE,"-"),"-")</f>
        <v>-</v>
      </c>
      <c r="AH140" s="45" t="str">
        <f>IF(ISNUMBER(SEARCH("keyframe",Table4[[#This Row],[mapping]])),IF(ISNUMBER(SEARCH("odometry",Table4[[#This Row],[localization]])),TRUE,"-"),"-")</f>
        <v>-</v>
      </c>
      <c r="AI140" s="57" t="str">
        <f>IF(ISNUMBER(SEARCH("keyframe",Table4[[#This Row],[mapping]])),IF(ISNUMBER(SEARCH("bundle",Table4[[#This Row],[localization]])),TRUE,"-"),"-")</f>
        <v>-</v>
      </c>
      <c r="AJ140" s="57" t="str">
        <f>IF(AND(ISLOGICAL(Table4[[#This Row],[vo+key]]),ISLOGICAL(Table4[[#This Row],[ba+key]])),TRUE,"-")</f>
        <v>-</v>
      </c>
      <c r="AK140" s="57" t="str">
        <f>IF(AND(ISNUMBER(SEARCH("odometry",Table4[[#This Row],[localization]])),ISNUMBER(SEARCH("camera",Table4[[#This Row],[sensor]])),ISNUMBER(SEARCH("imu",Table4[[#This Row],[sensor]]))),TRUE,"-")</f>
        <v>-</v>
      </c>
      <c r="AL140" s="60" t="str">
        <f>IF(ISNUMBER(SEARCH("image matching",Table4[[#This Row],[localization]])),TRUE,"-")</f>
        <v>-</v>
      </c>
    </row>
    <row r="141" spans="1:38" ht="20.399999999999999" x14ac:dyDescent="0.3">
      <c r="A141" s="68" t="s">
        <v>164</v>
      </c>
      <c r="B141" s="68" t="s">
        <v>165</v>
      </c>
      <c r="C141" s="68" t="s">
        <v>166</v>
      </c>
      <c r="D141" s="89">
        <v>2022</v>
      </c>
      <c r="E141" s="68" t="s">
        <v>167</v>
      </c>
      <c r="F141" s="90" t="s">
        <v>800</v>
      </c>
      <c r="G141" s="91" t="str">
        <f>_xlfn.CONCAT("\cite{",Table4[[#This Row],[bibtex id]],"}")</f>
        <v>\cite{hu-et-al:2022:1003907}</v>
      </c>
      <c r="H141" s="64" t="s">
        <v>855</v>
      </c>
      <c r="I141" s="63" t="s">
        <v>1575</v>
      </c>
      <c r="J141" s="63" t="s">
        <v>1575</v>
      </c>
      <c r="K141" s="63" t="s">
        <v>1575</v>
      </c>
      <c r="L141" s="56" t="s">
        <v>1575</v>
      </c>
      <c r="M141" s="22" t="s">
        <v>1625</v>
      </c>
      <c r="N141" s="92" t="s">
        <v>861</v>
      </c>
      <c r="O141" s="93" t="s">
        <v>861</v>
      </c>
      <c r="P141" s="23" t="s">
        <v>861</v>
      </c>
      <c r="Q141" s="23" t="s">
        <v>861</v>
      </c>
      <c r="R141" s="64"/>
      <c r="S141" s="56" t="s">
        <v>855</v>
      </c>
      <c r="T141" s="23"/>
      <c r="U141" s="23" t="s">
        <v>855</v>
      </c>
      <c r="V141" s="23"/>
      <c r="W141" s="94" t="s">
        <v>1136</v>
      </c>
      <c r="X141" s="93" t="s">
        <v>855</v>
      </c>
      <c r="Y141" s="22" t="s">
        <v>1101</v>
      </c>
      <c r="Z141" s="44" t="s">
        <v>861</v>
      </c>
      <c r="AA141" s="47" t="s">
        <v>861</v>
      </c>
      <c r="AB141" s="47" t="s">
        <v>861</v>
      </c>
      <c r="AC141" s="45" t="s">
        <v>861</v>
      </c>
      <c r="AD141" s="40" t="s">
        <v>1534</v>
      </c>
      <c r="AE141" s="40" t="s">
        <v>1635</v>
      </c>
      <c r="AF141" s="52"/>
      <c r="AG141" s="45" t="str">
        <f>IF(Table4[[#This Row],[      sparsity]]="x",IF(ISNUMBER(SEARCH("SLAM",Table4[[#This Row],[ground-truth]])),TRUE,"-"),"-")</f>
        <v>-</v>
      </c>
      <c r="AH141" s="45" t="str">
        <f>IF(ISNUMBER(SEARCH("keyframe",Table4[[#This Row],[mapping]])),IF(ISNUMBER(SEARCH("odometry",Table4[[#This Row],[localization]])),TRUE,"-"),"-")</f>
        <v>-</v>
      </c>
      <c r="AI141" s="57" t="str">
        <f>IF(ISNUMBER(SEARCH("keyframe",Table4[[#This Row],[mapping]])),IF(ISNUMBER(SEARCH("bundle",Table4[[#This Row],[localization]])),TRUE,"-"),"-")</f>
        <v>-</v>
      </c>
      <c r="AJ141" s="57" t="str">
        <f>IF(AND(ISLOGICAL(Table4[[#This Row],[vo+key]]),ISLOGICAL(Table4[[#This Row],[ba+key]])),TRUE,"-")</f>
        <v>-</v>
      </c>
      <c r="AK141" s="57" t="str">
        <f>IF(AND(ISNUMBER(SEARCH("odometry",Table4[[#This Row],[localization]])),ISNUMBER(SEARCH("camera",Table4[[#This Row],[sensor]])),ISNUMBER(SEARCH("imu",Table4[[#This Row],[sensor]]))),TRUE,"-")</f>
        <v>-</v>
      </c>
      <c r="AL141" s="60" t="str">
        <f>IF(ISNUMBER(SEARCH("image matching",Table4[[#This Row],[localization]])),TRUE,"-")</f>
        <v>-</v>
      </c>
    </row>
    <row r="142" spans="1:38" x14ac:dyDescent="0.3">
      <c r="A142" s="68" t="s">
        <v>221</v>
      </c>
      <c r="B142" s="68" t="s">
        <v>222</v>
      </c>
      <c r="C142" s="68" t="s">
        <v>223</v>
      </c>
      <c r="D142" s="89">
        <v>2022</v>
      </c>
      <c r="E142" s="68" t="s">
        <v>224</v>
      </c>
      <c r="F142" s="90" t="s">
        <v>801</v>
      </c>
      <c r="G142" s="91" t="str">
        <f>_xlfn.CONCAT("\cite{",Table4[[#This Row],[bibtex id]],"}")</f>
        <v>\cite{coulin-et-al:2022:3136241}</v>
      </c>
      <c r="H142" s="64" t="s">
        <v>855</v>
      </c>
      <c r="I142" s="63" t="s">
        <v>1575</v>
      </c>
      <c r="J142" s="63" t="s">
        <v>1575</v>
      </c>
      <c r="K142" s="63" t="s">
        <v>1575</v>
      </c>
      <c r="L142" s="56" t="s">
        <v>1575</v>
      </c>
      <c r="M142" s="22" t="s">
        <v>1452</v>
      </c>
      <c r="N142" s="22" t="s">
        <v>1758</v>
      </c>
      <c r="O142" s="93" t="s">
        <v>861</v>
      </c>
      <c r="P142" s="23" t="s">
        <v>855</v>
      </c>
      <c r="Q142" s="23" t="s">
        <v>855</v>
      </c>
      <c r="R142" s="64" t="s">
        <v>855</v>
      </c>
      <c r="S142" s="56"/>
      <c r="T142" s="23"/>
      <c r="U142" s="23" t="s">
        <v>855</v>
      </c>
      <c r="V142" s="23"/>
      <c r="W142" s="94" t="s">
        <v>1454</v>
      </c>
      <c r="X142" s="93" t="s">
        <v>855</v>
      </c>
      <c r="Y142" s="22" t="s">
        <v>1612</v>
      </c>
      <c r="Z142" s="44">
        <v>1.665</v>
      </c>
      <c r="AA142" s="47" t="s">
        <v>861</v>
      </c>
      <c r="AB142" s="47" t="s">
        <v>861</v>
      </c>
      <c r="AC142" s="45" t="s">
        <v>990</v>
      </c>
      <c r="AD142" s="40" t="s">
        <v>861</v>
      </c>
      <c r="AE142" s="40" t="s">
        <v>1537</v>
      </c>
      <c r="AF142" s="52"/>
      <c r="AG142" s="45" t="str">
        <f>IF(Table4[[#This Row],[      sparsity]]="x",IF(ISNUMBER(SEARCH("SLAM",Table4[[#This Row],[ground-truth]])),TRUE,"-"),"-")</f>
        <v>-</v>
      </c>
      <c r="AH142" s="45" t="str">
        <f>IF(ISNUMBER(SEARCH("keyframe",Table4[[#This Row],[mapping]])),IF(ISNUMBER(SEARCH("odometry",Table4[[#This Row],[localization]])),TRUE,"-"),"-")</f>
        <v>-</v>
      </c>
      <c r="AI142" s="57" t="str">
        <f>IF(ISNUMBER(SEARCH("keyframe",Table4[[#This Row],[mapping]])),IF(ISNUMBER(SEARCH("bundle",Table4[[#This Row],[localization]])),TRUE,"-"),"-")</f>
        <v>-</v>
      </c>
      <c r="AJ142" s="57" t="str">
        <f>IF(AND(ISLOGICAL(Table4[[#This Row],[vo+key]]),ISLOGICAL(Table4[[#This Row],[ba+key]])),TRUE,"-")</f>
        <v>-</v>
      </c>
      <c r="AK142" s="57" t="str">
        <f>IF(AND(ISNUMBER(SEARCH("odometry",Table4[[#This Row],[localization]])),ISNUMBER(SEARCH("camera",Table4[[#This Row],[sensor]])),ISNUMBER(SEARCH("imu",Table4[[#This Row],[sensor]]))),TRUE,"-")</f>
        <v>-</v>
      </c>
      <c r="AL142" s="60" t="str">
        <f>IF(ISNUMBER(SEARCH("image matching",Table4[[#This Row],[localization]])),TRUE,"-")</f>
        <v>-</v>
      </c>
    </row>
    <row r="143" spans="1:38" ht="20.399999999999999" x14ac:dyDescent="0.3">
      <c r="A143" s="68" t="s">
        <v>294</v>
      </c>
      <c r="B143" s="68" t="s">
        <v>295</v>
      </c>
      <c r="C143" s="68" t="s">
        <v>296</v>
      </c>
      <c r="D143" s="89">
        <v>2022</v>
      </c>
      <c r="E143" s="68" t="s">
        <v>297</v>
      </c>
      <c r="F143" s="90" t="s">
        <v>802</v>
      </c>
      <c r="G143" s="91" t="str">
        <f>_xlfn.CONCAT("\cite{",Table4[[#This Row],[bibtex id]],"}")</f>
        <v>\cite{zhang-et-al:2022:3086822}</v>
      </c>
      <c r="H143" s="64" t="s">
        <v>855</v>
      </c>
      <c r="I143" s="63"/>
      <c r="J143" s="63" t="s">
        <v>1575</v>
      </c>
      <c r="K143" s="63" t="s">
        <v>1575</v>
      </c>
      <c r="L143" s="56" t="s">
        <v>1575</v>
      </c>
      <c r="M143" s="22" t="s">
        <v>1625</v>
      </c>
      <c r="N143" s="92" t="s">
        <v>861</v>
      </c>
      <c r="O143" s="93" t="s">
        <v>861</v>
      </c>
      <c r="P143" s="23"/>
      <c r="Q143" s="23" t="s">
        <v>855</v>
      </c>
      <c r="R143" s="64"/>
      <c r="S143" s="56" t="s">
        <v>855</v>
      </c>
      <c r="T143" s="23"/>
      <c r="U143" s="23" t="s">
        <v>855</v>
      </c>
      <c r="V143" s="23"/>
      <c r="W143" s="94" t="s">
        <v>1136</v>
      </c>
      <c r="X143" s="95" t="s">
        <v>861</v>
      </c>
      <c r="Y143" s="92" t="s">
        <v>1138</v>
      </c>
      <c r="Z143" s="44" t="s">
        <v>861</v>
      </c>
      <c r="AA143" s="47" t="s">
        <v>861</v>
      </c>
      <c r="AB143" s="47" t="s">
        <v>861</v>
      </c>
      <c r="AC143" s="45" t="s">
        <v>861</v>
      </c>
      <c r="AD143" s="40" t="s">
        <v>1590</v>
      </c>
      <c r="AE143" s="40" t="s">
        <v>1635</v>
      </c>
      <c r="AF143" s="52"/>
      <c r="AG143" s="45" t="str">
        <f>IF(Table4[[#This Row],[      sparsity]]="x",IF(ISNUMBER(SEARCH("SLAM",Table4[[#This Row],[ground-truth]])),TRUE,"-"),"-")</f>
        <v>-</v>
      </c>
      <c r="AH143" s="45" t="str">
        <f>IF(ISNUMBER(SEARCH("keyframe",Table4[[#This Row],[mapping]])),IF(ISNUMBER(SEARCH("odometry",Table4[[#This Row],[localization]])),TRUE,"-"),"-")</f>
        <v>-</v>
      </c>
      <c r="AI143" s="57" t="str">
        <f>IF(ISNUMBER(SEARCH("keyframe",Table4[[#This Row],[mapping]])),IF(ISNUMBER(SEARCH("bundle",Table4[[#This Row],[localization]])),TRUE,"-"),"-")</f>
        <v>-</v>
      </c>
      <c r="AJ143" s="57" t="str">
        <f>IF(AND(ISLOGICAL(Table4[[#This Row],[vo+key]]),ISLOGICAL(Table4[[#This Row],[ba+key]])),TRUE,"-")</f>
        <v>-</v>
      </c>
      <c r="AK143" s="57" t="str">
        <f>IF(AND(ISNUMBER(SEARCH("odometry",Table4[[#This Row],[localization]])),ISNUMBER(SEARCH("camera",Table4[[#This Row],[sensor]])),ISNUMBER(SEARCH("imu",Table4[[#This Row],[sensor]]))),TRUE,"-")</f>
        <v>-</v>
      </c>
      <c r="AL143" s="60" t="str">
        <f>IF(ISNUMBER(SEARCH("image matching",Table4[[#This Row],[localization]])),TRUE,"-")</f>
        <v>-</v>
      </c>
    </row>
    <row r="144" spans="1:38" ht="20.399999999999999" x14ac:dyDescent="0.3">
      <c r="A144" s="68" t="s">
        <v>550</v>
      </c>
      <c r="B144" s="68" t="s">
        <v>551</v>
      </c>
      <c r="C144" s="68" t="s">
        <v>552</v>
      </c>
      <c r="D144" s="89">
        <v>2022</v>
      </c>
      <c r="E144" s="68" t="s">
        <v>553</v>
      </c>
      <c r="F144" s="90" t="s">
        <v>803</v>
      </c>
      <c r="G144" s="91" t="str">
        <f>_xlfn.CONCAT("\cite{",Table4[[#This Row],[bibtex id]],"}")</f>
        <v>\cite{nguyen-et-al:2022:3094157}</v>
      </c>
      <c r="H144" s="64" t="s">
        <v>855</v>
      </c>
      <c r="I144" s="63" t="s">
        <v>1575</v>
      </c>
      <c r="J144" s="63" t="s">
        <v>1575</v>
      </c>
      <c r="K144" s="63" t="s">
        <v>1575</v>
      </c>
      <c r="L144" s="56" t="s">
        <v>1575</v>
      </c>
      <c r="M144" s="22" t="s">
        <v>1831</v>
      </c>
      <c r="N144" s="92" t="s">
        <v>861</v>
      </c>
      <c r="O144" s="93" t="s">
        <v>861</v>
      </c>
      <c r="P144" s="23"/>
      <c r="Q144" s="23" t="s">
        <v>855</v>
      </c>
      <c r="R144" s="64" t="s">
        <v>855</v>
      </c>
      <c r="S144" s="56"/>
      <c r="T144" s="23" t="s">
        <v>855</v>
      </c>
      <c r="U144" s="23"/>
      <c r="V144" s="23"/>
      <c r="W144" s="94" t="s">
        <v>1540</v>
      </c>
      <c r="X144" s="95" t="s">
        <v>861</v>
      </c>
      <c r="Y144" s="92" t="s">
        <v>861</v>
      </c>
      <c r="Z144" s="44" t="s">
        <v>861</v>
      </c>
      <c r="AA144" s="47" t="s">
        <v>861</v>
      </c>
      <c r="AB144" s="47" t="s">
        <v>861</v>
      </c>
      <c r="AC144" s="45" t="s">
        <v>861</v>
      </c>
      <c r="AD144" s="40" t="s">
        <v>1549</v>
      </c>
      <c r="AE144" s="40" t="s">
        <v>1719</v>
      </c>
      <c r="AF144" s="52"/>
      <c r="AG144" s="45" t="str">
        <f>IF(Table4[[#This Row],[      sparsity]]="x",IF(ISNUMBER(SEARCH("SLAM",Table4[[#This Row],[ground-truth]])),TRUE,"-"),"-")</f>
        <v>-</v>
      </c>
      <c r="AH144" s="45" t="str">
        <f>IF(ISNUMBER(SEARCH("keyframe",Table4[[#This Row],[mapping]])),IF(ISNUMBER(SEARCH("odometry",Table4[[#This Row],[localization]])),TRUE,"-"),"-")</f>
        <v>-</v>
      </c>
      <c r="AI144" s="57" t="str">
        <f>IF(ISNUMBER(SEARCH("keyframe",Table4[[#This Row],[mapping]])),IF(ISNUMBER(SEARCH("bundle",Table4[[#This Row],[localization]])),TRUE,"-"),"-")</f>
        <v>-</v>
      </c>
      <c r="AJ144" s="57" t="str">
        <f>IF(AND(ISLOGICAL(Table4[[#This Row],[vo+key]]),ISLOGICAL(Table4[[#This Row],[ba+key]])),TRUE,"-")</f>
        <v>-</v>
      </c>
      <c r="AK144" s="57" t="str">
        <f>IF(AND(ISNUMBER(SEARCH("odometry",Table4[[#This Row],[localization]])),ISNUMBER(SEARCH("camera",Table4[[#This Row],[sensor]])),ISNUMBER(SEARCH("imu",Table4[[#This Row],[sensor]]))),TRUE,"-")</f>
        <v>-</v>
      </c>
      <c r="AL144" s="60" t="str">
        <f>IF(ISNUMBER(SEARCH("image matching",Table4[[#This Row],[localization]])),TRUE,"-")</f>
        <v>-</v>
      </c>
    </row>
    <row r="145" spans="1:38" ht="20.399999999999999" x14ac:dyDescent="0.3">
      <c r="A145" s="68" t="s">
        <v>591</v>
      </c>
      <c r="B145" s="68" t="s">
        <v>592</v>
      </c>
      <c r="C145" s="68" t="s">
        <v>593</v>
      </c>
      <c r="D145" s="89">
        <v>2022</v>
      </c>
      <c r="E145" s="68" t="s">
        <v>594</v>
      </c>
      <c r="F145" s="90" t="s">
        <v>804</v>
      </c>
      <c r="G145" s="91" t="str">
        <f>_xlfn.CONCAT("\cite{",Table4[[#This Row],[bibtex id]],"}")</f>
        <v>\cite{bouaziz-et-al:2022:4}</v>
      </c>
      <c r="H145" s="64" t="s">
        <v>1575</v>
      </c>
      <c r="I145" s="63" t="s">
        <v>1575</v>
      </c>
      <c r="J145" s="63" t="s">
        <v>855</v>
      </c>
      <c r="K145" s="63" t="s">
        <v>855</v>
      </c>
      <c r="L145" s="56" t="s">
        <v>1575</v>
      </c>
      <c r="M145" s="22" t="s">
        <v>1739</v>
      </c>
      <c r="N145" s="22" t="s">
        <v>1662</v>
      </c>
      <c r="O145" s="93" t="s">
        <v>861</v>
      </c>
      <c r="P145" s="23" t="s">
        <v>855</v>
      </c>
      <c r="Q145" s="23" t="s">
        <v>855</v>
      </c>
      <c r="R145" s="64"/>
      <c r="S145" s="56" t="s">
        <v>855</v>
      </c>
      <c r="T145" s="23"/>
      <c r="U145" s="23" t="s">
        <v>855</v>
      </c>
      <c r="V145" s="23"/>
      <c r="W145" s="94" t="s">
        <v>1184</v>
      </c>
      <c r="X145" s="95" t="s">
        <v>861</v>
      </c>
      <c r="Y145" s="92" t="s">
        <v>861</v>
      </c>
      <c r="Z145" s="44" t="s">
        <v>861</v>
      </c>
      <c r="AA145" s="47" t="s">
        <v>861</v>
      </c>
      <c r="AB145" s="47" t="s">
        <v>861</v>
      </c>
      <c r="AC145" s="45" t="s">
        <v>861</v>
      </c>
      <c r="AD145" s="40" t="s">
        <v>1543</v>
      </c>
      <c r="AE145" s="40" t="s">
        <v>1759</v>
      </c>
      <c r="AF145" s="52"/>
      <c r="AG145" s="45" t="str">
        <f>IF(Table4[[#This Row],[      sparsity]]="x",IF(ISNUMBER(SEARCH("SLAM",Table4[[#This Row],[ground-truth]])),TRUE,"-"),"-")</f>
        <v>-</v>
      </c>
      <c r="AH145" s="45" t="str">
        <f>IF(ISNUMBER(SEARCH("keyframe",Table4[[#This Row],[mapping]])),IF(ISNUMBER(SEARCH("odometry",Table4[[#This Row],[localization]])),TRUE,"-"),"-")</f>
        <v>-</v>
      </c>
      <c r="AI145" s="57" t="str">
        <f>IF(ISNUMBER(SEARCH("keyframe",Table4[[#This Row],[mapping]])),IF(ISNUMBER(SEARCH("bundle",Table4[[#This Row],[localization]])),TRUE,"-"),"-")</f>
        <v>-</v>
      </c>
      <c r="AJ145" s="57" t="str">
        <f>IF(AND(ISLOGICAL(Table4[[#This Row],[vo+key]]),ISLOGICAL(Table4[[#This Row],[ba+key]])),TRUE,"-")</f>
        <v>-</v>
      </c>
      <c r="AK145" s="57" t="str">
        <f>IF(AND(ISNUMBER(SEARCH("odometry",Table4[[#This Row],[localization]])),ISNUMBER(SEARCH("camera",Table4[[#This Row],[sensor]])),ISNUMBER(SEARCH("imu",Table4[[#This Row],[sensor]]))),TRUE,"-")</f>
        <v>-</v>
      </c>
      <c r="AL145" s="60" t="str">
        <f>IF(ISNUMBER(SEARCH("image matching",Table4[[#This Row],[localization]])),TRUE,"-")</f>
        <v>-</v>
      </c>
    </row>
    <row r="146" spans="1:38" ht="20.399999999999999" x14ac:dyDescent="0.3">
      <c r="A146" s="68" t="s">
        <v>643</v>
      </c>
      <c r="B146" s="68" t="s">
        <v>644</v>
      </c>
      <c r="C146" s="68" t="s">
        <v>645</v>
      </c>
      <c r="D146" s="89">
        <v>2022</v>
      </c>
      <c r="E146" s="68" t="s">
        <v>646</v>
      </c>
      <c r="F146" s="90" t="s">
        <v>805</v>
      </c>
      <c r="G146" s="91" t="str">
        <f>_xlfn.CONCAT("\cite{",Table4[[#This Row],[bibtex id]],"}")</f>
        <v>\cite{du-et-al:2022:3028218}</v>
      </c>
      <c r="H146" s="64" t="s">
        <v>1575</v>
      </c>
      <c r="I146" s="63" t="s">
        <v>855</v>
      </c>
      <c r="J146" s="63" t="s">
        <v>1575</v>
      </c>
      <c r="K146" s="63" t="s">
        <v>1575</v>
      </c>
      <c r="L146" s="56" t="s">
        <v>1575</v>
      </c>
      <c r="M146" s="22" t="s">
        <v>1697</v>
      </c>
      <c r="N146" s="22" t="s">
        <v>1662</v>
      </c>
      <c r="O146" s="93" t="s">
        <v>861</v>
      </c>
      <c r="P146" s="23"/>
      <c r="Q146" s="23" t="s">
        <v>855</v>
      </c>
      <c r="R146" s="64" t="s">
        <v>855</v>
      </c>
      <c r="S146" s="56"/>
      <c r="T146" s="23"/>
      <c r="U146" s="23" t="s">
        <v>855</v>
      </c>
      <c r="V146" s="23"/>
      <c r="W146" s="94" t="s">
        <v>1322</v>
      </c>
      <c r="X146" s="95" t="s">
        <v>861</v>
      </c>
      <c r="Y146" s="92" t="s">
        <v>861</v>
      </c>
      <c r="Z146" s="44" t="s">
        <v>861</v>
      </c>
      <c r="AA146" s="47" t="s">
        <v>861</v>
      </c>
      <c r="AB146" s="47" t="s">
        <v>861</v>
      </c>
      <c r="AC146" s="45" t="s">
        <v>861</v>
      </c>
      <c r="AD146" s="40" t="s">
        <v>1544</v>
      </c>
      <c r="AE146" s="40" t="s">
        <v>1708</v>
      </c>
      <c r="AF146" s="52"/>
      <c r="AG146" s="45" t="str">
        <f>IF(Table4[[#This Row],[      sparsity]]="x",IF(ISNUMBER(SEARCH("SLAM",Table4[[#This Row],[ground-truth]])),TRUE,"-"),"-")</f>
        <v>-</v>
      </c>
      <c r="AH146" s="45" t="str">
        <f>IF(ISNUMBER(SEARCH("keyframe",Table4[[#This Row],[mapping]])),IF(ISNUMBER(SEARCH("odometry",Table4[[#This Row],[localization]])),TRUE,"-"),"-")</f>
        <v>-</v>
      </c>
      <c r="AI146" s="57" t="str">
        <f>IF(ISNUMBER(SEARCH("keyframe",Table4[[#This Row],[mapping]])),IF(ISNUMBER(SEARCH("bundle",Table4[[#This Row],[localization]])),TRUE,"-"),"-")</f>
        <v>-</v>
      </c>
      <c r="AJ146" s="57" t="str">
        <f>IF(AND(ISLOGICAL(Table4[[#This Row],[vo+key]]),ISLOGICAL(Table4[[#This Row],[ba+key]])),TRUE,"-")</f>
        <v>-</v>
      </c>
      <c r="AK146" s="57" t="str">
        <f>IF(AND(ISNUMBER(SEARCH("odometry",Table4[[#This Row],[localization]])),ISNUMBER(SEARCH("camera",Table4[[#This Row],[sensor]])),ISNUMBER(SEARCH("imu",Table4[[#This Row],[sensor]]))),TRUE,"-")</f>
        <v>-</v>
      </c>
      <c r="AL146" s="60" t="str">
        <f>IF(ISNUMBER(SEARCH("image matching",Table4[[#This Row],[localization]])),TRUE,"-")</f>
        <v>-</v>
      </c>
    </row>
    <row r="147" spans="1:38" ht="20.399999999999999" x14ac:dyDescent="0.3">
      <c r="A147" s="68" t="s">
        <v>634</v>
      </c>
      <c r="B147" s="68" t="s">
        <v>635</v>
      </c>
      <c r="C147" s="68" t="s">
        <v>636</v>
      </c>
      <c r="D147" s="89">
        <v>2022</v>
      </c>
      <c r="E147" s="68" t="s">
        <v>637</v>
      </c>
      <c r="F147" s="90" t="s">
        <v>806</v>
      </c>
      <c r="G147" s="91" t="str">
        <f>_xlfn.CONCAT("\cite{",Table4[[#This Row],[bibtex id]],"}")</f>
        <v>\cite{xing-et-al:2022:22062}</v>
      </c>
      <c r="H147" s="64" t="s">
        <v>1575</v>
      </c>
      <c r="I147" s="63" t="s">
        <v>855</v>
      </c>
      <c r="J147" s="63" t="s">
        <v>1575</v>
      </c>
      <c r="K147" s="63" t="s">
        <v>1575</v>
      </c>
      <c r="L147" s="56" t="s">
        <v>1575</v>
      </c>
      <c r="M147" s="22" t="s">
        <v>1739</v>
      </c>
      <c r="N147" s="22" t="s">
        <v>1662</v>
      </c>
      <c r="O147" s="93" t="s">
        <v>861</v>
      </c>
      <c r="P147" s="23"/>
      <c r="Q147" s="23" t="s">
        <v>855</v>
      </c>
      <c r="R147" s="64" t="s">
        <v>855</v>
      </c>
      <c r="S147" s="56" t="s">
        <v>855</v>
      </c>
      <c r="T147" s="23" t="s">
        <v>855</v>
      </c>
      <c r="U147" s="23" t="s">
        <v>855</v>
      </c>
      <c r="V147" s="23"/>
      <c r="W147" s="94" t="s">
        <v>1545</v>
      </c>
      <c r="X147" s="93" t="s">
        <v>855</v>
      </c>
      <c r="Y147" s="92" t="s">
        <v>861</v>
      </c>
      <c r="Z147" s="44" t="s">
        <v>861</v>
      </c>
      <c r="AA147" s="47" t="s">
        <v>861</v>
      </c>
      <c r="AB147" s="47" t="s">
        <v>861</v>
      </c>
      <c r="AC147" s="45" t="s">
        <v>861</v>
      </c>
      <c r="AD147" s="40" t="s">
        <v>1547</v>
      </c>
      <c r="AE147" s="40" t="s">
        <v>1788</v>
      </c>
      <c r="AF147" s="52"/>
      <c r="AG147" s="45" t="str">
        <f>IF(Table4[[#This Row],[      sparsity]]="x",IF(ISNUMBER(SEARCH("SLAM",Table4[[#This Row],[ground-truth]])),TRUE,"-"),"-")</f>
        <v>-</v>
      </c>
      <c r="AH147" s="45" t="str">
        <f>IF(ISNUMBER(SEARCH("keyframe",Table4[[#This Row],[mapping]])),IF(ISNUMBER(SEARCH("odometry",Table4[[#This Row],[localization]])),TRUE,"-"),"-")</f>
        <v>-</v>
      </c>
      <c r="AI147" s="57" t="str">
        <f>IF(ISNUMBER(SEARCH("keyframe",Table4[[#This Row],[mapping]])),IF(ISNUMBER(SEARCH("bundle",Table4[[#This Row],[localization]])),TRUE,"-"),"-")</f>
        <v>-</v>
      </c>
      <c r="AJ147" s="57" t="str">
        <f>IF(AND(ISLOGICAL(Table4[[#This Row],[vo+key]]),ISLOGICAL(Table4[[#This Row],[ba+key]])),TRUE,"-")</f>
        <v>-</v>
      </c>
      <c r="AK147" s="57" t="str">
        <f>IF(AND(ISNUMBER(SEARCH("odometry",Table4[[#This Row],[localization]])),ISNUMBER(SEARCH("camera",Table4[[#This Row],[sensor]])),ISNUMBER(SEARCH("imu",Table4[[#This Row],[sensor]]))),TRUE,"-")</f>
        <v>-</v>
      </c>
      <c r="AL147" s="60" t="str">
        <f>IF(ISNUMBER(SEARCH("image matching",Table4[[#This Row],[localization]])),TRUE,"-")</f>
        <v>-</v>
      </c>
    </row>
    <row r="148" spans="1:38" ht="30.6" x14ac:dyDescent="0.3">
      <c r="A148" s="68" t="s">
        <v>616</v>
      </c>
      <c r="B148" s="68" t="s">
        <v>617</v>
      </c>
      <c r="C148" s="68" t="s">
        <v>618</v>
      </c>
      <c r="D148" s="89">
        <v>2022</v>
      </c>
      <c r="E148" s="68" t="s">
        <v>619</v>
      </c>
      <c r="F148" s="90" t="s">
        <v>807</v>
      </c>
      <c r="G148" s="96" t="str">
        <f>_xlfn.CONCAT("\cite{",Table4[[#This Row],[bibtex id]],"}")</f>
        <v>\cite{hong-et-al:2022:02783649221080483}</v>
      </c>
      <c r="H148" s="64" t="s">
        <v>855</v>
      </c>
      <c r="I148" s="63" t="s">
        <v>1575</v>
      </c>
      <c r="J148" s="63" t="s">
        <v>1575</v>
      </c>
      <c r="K148" s="63" t="s">
        <v>1575</v>
      </c>
      <c r="L148" s="56" t="s">
        <v>1575</v>
      </c>
      <c r="M148" s="22" t="s">
        <v>1734</v>
      </c>
      <c r="N148" s="22" t="s">
        <v>1662</v>
      </c>
      <c r="O148" s="93" t="s">
        <v>861</v>
      </c>
      <c r="P148" s="23"/>
      <c r="Q148" s="23" t="s">
        <v>855</v>
      </c>
      <c r="R148" s="64"/>
      <c r="S148" s="56" t="s">
        <v>855</v>
      </c>
      <c r="T148" s="23"/>
      <c r="U148" s="23" t="s">
        <v>855</v>
      </c>
      <c r="V148" s="23"/>
      <c r="W148" s="94" t="s">
        <v>1448</v>
      </c>
      <c r="X148" s="95" t="s">
        <v>861</v>
      </c>
      <c r="Y148" s="92" t="s">
        <v>861</v>
      </c>
      <c r="Z148" s="44" t="s">
        <v>861</v>
      </c>
      <c r="AA148" s="47" t="s">
        <v>861</v>
      </c>
      <c r="AB148" s="47" t="s">
        <v>861</v>
      </c>
      <c r="AC148" s="45" t="s">
        <v>861</v>
      </c>
      <c r="AD148" s="40" t="s">
        <v>1548</v>
      </c>
      <c r="AE148" s="40" t="s">
        <v>1708</v>
      </c>
      <c r="AF148" s="52"/>
      <c r="AG148" s="45" t="str">
        <f>IF(Table4[[#This Row],[      sparsity]]="x",IF(ISNUMBER(SEARCH("SLAM",Table4[[#This Row],[ground-truth]])),TRUE,"-"),"-")</f>
        <v>-</v>
      </c>
      <c r="AH148" s="45" t="str">
        <f>IF(ISNUMBER(SEARCH("keyframe",Table4[[#This Row],[mapping]])),IF(ISNUMBER(SEARCH("odometry",Table4[[#This Row],[localization]])),TRUE,"-"),"-")</f>
        <v>-</v>
      </c>
      <c r="AI148" s="57" t="str">
        <f>IF(ISNUMBER(SEARCH("keyframe",Table4[[#This Row],[mapping]])),IF(ISNUMBER(SEARCH("bundle",Table4[[#This Row],[localization]])),TRUE,"-"),"-")</f>
        <v>-</v>
      </c>
      <c r="AJ148" s="57" t="str">
        <f>IF(AND(ISLOGICAL(Table4[[#This Row],[vo+key]]),ISLOGICAL(Table4[[#This Row],[ba+key]])),TRUE,"-")</f>
        <v>-</v>
      </c>
      <c r="AK148" s="57" t="str">
        <f>IF(AND(ISNUMBER(SEARCH("odometry",Table4[[#This Row],[localization]])),ISNUMBER(SEARCH("camera",Table4[[#This Row],[sensor]])),ISNUMBER(SEARCH("imu",Table4[[#This Row],[sensor]]))),TRUE,"-")</f>
        <v>-</v>
      </c>
      <c r="AL148" s="60" t="str">
        <f>IF(ISNUMBER(SEARCH("image matching",Table4[[#This Row],[localization]])),TRUE,"-")</f>
        <v>-</v>
      </c>
    </row>
    <row r="149" spans="1:38" s="41" customFormat="1" x14ac:dyDescent="0.3">
      <c r="A149" s="69"/>
      <c r="B149" s="69"/>
      <c r="C149" s="69"/>
      <c r="D149" s="69"/>
      <c r="E149" s="69"/>
      <c r="F149" s="69"/>
      <c r="G149" s="97" t="s">
        <v>1727</v>
      </c>
      <c r="H149" s="98">
        <f>COUNTIF(Table4[[      appearance]],"x")</f>
        <v>76</v>
      </c>
      <c r="I149" s="98">
        <f>COUNTIF(Table4[[      dynamic]],"x")</f>
        <v>32</v>
      </c>
      <c r="J149" s="98">
        <f>COUNTIF(Table4[[      sparsity]],"x")</f>
        <v>46</v>
      </c>
      <c r="K149" s="98">
        <f>COUNTIF(Table4[      multi-session],"x")</f>
        <v>12</v>
      </c>
      <c r="L149" s="98">
        <f>COUNTIF(Table4[[      computational]],"x")</f>
        <v>21</v>
      </c>
      <c r="M149" s="69"/>
      <c r="N149" s="69"/>
      <c r="O149" s="98"/>
      <c r="P149" s="98"/>
      <c r="Q149" s="98"/>
      <c r="R149" s="98"/>
      <c r="S149" s="98"/>
      <c r="T149" s="98"/>
      <c r="U149" s="98"/>
      <c r="V149" s="98"/>
      <c r="W149" s="69"/>
      <c r="X149" s="98"/>
      <c r="Y149" s="69"/>
      <c r="Z149" s="46"/>
      <c r="AA149" s="46"/>
      <c r="AB149" s="46"/>
      <c r="AC149" s="46"/>
      <c r="AD149" s="42"/>
      <c r="AF149" s="53"/>
      <c r="AG149" s="46"/>
      <c r="AH149" s="46"/>
    </row>
  </sheetData>
  <mergeCells count="4">
    <mergeCell ref="P2:Q2"/>
    <mergeCell ref="R2:V2"/>
    <mergeCell ref="Z2:AC2"/>
    <mergeCell ref="R3:V3"/>
  </mergeCells>
  <phoneticPr fontId="5" type="noConversion"/>
  <hyperlinks>
    <hyperlink ref="F5" r:id="rId1" xr:uid="{8CE10093-BE88-4EEC-8372-A531CE50B258}"/>
    <hyperlink ref="F6" r:id="rId2" xr:uid="{F5995C2F-B0A7-4CA2-AF1E-911EF9AB1486}"/>
    <hyperlink ref="F7" r:id="rId3" xr:uid="{480C5512-1EE0-4D56-83E1-5BB71BE4A233}"/>
    <hyperlink ref="F8" r:id="rId4" xr:uid="{290F8406-986D-40AA-8955-3F68FC3CE325}"/>
    <hyperlink ref="F9" r:id="rId5" xr:uid="{68E70ACB-19A9-420C-8C1E-0C6777BFA9F0}"/>
    <hyperlink ref="F10" r:id="rId6" xr:uid="{D4A349D9-74BC-4643-A48A-9208DBBA3548}"/>
    <hyperlink ref="F11" r:id="rId7" xr:uid="{A1CB25FC-D017-4E2B-8056-CD9DE245315F}"/>
    <hyperlink ref="F12" r:id="rId8" xr:uid="{681BF420-0772-4161-A111-B072632313EB}"/>
    <hyperlink ref="F13" r:id="rId9" xr:uid="{EC36C47C-2259-4412-809C-9EB80FAC64F2}"/>
    <hyperlink ref="F14" r:id="rId10" xr:uid="{DB134FF7-7889-4A90-92A5-0A33D4455615}"/>
    <hyperlink ref="F15" r:id="rId11" xr:uid="{B78448A8-42C5-47D0-A79E-C70AED16B673}"/>
    <hyperlink ref="F16" r:id="rId12" xr:uid="{EEDAFDD7-F604-4FE0-BC26-6FA1F6E0D99E}"/>
    <hyperlink ref="F17" r:id="rId13" xr:uid="{8B8A1288-9E59-47C7-B28A-90F518602236}"/>
    <hyperlink ref="F18" r:id="rId14" xr:uid="{705E0477-D1D2-4672-8464-512CBED78CB1}"/>
    <hyperlink ref="F19" r:id="rId15" xr:uid="{2D881951-6F5F-4585-9CF3-22A9008E6699}"/>
    <hyperlink ref="F20" r:id="rId16" xr:uid="{DE55B3F2-F1A9-4A76-895E-C451C957E473}"/>
    <hyperlink ref="F21" r:id="rId17" xr:uid="{717CE385-F53D-4ACA-A8E5-73554586DEC1}"/>
    <hyperlink ref="F22" r:id="rId18" xr:uid="{1530C19D-4CF2-4367-9A64-9103FEDDD24E}"/>
    <hyperlink ref="F23" r:id="rId19" xr:uid="{C5BB7326-03EF-4193-B0E4-BA4E4D41C4AE}"/>
    <hyperlink ref="F24" r:id="rId20" xr:uid="{3F0F5D87-E3D4-4E50-B794-25966151E804}"/>
    <hyperlink ref="F25" r:id="rId21" xr:uid="{E0D541CA-066B-42BB-BE3A-9D086766B979}"/>
    <hyperlink ref="F26" r:id="rId22" xr:uid="{D356EE36-2BCC-4B80-9897-3101F46E5975}"/>
    <hyperlink ref="F27" r:id="rId23" xr:uid="{B69DF991-C3B4-4B5D-9418-2B06E72380AB}"/>
    <hyperlink ref="F28" r:id="rId24" xr:uid="{F831B351-FE8C-4E67-A41C-85A356695A39}"/>
    <hyperlink ref="F29" r:id="rId25" xr:uid="{5039B12F-6E49-4349-AA05-68F7982AA362}"/>
    <hyperlink ref="F30" r:id="rId26" xr:uid="{252931F0-80A4-4AFC-8DB9-D29A1FEFACAD}"/>
    <hyperlink ref="F31" r:id="rId27" xr:uid="{FD59C87D-5F58-45DB-8D3F-85C061D7EEC6}"/>
    <hyperlink ref="F32" r:id="rId28" xr:uid="{AC5456E0-A638-45F7-B6A6-A2A968812447}"/>
    <hyperlink ref="F33" r:id="rId29" xr:uid="{4C9DB14F-F9B2-4BCD-897C-E72003A064FE}"/>
    <hyperlink ref="F34" r:id="rId30" xr:uid="{1F57FA4B-CCE1-4BC3-B468-A66A8BA737DD}"/>
    <hyperlink ref="F35" r:id="rId31" xr:uid="{2D846B7B-3D06-4B77-A740-E74B6288F533}"/>
    <hyperlink ref="F36" r:id="rId32" xr:uid="{EC7F9C6A-63BD-4921-A81E-BA31DE5DB6A4}"/>
    <hyperlink ref="F37" r:id="rId33" xr:uid="{32FE5B3B-77B9-438D-9E18-4961A2613322}"/>
    <hyperlink ref="F38" r:id="rId34" xr:uid="{495989CF-E093-42DE-ACA5-720D5E70FF28}"/>
    <hyperlink ref="F39" r:id="rId35" xr:uid="{3A4E4603-547A-4133-9499-B83127B0F689}"/>
    <hyperlink ref="F40" r:id="rId36" xr:uid="{AE136E4F-E94F-4E98-AFE8-1B87B2E77384}"/>
    <hyperlink ref="F41" r:id="rId37" xr:uid="{62536154-AA48-40B1-9879-9DD0D5513405}"/>
    <hyperlink ref="F42" r:id="rId38" xr:uid="{FD43D2BB-F724-4736-8A55-117ED5D5E87C}"/>
    <hyperlink ref="F43" r:id="rId39" xr:uid="{02CBD641-780A-45F6-9C74-23B3044FFAF5}"/>
    <hyperlink ref="F44" r:id="rId40" xr:uid="{FFA58E2F-3581-4C1C-9CD8-8431A1F98CC0}"/>
    <hyperlink ref="F45" r:id="rId41" xr:uid="{9500D5C0-815E-4BD4-91A1-AB91C2012E84}"/>
    <hyperlink ref="F46" r:id="rId42" xr:uid="{486B7453-6A8D-49CB-AD41-99F52B60A79C}"/>
    <hyperlink ref="F47" r:id="rId43" xr:uid="{8D10EE8D-5872-4DDC-8C54-D1A650426A0C}"/>
    <hyperlink ref="F48" r:id="rId44" xr:uid="{2148DC44-18FC-46BA-82DE-80A13F89FC41}"/>
    <hyperlink ref="F49" r:id="rId45" xr:uid="{7574CD82-C75C-46ED-B5F8-C5962FC6BD25}"/>
    <hyperlink ref="F50" r:id="rId46" xr:uid="{75B992FD-EB1D-4C21-BAE3-8990CBF8C030}"/>
    <hyperlink ref="F51" r:id="rId47" xr:uid="{293A6C94-A9FB-44EF-955E-7B8364B97F9D}"/>
    <hyperlink ref="F52" r:id="rId48" xr:uid="{6783C422-E8D5-42CB-8B5C-55F7037B04AE}"/>
    <hyperlink ref="F53" r:id="rId49" xr:uid="{267E3E02-BF79-433F-9B3C-D912E6C6CE02}"/>
    <hyperlink ref="F54" r:id="rId50" xr:uid="{4655D0F1-370D-459A-A6C7-5C1781E72EC4}"/>
    <hyperlink ref="F55" r:id="rId51" xr:uid="{F2AB533F-C924-4E0C-9538-8F69B2202663}"/>
    <hyperlink ref="F56" r:id="rId52" xr:uid="{9933308A-D65E-4A42-B520-5217600ACA94}"/>
    <hyperlink ref="F57" r:id="rId53" xr:uid="{E228B9CE-FB96-4DAE-AB01-1809AE6E98B6}"/>
    <hyperlink ref="F58" r:id="rId54" xr:uid="{0D8E8500-EDA5-431F-8729-35DD14BD7F4D}"/>
    <hyperlink ref="F59" r:id="rId55" xr:uid="{BEA7F1D2-FF76-439B-9926-B03A0EC7F342}"/>
    <hyperlink ref="F60" r:id="rId56" xr:uid="{9E5946A4-3BFB-4A61-94E1-2D9DA44684D8}"/>
    <hyperlink ref="F61" r:id="rId57" xr:uid="{C30EE7E8-38ED-4FA8-944A-2D88DA844F21}"/>
    <hyperlink ref="F62" r:id="rId58" xr:uid="{C34A5694-4839-431D-B00F-3329524EF388}"/>
    <hyperlink ref="F63" r:id="rId59" xr:uid="{4E643CF8-4B4F-4FF5-A22B-029AD76DBE74}"/>
    <hyperlink ref="F64" r:id="rId60" xr:uid="{35AEEA08-9D94-4191-8434-7125B49C8195}"/>
    <hyperlink ref="F65" r:id="rId61" xr:uid="{34056830-7760-423A-9574-186DF3BF7F4B}"/>
    <hyperlink ref="F66" r:id="rId62" xr:uid="{CE9F6442-FD3F-4871-9B97-F99866BCD256}"/>
    <hyperlink ref="F67" r:id="rId63" xr:uid="{597B30AC-5F83-4FD6-AACE-31309F82BF5C}"/>
    <hyperlink ref="F68" r:id="rId64" xr:uid="{A38350DE-BE55-43E8-AC9D-FAE4B5765D1C}"/>
    <hyperlink ref="F69" r:id="rId65" xr:uid="{D1644408-A89C-4904-903D-A78AE927310B}"/>
    <hyperlink ref="F70" r:id="rId66" xr:uid="{32B0D93B-E428-4720-8C64-3CE145B28925}"/>
    <hyperlink ref="F71" r:id="rId67" xr:uid="{08398D4A-71D0-4981-99D7-B196E55D6917}"/>
    <hyperlink ref="F72" r:id="rId68" xr:uid="{2DBE501A-3AD6-4E07-A68E-344E4E6630EB}"/>
    <hyperlink ref="F73" r:id="rId69" xr:uid="{8B629AAD-8F6F-4A09-9F93-9E68FEDC800A}"/>
    <hyperlink ref="F74" r:id="rId70" xr:uid="{A5A64DF5-30A5-401D-B97C-6817DD1B9E7C}"/>
    <hyperlink ref="F75" r:id="rId71" xr:uid="{5A7FCAD3-9918-4445-9BAB-20CD662EE596}"/>
    <hyperlink ref="F76" r:id="rId72" xr:uid="{37BD30C1-1F60-42D1-AF2E-B0121965C37D}"/>
    <hyperlink ref="F77" r:id="rId73" xr:uid="{B0B2413D-D416-4215-A1A6-D48215DF78FD}"/>
    <hyperlink ref="F78" r:id="rId74" xr:uid="{02CCAC61-1196-4C93-8BD7-751006886B08}"/>
    <hyperlink ref="F79" r:id="rId75" xr:uid="{27673EB7-813B-4D25-AAD0-B79DF1F5A4AC}"/>
    <hyperlink ref="F80" r:id="rId76" xr:uid="{BDEF64AE-C050-4535-AA19-49E513FECAE4}"/>
    <hyperlink ref="F81" r:id="rId77" xr:uid="{C98706A3-676F-44A4-890B-1A1E5EA12C7D}"/>
    <hyperlink ref="F82" r:id="rId78" xr:uid="{D06DD93F-CB95-4FBC-84F4-530B4FE6727D}"/>
    <hyperlink ref="F83" r:id="rId79" xr:uid="{EDB3C508-0D43-42A0-A142-4864CE3A2512}"/>
    <hyperlink ref="F84" r:id="rId80" xr:uid="{A1921E59-C283-47E4-B49F-AF5C01FDB012}"/>
    <hyperlink ref="F85" r:id="rId81" xr:uid="{DD3AC629-4569-49EF-8CF4-6D482F2E26FD}"/>
    <hyperlink ref="F86" r:id="rId82" xr:uid="{FA94900D-7188-4C46-B7FF-4B5F887045F8}"/>
    <hyperlink ref="F87" r:id="rId83" xr:uid="{E1CEDE79-8615-4FD7-BA34-5A8F15BA3D75}"/>
    <hyperlink ref="F88" r:id="rId84" xr:uid="{1D3F0207-4965-43E8-BEE9-CCD3B9E58AB6}"/>
    <hyperlink ref="F89" r:id="rId85" xr:uid="{B440974E-A5F1-4867-BDCF-CA8FD01BA42E}"/>
    <hyperlink ref="F90" r:id="rId86" xr:uid="{1CA32C81-28C8-427A-A25B-BA9F6A465265}"/>
    <hyperlink ref="F91" r:id="rId87" xr:uid="{E215F67F-3713-46AD-9D38-16E4425AD5C1}"/>
    <hyperlink ref="F92" r:id="rId88" xr:uid="{608BD156-F423-426C-B1A6-B4969E0004E4}"/>
    <hyperlink ref="F93" r:id="rId89" xr:uid="{49D318F3-403B-44E5-A45C-30E5E28CA349}"/>
    <hyperlink ref="F94" r:id="rId90" xr:uid="{E078BC4A-BE0E-480A-BFA2-C529ABD4449E}"/>
    <hyperlink ref="F95" r:id="rId91" xr:uid="{0ED28926-4DFF-4284-A45C-3464C54112CF}"/>
    <hyperlink ref="F96" r:id="rId92" xr:uid="{A39B113C-D220-44F1-BDA8-53A5EBF1CD36}"/>
    <hyperlink ref="F97" r:id="rId93" xr:uid="{25B3843D-8012-45BF-887B-43BA46D54288}"/>
    <hyperlink ref="F98" r:id="rId94" xr:uid="{2260B280-9B1C-43A7-9713-A8023AEB735A}"/>
    <hyperlink ref="F99" r:id="rId95" xr:uid="{DA181240-8119-450F-AF6F-DBB8ECDE05D5}"/>
    <hyperlink ref="F100" r:id="rId96" xr:uid="{D6C72152-919D-4163-8D0C-D5C93E2AF2E5}"/>
    <hyperlink ref="F101" r:id="rId97" xr:uid="{9B39294C-EF9E-4DEC-8B89-A9149016AEBB}"/>
    <hyperlink ref="F102" r:id="rId98" xr:uid="{275A4A50-B5A3-480B-A78E-6519496DE638}"/>
    <hyperlink ref="F103" r:id="rId99" xr:uid="{8EFB5559-4E47-47A5-8ACA-5FCC6AC9EF38}"/>
    <hyperlink ref="F104" r:id="rId100" xr:uid="{BA3F5CB8-CFC4-4842-96D7-8C273BC657DE}"/>
    <hyperlink ref="F105" r:id="rId101" xr:uid="{847F7D96-3A3C-4D10-94C0-9C89437B6F33}"/>
    <hyperlink ref="F106" r:id="rId102" xr:uid="{A9E46F07-A76E-48AF-A21B-82F8DBFB0DB1}"/>
    <hyperlink ref="F107" r:id="rId103" xr:uid="{8F657D28-0319-49CF-A3CE-BCE4618B165E}"/>
    <hyperlink ref="F108" r:id="rId104" xr:uid="{0EC46365-109A-4514-AA94-5BDACA64EB4F}"/>
    <hyperlink ref="F109" r:id="rId105" xr:uid="{785227CE-E0C7-4689-A74A-E1A9C2AF0C70}"/>
    <hyperlink ref="F110" r:id="rId106" xr:uid="{74F7EC63-5E96-4D4D-8996-527932581C96}"/>
    <hyperlink ref="F111" r:id="rId107" xr:uid="{EDB2B345-7BDB-4EA5-8E0D-F38B9B4F0FF7}"/>
    <hyperlink ref="F112" r:id="rId108" xr:uid="{A2369C5D-ECF1-4B90-8EB4-A89C2252A8B2}"/>
    <hyperlink ref="F113" r:id="rId109" xr:uid="{48099792-88F7-4990-B8F1-50F95AF7AF80}"/>
    <hyperlink ref="F114" r:id="rId110" xr:uid="{C9491778-D667-4A14-979B-C5AF741E0CEC}"/>
    <hyperlink ref="F115" r:id="rId111" xr:uid="{69C75C9D-1F23-419F-A63F-E27D93F26A31}"/>
    <hyperlink ref="F116" r:id="rId112" xr:uid="{ACD11429-34E8-449D-BEB1-A3491D954DA7}"/>
    <hyperlink ref="F117" r:id="rId113" xr:uid="{6E9F6392-CAE6-4B33-B998-A26A08AEC197}"/>
    <hyperlink ref="F118" r:id="rId114" xr:uid="{99E7B2DB-8FE8-4C03-88BE-1DAD94A8DDBB}"/>
    <hyperlink ref="F119" r:id="rId115" xr:uid="{3E77A428-C198-4A7E-8A99-D4A29E339E7E}"/>
    <hyperlink ref="F120" r:id="rId116" xr:uid="{35E6BB41-9477-4937-985B-00324B06202F}"/>
    <hyperlink ref="F121" r:id="rId117" xr:uid="{CE592118-3457-4534-A5BE-45D772676E29}"/>
    <hyperlink ref="F122" r:id="rId118" xr:uid="{8EBEE70A-A8EA-4D88-AE20-DE4DF578DC58}"/>
    <hyperlink ref="F123" r:id="rId119" xr:uid="{0DD3195F-5F85-488F-9CAA-A69140307909}"/>
    <hyperlink ref="F124" r:id="rId120" xr:uid="{4CD0F0F3-F7FA-4152-A668-261AB4072726}"/>
    <hyperlink ref="F125" r:id="rId121" xr:uid="{42A12E93-CF7F-40DA-B7A6-6B13B8BC84AF}"/>
    <hyperlink ref="F126" r:id="rId122" xr:uid="{2A7B54D2-902C-4CEB-95E7-D649D614478E}"/>
    <hyperlink ref="F127" r:id="rId123" xr:uid="{391B5454-3870-4474-AADC-FE3933EE0D41}"/>
    <hyperlink ref="F128" r:id="rId124" xr:uid="{29EBA743-DF61-4ED2-970E-04D444720072}"/>
    <hyperlink ref="F129" r:id="rId125" xr:uid="{938FD5D9-FBBA-442D-91FB-B1A7D29A299F}"/>
    <hyperlink ref="F130" r:id="rId126" xr:uid="{829A8E2B-FC46-4A64-957B-985558BD7B70}"/>
    <hyperlink ref="F131" r:id="rId127" xr:uid="{6BB308B4-619B-4295-86CA-156F3220EA2E}"/>
    <hyperlink ref="F132" r:id="rId128" xr:uid="{46C48083-7370-4DEF-BF90-F7C7591871F4}"/>
    <hyperlink ref="F133" r:id="rId129" xr:uid="{54C1F783-2C9B-45C3-AF4A-6C50277C1E9D}"/>
    <hyperlink ref="F134" r:id="rId130" xr:uid="{7C739B6C-EEC7-4081-BB2E-1A75E744B66F}"/>
    <hyperlink ref="F135" r:id="rId131" xr:uid="{8B5A1933-0761-4819-BD67-34E40AA7588D}"/>
    <hyperlink ref="F136" r:id="rId132" xr:uid="{326DEF9B-C9B8-4CD4-8A1D-58F9C4691E1D}"/>
    <hyperlink ref="F137" r:id="rId133" xr:uid="{EB52212D-3F15-4029-9A3A-598974096CFA}"/>
    <hyperlink ref="F138" r:id="rId134" xr:uid="{946BC056-947C-47DB-B1AB-531EEA3E4C21}"/>
    <hyperlink ref="F139" r:id="rId135" xr:uid="{5B6D50EB-4049-4BB9-96D6-D8CC10028A4B}"/>
    <hyperlink ref="F140" r:id="rId136" xr:uid="{F966E9AA-7A9E-4A50-8400-83C2B8AC908F}"/>
    <hyperlink ref="F141" r:id="rId137" xr:uid="{B29CA92F-40F1-4BEE-AF9E-8644C3480E56}"/>
    <hyperlink ref="F142" r:id="rId138" xr:uid="{1F107A5D-349A-4328-88D7-30507A2A7E00}"/>
    <hyperlink ref="F143" r:id="rId139" xr:uid="{060E7C55-7787-4314-A321-99E10E22D547}"/>
    <hyperlink ref="F144" r:id="rId140" xr:uid="{FDC0FA6A-E710-4504-8D19-D188098D036E}"/>
    <hyperlink ref="F145" r:id="rId141" xr:uid="{8F1EBA26-AD99-48EF-9E12-01D6A259F4B7}"/>
    <hyperlink ref="F146" r:id="rId142" xr:uid="{8CEE6F82-514C-4808-BB9E-055C963FF892}"/>
    <hyperlink ref="F147" r:id="rId143" xr:uid="{F8D854E6-C103-4B22-851A-CD8739973333}"/>
    <hyperlink ref="F148" r:id="rId144" xr:uid="{A4293884-029A-4A90-90C0-3344520D72D5}"/>
  </hyperlinks>
  <pageMargins left="0.7" right="0.7" top="0.75" bottom="0.75" header="0.3" footer="0.3"/>
  <pageSetup paperSize="9" orientation="portrait" r:id="rId145"/>
  <tableParts count="1">
    <tablePart r:id="rId146"/>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7A565-7AD1-468F-9572-E77C29442529}">
  <dimension ref="A1:S145"/>
  <sheetViews>
    <sheetView zoomScaleNormal="100" workbookViewId="0">
      <pane xSplit="4" topLeftCell="E1" activePane="topRight" state="frozen"/>
      <selection sqref="A1:E1"/>
      <selection pane="topRight" activeCell="E1" sqref="E1"/>
    </sheetView>
  </sheetViews>
  <sheetFormatPr defaultColWidth="8.88671875" defaultRowHeight="10.199999999999999" x14ac:dyDescent="0.3"/>
  <cols>
    <col min="1" max="1" width="10.6640625" style="11" customWidth="1"/>
    <col min="2" max="2" width="25.6640625" style="11" customWidth="1"/>
    <col min="3" max="3" width="15.6640625" style="11" customWidth="1"/>
    <col min="4" max="4" width="5.6640625" style="14" customWidth="1"/>
    <col min="5" max="7" width="10.6640625" style="11" customWidth="1"/>
    <col min="8" max="17" width="25.6640625" style="12" customWidth="1"/>
    <col min="18" max="19" width="25.6640625" style="19" customWidth="1"/>
    <col min="20" max="16384" width="8.88671875" style="11"/>
  </cols>
  <sheetData>
    <row r="1" spans="1:19" s="4" customFormat="1" x14ac:dyDescent="0.2">
      <c r="A1" s="4" t="s">
        <v>808</v>
      </c>
      <c r="B1" s="4" t="s">
        <v>2</v>
      </c>
      <c r="C1" s="4" t="s">
        <v>3</v>
      </c>
      <c r="D1" s="13" t="s">
        <v>4</v>
      </c>
      <c r="E1" s="4" t="s">
        <v>5</v>
      </c>
      <c r="F1" s="4" t="s">
        <v>6</v>
      </c>
      <c r="G1" s="17" t="s">
        <v>1128</v>
      </c>
      <c r="H1" s="10" t="s">
        <v>813</v>
      </c>
      <c r="I1" s="10" t="s">
        <v>814</v>
      </c>
      <c r="J1" s="10" t="s">
        <v>815</v>
      </c>
      <c r="K1" s="10" t="s">
        <v>816</v>
      </c>
      <c r="L1" s="10" t="s">
        <v>817</v>
      </c>
      <c r="M1" s="10" t="s">
        <v>818</v>
      </c>
      <c r="N1" s="10" t="s">
        <v>819</v>
      </c>
      <c r="O1" s="10" t="s">
        <v>820</v>
      </c>
      <c r="P1" s="10" t="s">
        <v>821</v>
      </c>
      <c r="Q1" s="10" t="s">
        <v>822</v>
      </c>
      <c r="R1" s="10" t="s">
        <v>1132</v>
      </c>
      <c r="S1" s="10" t="s">
        <v>1133</v>
      </c>
    </row>
    <row r="2" spans="1:19" ht="20.399999999999999" x14ac:dyDescent="0.3">
      <c r="A2" s="11" t="s">
        <v>16</v>
      </c>
      <c r="B2" s="11" t="s">
        <v>17</v>
      </c>
      <c r="C2" s="11" t="s">
        <v>18</v>
      </c>
      <c r="D2" s="14">
        <v>2002</v>
      </c>
      <c r="E2" s="11" t="s">
        <v>19</v>
      </c>
      <c r="F2" s="24" t="s">
        <v>665</v>
      </c>
      <c r="G2" s="11" t="str">
        <f>_xlfn.CONCAT("\cite{",data[[#This Row],[bibtex id]],"}")</f>
        <v>\cite{davison-murray:2002:1017615}</v>
      </c>
      <c r="H2" s="12" t="s">
        <v>1151</v>
      </c>
      <c r="I2" s="12" t="s">
        <v>1127</v>
      </c>
      <c r="J2" s="12" t="s">
        <v>1171</v>
      </c>
      <c r="K2" s="20" t="s">
        <v>861</v>
      </c>
      <c r="L2" s="12" t="s">
        <v>1129</v>
      </c>
      <c r="M2" s="12" t="s">
        <v>1130</v>
      </c>
      <c r="N2" s="12" t="s">
        <v>1143</v>
      </c>
      <c r="O2" s="12" t="s">
        <v>1131</v>
      </c>
      <c r="P2" s="12" t="s">
        <v>1139</v>
      </c>
      <c r="Q2" s="20" t="s">
        <v>861</v>
      </c>
      <c r="R2" s="20" t="s">
        <v>861</v>
      </c>
      <c r="S2" s="20" t="s">
        <v>861</v>
      </c>
    </row>
    <row r="3" spans="1:19" ht="20.399999999999999" x14ac:dyDescent="0.3">
      <c r="A3" s="11" t="s">
        <v>79</v>
      </c>
      <c r="B3" s="11" t="s">
        <v>80</v>
      </c>
      <c r="C3" s="11" t="s">
        <v>81</v>
      </c>
      <c r="D3" s="14">
        <v>2007</v>
      </c>
      <c r="E3" s="11" t="s">
        <v>82</v>
      </c>
      <c r="F3" s="24" t="s">
        <v>666</v>
      </c>
      <c r="G3" s="11" t="str">
        <f>_xlfn.CONCAT("\cite{",data[[#This Row],[bibtex id]],"}")</f>
        <v>\cite{filliat:2007:364080}</v>
      </c>
      <c r="H3" s="12" t="s">
        <v>1134</v>
      </c>
      <c r="I3" s="12" t="s">
        <v>1140</v>
      </c>
      <c r="J3" s="12" t="s">
        <v>1141</v>
      </c>
      <c r="K3" s="20" t="s">
        <v>861</v>
      </c>
      <c r="L3" s="12" t="s">
        <v>1135</v>
      </c>
      <c r="M3" s="12" t="s">
        <v>1130</v>
      </c>
      <c r="N3" s="12" t="s">
        <v>1136</v>
      </c>
      <c r="O3" s="12" t="s">
        <v>1137</v>
      </c>
      <c r="P3" s="12" t="s">
        <v>1138</v>
      </c>
      <c r="Q3" s="20" t="s">
        <v>861</v>
      </c>
      <c r="R3" s="20" t="s">
        <v>861</v>
      </c>
      <c r="S3" s="20" t="s">
        <v>861</v>
      </c>
    </row>
    <row r="4" spans="1:19" ht="20.399999999999999" x14ac:dyDescent="0.3">
      <c r="A4" s="11" t="s">
        <v>275</v>
      </c>
      <c r="B4" s="11" t="s">
        <v>276</v>
      </c>
      <c r="C4" s="11" t="s">
        <v>277</v>
      </c>
      <c r="D4" s="14">
        <v>2009</v>
      </c>
      <c r="E4" s="11" t="s">
        <v>278</v>
      </c>
      <c r="F4" s="24" t="s">
        <v>667</v>
      </c>
      <c r="G4" s="11" t="str">
        <f>_xlfn.CONCAT("\cite{",data[[#This Row],[bibtex id]],"}")</f>
        <v>\cite{konolige-bowman:2009:5354121}</v>
      </c>
      <c r="H4" s="12" t="s">
        <v>1152</v>
      </c>
      <c r="I4" s="12" t="s">
        <v>1272</v>
      </c>
      <c r="J4" s="12" t="s">
        <v>1168</v>
      </c>
      <c r="K4" s="20" t="s">
        <v>861</v>
      </c>
      <c r="L4" s="12" t="s">
        <v>1129</v>
      </c>
      <c r="M4" s="12" t="s">
        <v>1130</v>
      </c>
      <c r="N4" s="12" t="s">
        <v>1153</v>
      </c>
      <c r="O4" s="12" t="s">
        <v>1217</v>
      </c>
      <c r="P4" s="20" t="s">
        <v>861</v>
      </c>
      <c r="Q4" s="20" t="s">
        <v>861</v>
      </c>
      <c r="R4" s="20" t="s">
        <v>861</v>
      </c>
      <c r="S4" s="20" t="s">
        <v>1154</v>
      </c>
    </row>
    <row r="5" spans="1:19" ht="20.399999999999999" x14ac:dyDescent="0.3">
      <c r="A5" s="11" t="s">
        <v>337</v>
      </c>
      <c r="B5" s="11" t="s">
        <v>338</v>
      </c>
      <c r="C5" s="11" t="s">
        <v>339</v>
      </c>
      <c r="D5" s="14">
        <v>2009</v>
      </c>
      <c r="E5" s="11" t="s">
        <v>340</v>
      </c>
      <c r="F5" s="24" t="s">
        <v>668</v>
      </c>
      <c r="G5" s="11" t="str">
        <f>_xlfn.CONCAT("\cite{",data[[#This Row],[bibtex id]],"}")</f>
        <v>\cite{bosse-zlot:2009:009}</v>
      </c>
      <c r="H5" s="12" t="s">
        <v>1134</v>
      </c>
      <c r="I5" s="12" t="s">
        <v>1211</v>
      </c>
      <c r="J5" s="12" t="s">
        <v>1178</v>
      </c>
      <c r="K5" s="20" t="s">
        <v>861</v>
      </c>
      <c r="L5" s="12" t="s">
        <v>1129</v>
      </c>
      <c r="M5" s="12" t="s">
        <v>1146</v>
      </c>
      <c r="N5" s="12" t="s">
        <v>1147</v>
      </c>
      <c r="O5" s="12" t="s">
        <v>1148</v>
      </c>
      <c r="P5" s="12" t="s">
        <v>1149</v>
      </c>
      <c r="Q5" s="20" t="s">
        <v>861</v>
      </c>
      <c r="R5" s="19">
        <v>245.9</v>
      </c>
      <c r="S5" s="19" t="s">
        <v>1150</v>
      </c>
    </row>
    <row r="6" spans="1:19" ht="20.399999999999999" x14ac:dyDescent="0.3">
      <c r="A6" s="11" t="s">
        <v>412</v>
      </c>
      <c r="B6" s="11" t="s">
        <v>413</v>
      </c>
      <c r="C6" s="11" t="s">
        <v>414</v>
      </c>
      <c r="D6" s="14">
        <v>2009</v>
      </c>
      <c r="E6" s="11" t="s">
        <v>415</v>
      </c>
      <c r="F6" s="24" t="s">
        <v>669</v>
      </c>
      <c r="G6" s="11" t="str">
        <f>_xlfn.CONCAT("\cite{",data[[#This Row],[bibtex id]],"}")</f>
        <v>\cite{biber-duckett:2009:0278364908096286}</v>
      </c>
      <c r="H6" s="12" t="s">
        <v>1099</v>
      </c>
      <c r="I6" s="12" t="s">
        <v>1142</v>
      </c>
      <c r="J6" s="12" t="s">
        <v>1179</v>
      </c>
      <c r="K6" s="20" t="s">
        <v>861</v>
      </c>
      <c r="L6" s="12" t="s">
        <v>1135</v>
      </c>
      <c r="M6" s="12" t="s">
        <v>1130</v>
      </c>
      <c r="N6" s="12" t="s">
        <v>1144</v>
      </c>
      <c r="O6" s="12" t="s">
        <v>1218</v>
      </c>
      <c r="P6" s="20" t="s">
        <v>861</v>
      </c>
      <c r="Q6" s="20" t="s">
        <v>861</v>
      </c>
      <c r="R6" s="20" t="s">
        <v>861</v>
      </c>
      <c r="S6" s="20" t="s">
        <v>1145</v>
      </c>
    </row>
    <row r="7" spans="1:19" ht="20.399999999999999" x14ac:dyDescent="0.3">
      <c r="A7" s="11" t="s">
        <v>475</v>
      </c>
      <c r="B7" s="11" t="s">
        <v>476</v>
      </c>
      <c r="C7" s="11" t="s">
        <v>477</v>
      </c>
      <c r="D7" s="14">
        <v>2009</v>
      </c>
      <c r="E7" s="11" t="s">
        <v>13</v>
      </c>
      <c r="F7" s="24" t="s">
        <v>478</v>
      </c>
      <c r="G7" s="11" t="str">
        <f>_xlfn.CONCAT("\cite{",data[[#This Row],[bibtex id]],"}")</f>
        <v>\cite{hochdorfer-schlegel:2009}</v>
      </c>
      <c r="H7" s="12" t="s">
        <v>1151</v>
      </c>
      <c r="I7" s="12" t="s">
        <v>1127</v>
      </c>
      <c r="J7" s="12" t="s">
        <v>1156</v>
      </c>
      <c r="K7" s="20" t="s">
        <v>861</v>
      </c>
      <c r="L7" s="12" t="s">
        <v>1129</v>
      </c>
      <c r="M7" s="12" t="s">
        <v>1130</v>
      </c>
      <c r="N7" s="12" t="s">
        <v>1157</v>
      </c>
      <c r="O7" s="12" t="s">
        <v>1158</v>
      </c>
      <c r="P7" s="12" t="s">
        <v>1138</v>
      </c>
      <c r="Q7" s="20" t="s">
        <v>861</v>
      </c>
      <c r="R7" s="19">
        <v>0.115</v>
      </c>
      <c r="S7" s="20" t="s">
        <v>861</v>
      </c>
    </row>
    <row r="8" spans="1:19" ht="20.399999999999999" x14ac:dyDescent="0.3">
      <c r="A8" s="11" t="s">
        <v>480</v>
      </c>
      <c r="B8" s="11" t="s">
        <v>481</v>
      </c>
      <c r="C8" s="11" t="s">
        <v>482</v>
      </c>
      <c r="D8" s="14">
        <v>2009</v>
      </c>
      <c r="E8" s="11" t="s">
        <v>483</v>
      </c>
      <c r="F8" s="24" t="s">
        <v>670</v>
      </c>
      <c r="G8" s="11" t="str">
        <f>_xlfn.CONCAT("\cite{",data[[#This Row],[bibtex id]],"}")</f>
        <v>\cite{hochdorfer-et-al:2009:5339626}</v>
      </c>
      <c r="H8" s="12" t="s">
        <v>1151</v>
      </c>
      <c r="I8" s="12" t="s">
        <v>1127</v>
      </c>
      <c r="J8" s="12" t="s">
        <v>1155</v>
      </c>
      <c r="K8" s="20" t="s">
        <v>861</v>
      </c>
      <c r="L8" s="12" t="s">
        <v>1129</v>
      </c>
      <c r="M8" s="12" t="s">
        <v>1130</v>
      </c>
      <c r="N8" s="12" t="s">
        <v>1157</v>
      </c>
      <c r="O8" s="12" t="s">
        <v>1159</v>
      </c>
      <c r="P8" s="12" t="s">
        <v>1138</v>
      </c>
      <c r="Q8" s="20" t="s">
        <v>861</v>
      </c>
      <c r="R8" s="19">
        <v>0.15</v>
      </c>
      <c r="S8" s="20" t="s">
        <v>861</v>
      </c>
    </row>
    <row r="9" spans="1:19" ht="20.399999999999999" x14ac:dyDescent="0.3">
      <c r="A9" s="11" t="s">
        <v>490</v>
      </c>
      <c r="B9" s="11" t="s">
        <v>491</v>
      </c>
      <c r="C9" s="11" t="s">
        <v>492</v>
      </c>
      <c r="D9" s="14">
        <v>2009</v>
      </c>
      <c r="E9" s="11" t="s">
        <v>493</v>
      </c>
      <c r="F9" s="24" t="s">
        <v>671</v>
      </c>
      <c r="G9" s="11" t="str">
        <f>_xlfn.CONCAT("\cite{",data[[#This Row],[bibtex id]],"}")</f>
        <v>\cite{nuske-et-al:2009:20306}</v>
      </c>
      <c r="H9" s="12" t="s">
        <v>1134</v>
      </c>
      <c r="I9" s="12" t="s">
        <v>1160</v>
      </c>
      <c r="J9" s="12" t="s">
        <v>1165</v>
      </c>
      <c r="K9" s="20" t="s">
        <v>861</v>
      </c>
      <c r="L9" s="12" t="s">
        <v>1129</v>
      </c>
      <c r="M9" s="12" t="s">
        <v>1146</v>
      </c>
      <c r="N9" s="12" t="s">
        <v>1162</v>
      </c>
      <c r="O9" s="12" t="s">
        <v>1163</v>
      </c>
      <c r="P9" s="12" t="s">
        <v>1164</v>
      </c>
      <c r="Q9" s="20" t="s">
        <v>861</v>
      </c>
      <c r="R9" s="19">
        <v>3.92</v>
      </c>
      <c r="S9" s="19">
        <v>10.5</v>
      </c>
    </row>
    <row r="10" spans="1:19" ht="20.399999999999999" x14ac:dyDescent="0.3">
      <c r="A10" s="11" t="s">
        <v>21</v>
      </c>
      <c r="B10" s="11" t="s">
        <v>22</v>
      </c>
      <c r="C10" s="11" t="s">
        <v>23</v>
      </c>
      <c r="D10" s="14">
        <v>2010</v>
      </c>
      <c r="E10" s="11" t="s">
        <v>24</v>
      </c>
      <c r="F10" s="24" t="s">
        <v>672</v>
      </c>
      <c r="G10" s="11" t="str">
        <f>_xlfn.CONCAT("\cite{",data[[#This Row],[bibtex id]],"}")</f>
        <v>\cite{glover-et-al:2010:5509547}</v>
      </c>
      <c r="H10" s="12" t="s">
        <v>1134</v>
      </c>
      <c r="I10" s="12" t="s">
        <v>1276</v>
      </c>
      <c r="J10" s="12" t="s">
        <v>1172</v>
      </c>
      <c r="K10" s="20" t="s">
        <v>861</v>
      </c>
      <c r="L10" s="12" t="s">
        <v>1135</v>
      </c>
      <c r="M10" s="12" t="s">
        <v>1146</v>
      </c>
      <c r="N10" s="12" t="s">
        <v>1161</v>
      </c>
      <c r="O10" s="12" t="s">
        <v>1167</v>
      </c>
      <c r="P10" s="12" t="s">
        <v>885</v>
      </c>
      <c r="Q10" s="12" t="s">
        <v>863</v>
      </c>
      <c r="R10" s="20" t="s">
        <v>861</v>
      </c>
      <c r="S10" s="19" t="s">
        <v>1166</v>
      </c>
    </row>
    <row r="11" spans="1:19" ht="20.399999999999999" x14ac:dyDescent="0.3">
      <c r="A11" s="11" t="s">
        <v>190</v>
      </c>
      <c r="B11" s="11" t="s">
        <v>191</v>
      </c>
      <c r="C11" s="11" t="s">
        <v>192</v>
      </c>
      <c r="D11" s="14">
        <v>2010</v>
      </c>
      <c r="E11" s="11" t="s">
        <v>193</v>
      </c>
      <c r="F11" s="24" t="s">
        <v>673</v>
      </c>
      <c r="G11" s="11" t="str">
        <f>_xlfn.CONCAT("\cite{",data[[#This Row],[bibtex id]],"}")</f>
        <v>\cite{kretzschmar-et-al:2010:2}</v>
      </c>
      <c r="H11" s="12" t="s">
        <v>1151</v>
      </c>
      <c r="I11" s="12" t="s">
        <v>1142</v>
      </c>
      <c r="J11" s="12" t="s">
        <v>1180</v>
      </c>
      <c r="K11" s="20" t="s">
        <v>861</v>
      </c>
      <c r="L11" s="12" t="s">
        <v>1129</v>
      </c>
      <c r="M11" s="12" t="s">
        <v>1130</v>
      </c>
      <c r="N11" s="12" t="s">
        <v>1147</v>
      </c>
      <c r="O11" s="12" t="s">
        <v>1188</v>
      </c>
      <c r="P11" s="20" t="s">
        <v>861</v>
      </c>
      <c r="Q11" s="12" t="s">
        <v>1169</v>
      </c>
      <c r="R11" s="20" t="s">
        <v>861</v>
      </c>
      <c r="S11" s="20" t="s">
        <v>861</v>
      </c>
    </row>
    <row r="12" spans="1:19" ht="20.399999999999999" x14ac:dyDescent="0.3">
      <c r="A12" s="11" t="s">
        <v>271</v>
      </c>
      <c r="B12" s="11" t="s">
        <v>272</v>
      </c>
      <c r="C12" s="11" t="s">
        <v>273</v>
      </c>
      <c r="D12" s="14">
        <v>2010</v>
      </c>
      <c r="E12" s="11" t="s">
        <v>274</v>
      </c>
      <c r="F12" s="24" t="s">
        <v>674</v>
      </c>
      <c r="G12" s="11" t="str">
        <f>_xlfn.CONCAT("\cite{",data[[#This Row],[bibtex id]],"}")</f>
        <v>\cite{ikeda-tanaka:2010:5509579}</v>
      </c>
      <c r="H12" s="12" t="s">
        <v>1170</v>
      </c>
      <c r="I12" s="12" t="s">
        <v>1173</v>
      </c>
      <c r="J12" s="12" t="s">
        <v>1205</v>
      </c>
      <c r="K12" s="20" t="s">
        <v>861</v>
      </c>
      <c r="L12" s="12" t="s">
        <v>1135</v>
      </c>
      <c r="M12" s="12" t="s">
        <v>1146</v>
      </c>
      <c r="N12" s="12" t="s">
        <v>1161</v>
      </c>
      <c r="O12" s="12" t="s">
        <v>1219</v>
      </c>
      <c r="P12" s="12" t="s">
        <v>885</v>
      </c>
      <c r="Q12" s="20" t="s">
        <v>861</v>
      </c>
      <c r="R12" s="20" t="s">
        <v>861</v>
      </c>
      <c r="S12" s="20" t="s">
        <v>861</v>
      </c>
    </row>
    <row r="13" spans="1:19" ht="20.399999999999999" x14ac:dyDescent="0.3">
      <c r="A13" s="11" t="s">
        <v>115</v>
      </c>
      <c r="B13" s="11" t="s">
        <v>116</v>
      </c>
      <c r="C13" s="11" t="s">
        <v>117</v>
      </c>
      <c r="D13" s="14">
        <v>2011</v>
      </c>
      <c r="E13" s="11" t="s">
        <v>118</v>
      </c>
      <c r="F13" s="24" t="s">
        <v>675</v>
      </c>
      <c r="G13" s="11" t="str">
        <f>_xlfn.CONCAT("\cite{",data[[#This Row],[bibtex id]],"}")</f>
        <v>\cite{dayoub-et-al:2011:013}</v>
      </c>
      <c r="H13" s="12" t="s">
        <v>1099</v>
      </c>
      <c r="I13" s="12" t="s">
        <v>1275</v>
      </c>
      <c r="J13" s="12" t="s">
        <v>1174</v>
      </c>
      <c r="K13" s="20" t="s">
        <v>861</v>
      </c>
      <c r="L13" s="12" t="s">
        <v>1129</v>
      </c>
      <c r="M13" s="12" t="s">
        <v>1130</v>
      </c>
      <c r="N13" s="12" t="s">
        <v>1157</v>
      </c>
      <c r="O13" s="12" t="s">
        <v>1176</v>
      </c>
      <c r="P13" s="12" t="s">
        <v>1175</v>
      </c>
      <c r="Q13" s="20" t="s">
        <v>861</v>
      </c>
      <c r="R13" s="20" t="s">
        <v>861</v>
      </c>
      <c r="S13" s="20" t="s">
        <v>1177</v>
      </c>
    </row>
    <row r="14" spans="1:19" ht="20.399999999999999" x14ac:dyDescent="0.3">
      <c r="A14" s="11" t="s">
        <v>185</v>
      </c>
      <c r="B14" s="11" t="s">
        <v>186</v>
      </c>
      <c r="C14" s="11" t="s">
        <v>187</v>
      </c>
      <c r="D14" s="14">
        <v>2011</v>
      </c>
      <c r="E14" s="11" t="s">
        <v>188</v>
      </c>
      <c r="F14" s="24" t="s">
        <v>676</v>
      </c>
      <c r="G14" s="11" t="str">
        <f>_xlfn.CONCAT("\cite{",data[[#This Row],[bibtex id]],"}")</f>
        <v>\cite{kretzschmar-et-al:2011:6048060}</v>
      </c>
      <c r="H14" s="12" t="s">
        <v>1151</v>
      </c>
      <c r="I14" s="12" t="s">
        <v>1142</v>
      </c>
      <c r="J14" s="12" t="s">
        <v>1180</v>
      </c>
      <c r="K14" s="20" t="s">
        <v>861</v>
      </c>
      <c r="L14" s="12" t="s">
        <v>1129</v>
      </c>
      <c r="M14" s="12" t="s">
        <v>1130</v>
      </c>
      <c r="N14" s="12" t="s">
        <v>1147</v>
      </c>
      <c r="O14" s="12" t="s">
        <v>1190</v>
      </c>
      <c r="P14" s="12" t="s">
        <v>1234</v>
      </c>
      <c r="Q14" s="12" t="s">
        <v>1192</v>
      </c>
      <c r="R14" s="20" t="s">
        <v>861</v>
      </c>
      <c r="S14" s="20" t="s">
        <v>861</v>
      </c>
    </row>
    <row r="15" spans="1:19" ht="20.399999999999999" x14ac:dyDescent="0.3">
      <c r="A15" s="11" t="s">
        <v>285</v>
      </c>
      <c r="B15" s="11" t="s">
        <v>286</v>
      </c>
      <c r="C15" s="11" t="s">
        <v>287</v>
      </c>
      <c r="D15" s="14">
        <v>2011</v>
      </c>
      <c r="E15" s="11" t="s">
        <v>288</v>
      </c>
      <c r="F15" s="24" t="s">
        <v>677</v>
      </c>
      <c r="G15" s="11" t="str">
        <f>_xlfn.CONCAT("\cite{",data[[#This Row],[bibtex id]],"}")</f>
        <v>\cite{pirker-et-al:2011:6048253}</v>
      </c>
      <c r="H15" s="12" t="s">
        <v>1152</v>
      </c>
      <c r="I15" s="12" t="s">
        <v>1182</v>
      </c>
      <c r="J15" s="12" t="s">
        <v>1181</v>
      </c>
      <c r="K15" s="20" t="s">
        <v>861</v>
      </c>
      <c r="L15" s="12" t="s">
        <v>1129</v>
      </c>
      <c r="M15" s="12" t="s">
        <v>1183</v>
      </c>
      <c r="N15" s="12" t="s">
        <v>1184</v>
      </c>
      <c r="O15" s="12" t="s">
        <v>1185</v>
      </c>
      <c r="P15" s="12" t="s">
        <v>1186</v>
      </c>
      <c r="Q15" s="20" t="s">
        <v>861</v>
      </c>
      <c r="R15" s="19">
        <v>1.2</v>
      </c>
      <c r="S15" s="20" t="s">
        <v>1187</v>
      </c>
    </row>
    <row r="16" spans="1:19" ht="20.399999999999999" x14ac:dyDescent="0.3">
      <c r="A16" s="11" t="s">
        <v>36</v>
      </c>
      <c r="B16" s="11" t="s">
        <v>37</v>
      </c>
      <c r="C16" s="11" t="s">
        <v>38</v>
      </c>
      <c r="D16" s="14">
        <v>2012</v>
      </c>
      <c r="E16" s="11" t="s">
        <v>39</v>
      </c>
      <c r="F16" s="24" t="s">
        <v>678</v>
      </c>
      <c r="G16" s="11" t="str">
        <f>_xlfn.CONCAT("\cite{",data[[#This Row],[bibtex id]],"}")</f>
        <v>\cite{walcott-bryant-et-al:2012:6385561}</v>
      </c>
      <c r="H16" s="12" t="s">
        <v>1152</v>
      </c>
      <c r="I16" s="12" t="s">
        <v>1142</v>
      </c>
      <c r="J16" s="12" t="s">
        <v>1180</v>
      </c>
      <c r="K16" s="20" t="s">
        <v>861</v>
      </c>
      <c r="L16" s="12" t="s">
        <v>1129</v>
      </c>
      <c r="M16" s="12" t="s">
        <v>1130</v>
      </c>
      <c r="N16" s="12" t="s">
        <v>1147</v>
      </c>
      <c r="O16" s="12" t="s">
        <v>1189</v>
      </c>
      <c r="P16" s="20" t="s">
        <v>861</v>
      </c>
      <c r="Q16" s="20" t="s">
        <v>861</v>
      </c>
      <c r="R16" s="19">
        <v>8.4</v>
      </c>
      <c r="S16" s="20" t="s">
        <v>861</v>
      </c>
    </row>
    <row r="17" spans="1:19" ht="20.399999999999999" x14ac:dyDescent="0.3">
      <c r="A17" s="11" t="s">
        <v>181</v>
      </c>
      <c r="B17" s="11" t="s">
        <v>182</v>
      </c>
      <c r="C17" s="11" t="s">
        <v>183</v>
      </c>
      <c r="D17" s="14">
        <v>2012</v>
      </c>
      <c r="E17" s="11" t="s">
        <v>184</v>
      </c>
      <c r="F17" s="24" t="s">
        <v>679</v>
      </c>
      <c r="G17" s="11" t="str">
        <f>_xlfn.CONCAT("\cite{",data[[#This Row],[bibtex id]],"}")</f>
        <v>\cite{kretzschmar-stachniss:2012:0278364912455072}</v>
      </c>
      <c r="H17" s="12" t="s">
        <v>1151</v>
      </c>
      <c r="I17" s="12" t="s">
        <v>1142</v>
      </c>
      <c r="J17" s="12" t="s">
        <v>1180</v>
      </c>
      <c r="K17" s="20" t="s">
        <v>861</v>
      </c>
      <c r="L17" s="12" t="s">
        <v>1129</v>
      </c>
      <c r="M17" s="12" t="s">
        <v>1130</v>
      </c>
      <c r="N17" s="12" t="s">
        <v>1147</v>
      </c>
      <c r="O17" s="12" t="s">
        <v>1191</v>
      </c>
      <c r="P17" s="12" t="s">
        <v>1234</v>
      </c>
      <c r="Q17" s="12" t="s">
        <v>1193</v>
      </c>
      <c r="R17" s="20" t="s">
        <v>861</v>
      </c>
      <c r="S17" s="20" t="s">
        <v>861</v>
      </c>
    </row>
    <row r="18" spans="1:19" ht="20.399999999999999" x14ac:dyDescent="0.3">
      <c r="A18" s="11" t="s">
        <v>570</v>
      </c>
      <c r="B18" s="11" t="s">
        <v>571</v>
      </c>
      <c r="C18" s="11" t="s">
        <v>572</v>
      </c>
      <c r="D18" s="14">
        <v>2012</v>
      </c>
      <c r="E18" s="11" t="s">
        <v>573</v>
      </c>
      <c r="F18" s="24" t="s">
        <v>680</v>
      </c>
      <c r="G18" s="11" t="str">
        <f>_xlfn.CONCAT("\cite{",data[[#This Row],[bibtex id]],"}")</f>
        <v>\cite{maddern-et-al:2012:6224622}</v>
      </c>
      <c r="H18" s="12" t="s">
        <v>1151</v>
      </c>
      <c r="I18" s="12" t="s">
        <v>1274</v>
      </c>
      <c r="J18" s="12" t="s">
        <v>1195</v>
      </c>
      <c r="K18" s="20" t="s">
        <v>861</v>
      </c>
      <c r="L18" s="12" t="s">
        <v>1129</v>
      </c>
      <c r="M18" s="12" t="s">
        <v>1146</v>
      </c>
      <c r="N18" s="12" t="s">
        <v>1136</v>
      </c>
      <c r="O18" s="12" t="s">
        <v>1194</v>
      </c>
      <c r="P18" s="20" t="s">
        <v>861</v>
      </c>
      <c r="Q18" s="12" t="s">
        <v>915</v>
      </c>
      <c r="R18" s="20" t="s">
        <v>861</v>
      </c>
      <c r="S18" s="20" t="s">
        <v>861</v>
      </c>
    </row>
    <row r="19" spans="1:19" ht="20.399999999999999" x14ac:dyDescent="0.3">
      <c r="A19" s="11" t="s">
        <v>596</v>
      </c>
      <c r="B19" s="11" t="s">
        <v>597</v>
      </c>
      <c r="C19" s="11" t="s">
        <v>598</v>
      </c>
      <c r="D19" s="14">
        <v>2012</v>
      </c>
      <c r="E19" s="11" t="s">
        <v>599</v>
      </c>
      <c r="F19" s="24" t="s">
        <v>681</v>
      </c>
      <c r="G19" s="11" t="str">
        <f>_xlfn.CONCAT("\cite{",data[[#This Row],[bibtex id]],"}")</f>
        <v>\cite{latif-et-al:2012:6385879}</v>
      </c>
      <c r="H19" s="12" t="s">
        <v>1196</v>
      </c>
      <c r="I19" s="20" t="s">
        <v>861</v>
      </c>
      <c r="J19" s="12" t="s">
        <v>1195</v>
      </c>
      <c r="K19" s="20" t="s">
        <v>861</v>
      </c>
      <c r="L19" s="12" t="s">
        <v>1129</v>
      </c>
      <c r="M19" s="12" t="s">
        <v>1183</v>
      </c>
      <c r="N19" s="12" t="s">
        <v>1197</v>
      </c>
      <c r="O19" s="12" t="s">
        <v>1198</v>
      </c>
      <c r="P19" s="20" t="s">
        <v>861</v>
      </c>
      <c r="Q19" s="12" t="s">
        <v>1199</v>
      </c>
      <c r="R19" s="20" t="s">
        <v>861</v>
      </c>
      <c r="S19" s="20" t="s">
        <v>861</v>
      </c>
    </row>
    <row r="20" spans="1:19" ht="20.399999999999999" x14ac:dyDescent="0.3">
      <c r="A20" s="11" t="s">
        <v>26</v>
      </c>
      <c r="B20" s="11" t="s">
        <v>27</v>
      </c>
      <c r="C20" s="11" t="s">
        <v>28</v>
      </c>
      <c r="D20" s="14">
        <v>2013</v>
      </c>
      <c r="E20" s="11" t="s">
        <v>29</v>
      </c>
      <c r="F20" s="24" t="s">
        <v>682</v>
      </c>
      <c r="G20" s="11" t="str">
        <f>_xlfn.CONCAT("\cite{",data[[#This Row],[bibtex id]],"}")</f>
        <v>\cite{kawewong-et-al:2013:826410}</v>
      </c>
      <c r="H20" s="12" t="s">
        <v>1134</v>
      </c>
      <c r="I20" s="12" t="s">
        <v>1201</v>
      </c>
      <c r="J20" s="12" t="s">
        <v>1200</v>
      </c>
      <c r="K20" s="20" t="s">
        <v>861</v>
      </c>
      <c r="L20" s="12" t="s">
        <v>1129</v>
      </c>
      <c r="M20" s="12" t="s">
        <v>1183</v>
      </c>
      <c r="N20" s="12" t="s">
        <v>827</v>
      </c>
      <c r="O20" s="12" t="s">
        <v>1202</v>
      </c>
      <c r="P20" s="20" t="s">
        <v>861</v>
      </c>
      <c r="Q20" s="12" t="s">
        <v>1203</v>
      </c>
      <c r="R20" s="20" t="s">
        <v>861</v>
      </c>
      <c r="S20" s="20" t="s">
        <v>861</v>
      </c>
    </row>
    <row r="21" spans="1:19" ht="20.399999999999999" x14ac:dyDescent="0.3">
      <c r="A21" s="11" t="s">
        <v>41</v>
      </c>
      <c r="B21" s="11" t="s">
        <v>42</v>
      </c>
      <c r="C21" s="11" t="s">
        <v>43</v>
      </c>
      <c r="D21" s="14">
        <v>2013</v>
      </c>
      <c r="E21" s="11" t="s">
        <v>44</v>
      </c>
      <c r="F21" s="24" t="s">
        <v>683</v>
      </c>
      <c r="G21" s="11" t="str">
        <f>_xlfn.CONCAT("\cite{",data[[#This Row],[bibtex id]],"}")</f>
        <v>\cite{bacca-et-al:2013:003}</v>
      </c>
      <c r="H21" s="12" t="s">
        <v>1152</v>
      </c>
      <c r="I21" s="12" t="s">
        <v>1204</v>
      </c>
      <c r="J21" s="12" t="s">
        <v>1206</v>
      </c>
      <c r="K21" s="20" t="s">
        <v>861</v>
      </c>
      <c r="L21" s="12" t="s">
        <v>1129</v>
      </c>
      <c r="M21" s="12" t="s">
        <v>1130</v>
      </c>
      <c r="N21" s="12" t="s">
        <v>1207</v>
      </c>
      <c r="O21" s="12" t="s">
        <v>1208</v>
      </c>
      <c r="P21" s="12" t="s">
        <v>1209</v>
      </c>
      <c r="Q21" s="20" t="s">
        <v>861</v>
      </c>
      <c r="R21" s="20">
        <v>1.635</v>
      </c>
      <c r="S21" s="20" t="s">
        <v>1210</v>
      </c>
    </row>
    <row r="22" spans="1:19" ht="20.399999999999999" x14ac:dyDescent="0.3">
      <c r="A22" s="11" t="s">
        <v>69</v>
      </c>
      <c r="B22" s="11" t="s">
        <v>70</v>
      </c>
      <c r="C22" s="11" t="s">
        <v>71</v>
      </c>
      <c r="D22" s="14">
        <v>2013</v>
      </c>
      <c r="E22" s="11" t="s">
        <v>72</v>
      </c>
      <c r="F22" s="24" t="s">
        <v>684</v>
      </c>
      <c r="G22" s="11" t="str">
        <f>_xlfn.CONCAT("\cite{",data[[#This Row],[bibtex id]],"}")</f>
        <v>\cite{ball-et-al:2013:9}</v>
      </c>
      <c r="H22" s="12" t="s">
        <v>1134</v>
      </c>
      <c r="I22" s="12" t="s">
        <v>1273</v>
      </c>
      <c r="J22" s="12" t="s">
        <v>1172</v>
      </c>
      <c r="K22" s="20" t="s">
        <v>861</v>
      </c>
      <c r="L22" s="12" t="s">
        <v>1129</v>
      </c>
      <c r="M22" s="12" t="s">
        <v>1146</v>
      </c>
      <c r="N22" s="12" t="s">
        <v>1212</v>
      </c>
      <c r="O22" s="12" t="s">
        <v>1213</v>
      </c>
      <c r="P22" s="20" t="s">
        <v>861</v>
      </c>
      <c r="Q22" s="12" t="s">
        <v>1230</v>
      </c>
      <c r="R22" s="20" t="s">
        <v>861</v>
      </c>
      <c r="S22" s="20" t="s">
        <v>861</v>
      </c>
    </row>
    <row r="23" spans="1:19" ht="20.399999999999999" x14ac:dyDescent="0.3">
      <c r="A23" s="11" t="s">
        <v>93</v>
      </c>
      <c r="B23" s="11" t="s">
        <v>94</v>
      </c>
      <c r="C23" s="11" t="s">
        <v>95</v>
      </c>
      <c r="D23" s="14">
        <v>2013</v>
      </c>
      <c r="E23" s="11" t="s">
        <v>96</v>
      </c>
      <c r="F23" s="24" t="s">
        <v>685</v>
      </c>
      <c r="G23" s="11" t="str">
        <f>_xlfn.CONCAT("\cite{",data[[#This Row],[bibtex id]],"}")</f>
        <v>\cite{einhorn-gross:2013:6698849}</v>
      </c>
      <c r="H23" s="12" t="s">
        <v>1152</v>
      </c>
      <c r="I23" s="12" t="s">
        <v>1197</v>
      </c>
      <c r="J23" s="12" t="s">
        <v>1214</v>
      </c>
      <c r="K23" s="20" t="s">
        <v>861</v>
      </c>
      <c r="L23" s="12" t="s">
        <v>1129</v>
      </c>
      <c r="M23" s="12" t="s">
        <v>1130</v>
      </c>
      <c r="N23" s="12" t="s">
        <v>1215</v>
      </c>
      <c r="O23" s="12" t="s">
        <v>1220</v>
      </c>
      <c r="P23" s="20" t="s">
        <v>861</v>
      </c>
      <c r="Q23" s="20" t="s">
        <v>861</v>
      </c>
      <c r="R23" s="19">
        <v>7</v>
      </c>
      <c r="S23" s="19" t="s">
        <v>1221</v>
      </c>
    </row>
    <row r="24" spans="1:19" ht="20.399999999999999" x14ac:dyDescent="0.3">
      <c r="A24" s="11" t="s">
        <v>141</v>
      </c>
      <c r="B24" s="11" t="s">
        <v>142</v>
      </c>
      <c r="C24" s="11" t="s">
        <v>143</v>
      </c>
      <c r="D24" s="14">
        <v>2013</v>
      </c>
      <c r="E24" s="11" t="s">
        <v>144</v>
      </c>
      <c r="F24" s="24" t="s">
        <v>686</v>
      </c>
      <c r="G24" s="11" t="str">
        <f>_xlfn.CONCAT("\cite{",data[[#This Row],[bibtex id]],"}")</f>
        <v>\cite{tipaldi-et-al:2013:0278364913502830}</v>
      </c>
      <c r="H24" s="12" t="s">
        <v>1152</v>
      </c>
      <c r="I24" s="12" t="s">
        <v>1160</v>
      </c>
      <c r="J24" s="12" t="s">
        <v>1222</v>
      </c>
      <c r="K24" s="20" t="s">
        <v>861</v>
      </c>
      <c r="L24" s="12" t="s">
        <v>1129</v>
      </c>
      <c r="M24" s="12" t="s">
        <v>1130</v>
      </c>
      <c r="N24" s="12" t="s">
        <v>1147</v>
      </c>
      <c r="O24" s="12" t="s">
        <v>1223</v>
      </c>
      <c r="P24" s="12" t="s">
        <v>1224</v>
      </c>
      <c r="Q24" s="20" t="s">
        <v>861</v>
      </c>
      <c r="R24" s="20" t="s">
        <v>861</v>
      </c>
      <c r="S24" s="20" t="s">
        <v>1225</v>
      </c>
    </row>
    <row r="25" spans="1:19" ht="20.399999999999999" x14ac:dyDescent="0.3">
      <c r="A25" s="11" t="s">
        <v>146</v>
      </c>
      <c r="B25" s="11" t="s">
        <v>147</v>
      </c>
      <c r="C25" s="11" t="s">
        <v>148</v>
      </c>
      <c r="D25" s="14">
        <v>2013</v>
      </c>
      <c r="E25" s="11" t="s">
        <v>149</v>
      </c>
      <c r="F25" s="24" t="s">
        <v>687</v>
      </c>
      <c r="G25" s="11" t="str">
        <f>_xlfn.CONCAT("\cite{",data[[#This Row],[bibtex id]],"}")</f>
        <v>\cite{huang-et-al:2013:6698835}</v>
      </c>
      <c r="H25" s="12" t="s">
        <v>1151</v>
      </c>
      <c r="I25" s="12" t="s">
        <v>1226</v>
      </c>
      <c r="J25" s="12" t="s">
        <v>1180</v>
      </c>
      <c r="K25" s="20" t="s">
        <v>861</v>
      </c>
      <c r="L25" s="12" t="s">
        <v>1129</v>
      </c>
      <c r="M25" s="12" t="s">
        <v>1130</v>
      </c>
      <c r="N25" s="12" t="s">
        <v>1144</v>
      </c>
      <c r="O25" s="12" t="s">
        <v>1227</v>
      </c>
      <c r="P25" s="12" t="s">
        <v>1228</v>
      </c>
      <c r="Q25" s="12" t="s">
        <v>1229</v>
      </c>
      <c r="R25" s="20" t="s">
        <v>861</v>
      </c>
      <c r="S25" s="20" t="s">
        <v>861</v>
      </c>
    </row>
    <row r="26" spans="1:19" ht="20.399999999999999" x14ac:dyDescent="0.3">
      <c r="A26" s="11" t="s">
        <v>169</v>
      </c>
      <c r="B26" s="11" t="s">
        <v>170</v>
      </c>
      <c r="C26" s="11" t="s">
        <v>171</v>
      </c>
      <c r="D26" s="14">
        <v>2013</v>
      </c>
      <c r="E26" s="11" t="s">
        <v>172</v>
      </c>
      <c r="F26" s="24" t="s">
        <v>688</v>
      </c>
      <c r="G26" s="11" t="str">
        <f>_xlfn.CONCAT("\cite{",data[[#This Row],[bibtex id]],"}")</f>
        <v>\cite{johannsson-et-al:2013:6630556}</v>
      </c>
      <c r="H26" s="12" t="s">
        <v>1151</v>
      </c>
      <c r="I26" s="12" t="s">
        <v>1272</v>
      </c>
      <c r="J26" s="12" t="s">
        <v>1168</v>
      </c>
      <c r="K26" s="20" t="s">
        <v>861</v>
      </c>
      <c r="L26" s="12" t="s">
        <v>1129</v>
      </c>
      <c r="M26" s="12" t="s">
        <v>1130</v>
      </c>
      <c r="N26" s="12" t="s">
        <v>1232</v>
      </c>
      <c r="O26" s="12" t="s">
        <v>1233</v>
      </c>
      <c r="P26" s="12" t="s">
        <v>1235</v>
      </c>
      <c r="Q26" s="12" t="s">
        <v>936</v>
      </c>
      <c r="R26" s="20" t="s">
        <v>861</v>
      </c>
      <c r="S26" s="20" t="s">
        <v>861</v>
      </c>
    </row>
    <row r="27" spans="1:19" ht="20.399999999999999" x14ac:dyDescent="0.3">
      <c r="A27" s="11" t="s">
        <v>234</v>
      </c>
      <c r="B27" s="11" t="s">
        <v>235</v>
      </c>
      <c r="C27" s="11" t="s">
        <v>236</v>
      </c>
      <c r="D27" s="14">
        <v>2013</v>
      </c>
      <c r="E27" s="11" t="s">
        <v>237</v>
      </c>
      <c r="F27" s="24" t="s">
        <v>689</v>
      </c>
      <c r="G27" s="11" t="str">
        <f>_xlfn.CONCAT("\cite{",data[[#This Row],[bibtex id]],"}")</f>
        <v>\cite{oberländer-et-al:2013:6766479}</v>
      </c>
      <c r="H27" s="12" t="s">
        <v>1236</v>
      </c>
      <c r="I27" s="12" t="s">
        <v>1237</v>
      </c>
      <c r="J27" s="12" t="s">
        <v>1238</v>
      </c>
      <c r="K27" s="20" t="s">
        <v>861</v>
      </c>
      <c r="L27" s="12" t="s">
        <v>1129</v>
      </c>
      <c r="M27" s="12" t="s">
        <v>1130</v>
      </c>
      <c r="N27" s="12" t="s">
        <v>1144</v>
      </c>
      <c r="O27" s="12" t="s">
        <v>1239</v>
      </c>
      <c r="P27" s="12" t="s">
        <v>1240</v>
      </c>
      <c r="Q27" s="12" t="s">
        <v>1241</v>
      </c>
      <c r="R27" s="20" t="s">
        <v>861</v>
      </c>
      <c r="S27" s="20" t="s">
        <v>861</v>
      </c>
    </row>
    <row r="28" spans="1:19" x14ac:dyDescent="0.3">
      <c r="A28" s="11" t="s">
        <v>244</v>
      </c>
      <c r="B28" s="11" t="s">
        <v>245</v>
      </c>
      <c r="C28" s="11" t="s">
        <v>246</v>
      </c>
      <c r="D28" s="14">
        <v>2013</v>
      </c>
      <c r="E28" s="11" t="s">
        <v>247</v>
      </c>
      <c r="F28" s="24" t="s">
        <v>690</v>
      </c>
      <c r="G28" s="11" t="str">
        <f>_xlfn.CONCAT("\cite{",data[[#This Row],[bibtex id]],"}")</f>
        <v>\cite{saarinen-et-al:2013:0278364913499415}</v>
      </c>
      <c r="H28" s="12" t="s">
        <v>1099</v>
      </c>
      <c r="I28" s="20" t="s">
        <v>861</v>
      </c>
      <c r="J28" s="12" t="s">
        <v>1242</v>
      </c>
      <c r="K28" s="20" t="s">
        <v>861</v>
      </c>
      <c r="L28" s="12" t="s">
        <v>1129</v>
      </c>
      <c r="M28" s="12" t="s">
        <v>1130</v>
      </c>
      <c r="N28" s="12" t="s">
        <v>1243</v>
      </c>
      <c r="O28" s="12" t="s">
        <v>1244</v>
      </c>
      <c r="P28" s="20" t="s">
        <v>861</v>
      </c>
      <c r="Q28" s="12" t="s">
        <v>893</v>
      </c>
      <c r="R28" s="19">
        <v>5</v>
      </c>
      <c r="S28" s="19">
        <v>17</v>
      </c>
    </row>
    <row r="29" spans="1:19" ht="20.399999999999999" x14ac:dyDescent="0.3">
      <c r="A29" s="11" t="s">
        <v>214</v>
      </c>
      <c r="B29" s="11" t="s">
        <v>215</v>
      </c>
      <c r="C29" s="11" t="s">
        <v>216</v>
      </c>
      <c r="D29" s="14">
        <v>2013</v>
      </c>
      <c r="E29" s="11" t="s">
        <v>217</v>
      </c>
      <c r="F29" s="24" t="s">
        <v>691</v>
      </c>
      <c r="G29" s="11" t="str">
        <f>_xlfn.CONCAT("\cite{",data[[#This Row],[bibtex id]],"}")</f>
        <v>\cite{biswas-veloso:2013:0278364913503892}</v>
      </c>
      <c r="H29" s="12" t="s">
        <v>1134</v>
      </c>
      <c r="I29" s="12" t="s">
        <v>1160</v>
      </c>
      <c r="J29" s="12" t="s">
        <v>1245</v>
      </c>
      <c r="K29" s="20" t="s">
        <v>861</v>
      </c>
      <c r="L29" s="12" t="s">
        <v>1129</v>
      </c>
      <c r="M29" s="12" t="s">
        <v>1130</v>
      </c>
      <c r="N29" s="12" t="s">
        <v>1246</v>
      </c>
      <c r="O29" s="12" t="s">
        <v>1247</v>
      </c>
      <c r="P29" s="12" t="s">
        <v>1138</v>
      </c>
      <c r="Q29" s="12" t="s">
        <v>935</v>
      </c>
      <c r="R29" s="20" t="s">
        <v>861</v>
      </c>
      <c r="S29" s="20" t="s">
        <v>861</v>
      </c>
    </row>
    <row r="30" spans="1:19" ht="20.399999999999999" x14ac:dyDescent="0.3">
      <c r="A30" s="11" t="s">
        <v>467</v>
      </c>
      <c r="B30" s="11" t="s">
        <v>468</v>
      </c>
      <c r="C30" s="11" t="s">
        <v>469</v>
      </c>
      <c r="D30" s="14">
        <v>2013</v>
      </c>
      <c r="E30" s="11" t="s">
        <v>470</v>
      </c>
      <c r="F30" s="24" t="s">
        <v>692</v>
      </c>
      <c r="G30" s="11" t="str">
        <f>_xlfn.CONCAT("\cite{",data[[#This Row],[bibtex id]],"}")</f>
        <v>\cite{paul-newman:2013:0278364913509859}</v>
      </c>
      <c r="H30" s="12" t="s">
        <v>1170</v>
      </c>
      <c r="I30" s="12" t="s">
        <v>1248</v>
      </c>
      <c r="J30" s="12" t="s">
        <v>1249</v>
      </c>
      <c r="K30" s="20" t="s">
        <v>861</v>
      </c>
      <c r="L30" s="12" t="s">
        <v>1135</v>
      </c>
      <c r="M30" s="12" t="s">
        <v>1146</v>
      </c>
      <c r="N30" s="12" t="s">
        <v>1136</v>
      </c>
      <c r="O30" s="12" t="s">
        <v>1250</v>
      </c>
      <c r="P30" s="12" t="s">
        <v>1251</v>
      </c>
      <c r="Q30" s="12" t="s">
        <v>1203</v>
      </c>
      <c r="R30" s="19">
        <v>28</v>
      </c>
      <c r="S30" s="20" t="s">
        <v>861</v>
      </c>
    </row>
    <row r="31" spans="1:19" ht="20.399999999999999" x14ac:dyDescent="0.3">
      <c r="A31" s="11" t="s">
        <v>554</v>
      </c>
      <c r="B31" s="11" t="s">
        <v>555</v>
      </c>
      <c r="C31" s="11" t="s">
        <v>556</v>
      </c>
      <c r="D31" s="14">
        <v>2013</v>
      </c>
      <c r="E31" s="11" t="s">
        <v>557</v>
      </c>
      <c r="F31" s="24" t="s">
        <v>693</v>
      </c>
      <c r="G31" s="11" t="str">
        <f>_xlfn.CONCAT("\cite{",data[[#This Row],[bibtex id]],"}")</f>
        <v>\cite{nguyen-et-al:2013:004}</v>
      </c>
      <c r="H31" s="12" t="s">
        <v>1134</v>
      </c>
      <c r="I31" s="12" t="s">
        <v>1271</v>
      </c>
      <c r="J31" s="12" t="s">
        <v>1253</v>
      </c>
      <c r="K31" s="20" t="s">
        <v>861</v>
      </c>
      <c r="L31" s="12" t="s">
        <v>1129</v>
      </c>
      <c r="M31" s="12" t="s">
        <v>1130</v>
      </c>
      <c r="N31" s="12" t="s">
        <v>1136</v>
      </c>
      <c r="O31" s="12" t="s">
        <v>1252</v>
      </c>
      <c r="P31" s="20" t="s">
        <v>861</v>
      </c>
      <c r="Q31" s="12" t="s">
        <v>901</v>
      </c>
      <c r="R31" s="20" t="s">
        <v>861</v>
      </c>
      <c r="S31" s="20" t="s">
        <v>861</v>
      </c>
    </row>
    <row r="32" spans="1:19" ht="20.399999999999999" x14ac:dyDescent="0.3">
      <c r="A32" s="11" t="s">
        <v>575</v>
      </c>
      <c r="B32" s="11" t="s">
        <v>576</v>
      </c>
      <c r="C32" s="11" t="s">
        <v>572</v>
      </c>
      <c r="D32" s="14">
        <v>2013</v>
      </c>
      <c r="E32" s="11" t="s">
        <v>577</v>
      </c>
      <c r="F32" s="24" t="s">
        <v>694</v>
      </c>
      <c r="G32" s="11" t="str">
        <f>_xlfn.CONCAT("\cite{",data[[#This Row],[bibtex id]],"}")</f>
        <v>\cite{maddern-et-al:2013:036}</v>
      </c>
      <c r="H32" s="12" t="s">
        <v>1151</v>
      </c>
      <c r="I32" s="12" t="s">
        <v>1160</v>
      </c>
      <c r="J32" s="12" t="s">
        <v>1195</v>
      </c>
      <c r="K32" s="20" t="s">
        <v>861</v>
      </c>
      <c r="L32" s="12" t="s">
        <v>1129</v>
      </c>
      <c r="M32" s="12" t="s">
        <v>1146</v>
      </c>
      <c r="N32" s="12" t="s">
        <v>1259</v>
      </c>
      <c r="O32" s="12" t="s">
        <v>1260</v>
      </c>
      <c r="P32" s="12" t="s">
        <v>1138</v>
      </c>
      <c r="Q32" s="12" t="s">
        <v>881</v>
      </c>
      <c r="R32" s="20" t="s">
        <v>861</v>
      </c>
      <c r="S32" s="20" t="s">
        <v>861</v>
      </c>
    </row>
    <row r="33" spans="1:19" ht="30.6" x14ac:dyDescent="0.3">
      <c r="A33" s="11" t="s">
        <v>566</v>
      </c>
      <c r="B33" s="11" t="s">
        <v>567</v>
      </c>
      <c r="C33" s="11" t="s">
        <v>568</v>
      </c>
      <c r="D33" s="14">
        <v>2013</v>
      </c>
      <c r="E33" s="11" t="s">
        <v>569</v>
      </c>
      <c r="F33" s="24" t="s">
        <v>695</v>
      </c>
      <c r="G33" s="11" t="str">
        <f>_xlfn.CONCAT("\cite{",data[[#This Row],[bibtex id]],"}")</f>
        <v>\cite{churchill-newman:2013:0278364913499193}</v>
      </c>
      <c r="H33" s="12" t="s">
        <v>1134</v>
      </c>
      <c r="I33" s="12" t="s">
        <v>1231</v>
      </c>
      <c r="J33" s="12" t="s">
        <v>1254</v>
      </c>
      <c r="K33" s="20" t="s">
        <v>861</v>
      </c>
      <c r="L33" s="12" t="s">
        <v>1129</v>
      </c>
      <c r="M33" s="12" t="s">
        <v>1130</v>
      </c>
      <c r="N33" s="12" t="s">
        <v>1255</v>
      </c>
      <c r="O33" s="12" t="s">
        <v>1256</v>
      </c>
      <c r="P33" s="12" t="s">
        <v>1101</v>
      </c>
      <c r="Q33" s="20" t="s">
        <v>861</v>
      </c>
      <c r="R33" s="20" t="s">
        <v>1257</v>
      </c>
      <c r="S33" s="20" t="s">
        <v>1258</v>
      </c>
    </row>
    <row r="34" spans="1:19" ht="20.399999999999999" x14ac:dyDescent="0.3">
      <c r="A34" s="11" t="s">
        <v>136</v>
      </c>
      <c r="B34" s="11" t="s">
        <v>137</v>
      </c>
      <c r="C34" s="11" t="s">
        <v>138</v>
      </c>
      <c r="D34" s="14">
        <v>2014</v>
      </c>
      <c r="E34" s="11" t="s">
        <v>139</v>
      </c>
      <c r="F34" s="24" t="s">
        <v>696</v>
      </c>
      <c r="G34" s="11" t="str">
        <f>_xlfn.CONCAT("\cite{",data[[#This Row],[bibtex id]],"}")</f>
        <v>\cite{pomerleau-et-al:2014:6907397}</v>
      </c>
      <c r="H34" s="12" t="s">
        <v>1099</v>
      </c>
      <c r="I34" s="12" t="s">
        <v>1281</v>
      </c>
      <c r="J34" s="12" t="s">
        <v>1282</v>
      </c>
      <c r="K34" s="20" t="s">
        <v>861</v>
      </c>
      <c r="L34" s="12" t="s">
        <v>1129</v>
      </c>
      <c r="M34" s="12" t="s">
        <v>1146</v>
      </c>
      <c r="N34" s="12" t="s">
        <v>1283</v>
      </c>
      <c r="O34" s="12" t="s">
        <v>1284</v>
      </c>
      <c r="P34" s="12" t="s">
        <v>1285</v>
      </c>
      <c r="Q34" s="20" t="s">
        <v>861</v>
      </c>
      <c r="R34" s="20" t="s">
        <v>1287</v>
      </c>
      <c r="S34" s="20" t="s">
        <v>1286</v>
      </c>
    </row>
    <row r="35" spans="1:19" ht="30.6" x14ac:dyDescent="0.3">
      <c r="A35" s="11" t="s">
        <v>307</v>
      </c>
      <c r="B35" s="11" t="s">
        <v>308</v>
      </c>
      <c r="C35" s="11" t="s">
        <v>309</v>
      </c>
      <c r="D35" s="14">
        <v>2014</v>
      </c>
      <c r="E35" s="11" t="s">
        <v>310</v>
      </c>
      <c r="F35" s="24" t="s">
        <v>697</v>
      </c>
      <c r="G35" s="11" t="str">
        <f>_xlfn.CONCAT("\cite{",data[[#This Row],[bibtex id]],"}")</f>
        <v>\cite{murphy-sibley:2014:6907022}</v>
      </c>
      <c r="H35" s="12" t="s">
        <v>1270</v>
      </c>
      <c r="I35" s="12" t="s">
        <v>1278</v>
      </c>
      <c r="J35" s="12" t="s">
        <v>1277</v>
      </c>
      <c r="K35" s="20" t="s">
        <v>861</v>
      </c>
      <c r="L35" s="12" t="s">
        <v>1129</v>
      </c>
      <c r="M35" s="12" t="s">
        <v>1146</v>
      </c>
      <c r="N35" s="12" t="s">
        <v>1136</v>
      </c>
      <c r="O35" s="12" t="s">
        <v>1279</v>
      </c>
      <c r="P35" s="20" t="s">
        <v>861</v>
      </c>
      <c r="Q35" s="12" t="s">
        <v>881</v>
      </c>
      <c r="R35" s="20" t="s">
        <v>861</v>
      </c>
      <c r="S35" s="20" t="s">
        <v>1280</v>
      </c>
    </row>
    <row r="36" spans="1:19" ht="30.6" x14ac:dyDescent="0.3">
      <c r="A36" s="11" t="s">
        <v>390</v>
      </c>
      <c r="B36" s="11" t="s">
        <v>391</v>
      </c>
      <c r="C36" s="11" t="s">
        <v>392</v>
      </c>
      <c r="D36" s="14">
        <v>2014</v>
      </c>
      <c r="E36" s="11" t="s">
        <v>393</v>
      </c>
      <c r="F36" s="24" t="s">
        <v>698</v>
      </c>
      <c r="G36" s="11" t="str">
        <f>_xlfn.CONCAT("\cite{",data[[#This Row],[bibtex id]],"}")</f>
        <v>\cite{carlevaris-bianco-et-al:2014:2347571}</v>
      </c>
      <c r="H36" s="12" t="s">
        <v>1151</v>
      </c>
      <c r="I36" s="12" t="s">
        <v>1295</v>
      </c>
      <c r="J36" s="12" t="s">
        <v>1195</v>
      </c>
      <c r="K36" s="20" t="s">
        <v>861</v>
      </c>
      <c r="L36" s="12" t="s">
        <v>1129</v>
      </c>
      <c r="M36" s="12" t="s">
        <v>1266</v>
      </c>
      <c r="N36" s="12" t="s">
        <v>1296</v>
      </c>
      <c r="O36" s="12" t="s">
        <v>1268</v>
      </c>
      <c r="P36" s="12" t="s">
        <v>1234</v>
      </c>
      <c r="Q36" s="12" t="s">
        <v>1269</v>
      </c>
      <c r="R36" s="20" t="s">
        <v>861</v>
      </c>
      <c r="S36" s="20" t="s">
        <v>861</v>
      </c>
    </row>
    <row r="37" spans="1:19" ht="20.399999999999999" x14ac:dyDescent="0.3">
      <c r="A37" s="11" t="s">
        <v>506</v>
      </c>
      <c r="B37" s="11" t="s">
        <v>507</v>
      </c>
      <c r="C37" s="11" t="s">
        <v>508</v>
      </c>
      <c r="D37" s="14">
        <v>2014</v>
      </c>
      <c r="E37" s="11" t="s">
        <v>509</v>
      </c>
      <c r="F37" s="24" t="s">
        <v>699</v>
      </c>
      <c r="G37" s="11" t="str">
        <f>_xlfn.CONCAT("\cite{",data[[#This Row],[bibtex id]],"}")</f>
        <v>\cite{williams-et-al:2014:0278364914531056}</v>
      </c>
      <c r="H37" s="12" t="s">
        <v>1261</v>
      </c>
      <c r="I37" s="12" t="s">
        <v>1263</v>
      </c>
      <c r="J37" s="12" t="s">
        <v>1195</v>
      </c>
      <c r="K37" s="20" t="s">
        <v>861</v>
      </c>
      <c r="L37" s="12" t="s">
        <v>1129</v>
      </c>
      <c r="M37" s="12" t="s">
        <v>1262</v>
      </c>
      <c r="N37" s="12" t="s">
        <v>1264</v>
      </c>
      <c r="O37" s="12" t="s">
        <v>1267</v>
      </c>
      <c r="P37" s="12" t="s">
        <v>1265</v>
      </c>
      <c r="Q37" s="12" t="s">
        <v>937</v>
      </c>
      <c r="R37" s="20" t="s">
        <v>861</v>
      </c>
      <c r="S37" s="20" t="s">
        <v>861</v>
      </c>
    </row>
    <row r="38" spans="1:19" ht="20.399999999999999" x14ac:dyDescent="0.3">
      <c r="A38" s="11" t="s">
        <v>98</v>
      </c>
      <c r="B38" s="11" t="s">
        <v>99</v>
      </c>
      <c r="C38" s="11" t="s">
        <v>95</v>
      </c>
      <c r="D38" s="14">
        <v>2015</v>
      </c>
      <c r="E38" s="11" t="s">
        <v>100</v>
      </c>
      <c r="F38" s="24" t="s">
        <v>700</v>
      </c>
      <c r="G38" s="11" t="str">
        <f>_xlfn.CONCAT("\cite{",data[[#This Row],[bibtex id]],"}")</f>
        <v>\cite{einhorn-gross:2015:008}</v>
      </c>
      <c r="H38" s="12" t="s">
        <v>1152</v>
      </c>
      <c r="I38" s="12" t="s">
        <v>1197</v>
      </c>
      <c r="J38" s="12" t="s">
        <v>1214</v>
      </c>
      <c r="K38" s="20" t="s">
        <v>861</v>
      </c>
      <c r="L38" s="12" t="s">
        <v>1129</v>
      </c>
      <c r="M38" s="12" t="s">
        <v>1130</v>
      </c>
      <c r="N38" s="12" t="s">
        <v>1215</v>
      </c>
      <c r="O38" s="12" t="s">
        <v>1220</v>
      </c>
      <c r="P38" s="20" t="s">
        <v>861</v>
      </c>
      <c r="Q38" s="20" t="s">
        <v>861</v>
      </c>
      <c r="R38" s="19">
        <v>7</v>
      </c>
      <c r="S38" s="19" t="s">
        <v>1221</v>
      </c>
    </row>
    <row r="39" spans="1:19" ht="20.399999999999999" x14ac:dyDescent="0.3">
      <c r="A39" s="11" t="s">
        <v>248</v>
      </c>
      <c r="B39" s="11" t="s">
        <v>249</v>
      </c>
      <c r="C39" s="11" t="s">
        <v>250</v>
      </c>
      <c r="D39" s="14">
        <v>2015</v>
      </c>
      <c r="E39" s="11" t="s">
        <v>251</v>
      </c>
      <c r="F39" s="24" t="s">
        <v>701</v>
      </c>
      <c r="G39" s="11" t="str">
        <f>_xlfn.CONCAT("\cite{",data[[#This Row],[bibtex id]],"}")</f>
        <v>\cite{pérez-et-al:2015:y}</v>
      </c>
      <c r="H39" s="12" t="s">
        <v>1134</v>
      </c>
      <c r="I39" s="12" t="s">
        <v>1292</v>
      </c>
      <c r="J39" s="12" t="s">
        <v>1195</v>
      </c>
      <c r="K39" s="20" t="s">
        <v>861</v>
      </c>
      <c r="L39" s="12" t="s">
        <v>1135</v>
      </c>
      <c r="M39" s="12" t="s">
        <v>1146</v>
      </c>
      <c r="N39" s="12" t="s">
        <v>1293</v>
      </c>
      <c r="O39" s="12" t="s">
        <v>1294</v>
      </c>
      <c r="P39" s="12" t="s">
        <v>1149</v>
      </c>
      <c r="R39" s="19">
        <f>1.5+2*5</f>
        <v>11.5</v>
      </c>
      <c r="S39" s="19">
        <f>1+0.5*5</f>
        <v>3.5</v>
      </c>
    </row>
    <row r="40" spans="1:19" x14ac:dyDescent="0.3">
      <c r="A40" s="11" t="s">
        <v>225</v>
      </c>
      <c r="B40" s="11" t="s">
        <v>226</v>
      </c>
      <c r="C40" s="11" t="s">
        <v>227</v>
      </c>
      <c r="D40" s="14">
        <v>2015</v>
      </c>
      <c r="E40" s="11" t="s">
        <v>228</v>
      </c>
      <c r="F40" s="24" t="s">
        <v>702</v>
      </c>
      <c r="G40" s="11" t="str">
        <f>_xlfn.CONCAT("\cite{",data[[#This Row],[bibtex id]],"}")</f>
        <v>\cite{li-et-al:2015:7139706}</v>
      </c>
      <c r="H40" s="12" t="s">
        <v>1297</v>
      </c>
      <c r="I40" s="12" t="s">
        <v>1298</v>
      </c>
      <c r="J40" s="12" t="s">
        <v>1302</v>
      </c>
      <c r="K40" s="20" t="s">
        <v>861</v>
      </c>
      <c r="L40" s="20" t="s">
        <v>861</v>
      </c>
      <c r="M40" s="12" t="s">
        <v>1299</v>
      </c>
      <c r="N40" s="12" t="s">
        <v>1184</v>
      </c>
      <c r="O40" s="12" t="s">
        <v>1300</v>
      </c>
      <c r="P40" s="12" t="s">
        <v>1138</v>
      </c>
      <c r="Q40" s="20" t="s">
        <v>861</v>
      </c>
      <c r="R40" s="20" t="s">
        <v>861</v>
      </c>
      <c r="S40" s="20" t="s">
        <v>1301</v>
      </c>
    </row>
    <row r="41" spans="1:19" ht="40.799999999999997" x14ac:dyDescent="0.3">
      <c r="A41" s="11" t="s">
        <v>371</v>
      </c>
      <c r="B41" s="11" t="s">
        <v>372</v>
      </c>
      <c r="C41" s="11" t="s">
        <v>373</v>
      </c>
      <c r="D41" s="14">
        <v>2015</v>
      </c>
      <c r="E41" s="11" t="s">
        <v>374</v>
      </c>
      <c r="F41" s="24" t="s">
        <v>703</v>
      </c>
      <c r="G41" s="11" t="str">
        <f>_xlfn.CONCAT("\cite{",data[[#This Row],[bibtex id]],"}")</f>
        <v>\cite{mohan-et-al:2015:7139966}</v>
      </c>
      <c r="H41" s="12" t="s">
        <v>1261</v>
      </c>
      <c r="I41" s="12" t="s">
        <v>1304</v>
      </c>
      <c r="J41" s="12" t="s">
        <v>1303</v>
      </c>
      <c r="K41" s="20" t="s">
        <v>861</v>
      </c>
      <c r="L41" s="12" t="s">
        <v>1135</v>
      </c>
      <c r="M41" s="12" t="s">
        <v>1146</v>
      </c>
      <c r="N41" s="12" t="s">
        <v>1136</v>
      </c>
      <c r="O41" s="12" t="s">
        <v>1305</v>
      </c>
      <c r="P41" s="20" t="s">
        <v>861</v>
      </c>
      <c r="Q41" s="12" t="s">
        <v>1306</v>
      </c>
      <c r="R41" s="20" t="s">
        <v>861</v>
      </c>
      <c r="S41" s="20" t="s">
        <v>861</v>
      </c>
    </row>
    <row r="42" spans="1:19" ht="20.399999999999999" x14ac:dyDescent="0.3">
      <c r="A42" s="11" t="s">
        <v>350</v>
      </c>
      <c r="B42" s="11" t="s">
        <v>351</v>
      </c>
      <c r="C42" s="11" t="s">
        <v>352</v>
      </c>
      <c r="D42" s="14">
        <v>2015</v>
      </c>
      <c r="E42" s="11" t="s">
        <v>353</v>
      </c>
      <c r="F42" s="24" t="s">
        <v>704</v>
      </c>
      <c r="G42" s="11" t="str">
        <f>_xlfn.CONCAT("\cite{",data[[#This Row],[bibtex id]],"}")</f>
        <v>\cite{dymczyk-et-al:2015:7139575}</v>
      </c>
      <c r="H42" s="12" t="s">
        <v>1151</v>
      </c>
      <c r="I42" s="12" t="s">
        <v>1298</v>
      </c>
      <c r="J42" s="12" t="s">
        <v>1277</v>
      </c>
      <c r="K42" s="20" t="s">
        <v>861</v>
      </c>
      <c r="L42" s="12" t="s">
        <v>1135</v>
      </c>
      <c r="M42" s="12" t="s">
        <v>1146</v>
      </c>
      <c r="N42" s="12" t="s">
        <v>1161</v>
      </c>
      <c r="O42" s="12" t="s">
        <v>1307</v>
      </c>
      <c r="P42" s="12" t="s">
        <v>1308</v>
      </c>
      <c r="Q42" s="20" t="s">
        <v>861</v>
      </c>
      <c r="R42" s="19">
        <v>1.034</v>
      </c>
      <c r="S42" s="20" t="s">
        <v>1309</v>
      </c>
    </row>
    <row r="43" spans="1:19" x14ac:dyDescent="0.3">
      <c r="A43" s="11" t="s">
        <v>375</v>
      </c>
      <c r="B43" s="11" t="s">
        <v>376</v>
      </c>
      <c r="C43" s="11" t="s">
        <v>377</v>
      </c>
      <c r="D43" s="14">
        <v>2015</v>
      </c>
      <c r="E43" s="11" t="s">
        <v>378</v>
      </c>
      <c r="F43" s="24" t="s">
        <v>705</v>
      </c>
      <c r="G43" s="11" t="str">
        <f>_xlfn.CONCAT("\cite{",data[[#This Row],[bibtex id]],"}")</f>
        <v>\cite{rapp-et-al:2015:77}</v>
      </c>
      <c r="H43" s="12" t="s">
        <v>1099</v>
      </c>
      <c r="I43" s="12" t="s">
        <v>1160</v>
      </c>
      <c r="J43" s="12" t="s">
        <v>1310</v>
      </c>
      <c r="K43" s="20" t="s">
        <v>861</v>
      </c>
      <c r="L43" s="20" t="s">
        <v>861</v>
      </c>
      <c r="M43" s="12" t="s">
        <v>1146</v>
      </c>
      <c r="N43" s="12" t="s">
        <v>1311</v>
      </c>
      <c r="O43" s="12" t="s">
        <v>1312</v>
      </c>
      <c r="P43" s="20" t="s">
        <v>861</v>
      </c>
      <c r="Q43" s="20" t="s">
        <v>861</v>
      </c>
      <c r="R43" s="20" t="s">
        <v>861</v>
      </c>
      <c r="S43" s="20" t="s">
        <v>861</v>
      </c>
    </row>
    <row r="44" spans="1:19" ht="20.399999999999999" x14ac:dyDescent="0.3">
      <c r="A44" s="11" t="s">
        <v>408</v>
      </c>
      <c r="B44" s="11" t="s">
        <v>409</v>
      </c>
      <c r="C44" s="11" t="s">
        <v>410</v>
      </c>
      <c r="D44" s="14">
        <v>2015</v>
      </c>
      <c r="E44" s="11" t="s">
        <v>411</v>
      </c>
      <c r="F44" s="24" t="s">
        <v>706</v>
      </c>
      <c r="G44" s="11" t="str">
        <f>_xlfn.CONCAT("\cite{",data[[#This Row],[bibtex id]],"}")</f>
        <v>\cite{vysotska-et-al:2015:7139576}</v>
      </c>
      <c r="H44" s="12" t="s">
        <v>1134</v>
      </c>
      <c r="I44" s="12" t="s">
        <v>1288</v>
      </c>
      <c r="J44" s="12" t="s">
        <v>1289</v>
      </c>
      <c r="K44" s="20" t="s">
        <v>861</v>
      </c>
      <c r="L44" s="20" t="s">
        <v>861</v>
      </c>
      <c r="M44" s="12" t="s">
        <v>1146</v>
      </c>
      <c r="N44" s="12" t="s">
        <v>1136</v>
      </c>
      <c r="O44" s="12" t="s">
        <v>1291</v>
      </c>
      <c r="P44" s="12" t="s">
        <v>1138</v>
      </c>
      <c r="Q44" s="20" t="s">
        <v>861</v>
      </c>
      <c r="R44" s="20">
        <v>3</v>
      </c>
      <c r="S44" s="20" t="s">
        <v>861</v>
      </c>
    </row>
    <row r="45" spans="1:19" ht="20.399999999999999" x14ac:dyDescent="0.3">
      <c r="A45" s="11" t="s">
        <v>433</v>
      </c>
      <c r="B45" s="11" t="s">
        <v>434</v>
      </c>
      <c r="C45" s="11" t="s">
        <v>435</v>
      </c>
      <c r="D45" s="14">
        <v>2015</v>
      </c>
      <c r="E45" s="11" t="s">
        <v>436</v>
      </c>
      <c r="F45" s="24" t="s">
        <v>707</v>
      </c>
      <c r="G45" s="11" t="str">
        <f>_xlfn.CONCAT("\cite{",data[[#This Row],[bibtex id]],"}")</f>
        <v>\cite{neubert-et-al:2015:005}</v>
      </c>
      <c r="H45" s="12" t="s">
        <v>1134</v>
      </c>
      <c r="I45" s="12" t="s">
        <v>1315</v>
      </c>
      <c r="J45" s="12" t="s">
        <v>1314</v>
      </c>
      <c r="K45" s="20" t="s">
        <v>861</v>
      </c>
      <c r="L45" s="20" t="s">
        <v>861</v>
      </c>
      <c r="M45" s="12" t="s">
        <v>1146</v>
      </c>
      <c r="N45" s="12" t="s">
        <v>1136</v>
      </c>
      <c r="O45" s="12" t="s">
        <v>1313</v>
      </c>
      <c r="P45" s="20" t="s">
        <v>861</v>
      </c>
      <c r="Q45" s="12" t="s">
        <v>964</v>
      </c>
      <c r="R45" s="20" t="s">
        <v>861</v>
      </c>
      <c r="S45" s="20" t="s">
        <v>861</v>
      </c>
    </row>
    <row r="46" spans="1:19" ht="20.399999999999999" x14ac:dyDescent="0.3">
      <c r="A46" s="11" t="s">
        <v>463</v>
      </c>
      <c r="B46" s="11" t="s">
        <v>464</v>
      </c>
      <c r="C46" s="11" t="s">
        <v>465</v>
      </c>
      <c r="D46" s="14">
        <v>2015</v>
      </c>
      <c r="E46" s="11" t="s">
        <v>466</v>
      </c>
      <c r="F46" s="24" t="s">
        <v>708</v>
      </c>
      <c r="G46" s="11" t="str">
        <f>_xlfn.CONCAT("\cite{",data[[#This Row],[bibtex id]],"}")</f>
        <v>\cite{mur-artal-et-al:2015:2463671}</v>
      </c>
      <c r="H46" s="12" t="s">
        <v>1270</v>
      </c>
      <c r="I46" s="12" t="s">
        <v>1316</v>
      </c>
      <c r="J46" s="12" t="s">
        <v>1277</v>
      </c>
      <c r="K46" s="20" t="s">
        <v>861</v>
      </c>
      <c r="L46" s="12" t="s">
        <v>1129</v>
      </c>
      <c r="M46" s="12" t="s">
        <v>1146</v>
      </c>
      <c r="N46" s="12" t="s">
        <v>1184</v>
      </c>
      <c r="O46" s="12" t="s">
        <v>1317</v>
      </c>
      <c r="P46" s="20" t="s">
        <v>861</v>
      </c>
      <c r="Q46" s="12" t="s">
        <v>1318</v>
      </c>
      <c r="R46" s="20" t="s">
        <v>861</v>
      </c>
      <c r="S46" s="20" t="s">
        <v>861</v>
      </c>
    </row>
    <row r="47" spans="1:19" x14ac:dyDescent="0.3">
      <c r="A47" s="11" t="s">
        <v>526</v>
      </c>
      <c r="B47" s="11" t="s">
        <v>527</v>
      </c>
      <c r="C47" s="11" t="s">
        <v>528</v>
      </c>
      <c r="D47" s="14">
        <v>2015</v>
      </c>
      <c r="E47" s="11" t="s">
        <v>529</v>
      </c>
      <c r="F47" s="24" t="s">
        <v>709</v>
      </c>
      <c r="G47" s="11" t="str">
        <f>_xlfn.CONCAT("\cite{",data[[#This Row],[bibtex id]],"}")</f>
        <v>\cite{naseer-et-al:2015:7324181}</v>
      </c>
      <c r="H47" s="12" t="s">
        <v>1134</v>
      </c>
      <c r="I47" s="12" t="s">
        <v>1315</v>
      </c>
      <c r="J47" s="20" t="s">
        <v>861</v>
      </c>
      <c r="K47" s="20" t="s">
        <v>861</v>
      </c>
      <c r="L47" s="12" t="s">
        <v>1290</v>
      </c>
      <c r="M47" s="12" t="s">
        <v>1146</v>
      </c>
      <c r="N47" s="12" t="s">
        <v>1136</v>
      </c>
      <c r="O47" s="12" t="s">
        <v>1319</v>
      </c>
      <c r="P47" s="12" t="s">
        <v>885</v>
      </c>
      <c r="Q47" s="12" t="s">
        <v>915</v>
      </c>
      <c r="R47" s="20" t="s">
        <v>861</v>
      </c>
      <c r="S47" s="20" t="s">
        <v>861</v>
      </c>
    </row>
    <row r="48" spans="1:19" ht="20.399999999999999" x14ac:dyDescent="0.3">
      <c r="A48" s="11" t="s">
        <v>174</v>
      </c>
      <c r="B48" s="11" t="s">
        <v>175</v>
      </c>
      <c r="C48" s="11" t="s">
        <v>176</v>
      </c>
      <c r="D48" s="14">
        <v>2016</v>
      </c>
      <c r="E48" s="11" t="s">
        <v>177</v>
      </c>
      <c r="F48" s="24" t="s">
        <v>710</v>
      </c>
      <c r="G48" s="11" t="str">
        <f>_xlfn.CONCAT("\cite{",data[[#This Row],[bibtex id]],"}")</f>
        <v>\cite{karaoguz-bozma:2016:4}</v>
      </c>
      <c r="H48" s="12" t="s">
        <v>1270</v>
      </c>
      <c r="I48" s="12" t="s">
        <v>1304</v>
      </c>
      <c r="J48" s="12" t="s">
        <v>1195</v>
      </c>
      <c r="K48" s="20" t="s">
        <v>861</v>
      </c>
      <c r="L48" s="12" t="s">
        <v>1129</v>
      </c>
      <c r="M48" s="12" t="s">
        <v>1183</v>
      </c>
      <c r="N48" s="12" t="s">
        <v>1136</v>
      </c>
      <c r="O48" s="12" t="s">
        <v>1202</v>
      </c>
      <c r="P48" s="20" t="s">
        <v>861</v>
      </c>
      <c r="Q48" s="12" t="s">
        <v>1320</v>
      </c>
      <c r="R48" s="19">
        <v>0.32500000000000001</v>
      </c>
      <c r="S48" s="20" t="s">
        <v>861</v>
      </c>
    </row>
    <row r="49" spans="1:19" x14ac:dyDescent="0.3">
      <c r="A49" s="11" t="s">
        <v>230</v>
      </c>
      <c r="B49" s="11" t="s">
        <v>231</v>
      </c>
      <c r="C49" s="11" t="s">
        <v>232</v>
      </c>
      <c r="D49" s="14">
        <v>2016</v>
      </c>
      <c r="E49" s="11" t="s">
        <v>233</v>
      </c>
      <c r="F49" s="24" t="s">
        <v>711</v>
      </c>
      <c r="G49" s="11" t="str">
        <f>_xlfn.CONCAT("\cite{",data[[#This Row],[bibtex id]],"}")</f>
        <v>\cite{santos-et-al:2016:2516594}</v>
      </c>
      <c r="H49" s="12" t="s">
        <v>1099</v>
      </c>
      <c r="I49" s="20" t="s">
        <v>861</v>
      </c>
      <c r="J49" s="12" t="s">
        <v>1321</v>
      </c>
      <c r="K49" s="20" t="s">
        <v>861</v>
      </c>
      <c r="L49" s="12" t="s">
        <v>1129</v>
      </c>
      <c r="M49" s="12" t="s">
        <v>1130</v>
      </c>
      <c r="N49" s="12" t="s">
        <v>1322</v>
      </c>
      <c r="O49" s="12" t="s">
        <v>1216</v>
      </c>
      <c r="P49" s="12" t="s">
        <v>1228</v>
      </c>
      <c r="Q49" s="20" t="s">
        <v>861</v>
      </c>
      <c r="R49" s="20" t="s">
        <v>861</v>
      </c>
      <c r="S49" s="20" t="s">
        <v>1323</v>
      </c>
    </row>
    <row r="50" spans="1:19" ht="20.399999999999999" x14ac:dyDescent="0.3">
      <c r="A50" s="11" t="s">
        <v>345</v>
      </c>
      <c r="B50" s="11" t="s">
        <v>346</v>
      </c>
      <c r="C50" s="11" t="s">
        <v>347</v>
      </c>
      <c r="D50" s="14">
        <v>2016</v>
      </c>
      <c r="E50" s="11" t="s">
        <v>348</v>
      </c>
      <c r="F50" s="24" t="s">
        <v>712</v>
      </c>
      <c r="G50" s="11" t="str">
        <f>_xlfn.CONCAT("\cite{",data[[#This Row],[bibtex id]],"}")</f>
        <v>\cite{dymczyk-et-al:2016:66}</v>
      </c>
      <c r="H50" s="12" t="s">
        <v>1270</v>
      </c>
      <c r="I50" s="12" t="s">
        <v>1298</v>
      </c>
      <c r="J50" s="20" t="s">
        <v>861</v>
      </c>
      <c r="K50" s="20" t="s">
        <v>861</v>
      </c>
      <c r="L50" s="12" t="s">
        <v>1129</v>
      </c>
      <c r="M50" s="12" t="s">
        <v>1183</v>
      </c>
      <c r="N50" s="12" t="s">
        <v>1324</v>
      </c>
      <c r="O50" s="12" t="s">
        <v>1325</v>
      </c>
      <c r="P50" s="12" t="s">
        <v>1327</v>
      </c>
      <c r="Q50" s="12" t="s">
        <v>967</v>
      </c>
      <c r="R50" s="19">
        <v>5.45</v>
      </c>
      <c r="S50" s="20" t="s">
        <v>1326</v>
      </c>
    </row>
    <row r="51" spans="1:19" x14ac:dyDescent="0.3">
      <c r="A51" s="11" t="s">
        <v>354</v>
      </c>
      <c r="B51" s="11" t="s">
        <v>355</v>
      </c>
      <c r="C51" s="11" t="s">
        <v>356</v>
      </c>
      <c r="D51" s="14">
        <v>2016</v>
      </c>
      <c r="E51" s="11" t="s">
        <v>357</v>
      </c>
      <c r="F51" s="24" t="s">
        <v>713</v>
      </c>
      <c r="G51" s="11" t="str">
        <f>_xlfn.CONCAT("\cite{",data[[#This Row],[bibtex id]],"}")</f>
        <v>\cite{dymczyk-et-al:2016:7759673}</v>
      </c>
      <c r="H51" s="12" t="s">
        <v>1151</v>
      </c>
      <c r="I51" s="20" t="s">
        <v>861</v>
      </c>
      <c r="J51" s="12" t="s">
        <v>1302</v>
      </c>
      <c r="K51" s="20" t="s">
        <v>861</v>
      </c>
      <c r="L51" s="12" t="s">
        <v>1129</v>
      </c>
      <c r="M51" s="12" t="s">
        <v>1130</v>
      </c>
      <c r="N51" s="12" t="s">
        <v>1328</v>
      </c>
      <c r="O51" s="12" t="s">
        <v>1329</v>
      </c>
      <c r="P51" s="12" t="s">
        <v>1330</v>
      </c>
      <c r="Q51" s="20" t="s">
        <v>861</v>
      </c>
      <c r="R51" s="20" t="s">
        <v>1331</v>
      </c>
      <c r="S51" s="20" t="s">
        <v>861</v>
      </c>
    </row>
    <row r="52" spans="1:19" ht="20.399999999999999" x14ac:dyDescent="0.3">
      <c r="A52" s="11" t="s">
        <v>359</v>
      </c>
      <c r="B52" s="11" t="s">
        <v>360</v>
      </c>
      <c r="C52" s="11" t="s">
        <v>361</v>
      </c>
      <c r="D52" s="14">
        <v>2016</v>
      </c>
      <c r="E52" s="11" t="s">
        <v>362</v>
      </c>
      <c r="F52" s="24" t="s">
        <v>714</v>
      </c>
      <c r="G52" s="11" t="str">
        <f>_xlfn.CONCAT("\cite{",data[[#This Row],[bibtex id]],"}")</f>
        <v>\cite{gadd-newman:2016:7759843}</v>
      </c>
      <c r="H52" s="12" t="s">
        <v>1270</v>
      </c>
      <c r="I52" s="12" t="s">
        <v>1231</v>
      </c>
      <c r="J52" s="12" t="s">
        <v>1332</v>
      </c>
      <c r="K52" s="12" t="s">
        <v>1333</v>
      </c>
      <c r="L52" s="12" t="s">
        <v>1129</v>
      </c>
      <c r="M52" s="12" t="s">
        <v>1146</v>
      </c>
      <c r="N52" s="12" t="s">
        <v>1334</v>
      </c>
      <c r="O52" s="12" t="s">
        <v>1335</v>
      </c>
      <c r="P52" s="20" t="s">
        <v>861</v>
      </c>
      <c r="Q52" s="20" t="s">
        <v>861</v>
      </c>
      <c r="R52" s="19">
        <v>100</v>
      </c>
      <c r="S52" s="20" t="s">
        <v>1336</v>
      </c>
    </row>
    <row r="53" spans="1:19" ht="20.399999999999999" x14ac:dyDescent="0.3">
      <c r="A53" s="11" t="s">
        <v>367</v>
      </c>
      <c r="B53" s="11" t="s">
        <v>368</v>
      </c>
      <c r="C53" s="11" t="s">
        <v>369</v>
      </c>
      <c r="D53" s="14">
        <v>2016</v>
      </c>
      <c r="E53" s="11" t="s">
        <v>370</v>
      </c>
      <c r="F53" s="24" t="s">
        <v>715</v>
      </c>
      <c r="G53" s="11" t="str">
        <f>_xlfn.CONCAT("\cite{",data[[#This Row],[bibtex id]],"}")</f>
        <v>\cite{mazuran-et-al:2016:0278364915581629}</v>
      </c>
      <c r="H53" s="12" t="s">
        <v>1151</v>
      </c>
      <c r="I53" s="20" t="s">
        <v>861</v>
      </c>
      <c r="J53" s="12" t="s">
        <v>1195</v>
      </c>
      <c r="K53" s="20" t="s">
        <v>861</v>
      </c>
      <c r="L53" s="12" t="s">
        <v>1129</v>
      </c>
      <c r="M53" s="12" t="s">
        <v>1130</v>
      </c>
      <c r="N53" s="20" t="s">
        <v>861</v>
      </c>
      <c r="O53" s="12" t="s">
        <v>1337</v>
      </c>
      <c r="P53" s="20" t="s">
        <v>861</v>
      </c>
      <c r="Q53" s="12" t="s">
        <v>1229</v>
      </c>
      <c r="R53" s="20" t="s">
        <v>861</v>
      </c>
      <c r="S53" s="20" t="s">
        <v>861</v>
      </c>
    </row>
    <row r="54" spans="1:19" ht="20.399999999999999" x14ac:dyDescent="0.3">
      <c r="A54" s="11" t="s">
        <v>437</v>
      </c>
      <c r="B54" s="11" t="s">
        <v>438</v>
      </c>
      <c r="C54" s="11" t="s">
        <v>439</v>
      </c>
      <c r="D54" s="14">
        <v>2016</v>
      </c>
      <c r="E54" s="11" t="s">
        <v>440</v>
      </c>
      <c r="F54" s="24" t="s">
        <v>716</v>
      </c>
      <c r="G54" s="11" t="str">
        <f>_xlfn.CONCAT("\cite{",data[[#This Row],[bibtex id]],"}")</f>
        <v>\cite{ozog-et-al:2016:21582}</v>
      </c>
      <c r="H54" s="12" t="s">
        <v>1236</v>
      </c>
      <c r="I54" s="12" t="s">
        <v>1292</v>
      </c>
      <c r="J54" s="12" t="s">
        <v>1338</v>
      </c>
      <c r="K54" s="20" t="s">
        <v>861</v>
      </c>
      <c r="L54" s="12" t="s">
        <v>1129</v>
      </c>
      <c r="M54" s="12" t="s">
        <v>1299</v>
      </c>
      <c r="N54" s="12" t="s">
        <v>1339</v>
      </c>
      <c r="O54" s="12" t="s">
        <v>1340</v>
      </c>
      <c r="P54" s="12" t="s">
        <v>1341</v>
      </c>
      <c r="Q54" s="20" t="s">
        <v>861</v>
      </c>
      <c r="R54" s="19">
        <v>10.159000000000001</v>
      </c>
      <c r="S54" s="20" t="s">
        <v>1301</v>
      </c>
    </row>
    <row r="55" spans="1:19" ht="30.6" x14ac:dyDescent="0.3">
      <c r="A55" s="11" t="s">
        <v>429</v>
      </c>
      <c r="B55" s="11" t="s">
        <v>430</v>
      </c>
      <c r="C55" s="11" t="s">
        <v>431</v>
      </c>
      <c r="D55" s="14">
        <v>2016</v>
      </c>
      <c r="E55" s="11" t="s">
        <v>432</v>
      </c>
      <c r="F55" s="24" t="s">
        <v>717</v>
      </c>
      <c r="G55" s="11" t="str">
        <f>_xlfn.CONCAT("\cite{",data[[#This Row],[bibtex id]],"}")</f>
        <v>\cite{mühlfellner-et-al:2016:21595}</v>
      </c>
      <c r="H55" s="12" t="s">
        <v>1236</v>
      </c>
      <c r="I55" s="12" t="s">
        <v>1316</v>
      </c>
      <c r="J55" s="12" t="s">
        <v>1168</v>
      </c>
      <c r="K55" s="20" t="s">
        <v>861</v>
      </c>
      <c r="L55" s="12" t="s">
        <v>1135</v>
      </c>
      <c r="M55" s="12" t="s">
        <v>1146</v>
      </c>
      <c r="N55" s="12" t="s">
        <v>1342</v>
      </c>
      <c r="O55" s="12" t="s">
        <v>1343</v>
      </c>
      <c r="P55" s="12" t="s">
        <v>1101</v>
      </c>
      <c r="Q55" s="20" t="s">
        <v>861</v>
      </c>
      <c r="R55" s="20" t="s">
        <v>1344</v>
      </c>
      <c r="S55" s="20" t="s">
        <v>1210</v>
      </c>
    </row>
    <row r="56" spans="1:19" ht="20.399999999999999" x14ac:dyDescent="0.3">
      <c r="A56" s="11" t="s">
        <v>518</v>
      </c>
      <c r="B56" s="11" t="s">
        <v>519</v>
      </c>
      <c r="C56" s="11" t="s">
        <v>520</v>
      </c>
      <c r="D56" s="14">
        <v>2016</v>
      </c>
      <c r="E56" s="11" t="s">
        <v>521</v>
      </c>
      <c r="F56" s="24" t="s">
        <v>718</v>
      </c>
      <c r="G56" s="11" t="str">
        <f>_xlfn.CONCAT("\cite{",data[[#This Row],[bibtex id]],"}")</f>
        <v>\cite{an-et-al:2016:0}</v>
      </c>
      <c r="H56" s="12" t="s">
        <v>1345</v>
      </c>
      <c r="I56" s="12" t="s">
        <v>1346</v>
      </c>
      <c r="J56" s="12" t="s">
        <v>1195</v>
      </c>
      <c r="K56" s="20" t="s">
        <v>861</v>
      </c>
      <c r="L56" s="12" t="s">
        <v>1129</v>
      </c>
      <c r="M56" s="12" t="s">
        <v>1130</v>
      </c>
      <c r="N56" s="12" t="s">
        <v>1342</v>
      </c>
      <c r="O56" s="12" t="s">
        <v>1348</v>
      </c>
      <c r="P56" s="12" t="s">
        <v>1347</v>
      </c>
      <c r="Q56" s="20" t="s">
        <v>861</v>
      </c>
      <c r="R56" s="19">
        <v>0.254</v>
      </c>
      <c r="S56" s="19">
        <v>0.33</v>
      </c>
    </row>
    <row r="57" spans="1:19" x14ac:dyDescent="0.3">
      <c r="A57" s="11" t="s">
        <v>540</v>
      </c>
      <c r="B57" s="11" t="s">
        <v>541</v>
      </c>
      <c r="C57" s="11" t="s">
        <v>542</v>
      </c>
      <c r="D57" s="14">
        <v>2016</v>
      </c>
      <c r="E57" s="11" t="s">
        <v>543</v>
      </c>
      <c r="F57" s="24" t="s">
        <v>719</v>
      </c>
      <c r="G57" s="11" t="str">
        <f>_xlfn.CONCAT("\cite{",data[[#This Row],[bibtex id]],"}")</f>
        <v>\cite{taisho-kanji:2016:7866383}</v>
      </c>
      <c r="H57" s="12" t="s">
        <v>1134</v>
      </c>
      <c r="I57" s="12" t="s">
        <v>1349</v>
      </c>
      <c r="J57" s="20" t="s">
        <v>861</v>
      </c>
      <c r="K57" s="20" t="s">
        <v>861</v>
      </c>
      <c r="L57" s="20" t="s">
        <v>861</v>
      </c>
      <c r="M57" s="12" t="s">
        <v>1146</v>
      </c>
      <c r="N57" s="12" t="s">
        <v>1136</v>
      </c>
      <c r="O57" s="12" t="s">
        <v>1350</v>
      </c>
      <c r="P57" s="12" t="s">
        <v>1138</v>
      </c>
      <c r="Q57" s="20" t="s">
        <v>861</v>
      </c>
      <c r="R57" s="20" t="s">
        <v>861</v>
      </c>
      <c r="S57" s="20" t="s">
        <v>861</v>
      </c>
    </row>
    <row r="58" spans="1:19" ht="20.399999999999999" x14ac:dyDescent="0.3">
      <c r="A58" s="11" t="s">
        <v>127</v>
      </c>
      <c r="B58" s="11" t="s">
        <v>128</v>
      </c>
      <c r="C58" s="11" t="s">
        <v>129</v>
      </c>
      <c r="D58" s="14">
        <v>2017</v>
      </c>
      <c r="E58" s="11" t="s">
        <v>130</v>
      </c>
      <c r="F58" s="24" t="s">
        <v>720</v>
      </c>
      <c r="G58" s="11" t="str">
        <f>_xlfn.CONCAT("\cite{",data[[#This Row],[bibtex id]],"}")</f>
        <v>\cite{han-et-al:2017:2662061}</v>
      </c>
      <c r="H58" s="12" t="s">
        <v>1134</v>
      </c>
      <c r="I58" s="12" t="s">
        <v>1304</v>
      </c>
      <c r="J58" s="20" t="s">
        <v>861</v>
      </c>
      <c r="K58" s="20" t="s">
        <v>861</v>
      </c>
      <c r="L58" s="12" t="s">
        <v>1135</v>
      </c>
      <c r="M58" s="12" t="s">
        <v>1146</v>
      </c>
      <c r="N58" s="12" t="s">
        <v>1136</v>
      </c>
      <c r="O58" s="12" t="s">
        <v>1202</v>
      </c>
      <c r="P58" s="20" t="s">
        <v>861</v>
      </c>
      <c r="Q58" s="12" t="s">
        <v>1351</v>
      </c>
      <c r="R58" s="20" t="s">
        <v>861</v>
      </c>
      <c r="S58" s="20" t="s">
        <v>861</v>
      </c>
    </row>
    <row r="59" spans="1:19" ht="20.399999999999999" x14ac:dyDescent="0.3">
      <c r="A59" s="11" t="s">
        <v>218</v>
      </c>
      <c r="B59" s="11" t="s">
        <v>219</v>
      </c>
      <c r="C59" s="11" t="s">
        <v>216</v>
      </c>
      <c r="D59" s="14">
        <v>2017</v>
      </c>
      <c r="E59" s="11" t="s">
        <v>220</v>
      </c>
      <c r="F59" s="24" t="s">
        <v>721</v>
      </c>
      <c r="G59" s="11" t="str">
        <f>_xlfn.CONCAT("\cite{",data[[#This Row],[bibtex id]],"}")</f>
        <v>\cite{biswas-veloso:2017:005}</v>
      </c>
      <c r="H59" s="12" t="s">
        <v>1099</v>
      </c>
      <c r="I59" s="12" t="s">
        <v>1204</v>
      </c>
      <c r="J59" s="12" t="s">
        <v>1245</v>
      </c>
      <c r="K59" s="20" t="s">
        <v>861</v>
      </c>
      <c r="L59" s="12" t="s">
        <v>1129</v>
      </c>
      <c r="M59" s="12" t="s">
        <v>1183</v>
      </c>
      <c r="N59" s="12" t="s">
        <v>1352</v>
      </c>
      <c r="O59" s="12" t="s">
        <v>1353</v>
      </c>
      <c r="P59" s="12" t="s">
        <v>1354</v>
      </c>
      <c r="Q59" s="12" t="s">
        <v>935</v>
      </c>
      <c r="R59" s="19">
        <v>15.4</v>
      </c>
      <c r="S59" s="20" t="s">
        <v>1145</v>
      </c>
    </row>
    <row r="60" spans="1:19" ht="20.399999999999999" x14ac:dyDescent="0.3">
      <c r="A60" s="11" t="s">
        <v>471</v>
      </c>
      <c r="B60" s="11" t="s">
        <v>472</v>
      </c>
      <c r="C60" s="11" t="s">
        <v>473</v>
      </c>
      <c r="D60" s="14">
        <v>2017</v>
      </c>
      <c r="E60" s="11" t="s">
        <v>474</v>
      </c>
      <c r="F60" s="24" t="s">
        <v>722</v>
      </c>
      <c r="G60" s="11" t="str">
        <f>_xlfn.CONCAT("\cite{",data[[#This Row],[bibtex id]],"}")</f>
        <v>\cite{griffith-pradalier:2017:21664}</v>
      </c>
      <c r="H60" s="12" t="s">
        <v>1355</v>
      </c>
      <c r="I60" s="12" t="s">
        <v>1356</v>
      </c>
      <c r="J60" s="12" t="s">
        <v>1195</v>
      </c>
      <c r="K60" s="20" t="s">
        <v>861</v>
      </c>
      <c r="L60" s="12" t="s">
        <v>1290</v>
      </c>
      <c r="M60" s="12" t="s">
        <v>1299</v>
      </c>
      <c r="N60" s="12" t="s">
        <v>1357</v>
      </c>
      <c r="O60" s="12" t="s">
        <v>1358</v>
      </c>
      <c r="P60" s="12" t="s">
        <v>1138</v>
      </c>
      <c r="Q60" s="20" t="s">
        <v>861</v>
      </c>
      <c r="R60" s="20">
        <v>100</v>
      </c>
      <c r="S60" s="20" t="s">
        <v>1359</v>
      </c>
    </row>
    <row r="61" spans="1:19" ht="20.399999999999999" x14ac:dyDescent="0.3">
      <c r="A61" s="11" t="s">
        <v>531</v>
      </c>
      <c r="B61" s="11" t="s">
        <v>532</v>
      </c>
      <c r="C61" s="11" t="s">
        <v>533</v>
      </c>
      <c r="D61" s="14">
        <v>2017</v>
      </c>
      <c r="E61" s="11" t="s">
        <v>534</v>
      </c>
      <c r="F61" s="24" t="s">
        <v>723</v>
      </c>
      <c r="G61" s="11" t="str">
        <f>_xlfn.CONCAT("\cite{",data[[#This Row],[bibtex id]],"}")</f>
        <v>\cite{naseer-et-al:2017:7989305}</v>
      </c>
      <c r="H61" s="12" t="s">
        <v>1360</v>
      </c>
      <c r="I61" s="12" t="s">
        <v>1315</v>
      </c>
      <c r="J61" s="20" t="s">
        <v>861</v>
      </c>
      <c r="K61" s="20" t="s">
        <v>861</v>
      </c>
      <c r="L61" s="12" t="s">
        <v>1129</v>
      </c>
      <c r="M61" s="12" t="s">
        <v>1146</v>
      </c>
      <c r="N61" s="12" t="s">
        <v>1136</v>
      </c>
      <c r="O61" s="12" t="s">
        <v>1361</v>
      </c>
      <c r="P61" s="12" t="s">
        <v>1138</v>
      </c>
      <c r="Q61" s="20" t="s">
        <v>861</v>
      </c>
      <c r="R61" s="19">
        <v>100</v>
      </c>
      <c r="S61" s="20" t="s">
        <v>1301</v>
      </c>
    </row>
    <row r="62" spans="1:19" ht="20.399999999999999" x14ac:dyDescent="0.3">
      <c r="A62" s="11" t="s">
        <v>522</v>
      </c>
      <c r="B62" s="11" t="s">
        <v>523</v>
      </c>
      <c r="C62" s="11" t="s">
        <v>524</v>
      </c>
      <c r="D62" s="14">
        <v>2017</v>
      </c>
      <c r="E62" s="11" t="s">
        <v>525</v>
      </c>
      <c r="F62" s="24" t="s">
        <v>724</v>
      </c>
      <c r="G62" s="11" t="str">
        <f>_xlfn.CONCAT("\cite{",data[[#This Row],[bibtex id]],"}")</f>
        <v>\cite{krajník-et-al:2017:2665664}</v>
      </c>
      <c r="H62" s="12" t="s">
        <v>1099</v>
      </c>
      <c r="I62" s="20" t="s">
        <v>861</v>
      </c>
      <c r="J62" s="12" t="s">
        <v>1321</v>
      </c>
      <c r="K62" s="20" t="s">
        <v>861</v>
      </c>
      <c r="L62" s="12" t="s">
        <v>1129</v>
      </c>
      <c r="M62" s="12" t="s">
        <v>1183</v>
      </c>
      <c r="N62" s="12" t="s">
        <v>1322</v>
      </c>
      <c r="O62" s="12" t="s">
        <v>1363</v>
      </c>
      <c r="P62" s="12" t="s">
        <v>1364</v>
      </c>
      <c r="Q62" s="12" t="s">
        <v>1365</v>
      </c>
      <c r="R62" s="20" t="s">
        <v>861</v>
      </c>
      <c r="S62" s="20" t="s">
        <v>1366</v>
      </c>
    </row>
    <row r="63" spans="1:19" ht="20.399999999999999" x14ac:dyDescent="0.3">
      <c r="A63" s="11" t="s">
        <v>558</v>
      </c>
      <c r="B63" s="11" t="s">
        <v>559</v>
      </c>
      <c r="C63" s="11" t="s">
        <v>560</v>
      </c>
      <c r="D63" s="14">
        <v>2017</v>
      </c>
      <c r="E63" s="11" t="s">
        <v>561</v>
      </c>
      <c r="F63" s="24" t="s">
        <v>725</v>
      </c>
      <c r="G63" s="11" t="str">
        <f>_xlfn.CONCAT("\cite{",data[[#This Row],[bibtex id]],"}")</f>
        <v>\cite{ila-et-al:2017:0278364917691110}</v>
      </c>
      <c r="H63" s="12" t="s">
        <v>1151</v>
      </c>
      <c r="I63" s="12" t="s">
        <v>1367</v>
      </c>
      <c r="J63" s="12" t="s">
        <v>1195</v>
      </c>
      <c r="K63" s="20" t="s">
        <v>861</v>
      </c>
      <c r="L63" s="12" t="s">
        <v>1129</v>
      </c>
      <c r="M63" s="12" t="s">
        <v>1183</v>
      </c>
      <c r="N63" s="20" t="s">
        <v>861</v>
      </c>
      <c r="O63" s="12" t="s">
        <v>1370</v>
      </c>
      <c r="P63" s="12" t="s">
        <v>1228</v>
      </c>
      <c r="Q63" s="12" t="s">
        <v>937</v>
      </c>
      <c r="R63" s="20" t="s">
        <v>861</v>
      </c>
      <c r="S63" s="20" t="s">
        <v>861</v>
      </c>
    </row>
    <row r="64" spans="1:19" ht="20.399999999999999" x14ac:dyDescent="0.3">
      <c r="A64" s="11" t="s">
        <v>600</v>
      </c>
      <c r="B64" s="11" t="s">
        <v>601</v>
      </c>
      <c r="C64" s="11" t="s">
        <v>602</v>
      </c>
      <c r="D64" s="14">
        <v>2017</v>
      </c>
      <c r="E64" s="11" t="s">
        <v>603</v>
      </c>
      <c r="F64" s="24" t="s">
        <v>726</v>
      </c>
      <c r="G64" s="11" t="str">
        <f>_xlfn.CONCAT("\cite{",data[[#This Row],[bibtex id]],"}")</f>
        <v>\cite{latif-et-al:2017:016}</v>
      </c>
      <c r="H64" s="12" t="s">
        <v>1368</v>
      </c>
      <c r="I64" s="12" t="s">
        <v>1349</v>
      </c>
      <c r="J64" s="12" t="s">
        <v>1369</v>
      </c>
      <c r="K64" s="20" t="s">
        <v>861</v>
      </c>
      <c r="L64" s="12" t="s">
        <v>1129</v>
      </c>
      <c r="M64" s="12" t="s">
        <v>1146</v>
      </c>
      <c r="N64" s="12" t="s">
        <v>1161</v>
      </c>
      <c r="O64" s="12" t="s">
        <v>1371</v>
      </c>
      <c r="P64" s="20" t="s">
        <v>861</v>
      </c>
      <c r="Q64" s="12" t="s">
        <v>1372</v>
      </c>
      <c r="R64" s="20" t="s">
        <v>861</v>
      </c>
      <c r="S64" s="20" t="s">
        <v>861</v>
      </c>
    </row>
    <row r="65" spans="1:19" ht="20.399999999999999" x14ac:dyDescent="0.3">
      <c r="A65" s="11" t="s">
        <v>629</v>
      </c>
      <c r="B65" s="11" t="s">
        <v>630</v>
      </c>
      <c r="C65" s="11" t="s">
        <v>631</v>
      </c>
      <c r="D65" s="14">
        <v>2017</v>
      </c>
      <c r="E65" s="11" t="s">
        <v>632</v>
      </c>
      <c r="F65" s="24" t="s">
        <v>727</v>
      </c>
      <c r="G65" s="11" t="str">
        <f>_xlfn.CONCAT("\cite{",data[[#This Row],[bibtex id]],"}")</f>
        <v>\cite{xin-et-al:2017:8310121}</v>
      </c>
      <c r="H65" s="12" t="s">
        <v>1373</v>
      </c>
      <c r="I65" s="12" t="s">
        <v>1315</v>
      </c>
      <c r="J65" s="20" t="s">
        <v>861</v>
      </c>
      <c r="K65" s="20" t="s">
        <v>861</v>
      </c>
      <c r="L65" s="20" t="s">
        <v>861</v>
      </c>
      <c r="M65" s="12" t="s">
        <v>1146</v>
      </c>
      <c r="N65" s="12" t="s">
        <v>1161</v>
      </c>
      <c r="O65" s="12" t="s">
        <v>1374</v>
      </c>
      <c r="P65" s="20" t="s">
        <v>861</v>
      </c>
      <c r="Q65" s="12" t="s">
        <v>1375</v>
      </c>
      <c r="R65" s="20" t="s">
        <v>861</v>
      </c>
      <c r="S65" s="20" t="s">
        <v>861</v>
      </c>
    </row>
    <row r="66" spans="1:19" ht="20.399999999999999" x14ac:dyDescent="0.3">
      <c r="A66" s="11" t="s">
        <v>45</v>
      </c>
      <c r="B66" s="11" t="s">
        <v>46</v>
      </c>
      <c r="C66" s="11" t="s">
        <v>47</v>
      </c>
      <c r="D66" s="14">
        <v>2018</v>
      </c>
      <c r="E66" s="11" t="s">
        <v>48</v>
      </c>
      <c r="F66" s="24" t="s">
        <v>728</v>
      </c>
      <c r="G66" s="11" t="str">
        <f>_xlfn.CONCAT("\cite{",data[[#This Row],[bibtex id]],"}")</f>
        <v>\cite{bescos-et-al:2018:2860039}</v>
      </c>
      <c r="H66" s="12" t="s">
        <v>1099</v>
      </c>
      <c r="I66" s="12" t="s">
        <v>1316</v>
      </c>
      <c r="J66" s="12" t="s">
        <v>1302</v>
      </c>
      <c r="K66" s="20" t="s">
        <v>861</v>
      </c>
      <c r="L66" s="12" t="s">
        <v>1290</v>
      </c>
      <c r="M66" s="12" t="s">
        <v>1130</v>
      </c>
      <c r="N66" s="12" t="s">
        <v>1376</v>
      </c>
      <c r="O66" s="12" t="s">
        <v>1377</v>
      </c>
      <c r="P66" s="20" t="s">
        <v>861</v>
      </c>
      <c r="Q66" s="12" t="s">
        <v>1378</v>
      </c>
      <c r="R66" s="20" t="s">
        <v>861</v>
      </c>
      <c r="S66" s="20" t="s">
        <v>861</v>
      </c>
    </row>
    <row r="67" spans="1:19" ht="20.399999999999999" x14ac:dyDescent="0.3">
      <c r="A67" s="11" t="s">
        <v>84</v>
      </c>
      <c r="B67" s="11" t="s">
        <v>85</v>
      </c>
      <c r="C67" s="11" t="s">
        <v>86</v>
      </c>
      <c r="D67" s="14">
        <v>2018</v>
      </c>
      <c r="E67" s="11" t="s">
        <v>87</v>
      </c>
      <c r="F67" s="24" t="s">
        <v>729</v>
      </c>
      <c r="G67" s="11" t="str">
        <f>_xlfn.CONCAT("\cite{",data[[#This Row],[bibtex id]],"}")</f>
        <v>\cite{opdenbosch-et-al:2018:00114}</v>
      </c>
      <c r="H67" s="12" t="s">
        <v>1151</v>
      </c>
      <c r="I67" s="20" t="s">
        <v>861</v>
      </c>
      <c r="J67" s="12" t="s">
        <v>1383</v>
      </c>
      <c r="K67" s="20" t="s">
        <v>861</v>
      </c>
      <c r="L67" s="20" t="s">
        <v>861</v>
      </c>
      <c r="M67" s="12" t="s">
        <v>1384</v>
      </c>
      <c r="N67" s="12" t="s">
        <v>1385</v>
      </c>
      <c r="O67" s="12" t="s">
        <v>1386</v>
      </c>
      <c r="P67" s="20" t="s">
        <v>861</v>
      </c>
      <c r="Q67" s="12" t="s">
        <v>1017</v>
      </c>
      <c r="R67" s="20" t="s">
        <v>861</v>
      </c>
      <c r="S67" s="20" t="s">
        <v>861</v>
      </c>
    </row>
    <row r="68" spans="1:19" ht="20.399999999999999" x14ac:dyDescent="0.3">
      <c r="A68" s="11" t="s">
        <v>119</v>
      </c>
      <c r="B68" s="11" t="s">
        <v>120</v>
      </c>
      <c r="C68" s="11" t="s">
        <v>121</v>
      </c>
      <c r="D68" s="14">
        <v>2018</v>
      </c>
      <c r="E68" s="11" t="s">
        <v>122</v>
      </c>
      <c r="F68" s="24" t="s">
        <v>730</v>
      </c>
      <c r="G68" s="11" t="str">
        <f>_xlfn.CONCAT("\cite{",data[[#This Row],[bibtex id]],"}")</f>
        <v>\cite{han-et-al:2018:3}</v>
      </c>
      <c r="H68" s="12" t="s">
        <v>1134</v>
      </c>
      <c r="I68" s="12" t="s">
        <v>1349</v>
      </c>
      <c r="J68" s="20" t="s">
        <v>861</v>
      </c>
      <c r="K68" s="20" t="s">
        <v>861</v>
      </c>
      <c r="L68" s="20" t="s">
        <v>861</v>
      </c>
      <c r="M68" s="12" t="s">
        <v>1146</v>
      </c>
      <c r="N68" s="12" t="s">
        <v>1136</v>
      </c>
      <c r="O68" s="12" t="s">
        <v>1313</v>
      </c>
      <c r="P68" s="20" t="s">
        <v>861</v>
      </c>
      <c r="Q68" s="12" t="s">
        <v>1351</v>
      </c>
      <c r="R68" s="20" t="s">
        <v>861</v>
      </c>
      <c r="S68" s="20" t="s">
        <v>861</v>
      </c>
    </row>
    <row r="69" spans="1:19" x14ac:dyDescent="0.3">
      <c r="A69" s="11" t="s">
        <v>123</v>
      </c>
      <c r="B69" s="11" t="s">
        <v>124</v>
      </c>
      <c r="C69" s="11" t="s">
        <v>125</v>
      </c>
      <c r="D69" s="14">
        <v>2018</v>
      </c>
      <c r="E69" s="11" t="s">
        <v>126</v>
      </c>
      <c r="F69" s="24" t="s">
        <v>731</v>
      </c>
      <c r="G69" s="11" t="str">
        <f>_xlfn.CONCAT("\cite{",data[[#This Row],[bibtex id]],"}")</f>
        <v>\cite{han-et-al:2018:2856274}</v>
      </c>
      <c r="H69" s="12" t="s">
        <v>1134</v>
      </c>
      <c r="I69" s="12" t="s">
        <v>1304</v>
      </c>
      <c r="J69" s="20" t="s">
        <v>861</v>
      </c>
      <c r="K69" s="20" t="s">
        <v>861</v>
      </c>
      <c r="L69" s="20" t="s">
        <v>861</v>
      </c>
      <c r="M69" s="12" t="s">
        <v>1146</v>
      </c>
      <c r="N69" s="12" t="s">
        <v>1136</v>
      </c>
      <c r="O69" s="12" t="s">
        <v>1387</v>
      </c>
      <c r="P69" s="20" t="s">
        <v>861</v>
      </c>
      <c r="Q69" s="12" t="s">
        <v>1388</v>
      </c>
      <c r="R69" s="20" t="s">
        <v>861</v>
      </c>
      <c r="S69" s="20" t="s">
        <v>861</v>
      </c>
    </row>
    <row r="70" spans="1:19" ht="20.399999999999999" x14ac:dyDescent="0.3">
      <c r="A70" s="11" t="s">
        <v>110</v>
      </c>
      <c r="B70" s="11" t="s">
        <v>111</v>
      </c>
      <c r="C70" s="11" t="s">
        <v>112</v>
      </c>
      <c r="D70" s="14">
        <v>2018</v>
      </c>
      <c r="E70" s="11" t="s">
        <v>113</v>
      </c>
      <c r="F70" s="24" t="s">
        <v>732</v>
      </c>
      <c r="G70" s="11" t="str">
        <f>_xlfn.CONCAT("\cite{",data[[#This Row],[bibtex id]],"}")</f>
        <v>\cite{cao-et-al:2018:2815956}</v>
      </c>
      <c r="H70" s="12" t="s">
        <v>1134</v>
      </c>
      <c r="I70" s="12" t="s">
        <v>1393</v>
      </c>
      <c r="J70" s="12" t="s">
        <v>1180</v>
      </c>
      <c r="K70" s="20" t="s">
        <v>861</v>
      </c>
      <c r="L70" s="12" t="s">
        <v>1129</v>
      </c>
      <c r="M70" s="12" t="s">
        <v>1146</v>
      </c>
      <c r="N70" s="12" t="s">
        <v>1394</v>
      </c>
      <c r="O70" s="12" t="s">
        <v>1395</v>
      </c>
      <c r="P70" s="20" t="s">
        <v>861</v>
      </c>
      <c r="Q70" s="20" t="s">
        <v>861</v>
      </c>
      <c r="R70" s="20" t="s">
        <v>861</v>
      </c>
      <c r="S70" s="20" t="s">
        <v>861</v>
      </c>
    </row>
    <row r="71" spans="1:19" ht="20.399999999999999" x14ac:dyDescent="0.3">
      <c r="A71" s="11" t="s">
        <v>131</v>
      </c>
      <c r="B71" s="11" t="s">
        <v>132</v>
      </c>
      <c r="C71" s="11" t="s">
        <v>133</v>
      </c>
      <c r="D71" s="14">
        <v>2018</v>
      </c>
      <c r="E71" s="11" t="s">
        <v>134</v>
      </c>
      <c r="F71" s="24" t="s">
        <v>733</v>
      </c>
      <c r="G71" s="11" t="str">
        <f>_xlfn.CONCAT("\cite{",data[[#This Row],[bibtex id]],"}")</f>
        <v>\cite{nobre-et-al:2018:8461111}</v>
      </c>
      <c r="H71" s="12" t="s">
        <v>1099</v>
      </c>
      <c r="I71" s="12" t="s">
        <v>1396</v>
      </c>
      <c r="J71" s="12" t="s">
        <v>1397</v>
      </c>
      <c r="K71" s="20" t="s">
        <v>861</v>
      </c>
      <c r="L71" s="12" t="s">
        <v>1129</v>
      </c>
      <c r="M71" s="12" t="s">
        <v>1130</v>
      </c>
      <c r="N71" s="12" t="s">
        <v>1259</v>
      </c>
      <c r="O71" s="12" t="s">
        <v>1313</v>
      </c>
      <c r="P71" s="12" t="s">
        <v>1228</v>
      </c>
      <c r="Q71" s="12" t="s">
        <v>1018</v>
      </c>
      <c r="R71" s="20" t="s">
        <v>861</v>
      </c>
      <c r="S71" s="20" t="s">
        <v>861</v>
      </c>
    </row>
    <row r="72" spans="1:19" ht="20.399999999999999" x14ac:dyDescent="0.3">
      <c r="A72" s="11" t="s">
        <v>209</v>
      </c>
      <c r="B72" s="11" t="s">
        <v>210</v>
      </c>
      <c r="C72" s="11" t="s">
        <v>211</v>
      </c>
      <c r="D72" s="14">
        <v>2018</v>
      </c>
      <c r="E72" s="11" t="s">
        <v>212</v>
      </c>
      <c r="F72" s="24" t="s">
        <v>734</v>
      </c>
      <c r="G72" s="11" t="str">
        <f>_xlfn.CONCAT("\cite{",data[[#This Row],[bibtex id]],"}")</f>
        <v>\cite{zhang-et-al:2018:1729881418780178}</v>
      </c>
      <c r="H72" s="12" t="s">
        <v>1151</v>
      </c>
      <c r="I72" s="12" t="s">
        <v>1316</v>
      </c>
      <c r="J72" s="12" t="s">
        <v>1168</v>
      </c>
      <c r="K72" s="12" t="s">
        <v>1398</v>
      </c>
      <c r="L72" s="12" t="s">
        <v>1129</v>
      </c>
      <c r="M72" s="12" t="s">
        <v>1183</v>
      </c>
      <c r="N72" s="12" t="s">
        <v>1161</v>
      </c>
      <c r="O72" s="12" t="s">
        <v>1399</v>
      </c>
      <c r="P72" s="20" t="s">
        <v>861</v>
      </c>
      <c r="Q72" s="12" t="s">
        <v>937</v>
      </c>
      <c r="R72" s="20" t="s">
        <v>861</v>
      </c>
      <c r="S72" s="20" t="s">
        <v>861</v>
      </c>
    </row>
    <row r="73" spans="1:19" ht="20.399999999999999" x14ac:dyDescent="0.3">
      <c r="A73" s="11" t="s">
        <v>262</v>
      </c>
      <c r="B73" s="11" t="s">
        <v>263</v>
      </c>
      <c r="C73" s="11" t="s">
        <v>264</v>
      </c>
      <c r="D73" s="14">
        <v>2018</v>
      </c>
      <c r="E73" s="11" t="s">
        <v>265</v>
      </c>
      <c r="F73" s="24" t="s">
        <v>735</v>
      </c>
      <c r="G73" s="11" t="str">
        <f>_xlfn.CONCAT("\cite{",data[[#This Row],[bibtex id]],"}")</f>
        <v>\cite{zhu-et-al:2018:8500686}</v>
      </c>
      <c r="H73" s="12" t="s">
        <v>1360</v>
      </c>
      <c r="I73" s="12" t="s">
        <v>1288</v>
      </c>
      <c r="J73" s="20" t="s">
        <v>861</v>
      </c>
      <c r="K73" s="20" t="s">
        <v>861</v>
      </c>
      <c r="L73" s="12" t="s">
        <v>1290</v>
      </c>
      <c r="M73" s="12" t="s">
        <v>1146</v>
      </c>
      <c r="N73" s="12" t="s">
        <v>1136</v>
      </c>
      <c r="O73" s="12" t="s">
        <v>1313</v>
      </c>
      <c r="P73" s="20" t="s">
        <v>861</v>
      </c>
      <c r="Q73" s="12" t="s">
        <v>1400</v>
      </c>
      <c r="R73" s="20" t="s">
        <v>861</v>
      </c>
      <c r="S73" s="20" t="s">
        <v>861</v>
      </c>
    </row>
    <row r="74" spans="1:19" ht="20.399999999999999" x14ac:dyDescent="0.3">
      <c r="A74" s="11" t="s">
        <v>280</v>
      </c>
      <c r="B74" s="11" t="s">
        <v>281</v>
      </c>
      <c r="C74" s="11" t="s">
        <v>282</v>
      </c>
      <c r="D74" s="14">
        <v>2018</v>
      </c>
      <c r="E74" s="11" t="s">
        <v>283</v>
      </c>
      <c r="F74" s="24" t="s">
        <v>736</v>
      </c>
      <c r="G74" s="11" t="str">
        <f>_xlfn.CONCAT("\cite{",data[[#This Row],[bibtex id]],"}")</f>
        <v>\cite{mactavish-et-al:2018:21838}</v>
      </c>
      <c r="H74" s="12" t="s">
        <v>1360</v>
      </c>
      <c r="I74" s="12" t="s">
        <v>1231</v>
      </c>
      <c r="J74" s="12" t="s">
        <v>1168</v>
      </c>
      <c r="K74" s="20" t="s">
        <v>861</v>
      </c>
      <c r="L74" s="12" t="s">
        <v>1129</v>
      </c>
      <c r="M74" s="12" t="s">
        <v>1146</v>
      </c>
      <c r="N74" s="12" t="s">
        <v>1153</v>
      </c>
      <c r="O74" s="12" t="s">
        <v>1401</v>
      </c>
      <c r="P74" s="12" t="s">
        <v>1402</v>
      </c>
      <c r="Q74" s="20" t="s">
        <v>861</v>
      </c>
      <c r="R74" s="19">
        <v>10</v>
      </c>
      <c r="S74" s="20" t="s">
        <v>1403</v>
      </c>
    </row>
    <row r="75" spans="1:19" x14ac:dyDescent="0.3">
      <c r="A75" s="11" t="s">
        <v>315</v>
      </c>
      <c r="B75" s="11" t="s">
        <v>316</v>
      </c>
      <c r="C75" s="11" t="s">
        <v>317</v>
      </c>
      <c r="D75" s="14">
        <v>2018</v>
      </c>
      <c r="E75" s="11" t="s">
        <v>318</v>
      </c>
      <c r="F75" s="24" t="s">
        <v>737</v>
      </c>
      <c r="G75" s="11" t="str">
        <f>_xlfn.CONCAT("\cite{",data[[#This Row],[bibtex id]],"}")</f>
        <v>\cite{sun-et-al:2018:2856268}</v>
      </c>
      <c r="H75" s="12" t="s">
        <v>1099</v>
      </c>
      <c r="I75" s="12" t="s">
        <v>1404</v>
      </c>
      <c r="J75" s="12" t="s">
        <v>1321</v>
      </c>
      <c r="K75" s="20" t="s">
        <v>861</v>
      </c>
      <c r="L75" s="12" t="s">
        <v>1135</v>
      </c>
      <c r="M75" s="12" t="s">
        <v>1146</v>
      </c>
      <c r="N75" s="12" t="s">
        <v>1405</v>
      </c>
      <c r="O75" s="12" t="s">
        <v>1406</v>
      </c>
      <c r="P75" s="12" t="s">
        <v>1138</v>
      </c>
      <c r="Q75" s="12" t="s">
        <v>937</v>
      </c>
      <c r="R75" s="20" t="s">
        <v>861</v>
      </c>
      <c r="S75" s="20" t="s">
        <v>1187</v>
      </c>
    </row>
    <row r="76" spans="1:19" ht="20.399999999999999" x14ac:dyDescent="0.3">
      <c r="A76" s="11" t="s">
        <v>380</v>
      </c>
      <c r="B76" s="11" t="s">
        <v>381</v>
      </c>
      <c r="C76" s="11" t="s">
        <v>382</v>
      </c>
      <c r="D76" s="14">
        <v>2018</v>
      </c>
      <c r="E76" s="11" t="s">
        <v>383</v>
      </c>
      <c r="F76" s="24" t="s">
        <v>738</v>
      </c>
      <c r="G76" s="11" t="str">
        <f>_xlfn.CONCAT("\cite{",data[[#This Row],[bibtex id]],"}")</f>
        <v>\cite{lázaro-et-al:2018:8594310}</v>
      </c>
      <c r="H76" s="12" t="s">
        <v>1379</v>
      </c>
      <c r="I76" s="12" t="s">
        <v>1142</v>
      </c>
      <c r="J76" s="12" t="s">
        <v>1178</v>
      </c>
      <c r="K76" s="20" t="s">
        <v>861</v>
      </c>
      <c r="L76" s="12" t="s">
        <v>1129</v>
      </c>
      <c r="M76" s="12" t="s">
        <v>1130</v>
      </c>
      <c r="N76" s="12" t="s">
        <v>1144</v>
      </c>
      <c r="O76" s="12" t="s">
        <v>1380</v>
      </c>
      <c r="P76" s="21" t="s">
        <v>1381</v>
      </c>
      <c r="Q76" s="12" t="s">
        <v>1382</v>
      </c>
      <c r="R76" s="20" t="s">
        <v>861</v>
      </c>
      <c r="S76" s="20" t="s">
        <v>861</v>
      </c>
    </row>
    <row r="77" spans="1:19" ht="20.399999999999999" x14ac:dyDescent="0.3">
      <c r="A77" s="11" t="s">
        <v>404</v>
      </c>
      <c r="B77" s="11" t="s">
        <v>405</v>
      </c>
      <c r="C77" s="11" t="s">
        <v>406</v>
      </c>
      <c r="D77" s="14">
        <v>2018</v>
      </c>
      <c r="E77" s="11" t="s">
        <v>407</v>
      </c>
      <c r="F77" s="24" t="s">
        <v>739</v>
      </c>
      <c r="G77" s="11" t="str">
        <f>_xlfn.CONCAT("\cite{",data[[#This Row],[bibtex id]],"}")</f>
        <v>\cite{zhang-et-al:2018:8460674}</v>
      </c>
      <c r="H77" s="12" t="s">
        <v>1360</v>
      </c>
      <c r="I77" s="12" t="s">
        <v>1316</v>
      </c>
      <c r="J77" s="12" t="s">
        <v>1168</v>
      </c>
      <c r="K77" s="20" t="s">
        <v>861</v>
      </c>
      <c r="L77" s="12" t="s">
        <v>1129</v>
      </c>
      <c r="M77" s="12" t="s">
        <v>1146</v>
      </c>
      <c r="N77" s="12" t="s">
        <v>1153</v>
      </c>
      <c r="O77" s="12" t="s">
        <v>1391</v>
      </c>
      <c r="P77" s="20" t="s">
        <v>861</v>
      </c>
      <c r="Q77" s="20" t="s">
        <v>861</v>
      </c>
      <c r="R77" s="20">
        <v>5</v>
      </c>
      <c r="S77" s="20" t="s">
        <v>1403</v>
      </c>
    </row>
    <row r="78" spans="1:19" x14ac:dyDescent="0.3">
      <c r="A78" s="11" t="s">
        <v>395</v>
      </c>
      <c r="B78" s="11" t="s">
        <v>396</v>
      </c>
      <c r="C78" s="11" t="s">
        <v>397</v>
      </c>
      <c r="D78" s="14">
        <v>2018</v>
      </c>
      <c r="E78" s="11" t="s">
        <v>398</v>
      </c>
      <c r="F78" s="24" t="s">
        <v>740</v>
      </c>
      <c r="G78" s="11" t="str">
        <f>_xlfn.CONCAT("\cite{",data[[#This Row],[bibtex id]],"}")</f>
        <v>\cite{chebrolu-et-al:2018:2849603}</v>
      </c>
      <c r="H78" s="12" t="s">
        <v>1134</v>
      </c>
      <c r="I78" s="12" t="s">
        <v>1315</v>
      </c>
      <c r="J78" s="20" t="s">
        <v>861</v>
      </c>
      <c r="K78" s="20" t="s">
        <v>861</v>
      </c>
      <c r="L78" s="20" t="s">
        <v>861</v>
      </c>
      <c r="M78" s="12" t="s">
        <v>1389</v>
      </c>
      <c r="N78" s="12" t="s">
        <v>1390</v>
      </c>
      <c r="O78" s="12" t="s">
        <v>1391</v>
      </c>
      <c r="P78" s="12" t="s">
        <v>1138</v>
      </c>
      <c r="Q78" s="20" t="s">
        <v>861</v>
      </c>
      <c r="R78" s="20" t="s">
        <v>861</v>
      </c>
      <c r="S78" s="20" t="s">
        <v>1392</v>
      </c>
    </row>
    <row r="79" spans="1:19" ht="20.399999999999999" x14ac:dyDescent="0.3">
      <c r="A79" s="11" t="s">
        <v>450</v>
      </c>
      <c r="B79" s="11" t="s">
        <v>451</v>
      </c>
      <c r="C79" s="11" t="s">
        <v>452</v>
      </c>
      <c r="D79" s="14">
        <v>2018</v>
      </c>
      <c r="E79" s="11" t="s">
        <v>453</v>
      </c>
      <c r="F79" s="24" t="s">
        <v>741</v>
      </c>
      <c r="G79" s="11" t="str">
        <f>_xlfn.CONCAT("\cite{",data[[#This Row],[bibtex id]],"}")</f>
        <v>\cite{yin-et-al:2018:8593562}</v>
      </c>
      <c r="H79" s="12" t="s">
        <v>1360</v>
      </c>
      <c r="I79" s="12" t="s">
        <v>1407</v>
      </c>
      <c r="J79" s="12" t="s">
        <v>1321</v>
      </c>
      <c r="K79" s="20" t="s">
        <v>861</v>
      </c>
      <c r="L79" s="20" t="s">
        <v>861</v>
      </c>
      <c r="M79" s="12" t="s">
        <v>1146</v>
      </c>
      <c r="N79" s="12" t="s">
        <v>1405</v>
      </c>
      <c r="O79" s="12" t="s">
        <v>1408</v>
      </c>
      <c r="P79" s="20" t="s">
        <v>861</v>
      </c>
      <c r="Q79" s="12" t="s">
        <v>1409</v>
      </c>
      <c r="R79" s="20" t="s">
        <v>861</v>
      </c>
      <c r="S79" s="20" t="s">
        <v>861</v>
      </c>
    </row>
    <row r="80" spans="1:19" ht="20.399999999999999" x14ac:dyDescent="0.3">
      <c r="A80" s="11" t="s">
        <v>416</v>
      </c>
      <c r="B80" s="11" t="s">
        <v>417</v>
      </c>
      <c r="C80" s="11" t="s">
        <v>418</v>
      </c>
      <c r="D80" s="14">
        <v>2018</v>
      </c>
      <c r="E80" s="11" t="s">
        <v>419</v>
      </c>
      <c r="F80" s="24" t="s">
        <v>742</v>
      </c>
      <c r="G80" s="11" t="str">
        <f>_xlfn.CONCAT("\cite{",data[[#This Row],[bibtex id]],"}")</f>
        <v>\cite{egger-et-al:2018:8593854}</v>
      </c>
      <c r="H80" s="12" t="s">
        <v>1410</v>
      </c>
      <c r="I80" s="12" t="s">
        <v>1412</v>
      </c>
      <c r="J80" s="12" t="s">
        <v>1411</v>
      </c>
      <c r="K80" s="20" t="s">
        <v>861</v>
      </c>
      <c r="L80" s="12" t="s">
        <v>1129</v>
      </c>
      <c r="M80" s="12" t="s">
        <v>1146</v>
      </c>
      <c r="N80" s="12" t="s">
        <v>1394</v>
      </c>
      <c r="O80" s="12" t="s">
        <v>1413</v>
      </c>
      <c r="P80" s="12" t="s">
        <v>1101</v>
      </c>
      <c r="Q80" s="20" t="s">
        <v>861</v>
      </c>
      <c r="R80" s="20" t="s">
        <v>861</v>
      </c>
      <c r="S80" s="20" t="s">
        <v>1414</v>
      </c>
    </row>
    <row r="81" spans="1:19" ht="20.399999999999999" x14ac:dyDescent="0.3">
      <c r="A81" s="11" t="s">
        <v>459</v>
      </c>
      <c r="B81" s="11" t="s">
        <v>460</v>
      </c>
      <c r="C81" s="11" t="s">
        <v>461</v>
      </c>
      <c r="D81" s="14">
        <v>2018</v>
      </c>
      <c r="E81" s="11" t="s">
        <v>462</v>
      </c>
      <c r="F81" s="24" t="s">
        <v>743</v>
      </c>
      <c r="G81" s="11" t="str">
        <f>_xlfn.CONCAT("\cite{",data[[#This Row],[bibtex id]],"}")</f>
        <v>\cite{arroyo-et-al:2018:7}</v>
      </c>
      <c r="H81" s="12" t="s">
        <v>1360</v>
      </c>
      <c r="I81" s="12" t="s">
        <v>1315</v>
      </c>
      <c r="J81" s="20" t="s">
        <v>861</v>
      </c>
      <c r="K81" s="20" t="s">
        <v>861</v>
      </c>
      <c r="L81" s="20" t="s">
        <v>861</v>
      </c>
      <c r="M81" s="12" t="s">
        <v>1146</v>
      </c>
      <c r="N81" s="12" t="s">
        <v>1415</v>
      </c>
      <c r="O81" s="12" t="s">
        <v>1305</v>
      </c>
      <c r="P81" s="20" t="s">
        <v>861</v>
      </c>
      <c r="Q81" s="12" t="s">
        <v>1416</v>
      </c>
      <c r="R81" s="20" t="s">
        <v>861</v>
      </c>
      <c r="S81" s="20" t="s">
        <v>861</v>
      </c>
    </row>
    <row r="82" spans="1:19" ht="20.399999999999999" x14ac:dyDescent="0.3">
      <c r="A82" s="11" t="s">
        <v>494</v>
      </c>
      <c r="B82" s="11" t="s">
        <v>495</v>
      </c>
      <c r="C82" s="11" t="s">
        <v>496</v>
      </c>
      <c r="D82" s="14">
        <v>2018</v>
      </c>
      <c r="E82" s="11" t="s">
        <v>497</v>
      </c>
      <c r="F82" s="24" t="s">
        <v>744</v>
      </c>
      <c r="G82" s="11" t="str">
        <f>_xlfn.CONCAT("\cite{",data[[#This Row],[bibtex id]],"}")</f>
        <v>\cite{ouerghi-et-al:2018:s18040939}</v>
      </c>
      <c r="H82" s="12" t="s">
        <v>1134</v>
      </c>
      <c r="I82" s="12" t="s">
        <v>1417</v>
      </c>
      <c r="J82" s="12" t="s">
        <v>1168</v>
      </c>
      <c r="K82" s="20" t="s">
        <v>861</v>
      </c>
      <c r="L82" s="12" t="s">
        <v>1129</v>
      </c>
      <c r="M82" s="12" t="s">
        <v>1146</v>
      </c>
      <c r="N82" s="12" t="s">
        <v>1162</v>
      </c>
      <c r="O82" s="12" t="s">
        <v>1418</v>
      </c>
      <c r="P82" s="20" t="s">
        <v>861</v>
      </c>
      <c r="Q82" s="12" t="s">
        <v>937</v>
      </c>
      <c r="R82" s="20" t="s">
        <v>861</v>
      </c>
      <c r="S82" s="20" t="s">
        <v>861</v>
      </c>
    </row>
    <row r="83" spans="1:19" x14ac:dyDescent="0.3">
      <c r="A83" s="11" t="s">
        <v>498</v>
      </c>
      <c r="B83" s="11" t="s">
        <v>499</v>
      </c>
      <c r="C83" s="11" t="s">
        <v>500</v>
      </c>
      <c r="D83" s="14">
        <v>2018</v>
      </c>
      <c r="E83" s="11" t="s">
        <v>501</v>
      </c>
      <c r="F83" s="24" t="s">
        <v>745</v>
      </c>
      <c r="G83" s="11" t="str">
        <f>_xlfn.CONCAT("\cite{",data[[#This Row],[bibtex id]],"}")</f>
        <v>\cite{siva-zhang:2018:8461042}</v>
      </c>
      <c r="H83" s="12" t="s">
        <v>1134</v>
      </c>
      <c r="I83" s="12" t="s">
        <v>1315</v>
      </c>
      <c r="J83" s="20" t="s">
        <v>861</v>
      </c>
      <c r="K83" s="20" t="s">
        <v>861</v>
      </c>
      <c r="L83" s="20" t="s">
        <v>861</v>
      </c>
      <c r="M83" s="12" t="s">
        <v>1146</v>
      </c>
      <c r="N83" s="12" t="s">
        <v>1157</v>
      </c>
      <c r="O83" s="12" t="s">
        <v>1313</v>
      </c>
      <c r="P83" s="12" t="s">
        <v>885</v>
      </c>
      <c r="Q83" s="20" t="s">
        <v>861</v>
      </c>
      <c r="R83" s="20">
        <v>19.149999999999999</v>
      </c>
      <c r="S83" s="20" t="s">
        <v>1210</v>
      </c>
    </row>
    <row r="84" spans="1:19" ht="20.399999999999999" x14ac:dyDescent="0.3">
      <c r="A84" s="11" t="s">
        <v>485</v>
      </c>
      <c r="B84" s="11" t="s">
        <v>486</v>
      </c>
      <c r="C84" s="11" t="s">
        <v>487</v>
      </c>
      <c r="D84" s="14">
        <v>2018</v>
      </c>
      <c r="E84" s="11" t="s">
        <v>488</v>
      </c>
      <c r="F84" s="24" t="s">
        <v>746</v>
      </c>
      <c r="G84" s="11" t="str">
        <f>_xlfn.CONCAT("\cite{",data[[#This Row],[bibtex id]],"}")</f>
        <v>\cite{luthardt-et-al:2018:8569323}</v>
      </c>
      <c r="H84" s="12" t="s">
        <v>1270</v>
      </c>
      <c r="I84" s="12" t="s">
        <v>1231</v>
      </c>
      <c r="J84" s="12" t="s">
        <v>1195</v>
      </c>
      <c r="K84" s="20" t="s">
        <v>861</v>
      </c>
      <c r="L84" s="12" t="s">
        <v>1129</v>
      </c>
      <c r="M84" s="12" t="s">
        <v>1146</v>
      </c>
      <c r="N84" s="12" t="s">
        <v>1184</v>
      </c>
      <c r="O84" s="12" t="s">
        <v>1362</v>
      </c>
      <c r="P84" s="12" t="s">
        <v>885</v>
      </c>
      <c r="Q84" s="20" t="s">
        <v>861</v>
      </c>
      <c r="R84" s="20" t="s">
        <v>861</v>
      </c>
      <c r="S84" s="20" t="s">
        <v>861</v>
      </c>
    </row>
    <row r="85" spans="1:19" ht="20.399999999999999" x14ac:dyDescent="0.3">
      <c r="A85" s="11" t="s">
        <v>612</v>
      </c>
      <c r="B85" s="11" t="s">
        <v>613</v>
      </c>
      <c r="C85" s="11" t="s">
        <v>614</v>
      </c>
      <c r="D85" s="14">
        <v>2018</v>
      </c>
      <c r="E85" s="11" t="s">
        <v>615</v>
      </c>
      <c r="F85" s="24" t="s">
        <v>747</v>
      </c>
      <c r="G85" s="11" t="str">
        <f>_xlfn.CONCAT("\cite{",data[[#This Row],[bibtex id]],"}")</f>
        <v>\cite{chen-et-al:2018:2859916}</v>
      </c>
      <c r="H85" s="12" t="s">
        <v>1134</v>
      </c>
      <c r="I85" s="12" t="s">
        <v>1419</v>
      </c>
      <c r="J85" s="20" t="s">
        <v>861</v>
      </c>
      <c r="K85" s="20" t="s">
        <v>861</v>
      </c>
      <c r="L85" s="20" t="s">
        <v>861</v>
      </c>
      <c r="M85" s="12" t="s">
        <v>1146</v>
      </c>
      <c r="N85" s="12" t="s">
        <v>1136</v>
      </c>
      <c r="O85" s="12" t="s">
        <v>1408</v>
      </c>
      <c r="P85" s="12" t="s">
        <v>1138</v>
      </c>
      <c r="Q85" s="12" t="s">
        <v>1420</v>
      </c>
      <c r="R85" s="20" t="s">
        <v>861</v>
      </c>
      <c r="S85" s="20" t="s">
        <v>861</v>
      </c>
    </row>
    <row r="86" spans="1:19" ht="20.399999999999999" x14ac:dyDescent="0.3">
      <c r="A86" s="11" t="s">
        <v>64</v>
      </c>
      <c r="B86" s="11" t="s">
        <v>65</v>
      </c>
      <c r="C86" s="11" t="s">
        <v>66</v>
      </c>
      <c r="D86" s="14">
        <v>2019</v>
      </c>
      <c r="E86" s="11" t="s">
        <v>67</v>
      </c>
      <c r="F86" s="24" t="s">
        <v>748</v>
      </c>
      <c r="G86" s="11" t="str">
        <f>_xlfn.CONCAT("\cite{",data[[#This Row],[bibtex id]],"}")</f>
        <v>\cite{yu-et-al:2019:8961714}</v>
      </c>
      <c r="H86" s="12" t="s">
        <v>1134</v>
      </c>
      <c r="I86" s="12" t="s">
        <v>1421</v>
      </c>
      <c r="J86" s="20" t="s">
        <v>861</v>
      </c>
      <c r="K86" s="20" t="s">
        <v>861</v>
      </c>
      <c r="L86" s="20" t="s">
        <v>861</v>
      </c>
      <c r="M86" s="12" t="s">
        <v>1146</v>
      </c>
      <c r="N86" s="12" t="s">
        <v>1136</v>
      </c>
      <c r="O86" s="12" t="s">
        <v>1422</v>
      </c>
      <c r="P86" s="20" t="s">
        <v>861</v>
      </c>
      <c r="Q86" s="12" t="s">
        <v>1203</v>
      </c>
      <c r="R86" s="20" t="s">
        <v>861</v>
      </c>
      <c r="S86" s="20" t="s">
        <v>861</v>
      </c>
    </row>
    <row r="87" spans="1:19" ht="20.399999999999999" x14ac:dyDescent="0.3">
      <c r="A87" s="11" t="s">
        <v>101</v>
      </c>
      <c r="B87" s="11" t="s">
        <v>102</v>
      </c>
      <c r="C87" s="11" t="s">
        <v>103</v>
      </c>
      <c r="D87" s="14">
        <v>2019</v>
      </c>
      <c r="E87" s="11" t="s">
        <v>104</v>
      </c>
      <c r="F87" s="24" t="s">
        <v>749</v>
      </c>
      <c r="G87" s="11" t="str">
        <f>_xlfn.CONCAT("\cite{",data[[#This Row],[bibtex id]],"}")</f>
        <v>\cite{boniardi-et-al:2019:003}</v>
      </c>
      <c r="H87" s="12" t="s">
        <v>1152</v>
      </c>
      <c r="I87" s="12" t="s">
        <v>1142</v>
      </c>
      <c r="J87" s="12" t="s">
        <v>1180</v>
      </c>
      <c r="K87" s="20" t="s">
        <v>861</v>
      </c>
      <c r="L87" s="12" t="s">
        <v>1129</v>
      </c>
      <c r="M87" s="12" t="s">
        <v>1130</v>
      </c>
      <c r="N87" s="12" t="s">
        <v>1147</v>
      </c>
      <c r="O87" s="12" t="s">
        <v>1423</v>
      </c>
      <c r="P87" s="12" t="s">
        <v>1424</v>
      </c>
      <c r="Q87" s="20" t="s">
        <v>861</v>
      </c>
      <c r="R87" s="19">
        <v>10.347</v>
      </c>
      <c r="S87" s="19">
        <v>2.77</v>
      </c>
    </row>
    <row r="88" spans="1:19" x14ac:dyDescent="0.3">
      <c r="A88" s="11" t="s">
        <v>150</v>
      </c>
      <c r="B88" s="11" t="s">
        <v>151</v>
      </c>
      <c r="C88" s="11" t="s">
        <v>152</v>
      </c>
      <c r="D88" s="14">
        <v>2019</v>
      </c>
      <c r="E88" s="11" t="s">
        <v>153</v>
      </c>
      <c r="F88" s="24" t="s">
        <v>750</v>
      </c>
      <c r="G88" s="11" t="str">
        <f>_xlfn.CONCAT("\cite{",data[[#This Row],[bibtex id]],"}")</f>
        <v>\cite{kim-et-al:2019:2897340}</v>
      </c>
      <c r="H88" s="12" t="s">
        <v>1134</v>
      </c>
      <c r="I88" s="12" t="s">
        <v>1407</v>
      </c>
      <c r="J88" s="12" t="s">
        <v>1425</v>
      </c>
      <c r="K88" s="20" t="s">
        <v>861</v>
      </c>
      <c r="L88" s="20" t="s">
        <v>861</v>
      </c>
      <c r="M88" s="12" t="s">
        <v>1146</v>
      </c>
      <c r="N88" s="12" t="s">
        <v>1405</v>
      </c>
      <c r="O88" s="12" t="s">
        <v>1387</v>
      </c>
      <c r="P88" s="20" t="s">
        <v>861</v>
      </c>
      <c r="Q88" s="12" t="s">
        <v>1426</v>
      </c>
      <c r="R88" s="20" t="s">
        <v>861</v>
      </c>
      <c r="S88" s="20" t="s">
        <v>861</v>
      </c>
    </row>
    <row r="89" spans="1:19" x14ac:dyDescent="0.3">
      <c r="A89" s="11" t="s">
        <v>253</v>
      </c>
      <c r="B89" s="11" t="s">
        <v>254</v>
      </c>
      <c r="C89" s="11" t="s">
        <v>255</v>
      </c>
      <c r="D89" s="14">
        <v>2019</v>
      </c>
      <c r="E89" s="11" t="s">
        <v>256</v>
      </c>
      <c r="F89" s="24" t="s">
        <v>751</v>
      </c>
      <c r="G89" s="11" t="str">
        <f>_xlfn.CONCAT("\cite{",data[[#This Row],[bibtex id]],"}")</f>
        <v>\cite{berrio-et-al:2019:8814289}</v>
      </c>
      <c r="H89" s="12" t="s">
        <v>1270</v>
      </c>
      <c r="I89" s="12" t="s">
        <v>1142</v>
      </c>
      <c r="J89" s="12" t="s">
        <v>1427</v>
      </c>
      <c r="K89" s="20" t="s">
        <v>861</v>
      </c>
      <c r="L89" s="12" t="s">
        <v>1290</v>
      </c>
      <c r="M89" s="12" t="s">
        <v>1146</v>
      </c>
      <c r="N89" s="12" t="s">
        <v>1405</v>
      </c>
      <c r="O89" s="12" t="s">
        <v>1428</v>
      </c>
      <c r="P89" s="12" t="s">
        <v>1138</v>
      </c>
      <c r="Q89" s="20" t="s">
        <v>861</v>
      </c>
      <c r="R89" s="20" t="s">
        <v>861</v>
      </c>
      <c r="S89" s="20" t="s">
        <v>1429</v>
      </c>
    </row>
    <row r="90" spans="1:19" ht="20.399999999999999" x14ac:dyDescent="0.3">
      <c r="A90" s="11" t="s">
        <v>289</v>
      </c>
      <c r="B90" s="11" t="s">
        <v>290</v>
      </c>
      <c r="C90" s="11" t="s">
        <v>291</v>
      </c>
      <c r="D90" s="14">
        <v>2019</v>
      </c>
      <c r="E90" s="11" t="s">
        <v>292</v>
      </c>
      <c r="F90" s="24" t="s">
        <v>752</v>
      </c>
      <c r="G90" s="11" t="str">
        <f>_xlfn.CONCAT("\cite{",data[[#This Row],[bibtex id]],"}")</f>
        <v>\cite{wang-et-al:2019:8793499}</v>
      </c>
      <c r="H90" s="12" t="s">
        <v>1099</v>
      </c>
      <c r="I90" s="12" t="s">
        <v>1316</v>
      </c>
      <c r="J90" s="12" t="s">
        <v>1168</v>
      </c>
      <c r="K90" s="20" t="s">
        <v>861</v>
      </c>
      <c r="L90" s="20" t="s">
        <v>861</v>
      </c>
      <c r="M90" s="12" t="s">
        <v>1183</v>
      </c>
      <c r="N90" s="12" t="s">
        <v>1322</v>
      </c>
      <c r="O90" s="12" t="s">
        <v>1430</v>
      </c>
      <c r="P90" s="12" t="s">
        <v>1228</v>
      </c>
      <c r="Q90" s="12" t="s">
        <v>893</v>
      </c>
      <c r="R90" s="20" t="s">
        <v>861</v>
      </c>
      <c r="S90" s="20" t="s">
        <v>861</v>
      </c>
    </row>
    <row r="91" spans="1:19" ht="20.399999999999999" x14ac:dyDescent="0.3">
      <c r="A91" s="11" t="s">
        <v>332</v>
      </c>
      <c r="B91" s="11" t="s">
        <v>333</v>
      </c>
      <c r="C91" s="11" t="s">
        <v>334</v>
      </c>
      <c r="D91" s="14">
        <v>2019</v>
      </c>
      <c r="E91" s="11" t="s">
        <v>335</v>
      </c>
      <c r="F91" s="24" t="s">
        <v>753</v>
      </c>
      <c r="G91" s="11" t="str">
        <f>_xlfn.CONCAT("\cite{",data[[#This Row],[bibtex id]],"}")</f>
        <v>\cite{wu-wu:2019:8968599}</v>
      </c>
      <c r="H91" s="12" t="s">
        <v>1431</v>
      </c>
      <c r="I91" s="12" t="s">
        <v>1419</v>
      </c>
      <c r="J91" s="20" t="s">
        <v>861</v>
      </c>
      <c r="K91" s="20" t="s">
        <v>861</v>
      </c>
      <c r="L91" s="12" t="s">
        <v>1129</v>
      </c>
      <c r="M91" s="12" t="s">
        <v>1146</v>
      </c>
      <c r="N91" s="12" t="s">
        <v>1136</v>
      </c>
      <c r="O91" s="12" t="s">
        <v>1361</v>
      </c>
      <c r="P91" s="20" t="s">
        <v>861</v>
      </c>
      <c r="Q91" s="12" t="s">
        <v>1432</v>
      </c>
      <c r="R91" s="20" t="s">
        <v>861</v>
      </c>
      <c r="S91" s="20" t="s">
        <v>861</v>
      </c>
    </row>
    <row r="92" spans="1:19" ht="20.399999999999999" x14ac:dyDescent="0.3">
      <c r="A92" s="11" t="s">
        <v>323</v>
      </c>
      <c r="B92" s="11" t="s">
        <v>324</v>
      </c>
      <c r="C92" s="11" t="s">
        <v>325</v>
      </c>
      <c r="D92" s="14">
        <v>2019</v>
      </c>
      <c r="E92" s="11" t="s">
        <v>326</v>
      </c>
      <c r="F92" s="24" t="s">
        <v>754</v>
      </c>
      <c r="G92" s="11" t="str">
        <f>_xlfn.CONCAT("\cite{",data[[#This Row],[bibtex id]],"}")</f>
        <v>\cite{tang-et-al:2019:7}</v>
      </c>
      <c r="H92" s="12" t="s">
        <v>1433</v>
      </c>
      <c r="I92" s="12" t="s">
        <v>1435</v>
      </c>
      <c r="J92" s="12" t="s">
        <v>1436</v>
      </c>
      <c r="K92" s="20" t="s">
        <v>861</v>
      </c>
      <c r="L92" s="12" t="s">
        <v>1129</v>
      </c>
      <c r="M92" s="12" t="s">
        <v>1146</v>
      </c>
      <c r="N92" s="12" t="s">
        <v>1434</v>
      </c>
      <c r="O92" s="12" t="s">
        <v>1437</v>
      </c>
      <c r="P92" s="12" t="s">
        <v>1438</v>
      </c>
      <c r="Q92" s="20" t="s">
        <v>861</v>
      </c>
      <c r="R92" s="19">
        <v>23</v>
      </c>
      <c r="S92" s="19" t="s">
        <v>1439</v>
      </c>
    </row>
    <row r="93" spans="1:19" ht="20.399999999999999" x14ac:dyDescent="0.3">
      <c r="A93" s="11" t="s">
        <v>341</v>
      </c>
      <c r="B93" s="11" t="s">
        <v>342</v>
      </c>
      <c r="C93" s="11" t="s">
        <v>343</v>
      </c>
      <c r="D93" s="14">
        <v>2019</v>
      </c>
      <c r="E93" s="11" t="s">
        <v>344</v>
      </c>
      <c r="F93" s="24" t="s">
        <v>755</v>
      </c>
      <c r="G93" s="11" t="str">
        <f>_xlfn.CONCAT("\cite{",data[[#This Row],[bibtex id]],"}")</f>
        <v>\cite{bürki-et-al:2019:21870}</v>
      </c>
      <c r="H93" s="12" t="s">
        <v>1297</v>
      </c>
      <c r="I93" s="12" t="s">
        <v>1316</v>
      </c>
      <c r="J93" s="12" t="s">
        <v>1277</v>
      </c>
      <c r="K93" s="20" t="s">
        <v>861</v>
      </c>
      <c r="L93" s="12" t="s">
        <v>1135</v>
      </c>
      <c r="M93" s="12" t="s">
        <v>1146</v>
      </c>
      <c r="N93" s="12" t="s">
        <v>1440</v>
      </c>
      <c r="O93" s="12" t="s">
        <v>1441</v>
      </c>
      <c r="P93" s="20" t="s">
        <v>861</v>
      </c>
      <c r="Q93" s="12" t="s">
        <v>967</v>
      </c>
      <c r="R93" s="20" t="s">
        <v>861</v>
      </c>
      <c r="S93" s="20" t="s">
        <v>861</v>
      </c>
    </row>
    <row r="94" spans="1:19" ht="20.399999999999999" x14ac:dyDescent="0.3">
      <c r="A94" s="11" t="s">
        <v>363</v>
      </c>
      <c r="B94" s="11" t="s">
        <v>364</v>
      </c>
      <c r="C94" s="11" t="s">
        <v>365</v>
      </c>
      <c r="D94" s="14">
        <v>2019</v>
      </c>
      <c r="E94" s="11" t="s">
        <v>366</v>
      </c>
      <c r="F94" s="24" t="s">
        <v>756</v>
      </c>
      <c r="G94" s="11" t="str">
        <f>_xlfn.CONCAT("\cite{",data[[#This Row],[bibtex id]],"}")</f>
        <v>\cite{labbé-michaud:2019:21831}</v>
      </c>
      <c r="H94" s="12" t="s">
        <v>1442</v>
      </c>
      <c r="I94" s="12" t="s">
        <v>1443</v>
      </c>
      <c r="J94" s="12" t="s">
        <v>1195</v>
      </c>
      <c r="K94" s="20" t="s">
        <v>861</v>
      </c>
      <c r="L94" s="12" t="s">
        <v>1129</v>
      </c>
      <c r="M94" s="12" t="s">
        <v>1444</v>
      </c>
      <c r="N94" s="12" t="s">
        <v>1445</v>
      </c>
      <c r="O94" s="12" t="s">
        <v>1446</v>
      </c>
      <c r="P94" s="20" t="s">
        <v>861</v>
      </c>
      <c r="Q94" s="12" t="s">
        <v>1447</v>
      </c>
      <c r="R94" s="20" t="s">
        <v>861</v>
      </c>
      <c r="S94" s="20" t="s">
        <v>861</v>
      </c>
    </row>
    <row r="95" spans="1:19" ht="20.399999999999999" x14ac:dyDescent="0.3">
      <c r="A95" s="11" t="s">
        <v>385</v>
      </c>
      <c r="B95" s="11" t="s">
        <v>386</v>
      </c>
      <c r="C95" s="11" t="s">
        <v>387</v>
      </c>
      <c r="D95" s="14">
        <v>2019</v>
      </c>
      <c r="E95" s="11" t="s">
        <v>388</v>
      </c>
      <c r="F95" s="24" t="s">
        <v>757</v>
      </c>
      <c r="G95" s="11" t="str">
        <f>_xlfn.CONCAT("\cite{",data[[#This Row],[bibtex id]],"}")</f>
        <v>\cite{zhang-et-al:2019:8814347}</v>
      </c>
      <c r="H95" s="12" t="s">
        <v>1099</v>
      </c>
      <c r="I95" s="12" t="s">
        <v>1142</v>
      </c>
      <c r="J95" s="12" t="s">
        <v>1310</v>
      </c>
      <c r="K95" s="20" t="s">
        <v>861</v>
      </c>
      <c r="L95" s="12" t="s">
        <v>1129</v>
      </c>
      <c r="M95" s="12" t="s">
        <v>1130</v>
      </c>
      <c r="N95" s="12" t="s">
        <v>1147</v>
      </c>
      <c r="O95" s="12" t="s">
        <v>1449</v>
      </c>
      <c r="P95" s="12" t="s">
        <v>1234</v>
      </c>
      <c r="Q95" s="20" t="s">
        <v>861</v>
      </c>
      <c r="R95" s="20" t="s">
        <v>861</v>
      </c>
      <c r="S95" s="20" t="s">
        <v>861</v>
      </c>
    </row>
    <row r="96" spans="1:19" ht="20.399999999999999" x14ac:dyDescent="0.3">
      <c r="A96" s="11" t="s">
        <v>441</v>
      </c>
      <c r="B96" s="11" t="s">
        <v>442</v>
      </c>
      <c r="C96" s="11" t="s">
        <v>443</v>
      </c>
      <c r="D96" s="14">
        <v>2019</v>
      </c>
      <c r="E96" s="11" t="s">
        <v>444</v>
      </c>
      <c r="F96" s="24" t="s">
        <v>758</v>
      </c>
      <c r="G96" s="11" t="str">
        <f>_xlfn.CONCAT("\cite{",data[[#This Row],[bibtex id]],"}")</f>
        <v>\cite{schmuck-chli:2019:00071}</v>
      </c>
      <c r="H96" s="12" t="s">
        <v>1151</v>
      </c>
      <c r="I96" s="12" t="s">
        <v>1316</v>
      </c>
      <c r="J96" s="12" t="s">
        <v>1277</v>
      </c>
      <c r="K96" s="20" t="s">
        <v>861</v>
      </c>
      <c r="L96" s="12" t="s">
        <v>1129</v>
      </c>
      <c r="M96" s="12" t="s">
        <v>1450</v>
      </c>
      <c r="N96" s="12" t="s">
        <v>1328</v>
      </c>
      <c r="O96" s="12" t="s">
        <v>1362</v>
      </c>
      <c r="P96" s="20" t="s">
        <v>861</v>
      </c>
      <c r="Q96" s="12" t="s">
        <v>1017</v>
      </c>
      <c r="R96" s="20" t="s">
        <v>861</v>
      </c>
      <c r="S96" s="20" t="s">
        <v>861</v>
      </c>
    </row>
    <row r="97" spans="1:19" ht="20.399999999999999" x14ac:dyDescent="0.3">
      <c r="A97" s="11" t="s">
        <v>420</v>
      </c>
      <c r="B97" s="11" t="s">
        <v>421</v>
      </c>
      <c r="C97" s="11" t="s">
        <v>422</v>
      </c>
      <c r="D97" s="14">
        <v>2019</v>
      </c>
      <c r="E97" s="11" t="s">
        <v>423</v>
      </c>
      <c r="F97" s="24" t="s">
        <v>759</v>
      </c>
      <c r="G97" s="11" t="str">
        <f>_xlfn.CONCAT("\cite{",data[[#This Row],[bibtex id]],"}")</f>
        <v>\cite{ganti-waslander:2019:00024}</v>
      </c>
      <c r="H97" s="12" t="s">
        <v>1134</v>
      </c>
      <c r="I97" s="12" t="s">
        <v>1316</v>
      </c>
      <c r="J97" s="12" t="s">
        <v>1277</v>
      </c>
      <c r="K97" s="20" t="s">
        <v>861</v>
      </c>
      <c r="L97" s="20" t="s">
        <v>861</v>
      </c>
      <c r="M97" s="12" t="s">
        <v>1146</v>
      </c>
      <c r="N97" s="12" t="s">
        <v>1153</v>
      </c>
      <c r="O97" s="12" t="s">
        <v>1362</v>
      </c>
      <c r="P97" s="20" t="s">
        <v>861</v>
      </c>
      <c r="Q97" s="12" t="s">
        <v>937</v>
      </c>
      <c r="R97" s="20" t="s">
        <v>861</v>
      </c>
      <c r="S97" s="20" t="s">
        <v>861</v>
      </c>
    </row>
    <row r="98" spans="1:19" ht="20.399999999999999" x14ac:dyDescent="0.3">
      <c r="A98" s="11" t="s">
        <v>579</v>
      </c>
      <c r="B98" s="11" t="s">
        <v>580</v>
      </c>
      <c r="C98" s="11" t="s">
        <v>581</v>
      </c>
      <c r="D98" s="14">
        <v>2019</v>
      </c>
      <c r="E98" s="11" t="s">
        <v>582</v>
      </c>
      <c r="F98" s="24" t="s">
        <v>760</v>
      </c>
      <c r="G98" s="11" t="str">
        <f>_xlfn.CONCAT("\cite{",data[[#This Row],[bibtex id]],"}")</f>
        <v>\cite{ding-et-al:2019:8968550}</v>
      </c>
      <c r="H98" s="12" t="s">
        <v>1451</v>
      </c>
      <c r="I98" s="12" t="s">
        <v>1452</v>
      </c>
      <c r="J98" s="12" t="s">
        <v>1168</v>
      </c>
      <c r="K98" s="20" t="s">
        <v>861</v>
      </c>
      <c r="L98" s="12" t="s">
        <v>1129</v>
      </c>
      <c r="M98" s="12" t="s">
        <v>1146</v>
      </c>
      <c r="N98" s="12" t="s">
        <v>1454</v>
      </c>
      <c r="O98" s="12" t="s">
        <v>1453</v>
      </c>
      <c r="P98" s="12" t="s">
        <v>1164</v>
      </c>
      <c r="Q98" s="20" t="s">
        <v>861</v>
      </c>
      <c r="R98" s="20" t="s">
        <v>861</v>
      </c>
      <c r="S98" s="19" t="s">
        <v>1455</v>
      </c>
    </row>
    <row r="99" spans="1:19" ht="20.399999999999999" x14ac:dyDescent="0.3">
      <c r="A99" s="11" t="s">
        <v>604</v>
      </c>
      <c r="B99" s="11" t="s">
        <v>605</v>
      </c>
      <c r="C99" s="11" t="s">
        <v>606</v>
      </c>
      <c r="D99" s="14">
        <v>2019</v>
      </c>
      <c r="E99" s="11" t="s">
        <v>607</v>
      </c>
      <c r="F99" s="24" t="s">
        <v>761</v>
      </c>
      <c r="G99" s="11" t="str">
        <f>_xlfn.CONCAT("\cite{",data[[#This Row],[bibtex id]],"}")</f>
        <v>\cite{song-et-al:2019:8967749}</v>
      </c>
      <c r="H99" s="12" t="s">
        <v>1099</v>
      </c>
      <c r="I99" s="12" t="s">
        <v>1316</v>
      </c>
      <c r="J99" s="12" t="s">
        <v>1456</v>
      </c>
      <c r="K99" s="20" t="s">
        <v>861</v>
      </c>
      <c r="L99" s="12" t="s">
        <v>1129</v>
      </c>
      <c r="M99" s="12" t="s">
        <v>1146</v>
      </c>
      <c r="N99" s="12" t="s">
        <v>1328</v>
      </c>
      <c r="O99" s="12" t="s">
        <v>1457</v>
      </c>
      <c r="P99" s="12" t="s">
        <v>1101</v>
      </c>
      <c r="Q99" s="20" t="s">
        <v>861</v>
      </c>
      <c r="R99" s="20" t="s">
        <v>861</v>
      </c>
      <c r="S99" s="20" t="s">
        <v>861</v>
      </c>
    </row>
    <row r="100" spans="1:19" ht="20.399999999999999" x14ac:dyDescent="0.3">
      <c r="A100" s="11" t="s">
        <v>620</v>
      </c>
      <c r="B100" s="11" t="s">
        <v>621</v>
      </c>
      <c r="C100" s="11" t="s">
        <v>622</v>
      </c>
      <c r="D100" s="14">
        <v>2019</v>
      </c>
      <c r="E100" s="11" t="s">
        <v>623</v>
      </c>
      <c r="F100" s="24" t="s">
        <v>762</v>
      </c>
      <c r="G100" s="11" t="str">
        <f>_xlfn.CONCAT("\cite{",data[[#This Row],[bibtex id]],"}")</f>
        <v>\cite{pan-et-al:2019:s19194252}</v>
      </c>
      <c r="H100" s="12" t="s">
        <v>1099</v>
      </c>
      <c r="I100" s="12" t="s">
        <v>1460</v>
      </c>
      <c r="J100" s="12" t="s">
        <v>1461</v>
      </c>
      <c r="K100" s="20" t="s">
        <v>861</v>
      </c>
      <c r="L100" s="12" t="s">
        <v>1135</v>
      </c>
      <c r="M100" s="12" t="s">
        <v>1146</v>
      </c>
      <c r="N100" s="12" t="s">
        <v>1458</v>
      </c>
      <c r="O100" s="12" t="s">
        <v>1459</v>
      </c>
      <c r="P100" s="20" t="s">
        <v>861</v>
      </c>
      <c r="Q100" s="12" t="s">
        <v>937</v>
      </c>
      <c r="R100" s="20" t="s">
        <v>861</v>
      </c>
      <c r="S100" s="20" t="s">
        <v>1258</v>
      </c>
    </row>
    <row r="101" spans="1:19" ht="30.6" x14ac:dyDescent="0.3">
      <c r="A101" s="11" t="s">
        <v>9</v>
      </c>
      <c r="B101" s="11" t="s">
        <v>10</v>
      </c>
      <c r="C101" s="11" t="s">
        <v>11</v>
      </c>
      <c r="D101" s="14">
        <v>2020</v>
      </c>
      <c r="E101" s="11" t="s">
        <v>12</v>
      </c>
      <c r="F101" s="24" t="s">
        <v>763</v>
      </c>
      <c r="G101" s="11" t="str">
        <f>_xlfn.CONCAT("\cite{",data[[#This Row],[bibtex id]],"}")</f>
        <v>\cite{ali-et-al:2020:3389033}</v>
      </c>
      <c r="H101" s="12" t="s">
        <v>1261</v>
      </c>
      <c r="I101" s="12" t="s">
        <v>1316</v>
      </c>
      <c r="J101" s="12" t="s">
        <v>1277</v>
      </c>
      <c r="K101" s="20" t="s">
        <v>861</v>
      </c>
      <c r="L101" s="12" t="s">
        <v>1129</v>
      </c>
      <c r="M101" s="12" t="s">
        <v>1130</v>
      </c>
      <c r="N101" s="12" t="s">
        <v>1322</v>
      </c>
      <c r="O101" s="12" t="s">
        <v>1462</v>
      </c>
      <c r="P101" s="12" t="s">
        <v>1164</v>
      </c>
      <c r="Q101" s="12" t="s">
        <v>893</v>
      </c>
      <c r="R101" s="20" t="s">
        <v>861</v>
      </c>
      <c r="S101" s="19">
        <v>0.5</v>
      </c>
    </row>
    <row r="102" spans="1:19" ht="30.6" x14ac:dyDescent="0.3">
      <c r="A102" s="11" t="s">
        <v>60</v>
      </c>
      <c r="B102" s="11" t="s">
        <v>61</v>
      </c>
      <c r="C102" s="11" t="s">
        <v>62</v>
      </c>
      <c r="D102" s="14">
        <v>2020</v>
      </c>
      <c r="E102" s="11" t="s">
        <v>63</v>
      </c>
      <c r="F102" s="24" t="s">
        <v>764</v>
      </c>
      <c r="G102" s="11" t="str">
        <f>_xlfn.CONCAT("\cite{",data[[#This Row],[bibtex id]],"}")</f>
        <v>\cite{qin-et-al:2020:103561}</v>
      </c>
      <c r="H102" s="12" t="s">
        <v>1134</v>
      </c>
      <c r="I102" s="12" t="s">
        <v>1304</v>
      </c>
      <c r="J102" s="20" t="s">
        <v>861</v>
      </c>
      <c r="K102" s="20" t="s">
        <v>861</v>
      </c>
      <c r="L102" s="12" t="s">
        <v>1129</v>
      </c>
      <c r="M102" s="12" t="s">
        <v>1146</v>
      </c>
      <c r="N102" s="12" t="s">
        <v>1136</v>
      </c>
      <c r="O102" s="12" t="s">
        <v>1305</v>
      </c>
      <c r="P102" s="20" t="s">
        <v>861</v>
      </c>
      <c r="Q102" s="12" t="s">
        <v>1463</v>
      </c>
      <c r="R102" s="20" t="s">
        <v>861</v>
      </c>
      <c r="S102" s="20" t="s">
        <v>861</v>
      </c>
    </row>
    <row r="103" spans="1:19" ht="20.399999999999999" x14ac:dyDescent="0.3">
      <c r="A103" s="11" t="s">
        <v>74</v>
      </c>
      <c r="B103" s="11" t="s">
        <v>75</v>
      </c>
      <c r="C103" s="11" t="s">
        <v>76</v>
      </c>
      <c r="D103" s="14">
        <v>2020</v>
      </c>
      <c r="E103" s="11" t="s">
        <v>77</v>
      </c>
      <c r="F103" s="24" t="s">
        <v>765</v>
      </c>
      <c r="G103" s="11" t="str">
        <f>_xlfn.CONCAT("\cite{",data[[#This Row],[bibtex id]],"}")</f>
        <v>\cite{martini-et-al:2020:s20216002}</v>
      </c>
      <c r="H103" s="12" t="s">
        <v>1134</v>
      </c>
      <c r="I103" s="12" t="s">
        <v>1464</v>
      </c>
      <c r="J103" s="12" t="s">
        <v>1332</v>
      </c>
      <c r="K103" s="20" t="s">
        <v>861</v>
      </c>
      <c r="L103" s="12" t="s">
        <v>1129</v>
      </c>
      <c r="M103" s="12" t="s">
        <v>1146</v>
      </c>
      <c r="N103" s="12" t="s">
        <v>1448</v>
      </c>
      <c r="O103" s="12" t="s">
        <v>1465</v>
      </c>
      <c r="P103" s="20" t="s">
        <v>861</v>
      </c>
      <c r="Q103" s="12" t="s">
        <v>1118</v>
      </c>
      <c r="R103" s="20" t="s">
        <v>861</v>
      </c>
      <c r="S103" s="20" t="s">
        <v>861</v>
      </c>
    </row>
    <row r="104" spans="1:19" ht="20.399999999999999" x14ac:dyDescent="0.3">
      <c r="A104" s="11" t="s">
        <v>178</v>
      </c>
      <c r="B104" s="11" t="s">
        <v>179</v>
      </c>
      <c r="C104" s="11" t="s">
        <v>176</v>
      </c>
      <c r="D104" s="14">
        <v>2020</v>
      </c>
      <c r="E104" s="11" t="s">
        <v>180</v>
      </c>
      <c r="F104" s="24" t="s">
        <v>766</v>
      </c>
      <c r="G104" s="11" t="str">
        <f>_xlfn.CONCAT("\cite{",data[[#This Row],[bibtex id]],"}")</f>
        <v>\cite{karaoguz-bozma:2020:2}</v>
      </c>
      <c r="H104" s="12" t="s">
        <v>1270</v>
      </c>
      <c r="I104" s="20" t="s">
        <v>861</v>
      </c>
      <c r="J104" s="12" t="s">
        <v>1195</v>
      </c>
      <c r="K104" s="12" t="s">
        <v>1466</v>
      </c>
      <c r="L104" s="12" t="s">
        <v>1129</v>
      </c>
      <c r="M104" s="12" t="s">
        <v>1146</v>
      </c>
      <c r="N104" s="12" t="s">
        <v>1161</v>
      </c>
      <c r="O104" s="12" t="s">
        <v>1467</v>
      </c>
      <c r="P104" s="20" t="s">
        <v>861</v>
      </c>
      <c r="Q104" s="12" t="s">
        <v>901</v>
      </c>
      <c r="R104" s="20" t="s">
        <v>861</v>
      </c>
      <c r="S104" s="20" t="s">
        <v>861</v>
      </c>
    </row>
    <row r="105" spans="1:19" ht="20.399999999999999" x14ac:dyDescent="0.3">
      <c r="A105" s="11" t="s">
        <v>204</v>
      </c>
      <c r="B105" s="11" t="s">
        <v>205</v>
      </c>
      <c r="C105" s="11" t="s">
        <v>206</v>
      </c>
      <c r="D105" s="14">
        <v>2020</v>
      </c>
      <c r="E105" s="11" t="s">
        <v>207</v>
      </c>
      <c r="F105" s="24" t="s">
        <v>767</v>
      </c>
      <c r="G105" s="11" t="str">
        <f>_xlfn.CONCAT("\cite{",data[[#This Row],[bibtex id]],"}")</f>
        <v>\cite{yin-et-al:2020:2905046}</v>
      </c>
      <c r="H105" s="12" t="s">
        <v>1468</v>
      </c>
      <c r="I105" s="12" t="s">
        <v>1160</v>
      </c>
      <c r="J105" s="12" t="s">
        <v>1469</v>
      </c>
      <c r="K105" s="20" t="s">
        <v>861</v>
      </c>
      <c r="L105" s="12" t="s">
        <v>1129</v>
      </c>
      <c r="M105" s="12" t="s">
        <v>1146</v>
      </c>
      <c r="N105" s="12" t="s">
        <v>1405</v>
      </c>
      <c r="O105" s="12" t="s">
        <v>1470</v>
      </c>
      <c r="P105" s="20" t="s">
        <v>861</v>
      </c>
      <c r="Q105" s="12" t="s">
        <v>1471</v>
      </c>
      <c r="R105" s="20" t="s">
        <v>861</v>
      </c>
      <c r="S105" s="20" t="s">
        <v>861</v>
      </c>
    </row>
    <row r="106" spans="1:19" x14ac:dyDescent="0.3">
      <c r="A106" s="11" t="s">
        <v>298</v>
      </c>
      <c r="B106" s="11" t="s">
        <v>299</v>
      </c>
      <c r="C106" s="11" t="s">
        <v>300</v>
      </c>
      <c r="D106" s="14">
        <v>2020</v>
      </c>
      <c r="E106" s="11" t="s">
        <v>301</v>
      </c>
      <c r="F106" s="24" t="s">
        <v>768</v>
      </c>
      <c r="G106" s="11" t="str">
        <f>_xlfn.CONCAT("\cite{",data[[#This Row],[bibtex id]],"}")</f>
        <v>\cite{clement-et-al:2020:2967659}</v>
      </c>
      <c r="H106" s="12" t="s">
        <v>1134</v>
      </c>
      <c r="I106" s="12" t="s">
        <v>1356</v>
      </c>
      <c r="J106" s="20" t="s">
        <v>861</v>
      </c>
      <c r="K106" s="20" t="s">
        <v>861</v>
      </c>
      <c r="L106" s="20" t="s">
        <v>861</v>
      </c>
      <c r="M106" s="12" t="s">
        <v>1146</v>
      </c>
      <c r="N106" s="12" t="s">
        <v>1136</v>
      </c>
      <c r="O106" s="12" t="s">
        <v>1473</v>
      </c>
      <c r="P106" s="20" t="s">
        <v>861</v>
      </c>
      <c r="Q106" s="12" t="s">
        <v>939</v>
      </c>
      <c r="R106" s="20" t="s">
        <v>1474</v>
      </c>
      <c r="S106" s="20">
        <v>30</v>
      </c>
    </row>
    <row r="107" spans="1:19" x14ac:dyDescent="0.3">
      <c r="A107" s="11" t="s">
        <v>327</v>
      </c>
      <c r="B107" s="11" t="s">
        <v>328</v>
      </c>
      <c r="C107" s="11" t="s">
        <v>329</v>
      </c>
      <c r="D107" s="14">
        <v>2020</v>
      </c>
      <c r="E107" s="11" t="s">
        <v>330</v>
      </c>
      <c r="F107" s="24" t="s">
        <v>1475</v>
      </c>
      <c r="G107" s="11" t="str">
        <f>_xlfn.CONCAT("\cite{",data[[#This Row],[bibtex id]],"}")</f>
        <v>\cite{wang-et-al:2020:9468884}</v>
      </c>
      <c r="H107" s="12" t="s">
        <v>1099</v>
      </c>
      <c r="I107" s="12" t="s">
        <v>1160</v>
      </c>
      <c r="J107" s="12" t="s">
        <v>1222</v>
      </c>
      <c r="K107" s="20" t="s">
        <v>861</v>
      </c>
      <c r="L107" s="12" t="s">
        <v>1129</v>
      </c>
      <c r="M107" s="12" t="s">
        <v>1130</v>
      </c>
      <c r="N107" s="12" t="s">
        <v>1144</v>
      </c>
      <c r="O107" s="12" t="s">
        <v>1476</v>
      </c>
      <c r="P107" s="12" t="s">
        <v>1477</v>
      </c>
      <c r="Q107" s="20" t="s">
        <v>861</v>
      </c>
      <c r="R107" s="20" t="s">
        <v>861</v>
      </c>
      <c r="S107" s="20" t="s">
        <v>861</v>
      </c>
    </row>
    <row r="108" spans="1:19" ht="20.399999999999999" x14ac:dyDescent="0.3">
      <c r="A108" s="11" t="s">
        <v>302</v>
      </c>
      <c r="B108" s="11" t="s">
        <v>303</v>
      </c>
      <c r="C108" s="11" t="s">
        <v>304</v>
      </c>
      <c r="D108" s="14">
        <v>2020</v>
      </c>
      <c r="E108" s="11" t="s">
        <v>305</v>
      </c>
      <c r="F108" s="24" t="s">
        <v>770</v>
      </c>
      <c r="G108" s="11" t="str">
        <f>_xlfn.CONCAT("\cite{",data[[#This Row],[bibtex id]],"}")</f>
        <v>\cite{camara-et-al:2020:9196967}</v>
      </c>
      <c r="H108" s="12" t="s">
        <v>1134</v>
      </c>
      <c r="I108" s="12" t="s">
        <v>1315</v>
      </c>
      <c r="J108" s="20" t="s">
        <v>861</v>
      </c>
      <c r="K108" s="20" t="s">
        <v>861</v>
      </c>
      <c r="L108" s="12" t="s">
        <v>1129</v>
      </c>
      <c r="M108" s="12" t="s">
        <v>1146</v>
      </c>
      <c r="N108" s="12" t="s">
        <v>827</v>
      </c>
      <c r="O108" s="12" t="s">
        <v>1479</v>
      </c>
      <c r="P108" s="20" t="s">
        <v>861</v>
      </c>
      <c r="Q108" s="12" t="s">
        <v>1478</v>
      </c>
      <c r="R108" s="20" t="s">
        <v>861</v>
      </c>
      <c r="S108" s="20" t="s">
        <v>861</v>
      </c>
    </row>
    <row r="109" spans="1:19" x14ac:dyDescent="0.3">
      <c r="A109" s="11" t="s">
        <v>425</v>
      </c>
      <c r="B109" s="11" t="s">
        <v>426</v>
      </c>
      <c r="C109" s="11" t="s">
        <v>427</v>
      </c>
      <c r="D109" s="14">
        <v>2020</v>
      </c>
      <c r="E109" s="11" t="s">
        <v>428</v>
      </c>
      <c r="F109" s="24" t="s">
        <v>771</v>
      </c>
      <c r="G109" s="11" t="str">
        <f>_xlfn.CONCAT("\cite{",data[[#This Row],[bibtex id]],"}")</f>
        <v>\cite{gao-zhang:2020:9196906}</v>
      </c>
      <c r="H109" s="12" t="s">
        <v>1134</v>
      </c>
      <c r="I109" s="12" t="s">
        <v>1349</v>
      </c>
      <c r="J109" s="20" t="s">
        <v>861</v>
      </c>
      <c r="K109" s="20" t="s">
        <v>861</v>
      </c>
      <c r="L109" s="20" t="s">
        <v>861</v>
      </c>
      <c r="M109" s="12" t="s">
        <v>1146</v>
      </c>
      <c r="N109" s="12" t="s">
        <v>1136</v>
      </c>
      <c r="O109" s="12" t="s">
        <v>1387</v>
      </c>
      <c r="P109" s="20" t="s">
        <v>861</v>
      </c>
      <c r="Q109" s="12" t="s">
        <v>1480</v>
      </c>
      <c r="R109" s="20" t="s">
        <v>861</v>
      </c>
      <c r="S109" s="20" t="s">
        <v>861</v>
      </c>
    </row>
    <row r="110" spans="1:19" ht="20.399999999999999" x14ac:dyDescent="0.3">
      <c r="A110" s="11" t="s">
        <v>510</v>
      </c>
      <c r="B110" s="11" t="s">
        <v>511</v>
      </c>
      <c r="C110" s="11" t="s">
        <v>512</v>
      </c>
      <c r="D110" s="14">
        <v>2020</v>
      </c>
      <c r="E110" s="11" t="s">
        <v>513</v>
      </c>
      <c r="F110" s="24" t="s">
        <v>772</v>
      </c>
      <c r="G110" s="11" t="str">
        <f>_xlfn.CONCAT("\cite{",data[[#This Row],[bibtex id]],"}")</f>
        <v>\cite{yang-et-al:2020:s20082432}</v>
      </c>
      <c r="H110" s="12" t="s">
        <v>1099</v>
      </c>
      <c r="I110" s="12" t="s">
        <v>1316</v>
      </c>
      <c r="J110" s="12" t="s">
        <v>1277</v>
      </c>
      <c r="K110" s="20" t="s">
        <v>861</v>
      </c>
      <c r="L110" s="12" t="s">
        <v>1129</v>
      </c>
      <c r="M110" s="12" t="s">
        <v>1130</v>
      </c>
      <c r="N110" s="12" t="s">
        <v>1322</v>
      </c>
      <c r="O110" s="12" t="s">
        <v>1377</v>
      </c>
      <c r="P110" s="20" t="s">
        <v>861</v>
      </c>
      <c r="Q110" s="12" t="s">
        <v>893</v>
      </c>
      <c r="R110" s="20" t="s">
        <v>861</v>
      </c>
      <c r="S110" s="20" t="s">
        <v>861</v>
      </c>
    </row>
    <row r="111" spans="1:19" x14ac:dyDescent="0.3">
      <c r="A111" s="11" t="s">
        <v>502</v>
      </c>
      <c r="B111" s="11" t="s">
        <v>503</v>
      </c>
      <c r="C111" s="11" t="s">
        <v>504</v>
      </c>
      <c r="D111" s="14">
        <v>2020</v>
      </c>
      <c r="E111" s="11" t="s">
        <v>505</v>
      </c>
      <c r="F111" s="24" t="s">
        <v>773</v>
      </c>
      <c r="G111" s="11" t="str">
        <f>_xlfn.CONCAT("\cite{",data[[#This Row],[bibtex id]],"}")</f>
        <v>\cite{siva-et-al:2020:9340992}</v>
      </c>
      <c r="H111" s="12" t="s">
        <v>1134</v>
      </c>
      <c r="I111" s="12" t="s">
        <v>1407</v>
      </c>
      <c r="J111" s="20" t="s">
        <v>861</v>
      </c>
      <c r="K111" s="20" t="s">
        <v>861</v>
      </c>
      <c r="L111" s="20" t="s">
        <v>861</v>
      </c>
      <c r="M111" s="12" t="s">
        <v>1146</v>
      </c>
      <c r="N111" s="12" t="s">
        <v>1405</v>
      </c>
      <c r="O111" s="12" t="s">
        <v>1313</v>
      </c>
      <c r="P111" s="12" t="s">
        <v>1228</v>
      </c>
      <c r="Q111" s="12" t="s">
        <v>967</v>
      </c>
      <c r="R111" s="20" t="s">
        <v>861</v>
      </c>
      <c r="S111" s="20" t="s">
        <v>861</v>
      </c>
    </row>
    <row r="112" spans="1:19" ht="20.399999999999999" x14ac:dyDescent="0.3">
      <c r="A112" s="11" t="s">
        <v>536</v>
      </c>
      <c r="B112" s="11" t="s">
        <v>537</v>
      </c>
      <c r="C112" s="11" t="s">
        <v>538</v>
      </c>
      <c r="D112" s="14">
        <v>2020</v>
      </c>
      <c r="E112" s="11" t="s">
        <v>539</v>
      </c>
      <c r="F112" s="24" t="s">
        <v>774</v>
      </c>
      <c r="G112" s="11" t="str">
        <f>_xlfn.CONCAT("\cite{",data[[#This Row],[bibtex id]],"}")</f>
        <v>\cite{qin-et-al:2020:9340939}</v>
      </c>
      <c r="H112" s="12" t="s">
        <v>1134</v>
      </c>
      <c r="I112" s="12" t="s">
        <v>1127</v>
      </c>
      <c r="J112" s="12" t="s">
        <v>1481</v>
      </c>
      <c r="K112" s="20" t="s">
        <v>861</v>
      </c>
      <c r="L112" s="12" t="s">
        <v>1129</v>
      </c>
      <c r="M112" s="12" t="s">
        <v>1183</v>
      </c>
      <c r="N112" s="12" t="s">
        <v>1482</v>
      </c>
      <c r="O112" s="12" t="s">
        <v>1483</v>
      </c>
      <c r="P112" s="12" t="s">
        <v>1101</v>
      </c>
      <c r="Q112" s="20" t="s">
        <v>861</v>
      </c>
      <c r="R112" s="19">
        <v>0.32400000000000001</v>
      </c>
      <c r="S112" s="20" t="s">
        <v>1336</v>
      </c>
    </row>
    <row r="113" spans="1:19" ht="20.399999999999999" x14ac:dyDescent="0.3">
      <c r="A113" s="11" t="s">
        <v>583</v>
      </c>
      <c r="B113" s="11" t="s">
        <v>584</v>
      </c>
      <c r="C113" s="11" t="s">
        <v>585</v>
      </c>
      <c r="D113" s="14">
        <v>2020</v>
      </c>
      <c r="E113" s="11" t="s">
        <v>586</v>
      </c>
      <c r="F113" s="24" t="s">
        <v>775</v>
      </c>
      <c r="G113" s="11" t="str">
        <f>_xlfn.CONCAT("\cite{",data[[#This Row],[bibtex id]],"}")</f>
        <v>\cite{ding-et-al:2020:2942760}</v>
      </c>
      <c r="H113" s="12" t="s">
        <v>1484</v>
      </c>
      <c r="I113" s="12" t="s">
        <v>1485</v>
      </c>
      <c r="J113" s="12" t="s">
        <v>1282</v>
      </c>
      <c r="K113" s="20" t="s">
        <v>861</v>
      </c>
      <c r="L113" s="12" t="s">
        <v>1135</v>
      </c>
      <c r="M113" s="12" t="s">
        <v>1146</v>
      </c>
      <c r="N113" s="12" t="s">
        <v>1434</v>
      </c>
      <c r="O113" s="12" t="s">
        <v>1377</v>
      </c>
      <c r="P113" s="12" t="s">
        <v>1164</v>
      </c>
      <c r="Q113" s="12" t="s">
        <v>1471</v>
      </c>
      <c r="R113" s="20" t="s">
        <v>861</v>
      </c>
      <c r="S113" s="20" t="s">
        <v>861</v>
      </c>
    </row>
    <row r="114" spans="1:19" ht="20.399999999999999" x14ac:dyDescent="0.3">
      <c r="A114" s="11" t="s">
        <v>608</v>
      </c>
      <c r="B114" s="11" t="s">
        <v>609</v>
      </c>
      <c r="C114" s="11" t="s">
        <v>610</v>
      </c>
      <c r="D114" s="14">
        <v>2020</v>
      </c>
      <c r="E114" s="11" t="s">
        <v>611</v>
      </c>
      <c r="F114" s="24" t="s">
        <v>776</v>
      </c>
      <c r="G114" s="11" t="str">
        <f>_xlfn.CONCAT("\cite{",data[[#This Row],[bibtex id]],"}")</f>
        <v>\cite{yue-et-al:2020:9197072}</v>
      </c>
      <c r="H114" s="12" t="s">
        <v>1099</v>
      </c>
      <c r="I114" s="20" t="s">
        <v>861</v>
      </c>
      <c r="J114" s="12" t="s">
        <v>1282</v>
      </c>
      <c r="K114" s="12" t="s">
        <v>1486</v>
      </c>
      <c r="L114" s="12" t="s">
        <v>1129</v>
      </c>
      <c r="M114" s="12" t="s">
        <v>1146</v>
      </c>
      <c r="N114" s="12" t="s">
        <v>1487</v>
      </c>
      <c r="O114" s="12" t="s">
        <v>1488</v>
      </c>
      <c r="P114" s="20" t="s">
        <v>861</v>
      </c>
      <c r="Q114" s="20" t="s">
        <v>861</v>
      </c>
      <c r="R114" s="20" t="s">
        <v>861</v>
      </c>
      <c r="S114" s="20" t="s">
        <v>861</v>
      </c>
    </row>
    <row r="115" spans="1:19" ht="20.399999999999999" x14ac:dyDescent="0.3">
      <c r="A115" s="11" t="s">
        <v>31</v>
      </c>
      <c r="B115" s="11" t="s">
        <v>32</v>
      </c>
      <c r="C115" s="11" t="s">
        <v>33</v>
      </c>
      <c r="D115" s="14">
        <v>2021</v>
      </c>
      <c r="E115" s="11" t="s">
        <v>34</v>
      </c>
      <c r="F115" s="24" t="s">
        <v>777</v>
      </c>
      <c r="G115" s="11" t="str">
        <f>_xlfn.CONCAT("\cite{",data[[#This Row],[bibtex id]],"}")</f>
        <v>\cite{schaefer-et-al:2021:103709}</v>
      </c>
      <c r="H115" s="12" t="s">
        <v>1489</v>
      </c>
      <c r="I115" s="12" t="s">
        <v>1160</v>
      </c>
      <c r="J115" s="12" t="s">
        <v>1490</v>
      </c>
      <c r="K115" s="20" t="s">
        <v>861</v>
      </c>
      <c r="L115" s="12" t="s">
        <v>1135</v>
      </c>
      <c r="M115" s="12" t="s">
        <v>1146</v>
      </c>
      <c r="N115" s="12" t="s">
        <v>1405</v>
      </c>
      <c r="O115" s="12" t="s">
        <v>1491</v>
      </c>
      <c r="P115" s="20" t="s">
        <v>861</v>
      </c>
      <c r="Q115" s="12" t="s">
        <v>1409</v>
      </c>
      <c r="R115" s="20" t="s">
        <v>861</v>
      </c>
      <c r="S115" s="20" t="s">
        <v>861</v>
      </c>
    </row>
    <row r="116" spans="1:19" ht="20.399999999999999" x14ac:dyDescent="0.3">
      <c r="A116" s="11" t="s">
        <v>50</v>
      </c>
      <c r="B116" s="11" t="s">
        <v>51</v>
      </c>
      <c r="C116" s="11" t="s">
        <v>52</v>
      </c>
      <c r="D116" s="14">
        <v>2021</v>
      </c>
      <c r="E116" s="11" t="s">
        <v>53</v>
      </c>
      <c r="F116" s="24" t="s">
        <v>778</v>
      </c>
      <c r="G116" s="11" t="str">
        <f>_xlfn.CONCAT("\cite{",data[[#This Row],[bibtex id]],"}")</f>
        <v>\cite{liu-et-al:2021:9561126}</v>
      </c>
      <c r="H116" s="12" t="s">
        <v>1134</v>
      </c>
      <c r="I116" s="12" t="s">
        <v>1492</v>
      </c>
      <c r="J116" s="12" t="s">
        <v>1168</v>
      </c>
      <c r="K116" s="20" t="s">
        <v>861</v>
      </c>
      <c r="L116" s="12" t="s">
        <v>1129</v>
      </c>
      <c r="M116" s="12" t="s">
        <v>1183</v>
      </c>
      <c r="N116" s="12" t="s">
        <v>1493</v>
      </c>
      <c r="O116" s="12" t="s">
        <v>1194</v>
      </c>
      <c r="P116" s="20" t="s">
        <v>861</v>
      </c>
      <c r="Q116" s="12" t="s">
        <v>1494</v>
      </c>
      <c r="R116" s="20" t="s">
        <v>861</v>
      </c>
      <c r="S116" s="20" t="s">
        <v>861</v>
      </c>
    </row>
    <row r="117" spans="1:19" x14ac:dyDescent="0.3">
      <c r="A117" s="11" t="s">
        <v>55</v>
      </c>
      <c r="B117" s="11" t="s">
        <v>56</v>
      </c>
      <c r="C117" s="11" t="s">
        <v>57</v>
      </c>
      <c r="D117" s="14">
        <v>2021</v>
      </c>
      <c r="E117" s="11" t="s">
        <v>58</v>
      </c>
      <c r="F117" s="24" t="s">
        <v>779</v>
      </c>
      <c r="G117" s="11" t="str">
        <f>_xlfn.CONCAT("\cite{",data[[#This Row],[bibtex id]],"}")</f>
        <v>\cite{kim-et-al:2021:3047421}</v>
      </c>
      <c r="H117" s="12" t="s">
        <v>1261</v>
      </c>
      <c r="I117" s="12" t="s">
        <v>1404</v>
      </c>
      <c r="J117" s="12" t="s">
        <v>1495</v>
      </c>
      <c r="K117" s="20" t="s">
        <v>861</v>
      </c>
      <c r="L117" s="12" t="s">
        <v>1129</v>
      </c>
      <c r="M117" s="12" t="s">
        <v>1146</v>
      </c>
      <c r="N117" s="12" t="s">
        <v>1405</v>
      </c>
      <c r="O117" s="12" t="s">
        <v>1496</v>
      </c>
      <c r="P117" s="12" t="s">
        <v>1497</v>
      </c>
      <c r="Q117" s="12" t="s">
        <v>937</v>
      </c>
      <c r="R117" s="20" t="s">
        <v>861</v>
      </c>
      <c r="S117" s="20" t="s">
        <v>861</v>
      </c>
    </row>
    <row r="118" spans="1:19" ht="20.399999999999999" x14ac:dyDescent="0.3">
      <c r="A118" s="11" t="s">
        <v>89</v>
      </c>
      <c r="B118" s="11" t="s">
        <v>90</v>
      </c>
      <c r="C118" s="11" t="s">
        <v>91</v>
      </c>
      <c r="D118" s="14">
        <v>2021</v>
      </c>
      <c r="E118" s="11" t="s">
        <v>92</v>
      </c>
      <c r="F118" s="24" t="s">
        <v>780</v>
      </c>
      <c r="G118" s="11" t="str">
        <f>_xlfn.CONCAT("\cite{",data[[#This Row],[bibtex id]],"}")</f>
        <v>\cite{derner-et-al:2021:103676}</v>
      </c>
      <c r="H118" s="12" t="s">
        <v>1099</v>
      </c>
      <c r="I118" s="12" t="s">
        <v>1356</v>
      </c>
      <c r="J118" s="12" t="s">
        <v>1498</v>
      </c>
      <c r="K118" s="20" t="s">
        <v>861</v>
      </c>
      <c r="L118" s="12" t="s">
        <v>1135</v>
      </c>
      <c r="M118" s="12" t="s">
        <v>1130</v>
      </c>
      <c r="N118" s="12" t="s">
        <v>1499</v>
      </c>
      <c r="O118" s="12" t="s">
        <v>1500</v>
      </c>
      <c r="P118" s="12" t="s">
        <v>1138</v>
      </c>
      <c r="Q118" s="12" t="s">
        <v>1056</v>
      </c>
      <c r="R118" s="20" t="s">
        <v>861</v>
      </c>
      <c r="S118" s="20" t="s">
        <v>861</v>
      </c>
    </row>
    <row r="119" spans="1:19" x14ac:dyDescent="0.3">
      <c r="A119" s="11" t="s">
        <v>105</v>
      </c>
      <c r="B119" s="11" t="s">
        <v>106</v>
      </c>
      <c r="C119" s="11" t="s">
        <v>107</v>
      </c>
      <c r="D119" s="14">
        <v>2021</v>
      </c>
      <c r="E119" s="11" t="s">
        <v>108</v>
      </c>
      <c r="F119" s="24" t="s">
        <v>781</v>
      </c>
      <c r="G119" s="11" t="str">
        <f>_xlfn.CONCAT("\cite{",data[[#This Row],[bibtex id]],"}")</f>
        <v>\cite{cao-et-al:2021:2962416}</v>
      </c>
      <c r="H119" s="12" t="s">
        <v>1134</v>
      </c>
      <c r="I119" s="12" t="s">
        <v>1501</v>
      </c>
      <c r="J119" s="20" t="s">
        <v>861</v>
      </c>
      <c r="K119" s="20" t="s">
        <v>861</v>
      </c>
      <c r="L119" s="12" t="s">
        <v>1129</v>
      </c>
      <c r="M119" s="12" t="s">
        <v>1146</v>
      </c>
      <c r="N119" s="12" t="s">
        <v>1502</v>
      </c>
      <c r="O119" s="12" t="s">
        <v>1202</v>
      </c>
      <c r="P119" s="20" t="s">
        <v>861</v>
      </c>
      <c r="Q119" s="12" t="s">
        <v>1426</v>
      </c>
      <c r="R119" s="20" t="s">
        <v>861</v>
      </c>
      <c r="S119" s="20" t="s">
        <v>1210</v>
      </c>
    </row>
    <row r="120" spans="1:19" ht="20.399999999999999" x14ac:dyDescent="0.3">
      <c r="A120" s="11" t="s">
        <v>159</v>
      </c>
      <c r="B120" s="11" t="s">
        <v>160</v>
      </c>
      <c r="C120" s="11" t="s">
        <v>161</v>
      </c>
      <c r="D120" s="14">
        <v>2021</v>
      </c>
      <c r="E120" s="11" t="s">
        <v>162</v>
      </c>
      <c r="F120" s="24" t="s">
        <v>782</v>
      </c>
      <c r="G120" s="11" t="str">
        <f>_xlfn.CONCAT("\cite{",data[[#This Row],[bibtex id]],"}")</f>
        <v>\cite{singh-et-al:2021:9564866}</v>
      </c>
      <c r="H120" s="12" t="s">
        <v>1134</v>
      </c>
      <c r="I120" s="12" t="s">
        <v>1315</v>
      </c>
      <c r="J120" s="12" t="s">
        <v>1195</v>
      </c>
      <c r="K120" s="20" t="s">
        <v>861</v>
      </c>
      <c r="L120" s="12" t="s">
        <v>1129</v>
      </c>
      <c r="M120" s="12" t="s">
        <v>1146</v>
      </c>
      <c r="N120" s="12" t="s">
        <v>1503</v>
      </c>
      <c r="O120" s="12" t="s">
        <v>1202</v>
      </c>
      <c r="P120" s="20" t="s">
        <v>861</v>
      </c>
      <c r="Q120" s="12" t="s">
        <v>1504</v>
      </c>
      <c r="R120" s="20" t="s">
        <v>861</v>
      </c>
      <c r="S120" s="20" t="s">
        <v>861</v>
      </c>
    </row>
    <row r="121" spans="1:19" ht="20.399999999999999" x14ac:dyDescent="0.3">
      <c r="A121" s="11" t="s">
        <v>154</v>
      </c>
      <c r="B121" s="11" t="s">
        <v>155</v>
      </c>
      <c r="C121" s="11" t="s">
        <v>156</v>
      </c>
      <c r="D121" s="14">
        <v>2021</v>
      </c>
      <c r="E121" s="11" t="s">
        <v>157</v>
      </c>
      <c r="F121" s="24" t="s">
        <v>783</v>
      </c>
      <c r="G121" s="11" t="str">
        <f>_xlfn.CONCAT("\cite{",data[[#This Row],[bibtex id]],"}")</f>
        <v>\cite{kurz-et-al:2021:9636530}</v>
      </c>
      <c r="H121" s="12" t="s">
        <v>1151</v>
      </c>
      <c r="I121" s="20" t="s">
        <v>861</v>
      </c>
      <c r="J121" s="12" t="s">
        <v>1195</v>
      </c>
      <c r="K121" s="20" t="s">
        <v>861</v>
      </c>
      <c r="L121" s="12" t="s">
        <v>1129</v>
      </c>
      <c r="M121" s="12" t="s">
        <v>1130</v>
      </c>
      <c r="N121" s="12" t="s">
        <v>1505</v>
      </c>
      <c r="O121" s="12" t="s">
        <v>1423</v>
      </c>
      <c r="P121" s="12" t="s">
        <v>1234</v>
      </c>
      <c r="Q121" s="12" t="s">
        <v>1382</v>
      </c>
      <c r="R121" s="20" t="s">
        <v>861</v>
      </c>
      <c r="S121" s="20" t="s">
        <v>861</v>
      </c>
    </row>
    <row r="122" spans="1:19" x14ac:dyDescent="0.3">
      <c r="A122" s="11" t="s">
        <v>199</v>
      </c>
      <c r="B122" s="11" t="s">
        <v>200</v>
      </c>
      <c r="C122" s="11" t="s">
        <v>201</v>
      </c>
      <c r="D122" s="14">
        <v>2021</v>
      </c>
      <c r="E122" s="11" t="s">
        <v>202</v>
      </c>
      <c r="F122" s="24" t="s">
        <v>784</v>
      </c>
      <c r="G122" s="11" t="str">
        <f>_xlfn.CONCAT("\cite{",data[[#This Row],[bibtex id]],"}")</f>
        <v>\cite{yin-et-al:2021:661199}</v>
      </c>
      <c r="H122" s="12" t="s">
        <v>1134</v>
      </c>
      <c r="I122" s="12" t="s">
        <v>1472</v>
      </c>
      <c r="J122" s="20" t="s">
        <v>861</v>
      </c>
      <c r="K122" s="20" t="s">
        <v>861</v>
      </c>
      <c r="L122" s="20" t="s">
        <v>861</v>
      </c>
      <c r="M122" s="12" t="s">
        <v>1146</v>
      </c>
      <c r="N122" s="12" t="s">
        <v>1507</v>
      </c>
      <c r="O122" s="12" t="s">
        <v>1422</v>
      </c>
      <c r="P122" s="20" t="s">
        <v>861</v>
      </c>
      <c r="Q122" s="12" t="s">
        <v>1506</v>
      </c>
      <c r="R122" s="20" t="s">
        <v>861</v>
      </c>
      <c r="S122" s="20" t="s">
        <v>861</v>
      </c>
    </row>
    <row r="123" spans="1:19" ht="20.399999999999999" x14ac:dyDescent="0.3">
      <c r="A123" s="11" t="s">
        <v>195</v>
      </c>
      <c r="B123" s="11" t="s">
        <v>196</v>
      </c>
      <c r="C123" s="11" t="s">
        <v>197</v>
      </c>
      <c r="D123" s="14">
        <v>2021</v>
      </c>
      <c r="E123" s="11" t="s">
        <v>198</v>
      </c>
      <c r="F123" s="24" t="s">
        <v>785</v>
      </c>
      <c r="G123" s="11" t="str">
        <f>_xlfn.CONCAT("\cite{",data[[#This Row],[bibtex id]],"}")</f>
        <v>\cite{thomas-et-al:2021:9561701}</v>
      </c>
      <c r="H123" s="12" t="s">
        <v>1099</v>
      </c>
      <c r="I123" s="12" t="s">
        <v>1404</v>
      </c>
      <c r="J123" s="12" t="s">
        <v>1321</v>
      </c>
      <c r="K123" s="20" t="s">
        <v>861</v>
      </c>
      <c r="L123" s="12" t="s">
        <v>1135</v>
      </c>
      <c r="M123" s="12" t="s">
        <v>1130</v>
      </c>
      <c r="N123" s="12" t="s">
        <v>1283</v>
      </c>
      <c r="O123" s="12" t="s">
        <v>1508</v>
      </c>
      <c r="P123" s="12" t="s">
        <v>1228</v>
      </c>
      <c r="Q123" s="20" t="s">
        <v>861</v>
      </c>
      <c r="R123" s="20" t="s">
        <v>861</v>
      </c>
      <c r="S123" s="20" t="s">
        <v>861</v>
      </c>
    </row>
    <row r="124" spans="1:19" ht="20.399999999999999" x14ac:dyDescent="0.3">
      <c r="A124" s="11" t="s">
        <v>258</v>
      </c>
      <c r="B124" s="11" t="s">
        <v>259</v>
      </c>
      <c r="C124" s="11" t="s">
        <v>260</v>
      </c>
      <c r="D124" s="14">
        <v>2021</v>
      </c>
      <c r="E124" s="11" t="s">
        <v>261</v>
      </c>
      <c r="F124" s="24" t="s">
        <v>786</v>
      </c>
      <c r="G124" s="11" t="str">
        <f>_xlfn.CONCAT("\cite{",data[[#This Row],[bibtex id]],"}")</f>
        <v>\cite{berrio-et-al:2021:3094485}</v>
      </c>
      <c r="H124" s="12" t="s">
        <v>1134</v>
      </c>
      <c r="I124" s="20" t="s">
        <v>861</v>
      </c>
      <c r="J124" s="12" t="s">
        <v>1310</v>
      </c>
      <c r="K124" s="20" t="s">
        <v>861</v>
      </c>
      <c r="L124" s="20" t="s">
        <v>861</v>
      </c>
      <c r="M124" s="12" t="s">
        <v>1146</v>
      </c>
      <c r="N124" s="12" t="s">
        <v>1509</v>
      </c>
      <c r="O124" s="12" t="s">
        <v>1510</v>
      </c>
      <c r="P124" s="20" t="s">
        <v>861</v>
      </c>
      <c r="Q124" s="12" t="s">
        <v>1022</v>
      </c>
      <c r="R124" s="20" t="s">
        <v>861</v>
      </c>
      <c r="S124" s="20" t="s">
        <v>861</v>
      </c>
    </row>
    <row r="125" spans="1:19" x14ac:dyDescent="0.3">
      <c r="A125" s="11" t="s">
        <v>239</v>
      </c>
      <c r="B125" s="11" t="s">
        <v>240</v>
      </c>
      <c r="C125" s="11" t="s">
        <v>241</v>
      </c>
      <c r="D125" s="14">
        <v>2021</v>
      </c>
      <c r="E125" s="11" t="s">
        <v>242</v>
      </c>
      <c r="F125" s="24" t="s">
        <v>787</v>
      </c>
      <c r="G125" s="11" t="str">
        <f>_xlfn.CONCAT("\cite{",data[[#This Row],[bibtex id]],"}")</f>
        <v>\cite{oh-eoh:2021:app11198976}</v>
      </c>
      <c r="H125" s="12" t="s">
        <v>1134</v>
      </c>
      <c r="I125" s="12" t="s">
        <v>1304</v>
      </c>
      <c r="J125" s="20" t="s">
        <v>861</v>
      </c>
      <c r="K125" s="20" t="s">
        <v>861</v>
      </c>
      <c r="L125" s="20" t="s">
        <v>861</v>
      </c>
      <c r="M125" s="12" t="s">
        <v>1146</v>
      </c>
      <c r="N125" s="12" t="s">
        <v>1136</v>
      </c>
      <c r="O125" s="12" t="s">
        <v>1313</v>
      </c>
      <c r="P125" s="20" t="s">
        <v>861</v>
      </c>
      <c r="Q125" s="12" t="s">
        <v>1511</v>
      </c>
      <c r="R125" s="20" t="s">
        <v>861</v>
      </c>
      <c r="S125" s="20" t="s">
        <v>861</v>
      </c>
    </row>
    <row r="126" spans="1:19" ht="30.6" x14ac:dyDescent="0.3">
      <c r="A126" s="11" t="s">
        <v>267</v>
      </c>
      <c r="B126" s="11" t="s">
        <v>268</v>
      </c>
      <c r="C126" s="11" t="s">
        <v>269</v>
      </c>
      <c r="D126" s="14">
        <v>2021</v>
      </c>
      <c r="E126" s="11" t="s">
        <v>270</v>
      </c>
      <c r="F126" s="24" t="s">
        <v>788</v>
      </c>
      <c r="G126" s="11" t="str">
        <f>_xlfn.CONCAT("\cite{",data[[#This Row],[bibtex id]],"}")</f>
        <v>\cite{tsintotas-et-al:2021:103782}</v>
      </c>
      <c r="H126" s="12" t="s">
        <v>1151</v>
      </c>
      <c r="I126" s="12" t="s">
        <v>1513</v>
      </c>
      <c r="J126" s="12" t="s">
        <v>1512</v>
      </c>
      <c r="K126" s="20" t="s">
        <v>861</v>
      </c>
      <c r="L126" s="12" t="s">
        <v>1129</v>
      </c>
      <c r="M126" s="12" t="s">
        <v>1444</v>
      </c>
      <c r="N126" s="12" t="s">
        <v>1161</v>
      </c>
      <c r="O126" s="12" t="s">
        <v>1194</v>
      </c>
      <c r="P126" s="20" t="s">
        <v>861</v>
      </c>
      <c r="Q126" s="12" t="s">
        <v>1514</v>
      </c>
      <c r="R126" s="20" t="s">
        <v>861</v>
      </c>
      <c r="S126" s="20" t="s">
        <v>861</v>
      </c>
    </row>
    <row r="127" spans="1:19" ht="20.399999999999999" x14ac:dyDescent="0.3">
      <c r="A127" s="11" t="s">
        <v>311</v>
      </c>
      <c r="B127" s="11" t="s">
        <v>312</v>
      </c>
      <c r="C127" s="11" t="s">
        <v>313</v>
      </c>
      <c r="D127" s="14">
        <v>2021</v>
      </c>
      <c r="E127" s="11" t="s">
        <v>314</v>
      </c>
      <c r="F127" s="24" t="s">
        <v>789</v>
      </c>
      <c r="G127" s="11" t="str">
        <f>_xlfn.CONCAT("\cite{",data[[#This Row],[bibtex id]],"}")</f>
        <v>\cite{sun-et-al:2021:9635886}</v>
      </c>
      <c r="H127" s="12" t="s">
        <v>1134</v>
      </c>
      <c r="I127" s="12" t="s">
        <v>1356</v>
      </c>
      <c r="J127" s="12" t="s">
        <v>1302</v>
      </c>
      <c r="K127" s="20" t="s">
        <v>861</v>
      </c>
      <c r="L127" s="12" t="s">
        <v>1129</v>
      </c>
      <c r="M127" s="12" t="s">
        <v>1146</v>
      </c>
      <c r="N127" s="12" t="s">
        <v>1136</v>
      </c>
      <c r="O127" s="12" t="s">
        <v>1515</v>
      </c>
      <c r="P127" s="12" t="s">
        <v>1149</v>
      </c>
      <c r="Q127" s="20" t="s">
        <v>861</v>
      </c>
      <c r="R127" s="19">
        <v>0.74099999999999999</v>
      </c>
      <c r="S127" s="20" t="s">
        <v>1516</v>
      </c>
    </row>
    <row r="128" spans="1:19" ht="20.399999999999999" x14ac:dyDescent="0.3">
      <c r="A128" s="11" t="s">
        <v>319</v>
      </c>
      <c r="B128" s="11" t="s">
        <v>320</v>
      </c>
      <c r="C128" s="11" t="s">
        <v>321</v>
      </c>
      <c r="D128" s="14">
        <v>2021</v>
      </c>
      <c r="E128" s="11" t="s">
        <v>322</v>
      </c>
      <c r="F128" s="24" t="s">
        <v>790</v>
      </c>
      <c r="G128" s="11" t="str">
        <f>_xlfn.CONCAT("\cite{",data[[#This Row],[bibtex id]],"}")</f>
        <v>\cite{tang-et-al:2021:17298814211037497}</v>
      </c>
      <c r="H128" s="12" t="s">
        <v>1134</v>
      </c>
      <c r="I128" s="12" t="s">
        <v>1315</v>
      </c>
      <c r="J128" s="20" t="s">
        <v>861</v>
      </c>
      <c r="K128" s="20" t="s">
        <v>861</v>
      </c>
      <c r="L128" s="20" t="s">
        <v>861</v>
      </c>
      <c r="M128" s="12" t="s">
        <v>1146</v>
      </c>
      <c r="N128" s="12" t="s">
        <v>1136</v>
      </c>
      <c r="O128" s="12" t="s">
        <v>1517</v>
      </c>
      <c r="P128" s="12" t="s">
        <v>1518</v>
      </c>
      <c r="Q128" s="12" t="s">
        <v>1519</v>
      </c>
      <c r="R128" s="20" t="s">
        <v>861</v>
      </c>
      <c r="S128" s="20" t="s">
        <v>861</v>
      </c>
    </row>
    <row r="129" spans="1:19" x14ac:dyDescent="0.3">
      <c r="A129" s="11" t="s">
        <v>399</v>
      </c>
      <c r="B129" s="11" t="s">
        <v>400</v>
      </c>
      <c r="C129" s="11" t="s">
        <v>401</v>
      </c>
      <c r="D129" s="14">
        <v>2021</v>
      </c>
      <c r="E129" s="11" t="s">
        <v>402</v>
      </c>
      <c r="F129" s="24" t="s">
        <v>791</v>
      </c>
      <c r="G129" s="11" t="str">
        <f>_xlfn.CONCAT("\cite{",data[[#This Row],[bibtex id]],"}")</f>
        <v>\cite{piasco-et-al:2021:6}</v>
      </c>
      <c r="H129" s="12" t="s">
        <v>1134</v>
      </c>
      <c r="I129" s="12" t="s">
        <v>1315</v>
      </c>
      <c r="J129" s="20" t="s">
        <v>861</v>
      </c>
      <c r="K129" s="20" t="s">
        <v>861</v>
      </c>
      <c r="L129" s="12" t="s">
        <v>1135</v>
      </c>
      <c r="M129" s="12" t="s">
        <v>1146</v>
      </c>
      <c r="N129" s="12" t="s">
        <v>1322</v>
      </c>
      <c r="O129" s="12" t="s">
        <v>1313</v>
      </c>
      <c r="P129" s="20" t="s">
        <v>861</v>
      </c>
      <c r="Q129" s="12" t="s">
        <v>1520</v>
      </c>
      <c r="R129" s="20" t="s">
        <v>861</v>
      </c>
      <c r="S129" s="20" t="s">
        <v>861</v>
      </c>
    </row>
    <row r="130" spans="1:19" ht="20.399999999999999" x14ac:dyDescent="0.3">
      <c r="A130" s="11" t="s">
        <v>446</v>
      </c>
      <c r="B130" s="11" t="s">
        <v>447</v>
      </c>
      <c r="C130" s="11" t="s">
        <v>448</v>
      </c>
      <c r="D130" s="14">
        <v>2021</v>
      </c>
      <c r="E130" s="11" t="s">
        <v>449</v>
      </c>
      <c r="F130" s="24" t="s">
        <v>792</v>
      </c>
      <c r="G130" s="11" t="str">
        <f>_xlfn.CONCAT("\cite{",data[[#This Row],[bibtex id]],"}")</f>
        <v>\cite{yin-et-al:2021:3061375}</v>
      </c>
      <c r="H130" s="12" t="s">
        <v>1134</v>
      </c>
      <c r="I130" s="12" t="s">
        <v>1521</v>
      </c>
      <c r="J130" s="20" t="s">
        <v>861</v>
      </c>
      <c r="K130" s="20" t="s">
        <v>861</v>
      </c>
      <c r="L130" s="12" t="s">
        <v>1129</v>
      </c>
      <c r="M130" s="12" t="s">
        <v>1146</v>
      </c>
      <c r="N130" s="12" t="s">
        <v>1405</v>
      </c>
      <c r="O130" s="12" t="s">
        <v>1194</v>
      </c>
      <c r="P130" s="20" t="s">
        <v>861</v>
      </c>
      <c r="Q130" s="12" t="s">
        <v>1409</v>
      </c>
      <c r="R130" s="19">
        <v>13</v>
      </c>
      <c r="S130" s="20" t="s">
        <v>861</v>
      </c>
    </row>
    <row r="131" spans="1:19" ht="20.399999999999999" x14ac:dyDescent="0.3">
      <c r="A131" s="11" t="s">
        <v>454</v>
      </c>
      <c r="B131" s="11" t="s">
        <v>455</v>
      </c>
      <c r="C131" s="11" t="s">
        <v>456</v>
      </c>
      <c r="D131" s="14">
        <v>2021</v>
      </c>
      <c r="E131" s="11" t="s">
        <v>457</v>
      </c>
      <c r="F131" s="24" t="s">
        <v>793</v>
      </c>
      <c r="G131" s="11" t="str">
        <f>_xlfn.CONCAT("\cite{",data[[#This Row],[bibtex id]],"}")</f>
        <v>\cite{meng-et-al:2021:3062647}</v>
      </c>
      <c r="H131" s="12" t="s">
        <v>1134</v>
      </c>
      <c r="I131" s="12" t="s">
        <v>1367</v>
      </c>
      <c r="J131" s="12" t="s">
        <v>1195</v>
      </c>
      <c r="K131" s="20" t="s">
        <v>861</v>
      </c>
      <c r="L131" s="12" t="s">
        <v>1129</v>
      </c>
      <c r="M131" s="12" t="s">
        <v>1146</v>
      </c>
      <c r="N131" s="12" t="s">
        <v>1405</v>
      </c>
      <c r="O131" s="12" t="s">
        <v>1377</v>
      </c>
      <c r="P131" s="20" t="s">
        <v>861</v>
      </c>
      <c r="Q131" s="12" t="s">
        <v>937</v>
      </c>
      <c r="R131" s="20" t="s">
        <v>861</v>
      </c>
      <c r="S131" s="20" t="s">
        <v>861</v>
      </c>
    </row>
    <row r="132" spans="1:19" ht="20.399999999999999" x14ac:dyDescent="0.3">
      <c r="A132" s="11" t="s">
        <v>514</v>
      </c>
      <c r="B132" s="11" t="s">
        <v>515</v>
      </c>
      <c r="C132" s="11" t="s">
        <v>516</v>
      </c>
      <c r="D132" s="14">
        <v>2021</v>
      </c>
      <c r="E132" s="11" t="s">
        <v>517</v>
      </c>
      <c r="F132" s="24" t="s">
        <v>794</v>
      </c>
      <c r="G132" s="11" t="str">
        <f>_xlfn.CONCAT("\cite{",data[[#This Row],[bibtex id]],"}")</f>
        <v>\cite{zhu-et-al:2021:9561584}</v>
      </c>
      <c r="H132" s="12" t="s">
        <v>1099</v>
      </c>
      <c r="I132" s="12" t="s">
        <v>1160</v>
      </c>
      <c r="J132" s="12" t="s">
        <v>1310</v>
      </c>
      <c r="K132" s="20" t="s">
        <v>861</v>
      </c>
      <c r="L132" s="12" t="s">
        <v>1135</v>
      </c>
      <c r="M132" s="12" t="s">
        <v>1130</v>
      </c>
      <c r="N132" s="12" t="s">
        <v>1522</v>
      </c>
      <c r="O132" s="12" t="s">
        <v>1294</v>
      </c>
      <c r="P132" s="12" t="s">
        <v>1138</v>
      </c>
      <c r="Q132" s="20" t="s">
        <v>861</v>
      </c>
      <c r="R132" s="20" t="s">
        <v>861</v>
      </c>
      <c r="S132" s="20" t="s">
        <v>861</v>
      </c>
    </row>
    <row r="133" spans="1:19" ht="20.399999999999999" x14ac:dyDescent="0.3">
      <c r="A133" s="11" t="s">
        <v>545</v>
      </c>
      <c r="B133" s="11" t="s">
        <v>546</v>
      </c>
      <c r="C133" s="11" t="s">
        <v>547</v>
      </c>
      <c r="D133" s="14">
        <v>2021</v>
      </c>
      <c r="E133" s="11" t="s">
        <v>548</v>
      </c>
      <c r="F133" s="24" t="s">
        <v>795</v>
      </c>
      <c r="G133" s="11" t="str">
        <f>_xlfn.CONCAT("\cite{",data[[#This Row],[bibtex id]],"}")</f>
        <v>\cite{zeng-si:2021:6}</v>
      </c>
      <c r="H133" s="12" t="s">
        <v>1151</v>
      </c>
      <c r="I133" s="20" t="s">
        <v>861</v>
      </c>
      <c r="J133" s="12" t="s">
        <v>1195</v>
      </c>
      <c r="K133" s="20" t="s">
        <v>861</v>
      </c>
      <c r="L133" s="12" t="s">
        <v>1129</v>
      </c>
      <c r="M133" s="12" t="s">
        <v>1130</v>
      </c>
      <c r="N133" s="12" t="s">
        <v>1259</v>
      </c>
      <c r="O133" s="12" t="s">
        <v>1190</v>
      </c>
      <c r="P133" s="12" t="s">
        <v>1234</v>
      </c>
      <c r="Q133" s="20" t="s">
        <v>861</v>
      </c>
      <c r="R133" s="20" t="s">
        <v>861</v>
      </c>
      <c r="S133" s="20" t="s">
        <v>861</v>
      </c>
    </row>
    <row r="134" spans="1:19" ht="20.399999999999999" x14ac:dyDescent="0.3">
      <c r="A134" s="11" t="s">
        <v>562</v>
      </c>
      <c r="B134" s="11" t="s">
        <v>563</v>
      </c>
      <c r="C134" s="11" t="s">
        <v>564</v>
      </c>
      <c r="D134" s="14">
        <v>2021</v>
      </c>
      <c r="E134" s="11" t="s">
        <v>565</v>
      </c>
      <c r="F134" s="24" t="s">
        <v>796</v>
      </c>
      <c r="G134" s="11" t="str">
        <f>_xlfn.CONCAT("\cite{",data[[#This Row],[bibtex id]],"}")</f>
        <v>\cite{ali-et-al:2021:3100882}</v>
      </c>
      <c r="H134" s="12" t="s">
        <v>1523</v>
      </c>
      <c r="I134" s="12" t="s">
        <v>1524</v>
      </c>
      <c r="J134" s="12" t="s">
        <v>1168</v>
      </c>
      <c r="K134" s="20" t="s">
        <v>861</v>
      </c>
      <c r="L134" s="12" t="s">
        <v>1129</v>
      </c>
      <c r="M134" s="12" t="s">
        <v>1183</v>
      </c>
      <c r="N134" s="12" t="s">
        <v>1525</v>
      </c>
      <c r="O134" s="12" t="s">
        <v>1526</v>
      </c>
      <c r="P134" s="20" t="s">
        <v>861</v>
      </c>
      <c r="Q134" s="12" t="s">
        <v>937</v>
      </c>
      <c r="R134" s="20" t="s">
        <v>861</v>
      </c>
      <c r="S134" s="20" t="s">
        <v>861</v>
      </c>
    </row>
    <row r="135" spans="1:19" ht="20.399999999999999" x14ac:dyDescent="0.3">
      <c r="A135" s="11" t="s">
        <v>587</v>
      </c>
      <c r="B135" s="11" t="s">
        <v>588</v>
      </c>
      <c r="C135" s="11" t="s">
        <v>589</v>
      </c>
      <c r="D135" s="14">
        <v>2021</v>
      </c>
      <c r="E135" s="11" t="s">
        <v>590</v>
      </c>
      <c r="F135" s="24" t="s">
        <v>797</v>
      </c>
      <c r="G135" s="11" t="str">
        <f>_xlfn.CONCAT("\cite{",data[[#This Row],[bibtex id]],"}")</f>
        <v>\cite{xu-et-al:2021:3060741}</v>
      </c>
      <c r="H135" s="12" t="s">
        <v>1134</v>
      </c>
      <c r="I135" s="12" t="s">
        <v>1529</v>
      </c>
      <c r="J135" s="20" t="s">
        <v>861</v>
      </c>
      <c r="K135" s="20" t="s">
        <v>861</v>
      </c>
      <c r="L135" s="12" t="s">
        <v>1129</v>
      </c>
      <c r="M135" s="12" t="s">
        <v>1146</v>
      </c>
      <c r="N135" s="12" t="s">
        <v>1405</v>
      </c>
      <c r="O135" s="12" t="s">
        <v>1527</v>
      </c>
      <c r="P135" s="20" t="s">
        <v>861</v>
      </c>
      <c r="Q135" s="12" t="s">
        <v>1528</v>
      </c>
      <c r="R135" s="20" t="s">
        <v>861</v>
      </c>
      <c r="S135" s="20" t="s">
        <v>861</v>
      </c>
    </row>
    <row r="136" spans="1:19" ht="30.6" x14ac:dyDescent="0.3">
      <c r="A136" s="11" t="s">
        <v>638</v>
      </c>
      <c r="B136" s="11" t="s">
        <v>639</v>
      </c>
      <c r="C136" s="11" t="s">
        <v>640</v>
      </c>
      <c r="D136" s="14">
        <v>2021</v>
      </c>
      <c r="E136" s="11" t="s">
        <v>641</v>
      </c>
      <c r="F136" s="24" t="s">
        <v>798</v>
      </c>
      <c r="G136" s="11" t="str">
        <f>_xlfn.CONCAT("\cite{",data[[#This Row],[bibtex id]],"}")</f>
        <v>\cite{yang-et-al:2021:12054}</v>
      </c>
      <c r="H136" s="12" t="s">
        <v>1360</v>
      </c>
      <c r="I136" s="12" t="s">
        <v>1315</v>
      </c>
      <c r="J136" s="20" t="s">
        <v>861</v>
      </c>
      <c r="K136" s="20" t="s">
        <v>861</v>
      </c>
      <c r="L136" s="12" t="s">
        <v>1129</v>
      </c>
      <c r="M136" s="12" t="s">
        <v>1146</v>
      </c>
      <c r="N136" s="12" t="s">
        <v>1136</v>
      </c>
      <c r="O136" s="12" t="s">
        <v>1530</v>
      </c>
      <c r="P136" s="20" t="s">
        <v>861</v>
      </c>
      <c r="Q136" s="12" t="s">
        <v>1531</v>
      </c>
      <c r="R136" s="20" t="s">
        <v>861</v>
      </c>
      <c r="S136" s="20" t="s">
        <v>861</v>
      </c>
    </row>
    <row r="137" spans="1:19" x14ac:dyDescent="0.3">
      <c r="A137" s="11" t="s">
        <v>624</v>
      </c>
      <c r="B137" s="11" t="s">
        <v>625</v>
      </c>
      <c r="C137" s="11" t="s">
        <v>626</v>
      </c>
      <c r="D137" s="14">
        <v>2021</v>
      </c>
      <c r="E137" s="11" t="s">
        <v>627</v>
      </c>
      <c r="F137" s="24" t="s">
        <v>799</v>
      </c>
      <c r="G137" s="11" t="str">
        <f>_xlfn.CONCAT("\cite{",data[[#This Row],[bibtex id]],"}")</f>
        <v>\cite{wang-et-al:2021:9739599}</v>
      </c>
      <c r="H137" s="12" t="s">
        <v>1270</v>
      </c>
      <c r="I137" s="12" t="s">
        <v>1404</v>
      </c>
      <c r="J137" s="12" t="s">
        <v>1532</v>
      </c>
      <c r="K137" s="20" t="s">
        <v>861</v>
      </c>
      <c r="L137" s="20" t="s">
        <v>861</v>
      </c>
      <c r="M137" s="12" t="s">
        <v>1146</v>
      </c>
      <c r="N137" s="12" t="s">
        <v>1405</v>
      </c>
      <c r="O137" s="12" t="s">
        <v>1533</v>
      </c>
      <c r="P137" s="12" t="s">
        <v>885</v>
      </c>
      <c r="Q137" s="20" t="s">
        <v>861</v>
      </c>
      <c r="R137" s="19">
        <v>5.52</v>
      </c>
      <c r="S137" s="20" t="s">
        <v>1336</v>
      </c>
    </row>
    <row r="138" spans="1:19" x14ac:dyDescent="0.3">
      <c r="A138" s="11" t="s">
        <v>164</v>
      </c>
      <c r="B138" s="11" t="s">
        <v>165</v>
      </c>
      <c r="C138" s="11" t="s">
        <v>166</v>
      </c>
      <c r="D138" s="14">
        <v>2022</v>
      </c>
      <c r="E138" s="11" t="s">
        <v>167</v>
      </c>
      <c r="F138" s="24" t="s">
        <v>800</v>
      </c>
      <c r="G138" s="11" t="str">
        <f>_xlfn.CONCAT("\cite{",data[[#This Row],[bibtex id]],"}")</f>
        <v>\cite{hu-et-al:2022:1003907}</v>
      </c>
      <c r="H138" s="12" t="s">
        <v>1134</v>
      </c>
      <c r="I138" s="12" t="s">
        <v>1304</v>
      </c>
      <c r="J138" s="20" t="s">
        <v>861</v>
      </c>
      <c r="K138" s="20" t="s">
        <v>861</v>
      </c>
      <c r="L138" s="20" t="s">
        <v>861</v>
      </c>
      <c r="M138" s="12" t="s">
        <v>1146</v>
      </c>
      <c r="N138" s="12" t="s">
        <v>1136</v>
      </c>
      <c r="O138" s="12" t="s">
        <v>1202</v>
      </c>
      <c r="P138" s="20" t="s">
        <v>861</v>
      </c>
      <c r="Q138" s="12" t="s">
        <v>1534</v>
      </c>
      <c r="R138" s="20" t="s">
        <v>861</v>
      </c>
      <c r="S138" s="20" t="s">
        <v>861</v>
      </c>
    </row>
    <row r="139" spans="1:19" x14ac:dyDescent="0.3">
      <c r="A139" s="11" t="s">
        <v>221</v>
      </c>
      <c r="B139" s="11" t="s">
        <v>222</v>
      </c>
      <c r="C139" s="11" t="s">
        <v>223</v>
      </c>
      <c r="D139" s="14">
        <v>2022</v>
      </c>
      <c r="E139" s="11" t="s">
        <v>224</v>
      </c>
      <c r="F139" s="24" t="s">
        <v>801</v>
      </c>
      <c r="G139" s="11" t="str">
        <f>_xlfn.CONCAT("\cite{",data[[#This Row],[bibtex id]],"}")</f>
        <v>\cite{coulin-et-al:2022:3136241}</v>
      </c>
      <c r="H139" s="12" t="s">
        <v>1134</v>
      </c>
      <c r="I139" s="12" t="s">
        <v>1535</v>
      </c>
      <c r="J139" s="12" t="s">
        <v>1536</v>
      </c>
      <c r="K139" s="20" t="s">
        <v>861</v>
      </c>
      <c r="L139" s="12" t="s">
        <v>1135</v>
      </c>
      <c r="M139" s="12" t="s">
        <v>1130</v>
      </c>
      <c r="N139" s="12" t="s">
        <v>1454</v>
      </c>
      <c r="O139" s="12" t="s">
        <v>1537</v>
      </c>
      <c r="P139" s="12" t="s">
        <v>1538</v>
      </c>
      <c r="Q139" s="20" t="s">
        <v>861</v>
      </c>
      <c r="R139" s="20">
        <v>1.665</v>
      </c>
      <c r="S139" s="20" t="s">
        <v>1210</v>
      </c>
    </row>
    <row r="140" spans="1:19" ht="20.399999999999999" x14ac:dyDescent="0.3">
      <c r="A140" s="11" t="s">
        <v>294</v>
      </c>
      <c r="B140" s="11" t="s">
        <v>295</v>
      </c>
      <c r="C140" s="11" t="s">
        <v>296</v>
      </c>
      <c r="D140" s="14">
        <v>2022</v>
      </c>
      <c r="E140" s="11" t="s">
        <v>297</v>
      </c>
      <c r="F140" s="24" t="s">
        <v>802</v>
      </c>
      <c r="G140" s="11" t="str">
        <f>_xlfn.CONCAT("\cite{",data[[#This Row],[bibtex id]],"}")</f>
        <v>\cite{zhang-et-al:2022:3086822}</v>
      </c>
      <c r="H140" s="12" t="s">
        <v>1134</v>
      </c>
      <c r="I140" s="12" t="s">
        <v>1315</v>
      </c>
      <c r="J140" s="20" t="s">
        <v>861</v>
      </c>
      <c r="K140" s="20" t="s">
        <v>861</v>
      </c>
      <c r="L140" s="12" t="s">
        <v>1129</v>
      </c>
      <c r="M140" s="12" t="s">
        <v>1146</v>
      </c>
      <c r="N140" s="12" t="s">
        <v>1136</v>
      </c>
      <c r="O140" s="12" t="s">
        <v>1202</v>
      </c>
      <c r="P140" s="12" t="s">
        <v>1138</v>
      </c>
      <c r="Q140" s="12" t="s">
        <v>1539</v>
      </c>
      <c r="R140" s="20" t="s">
        <v>861</v>
      </c>
      <c r="S140" s="20" t="s">
        <v>861</v>
      </c>
    </row>
    <row r="141" spans="1:19" ht="20.399999999999999" x14ac:dyDescent="0.3">
      <c r="A141" s="11" t="s">
        <v>550</v>
      </c>
      <c r="B141" s="11" t="s">
        <v>551</v>
      </c>
      <c r="C141" s="11" t="s">
        <v>552</v>
      </c>
      <c r="D141" s="14">
        <v>2022</v>
      </c>
      <c r="E141" s="11" t="s">
        <v>553</v>
      </c>
      <c r="F141" s="24" t="s">
        <v>803</v>
      </c>
      <c r="G141" s="11" t="str">
        <f>_xlfn.CONCAT("\cite{",data[[#This Row],[bibtex id]],"}")</f>
        <v>\cite{nguyen-et-al:2022:3094157}</v>
      </c>
      <c r="H141" s="12" t="s">
        <v>1134</v>
      </c>
      <c r="I141" s="12" t="s">
        <v>1541</v>
      </c>
      <c r="J141" s="20" t="s">
        <v>861</v>
      </c>
      <c r="K141" s="20" t="s">
        <v>861</v>
      </c>
      <c r="L141" s="12" t="s">
        <v>1129</v>
      </c>
      <c r="M141" s="12" t="s">
        <v>1450</v>
      </c>
      <c r="N141" s="12" t="s">
        <v>1540</v>
      </c>
      <c r="O141" s="12" t="s">
        <v>1418</v>
      </c>
      <c r="P141" s="20" t="s">
        <v>861</v>
      </c>
      <c r="Q141" s="12" t="s">
        <v>1549</v>
      </c>
      <c r="R141" s="20" t="s">
        <v>861</v>
      </c>
      <c r="S141" s="20" t="s">
        <v>861</v>
      </c>
    </row>
    <row r="142" spans="1:19" ht="20.399999999999999" x14ac:dyDescent="0.3">
      <c r="A142" s="11" t="s">
        <v>591</v>
      </c>
      <c r="B142" s="11" t="s">
        <v>592</v>
      </c>
      <c r="C142" s="11" t="s">
        <v>593</v>
      </c>
      <c r="D142" s="14">
        <v>2022</v>
      </c>
      <c r="E142" s="11" t="s">
        <v>594</v>
      </c>
      <c r="F142" s="24" t="s">
        <v>804</v>
      </c>
      <c r="G142" s="11" t="str">
        <f>_xlfn.CONCAT("\cite{",data[[#This Row],[bibtex id]],"}")</f>
        <v>\cite{bouaziz-et-al:2022:4}</v>
      </c>
      <c r="H142" s="12" t="s">
        <v>1236</v>
      </c>
      <c r="I142" s="12" t="s">
        <v>1356</v>
      </c>
      <c r="J142" s="12" t="s">
        <v>1168</v>
      </c>
      <c r="K142" s="20" t="s">
        <v>861</v>
      </c>
      <c r="L142" s="12" t="s">
        <v>1135</v>
      </c>
      <c r="M142" s="12" t="s">
        <v>1146</v>
      </c>
      <c r="N142" s="12" t="s">
        <v>1184</v>
      </c>
      <c r="O142" s="12" t="s">
        <v>1542</v>
      </c>
      <c r="P142" s="20" t="s">
        <v>861</v>
      </c>
      <c r="Q142" s="12" t="s">
        <v>1543</v>
      </c>
      <c r="R142" s="20" t="s">
        <v>861</v>
      </c>
      <c r="S142" s="20" t="s">
        <v>861</v>
      </c>
    </row>
    <row r="143" spans="1:19" ht="20.399999999999999" x14ac:dyDescent="0.3">
      <c r="A143" s="11" t="s">
        <v>643</v>
      </c>
      <c r="B143" s="11" t="s">
        <v>644</v>
      </c>
      <c r="C143" s="11" t="s">
        <v>645</v>
      </c>
      <c r="D143" s="14">
        <v>2022</v>
      </c>
      <c r="E143" s="11" t="s">
        <v>646</v>
      </c>
      <c r="F143" s="24" t="s">
        <v>805</v>
      </c>
      <c r="G143" s="11" t="str">
        <f>_xlfn.CONCAT("\cite{",data[[#This Row],[bibtex id]],"}")</f>
        <v>\cite{du-et-al:2022:3028218}</v>
      </c>
      <c r="H143" s="12" t="s">
        <v>1099</v>
      </c>
      <c r="I143" s="12" t="s">
        <v>1316</v>
      </c>
      <c r="J143" s="12" t="s">
        <v>1277</v>
      </c>
      <c r="K143" s="20" t="s">
        <v>861</v>
      </c>
      <c r="L143" s="12" t="s">
        <v>1129</v>
      </c>
      <c r="M143" s="12" t="s">
        <v>1130</v>
      </c>
      <c r="N143" s="12" t="s">
        <v>1322</v>
      </c>
      <c r="O143" s="12" t="s">
        <v>1377</v>
      </c>
      <c r="P143" s="20" t="s">
        <v>861</v>
      </c>
      <c r="Q143" s="12" t="s">
        <v>1544</v>
      </c>
      <c r="R143" s="20" t="s">
        <v>861</v>
      </c>
      <c r="S143" s="20" t="s">
        <v>861</v>
      </c>
    </row>
    <row r="144" spans="1:19" ht="20.399999999999999" x14ac:dyDescent="0.3">
      <c r="A144" s="11" t="s">
        <v>634</v>
      </c>
      <c r="B144" s="11" t="s">
        <v>635</v>
      </c>
      <c r="C144" s="11" t="s">
        <v>636</v>
      </c>
      <c r="D144" s="14">
        <v>2022</v>
      </c>
      <c r="E144" s="11" t="s">
        <v>637</v>
      </c>
      <c r="F144" s="24" t="s">
        <v>806</v>
      </c>
      <c r="G144" s="11" t="str">
        <f>_xlfn.CONCAT("\cite{",data[[#This Row],[bibtex id]],"}")</f>
        <v>\cite{xing-et-al:2022:22062}</v>
      </c>
      <c r="H144" s="12" t="s">
        <v>1099</v>
      </c>
      <c r="I144" s="12" t="s">
        <v>1356</v>
      </c>
      <c r="J144" s="12" t="s">
        <v>1277</v>
      </c>
      <c r="K144" s="20" t="s">
        <v>861</v>
      </c>
      <c r="L144" s="12" t="s">
        <v>1129</v>
      </c>
      <c r="M144" s="12" t="s">
        <v>1444</v>
      </c>
      <c r="N144" s="12" t="s">
        <v>1545</v>
      </c>
      <c r="O144" s="12" t="s">
        <v>1546</v>
      </c>
      <c r="P144" s="20" t="s">
        <v>861</v>
      </c>
      <c r="Q144" s="12" t="s">
        <v>1547</v>
      </c>
      <c r="R144" s="20" t="s">
        <v>861</v>
      </c>
      <c r="S144" s="20" t="s">
        <v>861</v>
      </c>
    </row>
    <row r="145" spans="1:19" ht="20.399999999999999" x14ac:dyDescent="0.3">
      <c r="A145" s="11" t="s">
        <v>616</v>
      </c>
      <c r="B145" s="11" t="s">
        <v>617</v>
      </c>
      <c r="C145" s="11" t="s">
        <v>618</v>
      </c>
      <c r="D145" s="14">
        <v>2022</v>
      </c>
      <c r="E145" s="11" t="s">
        <v>619</v>
      </c>
      <c r="F145" s="24" t="s">
        <v>807</v>
      </c>
      <c r="G145" s="11" t="str">
        <f>_xlfn.CONCAT("\cite{",data[[#This Row],[bibtex id]],"}")</f>
        <v>\cite{hong-et-al:2022:02783649221080483}</v>
      </c>
      <c r="H145" s="12" t="s">
        <v>1134</v>
      </c>
      <c r="I145" s="12" t="s">
        <v>1142</v>
      </c>
      <c r="J145" s="12" t="s">
        <v>1168</v>
      </c>
      <c r="K145" s="20" t="s">
        <v>861</v>
      </c>
      <c r="L145" s="12" t="s">
        <v>1129</v>
      </c>
      <c r="M145" s="12" t="s">
        <v>1146</v>
      </c>
      <c r="N145" s="12" t="s">
        <v>1448</v>
      </c>
      <c r="O145" s="12" t="s">
        <v>1377</v>
      </c>
      <c r="P145" s="20" t="s">
        <v>861</v>
      </c>
      <c r="Q145" s="12" t="s">
        <v>1548</v>
      </c>
      <c r="R145" s="20" t="s">
        <v>861</v>
      </c>
      <c r="S145" s="20" t="s">
        <v>861</v>
      </c>
    </row>
  </sheetData>
  <phoneticPr fontId="5" type="noConversion"/>
  <hyperlinks>
    <hyperlink ref="F2" r:id="rId1" xr:uid="{EC2EF592-ED05-403F-9A6B-837C746D808B}"/>
    <hyperlink ref="F3" r:id="rId2" xr:uid="{954D1BAB-8F9E-41D9-B157-5298134AEAD9}"/>
    <hyperlink ref="F7" r:id="rId3" xr:uid="{F5FD9298-1DA7-49C4-934F-DA8646F5D7BE}"/>
    <hyperlink ref="F4" r:id="rId4" xr:uid="{506A7914-CAD4-481D-AEDF-C0CC6CCEEC25}"/>
    <hyperlink ref="F5" r:id="rId5" xr:uid="{EF3E9DF8-3360-456D-95ED-B5A330AABB31}"/>
    <hyperlink ref="F6" r:id="rId6" xr:uid="{D335A681-2AFA-4758-B21D-7D3CFB7B1205}"/>
    <hyperlink ref="F8" r:id="rId7" xr:uid="{18A920D5-FAE7-4F2F-9BCE-10DFFCF68A77}"/>
    <hyperlink ref="F9" r:id="rId8" xr:uid="{8304CFDD-9DD9-4123-8A5E-3A769A7CF8DB}"/>
    <hyperlink ref="F10" r:id="rId9" xr:uid="{39252836-B8E2-4721-B41D-B945867366A5}"/>
    <hyperlink ref="F11" r:id="rId10" xr:uid="{A68F19AD-08CE-4297-956A-018C981E5963}"/>
    <hyperlink ref="F12" r:id="rId11" xr:uid="{04E65640-678C-4906-BBD2-CA10DB26BBB3}"/>
    <hyperlink ref="F13" r:id="rId12" xr:uid="{D4B566DA-848C-449F-9C0E-DFACDC69876E}"/>
    <hyperlink ref="F14" r:id="rId13" xr:uid="{9A56CB42-AC0C-43ED-B6B3-B8E1F55547D7}"/>
    <hyperlink ref="F15" r:id="rId14" xr:uid="{C32EAF14-0779-4990-B533-03C12EBD8927}"/>
    <hyperlink ref="F16" r:id="rId15" xr:uid="{B1DA1A8B-7BF4-4279-9A56-871F0C3FA83B}"/>
    <hyperlink ref="F17" r:id="rId16" xr:uid="{7F1BE690-DB50-4606-917A-4315031216D0}"/>
    <hyperlink ref="F18" r:id="rId17" xr:uid="{91CDE800-C882-4788-BD44-4E26C6855524}"/>
    <hyperlink ref="F19" r:id="rId18" xr:uid="{6DBB0159-14EE-46CA-AF2F-72EBD54D1D4A}"/>
    <hyperlink ref="F20" r:id="rId19" xr:uid="{42D8840C-3EFB-403F-B16A-C28F9EED6DD1}"/>
    <hyperlink ref="F21" r:id="rId20" xr:uid="{8A7DAB14-53E2-48DB-84A7-D05F8535887C}"/>
    <hyperlink ref="F22" r:id="rId21" xr:uid="{D1663FDF-9EAA-4569-85A5-F157E93F2905}"/>
    <hyperlink ref="F23" r:id="rId22" xr:uid="{8EB360E0-DF10-475F-A6AC-591110213325}"/>
    <hyperlink ref="F24" r:id="rId23" xr:uid="{9AAF196B-FC59-476D-8BF1-221730D63D4F}"/>
    <hyperlink ref="F25" r:id="rId24" xr:uid="{81882E28-1920-454A-AFF1-54CB20360AC5}"/>
    <hyperlink ref="F26" r:id="rId25" xr:uid="{6638D004-B7A7-4819-AA30-43EF33395839}"/>
    <hyperlink ref="F27" r:id="rId26" xr:uid="{FFF72BE1-DA2E-49CD-90FD-A27A6C2D251E}"/>
    <hyperlink ref="F28" r:id="rId27" xr:uid="{57D0C17F-1635-4939-9E4C-BB5CB565112B}"/>
    <hyperlink ref="F29" r:id="rId28" xr:uid="{5872148C-7657-413C-9C66-D8992B5AE4F2}"/>
    <hyperlink ref="F30" r:id="rId29" xr:uid="{204C8F7A-01A4-4704-AFF1-3E60C3D18A5D}"/>
    <hyperlink ref="F31" r:id="rId30" xr:uid="{CB49F956-71F2-4B89-B888-752A15F3FD35}"/>
    <hyperlink ref="F33" r:id="rId31" xr:uid="{9E067F68-AB31-4DEF-855A-CF23450881D3}"/>
    <hyperlink ref="F32" r:id="rId32" xr:uid="{CE523949-B688-46AD-BF99-5276FA82AE7E}"/>
    <hyperlink ref="F37" r:id="rId33" xr:uid="{DF463230-43B3-44F3-B0A1-9AFE09247077}"/>
    <hyperlink ref="F36" r:id="rId34" xr:uid="{A2244A77-A4EF-4E11-B6A3-4FFA6FAD3BE8}"/>
    <hyperlink ref="F35" r:id="rId35" xr:uid="{19877351-D05C-4EF0-B772-12D544062781}"/>
    <hyperlink ref="F34" r:id="rId36" xr:uid="{5E38C16F-AEB2-410E-AF6E-7DA614AFC43A}"/>
    <hyperlink ref="F44" r:id="rId37" xr:uid="{B4E58105-3E1F-4C4A-BD8F-0DD4682E2F53}"/>
    <hyperlink ref="F39" r:id="rId38" xr:uid="{78B89ACA-1789-40D1-83E9-393A7269D46E}"/>
    <hyperlink ref="F38" r:id="rId39" xr:uid="{4C08ED7D-60AC-45D2-957B-B9FADFA7E579}"/>
    <hyperlink ref="F40" r:id="rId40" xr:uid="{CED57747-E07E-4A83-AAA2-784BBBFB2E3A}"/>
    <hyperlink ref="F41" r:id="rId41" xr:uid="{FBB40067-C085-4F36-8579-0CC9D2CADC46}"/>
    <hyperlink ref="F42" r:id="rId42" xr:uid="{2B9488EE-B632-4B5A-AA4C-8488E9187A0F}"/>
    <hyperlink ref="F43" r:id="rId43" xr:uid="{AF3E473C-2213-4FD6-BADA-7B80B0736880}"/>
    <hyperlink ref="F45" r:id="rId44" xr:uid="{F3139FE9-1FA4-405C-9822-86A3842C55B3}"/>
    <hyperlink ref="F46" r:id="rId45" xr:uid="{1512B031-0019-4D7B-B809-085CC1CBD3E1}"/>
    <hyperlink ref="F47" r:id="rId46" xr:uid="{9D948248-209E-4438-A8DE-559CA03BB7FD}"/>
    <hyperlink ref="F48" r:id="rId47" xr:uid="{DFEA4C1D-6DB1-4A42-878F-DC5EA5719443}"/>
    <hyperlink ref="F49" r:id="rId48" xr:uid="{70CE9DEF-7EE4-4699-9CBF-D968676F4AC9}"/>
    <hyperlink ref="F50" r:id="rId49" xr:uid="{7F6B2F6F-F5A2-400D-80D0-472B3E0B9383}"/>
    <hyperlink ref="F51" r:id="rId50" xr:uid="{834659FF-DE96-4642-B6AA-4FFF53203802}"/>
    <hyperlink ref="F52" r:id="rId51" xr:uid="{F21A02B1-E671-4A8E-855E-9E7EFA999BB7}"/>
    <hyperlink ref="F53" r:id="rId52" xr:uid="{8E93C56E-7C9E-4F30-9DFA-691F414EF512}"/>
    <hyperlink ref="F54" r:id="rId53" xr:uid="{CE52844D-28F6-4732-9DD1-B6F38D43AA20}"/>
    <hyperlink ref="F55" r:id="rId54" xr:uid="{6AA4B704-52CB-4E8E-B33D-72BC2888EE38}"/>
    <hyperlink ref="F56" r:id="rId55" xr:uid="{0D1FACB5-2626-493D-B01D-33E89C29E2B1}"/>
    <hyperlink ref="F57" r:id="rId56" xr:uid="{04B9D988-2B5C-41E5-B5AD-2E06BAB30DC6}"/>
    <hyperlink ref="F58" r:id="rId57" xr:uid="{4159E094-4ECF-413B-8543-3F05203A7906}"/>
    <hyperlink ref="F59" r:id="rId58" xr:uid="{2A14F504-C1DA-490C-BB28-978E752E46CF}"/>
    <hyperlink ref="F60" r:id="rId59" xr:uid="{6FE6A30E-59FC-4F08-810C-553969B093BB}"/>
    <hyperlink ref="F61" r:id="rId60" xr:uid="{11AE3C83-FFC8-457E-833F-C9A7BDAA40AE}"/>
    <hyperlink ref="F62" r:id="rId61" xr:uid="{164B0D86-DD5D-4E58-8999-BE12F31FD76A}"/>
    <hyperlink ref="F63" r:id="rId62" xr:uid="{BA3352D5-CF47-4338-9B83-EFFCE946745D}"/>
    <hyperlink ref="F64" r:id="rId63" xr:uid="{249740B0-3BFE-4B03-91E5-E7AB29570C01}"/>
    <hyperlink ref="F65" r:id="rId64" xr:uid="{8E620ADA-CB71-44D6-8084-1AD8D5DB2919}"/>
    <hyperlink ref="F66" r:id="rId65" xr:uid="{733BDEEA-6423-453E-BB98-2E5E3A6B3058}"/>
    <hyperlink ref="F67" r:id="rId66" xr:uid="{5D16A35D-4C88-4C87-BCDA-2C4AF774790D}"/>
    <hyperlink ref="F76" r:id="rId67" xr:uid="{ADD4303E-14EF-4251-A0FD-1EA3E5A3E654}"/>
    <hyperlink ref="F68" r:id="rId68" xr:uid="{F3A14F52-6AD0-415B-86A4-73F597DE9BC2}"/>
    <hyperlink ref="F69" r:id="rId69" xr:uid="{5D311443-8BEA-454A-96FB-DEF8D7BEE643}"/>
    <hyperlink ref="F70" r:id="rId70" xr:uid="{10AC2A23-68A7-4540-8549-54233B1D6716}"/>
    <hyperlink ref="F78" r:id="rId71" xr:uid="{553B64C1-9D1D-4A06-8611-E87C9F27657D}"/>
    <hyperlink ref="F71" r:id="rId72" xr:uid="{04BFD708-AA9B-4E90-A7D2-3D19A5C3C90C}"/>
    <hyperlink ref="F72" r:id="rId73" xr:uid="{F31D8491-4293-460C-9D9F-C1386E2B2364}"/>
    <hyperlink ref="F73" r:id="rId74" xr:uid="{962BA125-9B10-4A84-B378-B0E4CA5A930E}"/>
    <hyperlink ref="F74" r:id="rId75" xr:uid="{07C98920-8D4D-456C-B007-3411C2473C41}"/>
    <hyperlink ref="F75" r:id="rId76" xr:uid="{0D8097A1-0847-4132-A2A4-4FA9A54C35E4}"/>
    <hyperlink ref="F77" r:id="rId77" xr:uid="{DC479A43-CF1D-4DDD-A1ED-3865EC9C25D4}"/>
    <hyperlink ref="F79" r:id="rId78" xr:uid="{CA1D0A81-70DE-4F11-9082-09809EEE09FE}"/>
    <hyperlink ref="F80" r:id="rId79" xr:uid="{003FD38C-84AD-4198-A1F7-5DDB69993311}"/>
    <hyperlink ref="F81" r:id="rId80" xr:uid="{A59017B2-B396-4C05-B462-187A14459ABF}"/>
    <hyperlink ref="F82" r:id="rId81" xr:uid="{B47094C9-095B-4BC1-A401-A546535F7256}"/>
    <hyperlink ref="F83" r:id="rId82" xr:uid="{24E60CA3-052A-4D8D-8D50-F70301E02D5C}"/>
    <hyperlink ref="F84" r:id="rId83" xr:uid="{E4669882-63F9-4ED2-A396-6CFCE7509997}"/>
    <hyperlink ref="F85" r:id="rId84" xr:uid="{7287051B-B3BF-4372-A714-2B68289D0089}"/>
    <hyperlink ref="F86" r:id="rId85" xr:uid="{49ECE0EE-88DC-4BEB-964B-983B3ED8E0FD}"/>
    <hyperlink ref="F87" r:id="rId86" xr:uid="{A4903AA0-BBFA-4B41-8364-27C4CFF30193}"/>
    <hyperlink ref="F88" r:id="rId87" xr:uid="{EA82806A-42EF-4CEE-837C-2DE69624D5D7}"/>
    <hyperlink ref="F89" r:id="rId88" xr:uid="{C9830E8C-28CD-4E91-9702-D577B3245504}"/>
    <hyperlink ref="F90" r:id="rId89" xr:uid="{4DD81A56-80EE-4CC0-9C5E-FFB18C4AA126}"/>
    <hyperlink ref="F91" r:id="rId90" xr:uid="{3460DD65-A4EC-43E5-A039-995B04CD93F0}"/>
    <hyperlink ref="F92" r:id="rId91" xr:uid="{8EE4695C-D510-4CE5-B1AF-7B2F9C47099F}"/>
    <hyperlink ref="F93" r:id="rId92" xr:uid="{0D7A736F-FDE2-4609-8134-598DA4D088A5}"/>
    <hyperlink ref="F94" r:id="rId93" xr:uid="{1B674582-CB50-4CA8-9961-13E25CA6F58C}"/>
    <hyperlink ref="F95" r:id="rId94" xr:uid="{722F404E-FD55-479D-9244-03B6441F8BC9}"/>
    <hyperlink ref="F96" r:id="rId95" xr:uid="{B10698A5-CA1F-4064-979E-0DDAF7B9D509}"/>
    <hyperlink ref="F97" r:id="rId96" xr:uid="{31EBDC9A-1EE0-4F54-9A83-E6342B0BCCCA}"/>
    <hyperlink ref="F98" r:id="rId97" xr:uid="{72076ABD-6B00-4B20-A44E-5B25BB738C41}"/>
    <hyperlink ref="F99" r:id="rId98" xr:uid="{5C4B2DD0-1B41-4291-AD58-D6A6119702B4}"/>
    <hyperlink ref="F100" r:id="rId99" xr:uid="{14BA0D31-D7E9-4573-B192-1100EB66565C}"/>
    <hyperlink ref="F101" r:id="rId100" xr:uid="{82EB8786-50B6-45C1-BED2-49088C318241}"/>
    <hyperlink ref="F102" r:id="rId101" xr:uid="{032F805F-E33A-4D01-9435-20901AB13366}"/>
    <hyperlink ref="F103" r:id="rId102" xr:uid="{17931325-69ED-475F-8413-A5928D2550AD}"/>
    <hyperlink ref="F104" r:id="rId103" xr:uid="{A53897E6-30C2-4C10-AF02-1F5D48A33A68}"/>
    <hyperlink ref="F105" r:id="rId104" xr:uid="{C307DC1E-1DA3-4F79-845A-2C499B224383}"/>
    <hyperlink ref="F106" r:id="rId105" xr:uid="{50859395-35EA-42DE-BF8C-85AB1053CA18}"/>
    <hyperlink ref="F107" r:id="rId106" xr:uid="{0CA5CE32-320B-4453-A636-B75CF4C98DC2}"/>
    <hyperlink ref="F108" r:id="rId107" xr:uid="{3AC7BD69-9F5F-4165-B771-31B6DCC0F3AB}"/>
    <hyperlink ref="F109" r:id="rId108" xr:uid="{4ADA07F4-3E90-4DAF-8084-0A55672D8913}"/>
    <hyperlink ref="F110" r:id="rId109" xr:uid="{630BB1EA-0D83-4F64-9987-D0F51ECF6D67}"/>
    <hyperlink ref="F111" r:id="rId110" xr:uid="{5FB2FFEF-521E-4040-97D6-4E88A19BF625}"/>
    <hyperlink ref="F112" r:id="rId111" xr:uid="{96D1CA40-F5B9-40AD-B60F-1F7552521D64}"/>
    <hyperlink ref="F113" r:id="rId112" xr:uid="{669C9E40-176B-4616-B322-0619332E9416}"/>
    <hyperlink ref="F114" r:id="rId113" xr:uid="{2AC4F096-AE16-4EF8-8514-EBEBCC53CD8A}"/>
    <hyperlink ref="F115" r:id="rId114" xr:uid="{51EF03A7-339E-4058-9702-61F60265CEED}"/>
    <hyperlink ref="F116" r:id="rId115" xr:uid="{C5C851A0-F360-481A-94FE-BE8F8C3B0ACD}"/>
    <hyperlink ref="F117" r:id="rId116" xr:uid="{C4441165-FC0B-479B-9153-8431B6F4E808}"/>
    <hyperlink ref="F118" r:id="rId117" xr:uid="{20DBB065-3CA8-46E5-A7A1-9505BF0BB9AC}"/>
    <hyperlink ref="F119" r:id="rId118" xr:uid="{9F7641A6-A6AE-4C3F-B0A2-2E18D0CCC470}"/>
    <hyperlink ref="F120" r:id="rId119" xr:uid="{4763DD0C-1EFB-40AD-B333-8D56AE3CA7B8}"/>
    <hyperlink ref="F121" r:id="rId120" xr:uid="{14779B11-584B-4FF4-ADA5-585FDD9E29CC}"/>
    <hyperlink ref="F122" r:id="rId121" xr:uid="{9DEEB726-51F0-4A17-A320-058ECEA49CC0}"/>
    <hyperlink ref="F123" r:id="rId122" xr:uid="{C4268F5B-3235-4E80-A467-07E368950341}"/>
    <hyperlink ref="F124" r:id="rId123" xr:uid="{BD1696D7-A456-4BD9-907B-475429F6EC42}"/>
    <hyperlink ref="F125" r:id="rId124" xr:uid="{39BD46A9-3C80-4A96-B436-8E7AD7BF626D}"/>
    <hyperlink ref="F126" r:id="rId125" xr:uid="{6FE0A42E-052A-46F0-B737-6C03969F4324}"/>
    <hyperlink ref="F127" r:id="rId126" xr:uid="{8C80564C-6AB9-4086-8D25-FA7DCA20FB2E}"/>
    <hyperlink ref="F128" r:id="rId127" xr:uid="{4B166842-4676-4CA4-B233-49E1CBA65FA4}"/>
    <hyperlink ref="F129" r:id="rId128" xr:uid="{D361CCB6-5C2D-4E6D-905F-BD2B0CD2FAA3}"/>
    <hyperlink ref="F130" r:id="rId129" xr:uid="{4DE42FF5-4A8B-4585-9869-0CF4AF69A60A}"/>
    <hyperlink ref="F131" r:id="rId130" xr:uid="{860CA6B6-AB56-445E-9798-4BBD86891B9D}"/>
    <hyperlink ref="F132" r:id="rId131" xr:uid="{C1984E9C-3161-4481-9B24-C6694231A3C5}"/>
    <hyperlink ref="F133" r:id="rId132" xr:uid="{653F52A6-8A78-412F-9DA9-FA36725DFFA3}"/>
    <hyperlink ref="F134" r:id="rId133" xr:uid="{B8B44202-F46A-4A4B-9155-1DD815504CF0}"/>
    <hyperlink ref="F135" r:id="rId134" xr:uid="{56D38709-F137-4818-9576-11EB558C62A6}"/>
    <hyperlink ref="F136" r:id="rId135" xr:uid="{68E50A5C-D61A-4443-B435-7DF4B7CF5DAE}"/>
    <hyperlink ref="F137" r:id="rId136" xr:uid="{FA1F9459-997E-42D2-8533-B01AD808019F}"/>
    <hyperlink ref="F138" r:id="rId137" xr:uid="{146F7AB8-E2DA-4BAB-A2BD-337408155C93}"/>
    <hyperlink ref="F139" r:id="rId138" xr:uid="{6970143A-73EC-4782-8EA1-9D2931EEBE70}"/>
    <hyperlink ref="F140" r:id="rId139" xr:uid="{E6385B4E-C969-4CE4-9680-C1D0F74D4BA0}"/>
    <hyperlink ref="F141" r:id="rId140" xr:uid="{40E3C818-D60F-4C48-8E3E-7282AE626F4A}"/>
    <hyperlink ref="F142" r:id="rId141" xr:uid="{9658513E-4512-4530-B348-859709F4E741}"/>
    <hyperlink ref="F143" r:id="rId142" xr:uid="{C941FC7F-FE4A-4EA4-987C-2068B7CA903C}"/>
    <hyperlink ref="F144" r:id="rId143" xr:uid="{4D63FF57-A5C5-4F2E-BE4E-62B15904D6DC}"/>
    <hyperlink ref="F145" r:id="rId144" xr:uid="{FA1800C0-1363-4EF3-A031-3ABDFC8E1BDA}"/>
  </hyperlinks>
  <pageMargins left="0.7" right="0.7" top="0.75" bottom="0.75" header="0.3" footer="0.3"/>
  <pageSetup paperSize="9" orientation="portrait" r:id="rId145"/>
  <legacyDrawing r:id="rId146"/>
  <tableParts count="1">
    <tablePart r:id="rId147"/>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437B5-8A18-487F-8724-C38F0CBDFE86}">
  <dimension ref="A1:AE47"/>
  <sheetViews>
    <sheetView zoomScaleNormal="100" workbookViewId="0">
      <pane xSplit="1" ySplit="3" topLeftCell="B4" activePane="bottomRight" state="frozen"/>
      <selection sqref="A1:E1"/>
      <selection pane="topRight" sqref="A1:E1"/>
      <selection pane="bottomLeft" sqref="A1:E1"/>
      <selection pane="bottomRight" activeCell="B4" sqref="B4"/>
    </sheetView>
  </sheetViews>
  <sheetFormatPr defaultColWidth="20.6640625" defaultRowHeight="10.199999999999999" x14ac:dyDescent="0.3"/>
  <cols>
    <col min="1" max="1" width="15.6640625" style="18" customWidth="1"/>
    <col min="2" max="2" width="10.6640625" style="18" customWidth="1"/>
    <col min="3" max="3" width="20.6640625" style="12"/>
    <col min="4" max="5" width="10.6640625" style="18" customWidth="1"/>
    <col min="6" max="8" width="3" style="19" bestFit="1" customWidth="1"/>
    <col min="9" max="11" width="3" style="19" customWidth="1"/>
    <col min="12" max="21" width="3" style="19" bestFit="1" customWidth="1"/>
    <col min="22" max="23" width="15.6640625" style="18" customWidth="1"/>
    <col min="24" max="28" width="5.6640625" style="19" customWidth="1"/>
    <col min="29" max="29" width="10.6640625" style="18" customWidth="1"/>
    <col min="30" max="30" width="50.6640625" style="18" customWidth="1"/>
    <col min="31" max="31" width="20.6640625" style="12"/>
    <col min="32" max="16384" width="20.6640625" style="18"/>
  </cols>
  <sheetData>
    <row r="1" spans="1:31" s="4" customFormat="1" x14ac:dyDescent="0.2">
      <c r="A1" s="105" t="s">
        <v>828</v>
      </c>
      <c r="B1" s="105"/>
      <c r="C1" s="105"/>
      <c r="D1" s="105"/>
      <c r="E1" s="105"/>
      <c r="F1" s="105" t="s">
        <v>834</v>
      </c>
      <c r="G1" s="105"/>
      <c r="H1" s="105"/>
      <c r="I1" s="105"/>
      <c r="J1" s="105"/>
      <c r="K1" s="105"/>
      <c r="L1" s="105"/>
      <c r="M1" s="105"/>
      <c r="N1" s="105"/>
      <c r="O1" s="105"/>
      <c r="P1" s="105"/>
      <c r="Q1" s="105"/>
      <c r="R1" s="105"/>
      <c r="S1" s="105"/>
      <c r="T1" s="105" t="s">
        <v>835</v>
      </c>
      <c r="U1" s="105"/>
      <c r="X1" s="16" t="s">
        <v>830</v>
      </c>
      <c r="Y1" s="16" t="s">
        <v>830</v>
      </c>
      <c r="Z1" s="16" t="s">
        <v>832</v>
      </c>
      <c r="AA1" s="16" t="s">
        <v>831</v>
      </c>
    </row>
    <row r="2" spans="1:31" s="4" customFormat="1" x14ac:dyDescent="0.2">
      <c r="G2" s="105" t="s">
        <v>827</v>
      </c>
      <c r="H2" s="105"/>
      <c r="I2" s="105"/>
      <c r="J2" s="105"/>
      <c r="K2" s="105"/>
      <c r="L2" s="105"/>
      <c r="M2" s="105"/>
      <c r="N2" s="105" t="s">
        <v>833</v>
      </c>
      <c r="O2" s="105"/>
    </row>
    <row r="3" spans="1:31" s="4" customFormat="1" ht="61.2" x14ac:dyDescent="0.2">
      <c r="A3" s="4" t="s">
        <v>649</v>
      </c>
      <c r="B3" s="4" t="s">
        <v>829</v>
      </c>
      <c r="C3" s="4" t="s">
        <v>826</v>
      </c>
      <c r="D3" s="4" t="s">
        <v>823</v>
      </c>
      <c r="E3" s="4" t="s">
        <v>824</v>
      </c>
      <c r="F3" s="15" t="s">
        <v>836</v>
      </c>
      <c r="G3" s="15" t="s">
        <v>837</v>
      </c>
      <c r="H3" s="15" t="s">
        <v>886</v>
      </c>
      <c r="I3" s="15" t="s">
        <v>887</v>
      </c>
      <c r="J3" s="15" t="s">
        <v>888</v>
      </c>
      <c r="K3" s="15" t="s">
        <v>840</v>
      </c>
      <c r="L3" s="15" t="s">
        <v>838</v>
      </c>
      <c r="M3" s="15" t="s">
        <v>839</v>
      </c>
      <c r="N3" s="15" t="s">
        <v>841</v>
      </c>
      <c r="O3" s="15" t="s">
        <v>842</v>
      </c>
      <c r="P3" s="15" t="s">
        <v>843</v>
      </c>
      <c r="Q3" s="15" t="s">
        <v>844</v>
      </c>
      <c r="R3" s="15" t="s">
        <v>845</v>
      </c>
      <c r="S3" s="15" t="s">
        <v>846</v>
      </c>
      <c r="T3" s="15" t="s">
        <v>847</v>
      </c>
      <c r="U3" s="15" t="s">
        <v>848</v>
      </c>
      <c r="V3" s="4" t="s">
        <v>825</v>
      </c>
      <c r="W3" s="4" t="s">
        <v>860</v>
      </c>
      <c r="X3" s="15" t="s">
        <v>849</v>
      </c>
      <c r="Y3" s="15" t="s">
        <v>850</v>
      </c>
      <c r="Z3" s="15" t="s">
        <v>851</v>
      </c>
      <c r="AA3" s="15" t="s">
        <v>852</v>
      </c>
      <c r="AB3" s="15" t="s">
        <v>853</v>
      </c>
      <c r="AC3" s="4" t="s">
        <v>5</v>
      </c>
      <c r="AD3" s="4" t="s">
        <v>6</v>
      </c>
      <c r="AE3" s="17" t="s">
        <v>854</v>
      </c>
    </row>
    <row r="4" spans="1:31" ht="20.399999999999999" x14ac:dyDescent="0.3">
      <c r="A4" s="18" t="s">
        <v>934</v>
      </c>
      <c r="B4" s="18" t="s">
        <v>927</v>
      </c>
      <c r="C4" s="12" t="s">
        <v>952</v>
      </c>
      <c r="D4" s="18" t="s">
        <v>897</v>
      </c>
      <c r="E4" s="18" t="s">
        <v>1082</v>
      </c>
      <c r="F4" s="19" t="s">
        <v>855</v>
      </c>
      <c r="H4" s="19" t="s">
        <v>855</v>
      </c>
      <c r="I4" s="19" t="s">
        <v>855</v>
      </c>
      <c r="N4" s="19" t="s">
        <v>855</v>
      </c>
      <c r="V4" s="20" t="s">
        <v>861</v>
      </c>
      <c r="W4" s="18" t="s">
        <v>953</v>
      </c>
      <c r="X4" s="20" t="s">
        <v>861</v>
      </c>
      <c r="Y4" s="20" t="s">
        <v>861</v>
      </c>
      <c r="Z4" s="19">
        <v>0.18</v>
      </c>
      <c r="AA4" s="20" t="s">
        <v>861</v>
      </c>
      <c r="AB4" s="19">
        <v>1</v>
      </c>
      <c r="AC4" s="20" t="s">
        <v>861</v>
      </c>
      <c r="AD4" s="18" t="s">
        <v>941</v>
      </c>
      <c r="AE4" s="20" t="s">
        <v>861</v>
      </c>
    </row>
    <row r="5" spans="1:31" ht="51" x14ac:dyDescent="0.3">
      <c r="A5" s="18" t="s">
        <v>1595</v>
      </c>
      <c r="B5" s="18" t="s">
        <v>1089</v>
      </c>
      <c r="C5" s="12" t="s">
        <v>916</v>
      </c>
      <c r="D5" s="18" t="s">
        <v>856</v>
      </c>
      <c r="E5" s="18" t="s">
        <v>857</v>
      </c>
      <c r="H5" s="19" t="s">
        <v>855</v>
      </c>
      <c r="I5" s="19" t="s">
        <v>855</v>
      </c>
      <c r="V5" s="18" t="s">
        <v>1091</v>
      </c>
      <c r="W5" s="20" t="s">
        <v>861</v>
      </c>
      <c r="X5" s="19">
        <v>16</v>
      </c>
      <c r="Y5" s="19">
        <v>8</v>
      </c>
      <c r="Z5" s="20" t="s">
        <v>861</v>
      </c>
      <c r="AA5" s="20" t="s">
        <v>861</v>
      </c>
      <c r="AB5" s="19">
        <v>2</v>
      </c>
      <c r="AC5" s="18" t="s">
        <v>1051</v>
      </c>
      <c r="AD5" s="18" t="s">
        <v>1052</v>
      </c>
      <c r="AE5" s="21" t="s">
        <v>1092</v>
      </c>
    </row>
    <row r="6" spans="1:31" ht="30.6" x14ac:dyDescent="0.3">
      <c r="A6" s="18" t="s">
        <v>909</v>
      </c>
      <c r="B6" s="22" t="s">
        <v>910</v>
      </c>
      <c r="C6" s="12" t="s">
        <v>916</v>
      </c>
      <c r="D6" s="18" t="s">
        <v>897</v>
      </c>
      <c r="E6" s="18" t="s">
        <v>913</v>
      </c>
      <c r="F6" s="19" t="s">
        <v>855</v>
      </c>
      <c r="G6" s="19" t="s">
        <v>855</v>
      </c>
      <c r="H6" s="19" t="s">
        <v>855</v>
      </c>
      <c r="I6" s="19" t="s">
        <v>855</v>
      </c>
      <c r="J6" s="19" t="s">
        <v>855</v>
      </c>
      <c r="K6" s="19" t="s">
        <v>855</v>
      </c>
      <c r="N6" s="19" t="s">
        <v>855</v>
      </c>
      <c r="Q6" s="19" t="s">
        <v>855</v>
      </c>
      <c r="R6" s="19" t="s">
        <v>855</v>
      </c>
      <c r="T6" s="19" t="s">
        <v>855</v>
      </c>
      <c r="U6" s="19" t="s">
        <v>855</v>
      </c>
      <c r="V6" s="18" t="s">
        <v>957</v>
      </c>
      <c r="W6" s="18" t="s">
        <v>912</v>
      </c>
      <c r="X6" s="20" t="s">
        <v>861</v>
      </c>
      <c r="Y6" s="20" t="s">
        <v>861</v>
      </c>
      <c r="Z6" s="20">
        <v>2.5</v>
      </c>
      <c r="AA6" s="19" t="s">
        <v>914</v>
      </c>
      <c r="AB6" s="19">
        <v>5</v>
      </c>
      <c r="AC6" s="20" t="s">
        <v>861</v>
      </c>
      <c r="AD6" s="18" t="s">
        <v>911</v>
      </c>
      <c r="AE6" s="20" t="s">
        <v>861</v>
      </c>
    </row>
    <row r="7" spans="1:31" ht="30.6" x14ac:dyDescent="0.3">
      <c r="A7" s="18" t="s">
        <v>1026</v>
      </c>
      <c r="B7" s="18" t="s">
        <v>1071</v>
      </c>
      <c r="C7" s="12" t="s">
        <v>1099</v>
      </c>
      <c r="D7" s="18" t="s">
        <v>897</v>
      </c>
      <c r="E7" s="18" t="s">
        <v>1090</v>
      </c>
      <c r="H7" s="19" t="s">
        <v>855</v>
      </c>
      <c r="L7" s="19" t="s">
        <v>855</v>
      </c>
      <c r="T7" s="19" t="s">
        <v>855</v>
      </c>
      <c r="U7" s="19" t="s">
        <v>855</v>
      </c>
      <c r="V7" s="18" t="s">
        <v>1111</v>
      </c>
      <c r="W7" s="18" t="s">
        <v>1112</v>
      </c>
      <c r="X7" s="20" t="s">
        <v>861</v>
      </c>
      <c r="Y7" s="20" t="s">
        <v>861</v>
      </c>
      <c r="Z7" s="20" t="s">
        <v>861</v>
      </c>
      <c r="AA7" s="20" t="s">
        <v>861</v>
      </c>
      <c r="AB7" s="19">
        <v>26</v>
      </c>
      <c r="AC7" s="18" t="s">
        <v>1037</v>
      </c>
      <c r="AD7" s="18" t="s">
        <v>1036</v>
      </c>
      <c r="AE7" s="20" t="s">
        <v>861</v>
      </c>
    </row>
    <row r="8" spans="1:31" ht="30.6" x14ac:dyDescent="0.3">
      <c r="A8" s="18" t="s">
        <v>1021</v>
      </c>
      <c r="B8" s="18" t="s">
        <v>1066</v>
      </c>
      <c r="C8" s="12" t="s">
        <v>921</v>
      </c>
      <c r="D8" s="18" t="s">
        <v>856</v>
      </c>
      <c r="E8" s="18" t="s">
        <v>1090</v>
      </c>
      <c r="H8" s="19" t="s">
        <v>855</v>
      </c>
      <c r="I8" s="19" t="s">
        <v>855</v>
      </c>
      <c r="J8" s="19" t="s">
        <v>855</v>
      </c>
      <c r="V8" s="18" t="s">
        <v>991</v>
      </c>
      <c r="W8" s="18" t="s">
        <v>1102</v>
      </c>
      <c r="X8" s="20" t="s">
        <v>861</v>
      </c>
      <c r="Y8" s="20" t="s">
        <v>861</v>
      </c>
      <c r="Z8" s="20" t="s">
        <v>861</v>
      </c>
      <c r="AA8" s="20" t="s">
        <v>861</v>
      </c>
      <c r="AB8" s="19">
        <v>1</v>
      </c>
      <c r="AC8" s="18" t="s">
        <v>1042</v>
      </c>
      <c r="AD8" s="18" t="s">
        <v>1043</v>
      </c>
      <c r="AE8" s="20" t="s">
        <v>861</v>
      </c>
    </row>
    <row r="9" spans="1:31" ht="30.6" x14ac:dyDescent="0.3">
      <c r="A9" s="18" t="s">
        <v>922</v>
      </c>
      <c r="B9" s="18" t="s">
        <v>924</v>
      </c>
      <c r="C9" s="12" t="s">
        <v>921</v>
      </c>
      <c r="D9" s="18" t="s">
        <v>856</v>
      </c>
      <c r="E9" s="18" t="s">
        <v>873</v>
      </c>
      <c r="H9" s="19" t="s">
        <v>855</v>
      </c>
      <c r="I9" s="19" t="s">
        <v>855</v>
      </c>
      <c r="S9" s="19" t="s">
        <v>855</v>
      </c>
      <c r="T9" s="19" t="s">
        <v>855</v>
      </c>
      <c r="V9" s="18" t="s">
        <v>923</v>
      </c>
      <c r="W9" s="18" t="s">
        <v>905</v>
      </c>
      <c r="X9" s="19">
        <v>2</v>
      </c>
      <c r="Y9" s="20" t="s">
        <v>861</v>
      </c>
      <c r="Z9" s="20" t="s">
        <v>861</v>
      </c>
      <c r="AA9" s="20" t="s">
        <v>861</v>
      </c>
      <c r="AB9" s="19">
        <v>1</v>
      </c>
      <c r="AC9" s="18" t="s">
        <v>919</v>
      </c>
      <c r="AD9" s="18" t="s">
        <v>918</v>
      </c>
      <c r="AE9" s="20" t="s">
        <v>861</v>
      </c>
    </row>
    <row r="10" spans="1:31" ht="30.6" x14ac:dyDescent="0.3">
      <c r="A10" s="18" t="s">
        <v>960</v>
      </c>
      <c r="B10" s="18" t="s">
        <v>962</v>
      </c>
      <c r="C10" s="12" t="s">
        <v>989</v>
      </c>
      <c r="D10" s="18" t="s">
        <v>856</v>
      </c>
      <c r="E10" s="18" t="s">
        <v>857</v>
      </c>
      <c r="H10" s="19" t="s">
        <v>855</v>
      </c>
      <c r="I10" s="19" t="s">
        <v>855</v>
      </c>
      <c r="T10" s="19" t="s">
        <v>855</v>
      </c>
      <c r="U10" s="19" t="s">
        <v>855</v>
      </c>
      <c r="V10" s="18" t="s">
        <v>991</v>
      </c>
      <c r="W10" s="21" t="s">
        <v>996</v>
      </c>
      <c r="X10" s="20" t="s">
        <v>861</v>
      </c>
      <c r="Y10" s="19">
        <v>8.5</v>
      </c>
      <c r="Z10" s="20" t="s">
        <v>861</v>
      </c>
      <c r="AA10" s="19" t="s">
        <v>997</v>
      </c>
      <c r="AB10" s="20">
        <v>17</v>
      </c>
      <c r="AC10" s="18" t="s">
        <v>973</v>
      </c>
      <c r="AD10" s="18" t="s">
        <v>974</v>
      </c>
      <c r="AE10" s="12" t="s">
        <v>984</v>
      </c>
    </row>
    <row r="11" spans="1:31" ht="51" x14ac:dyDescent="0.3">
      <c r="A11" s="18" t="s">
        <v>938</v>
      </c>
      <c r="B11" s="18" t="s">
        <v>931</v>
      </c>
      <c r="C11" s="12" t="s">
        <v>989</v>
      </c>
      <c r="D11" s="18" t="s">
        <v>856</v>
      </c>
      <c r="E11" s="18" t="s">
        <v>857</v>
      </c>
      <c r="H11" s="19" t="s">
        <v>855</v>
      </c>
      <c r="I11" s="19" t="s">
        <v>855</v>
      </c>
      <c r="S11" s="19" t="s">
        <v>855</v>
      </c>
      <c r="T11" s="19" t="s">
        <v>855</v>
      </c>
      <c r="U11" s="19" t="s">
        <v>855</v>
      </c>
      <c r="V11" s="18" t="s">
        <v>885</v>
      </c>
      <c r="W11" s="20" t="s">
        <v>861</v>
      </c>
      <c r="X11" s="20" t="s">
        <v>861</v>
      </c>
      <c r="Y11" s="19">
        <v>8.5</v>
      </c>
      <c r="Z11" s="20" t="s">
        <v>861</v>
      </c>
      <c r="AA11" s="19" t="s">
        <v>990</v>
      </c>
      <c r="AB11" s="19">
        <v>16</v>
      </c>
      <c r="AC11" s="18" t="s">
        <v>947</v>
      </c>
      <c r="AD11" s="18" t="s">
        <v>948</v>
      </c>
      <c r="AE11" s="12" t="s">
        <v>949</v>
      </c>
    </row>
    <row r="12" spans="1:31" ht="30.6" x14ac:dyDescent="0.3">
      <c r="A12" s="18" t="s">
        <v>1586</v>
      </c>
      <c r="B12" s="18" t="s">
        <v>928</v>
      </c>
      <c r="C12" s="12" t="s">
        <v>959</v>
      </c>
      <c r="D12" s="18" t="s">
        <v>897</v>
      </c>
      <c r="E12" s="18" t="s">
        <v>873</v>
      </c>
      <c r="F12" s="19" t="s">
        <v>855</v>
      </c>
      <c r="H12" s="19" t="s">
        <v>855</v>
      </c>
      <c r="L12" s="19" t="s">
        <v>855</v>
      </c>
      <c r="N12" s="19" t="s">
        <v>855</v>
      </c>
      <c r="U12" s="19" t="s">
        <v>855</v>
      </c>
      <c r="V12" s="20" t="s">
        <v>861</v>
      </c>
      <c r="W12" s="18" t="s">
        <v>1077</v>
      </c>
      <c r="X12" s="19">
        <v>131</v>
      </c>
      <c r="Y12" s="20" t="s">
        <v>861</v>
      </c>
      <c r="Z12" s="19">
        <v>260</v>
      </c>
      <c r="AA12" s="20" t="s">
        <v>954</v>
      </c>
      <c r="AB12" s="20">
        <v>1082</v>
      </c>
      <c r="AC12" s="18" t="s">
        <v>217</v>
      </c>
      <c r="AD12" s="18" t="s">
        <v>942</v>
      </c>
      <c r="AE12" s="20" t="s">
        <v>861</v>
      </c>
    </row>
    <row r="13" spans="1:31" ht="40.799999999999997" x14ac:dyDescent="0.3">
      <c r="A13" s="18" t="s">
        <v>901</v>
      </c>
      <c r="B13" s="18" t="s">
        <v>908</v>
      </c>
      <c r="C13" s="12" t="s">
        <v>917</v>
      </c>
      <c r="D13" s="18" t="s">
        <v>897</v>
      </c>
      <c r="E13" s="18" t="s">
        <v>903</v>
      </c>
      <c r="F13" s="19" t="s">
        <v>855</v>
      </c>
      <c r="H13" s="19" t="s">
        <v>855</v>
      </c>
      <c r="I13" s="19" t="s">
        <v>855</v>
      </c>
      <c r="K13" s="19" t="s">
        <v>855</v>
      </c>
      <c r="N13" s="19" t="s">
        <v>855</v>
      </c>
      <c r="V13" s="18" t="s">
        <v>904</v>
      </c>
      <c r="W13" s="18" t="s">
        <v>905</v>
      </c>
      <c r="X13" s="19">
        <v>0.92</v>
      </c>
      <c r="Y13" s="20" t="s">
        <v>861</v>
      </c>
      <c r="Z13" s="19">
        <v>0.99</v>
      </c>
      <c r="AA13" s="20" t="s">
        <v>861</v>
      </c>
      <c r="AB13" s="19">
        <v>76</v>
      </c>
      <c r="AC13" s="18" t="s">
        <v>906</v>
      </c>
      <c r="AD13" s="18" t="s">
        <v>907</v>
      </c>
      <c r="AE13" s="20" t="s">
        <v>861</v>
      </c>
    </row>
    <row r="14" spans="1:31" ht="40.799999999999997" x14ac:dyDescent="0.3">
      <c r="A14" s="18" t="s">
        <v>1017</v>
      </c>
      <c r="B14" s="18" t="s">
        <v>1060</v>
      </c>
      <c r="C14" s="12" t="s">
        <v>1080</v>
      </c>
      <c r="D14" s="18" t="s">
        <v>1083</v>
      </c>
      <c r="E14" s="18" t="s">
        <v>1079</v>
      </c>
      <c r="G14" s="19" t="s">
        <v>855</v>
      </c>
      <c r="I14" s="19" t="s">
        <v>855</v>
      </c>
      <c r="J14" s="19" t="s">
        <v>855</v>
      </c>
      <c r="R14" s="19" t="s">
        <v>855</v>
      </c>
      <c r="T14" s="19" t="s">
        <v>855</v>
      </c>
      <c r="U14" s="19" t="s">
        <v>855</v>
      </c>
      <c r="V14" s="18" t="s">
        <v>1078</v>
      </c>
      <c r="W14" s="18" t="s">
        <v>1077</v>
      </c>
      <c r="X14" s="20">
        <v>0.89359999999999995</v>
      </c>
      <c r="Y14" s="20" t="s">
        <v>861</v>
      </c>
      <c r="Z14" s="19">
        <v>0.37</v>
      </c>
      <c r="AA14" s="20" t="s">
        <v>861</v>
      </c>
      <c r="AB14" s="19">
        <v>11</v>
      </c>
      <c r="AC14" s="18" t="s">
        <v>1055</v>
      </c>
      <c r="AD14" s="18" t="s">
        <v>1054</v>
      </c>
      <c r="AE14" s="20" t="s">
        <v>861</v>
      </c>
    </row>
    <row r="15" spans="1:31" ht="40.799999999999997" x14ac:dyDescent="0.3">
      <c r="A15" s="18" t="s">
        <v>1596</v>
      </c>
      <c r="B15" s="18" t="s">
        <v>1062</v>
      </c>
      <c r="C15" s="12" t="s">
        <v>989</v>
      </c>
      <c r="D15" s="18" t="s">
        <v>856</v>
      </c>
      <c r="E15" s="18" t="s">
        <v>857</v>
      </c>
      <c r="H15" s="19" t="s">
        <v>855</v>
      </c>
      <c r="J15" s="19" t="s">
        <v>855</v>
      </c>
      <c r="S15" s="19" t="s">
        <v>855</v>
      </c>
      <c r="V15" s="18" t="s">
        <v>1095</v>
      </c>
      <c r="W15" s="18" t="s">
        <v>996</v>
      </c>
      <c r="X15" s="19">
        <v>110</v>
      </c>
      <c r="Y15" s="20" t="s">
        <v>861</v>
      </c>
      <c r="Z15" s="20" t="s">
        <v>861</v>
      </c>
      <c r="AA15" s="19" t="s">
        <v>1094</v>
      </c>
      <c r="AB15" s="19">
        <v>3</v>
      </c>
      <c r="AC15" s="18" t="s">
        <v>1050</v>
      </c>
      <c r="AD15" s="18" t="s">
        <v>1049</v>
      </c>
      <c r="AE15" s="12" t="s">
        <v>1093</v>
      </c>
    </row>
    <row r="16" spans="1:31" ht="40.799999999999997" x14ac:dyDescent="0.3">
      <c r="A16" s="18" t="s">
        <v>870</v>
      </c>
      <c r="B16" s="18" t="s">
        <v>875</v>
      </c>
      <c r="C16" s="21" t="s">
        <v>891</v>
      </c>
      <c r="D16" s="18" t="s">
        <v>868</v>
      </c>
      <c r="E16" s="18" t="s">
        <v>884</v>
      </c>
      <c r="F16" s="19" t="s">
        <v>855</v>
      </c>
      <c r="N16" s="19" t="s">
        <v>855</v>
      </c>
      <c r="V16" s="20" t="s">
        <v>861</v>
      </c>
      <c r="W16" s="18" t="s">
        <v>865</v>
      </c>
      <c r="X16" s="20" t="s">
        <v>861</v>
      </c>
      <c r="Y16" s="20" t="s">
        <v>861</v>
      </c>
      <c r="Z16" s="19">
        <v>1.98</v>
      </c>
      <c r="AA16" s="20" t="s">
        <v>861</v>
      </c>
      <c r="AB16" s="19">
        <v>1</v>
      </c>
      <c r="AC16" s="20" t="s">
        <v>861</v>
      </c>
      <c r="AD16" s="18" t="s">
        <v>874</v>
      </c>
      <c r="AE16" s="20" t="s">
        <v>861</v>
      </c>
    </row>
    <row r="17" spans="1:31" ht="30.6" x14ac:dyDescent="0.3">
      <c r="A17" s="18" t="s">
        <v>966</v>
      </c>
      <c r="B17" s="18" t="s">
        <v>971</v>
      </c>
      <c r="C17" s="12" t="s">
        <v>916</v>
      </c>
      <c r="D17" s="18" t="s">
        <v>1006</v>
      </c>
      <c r="E17" s="18" t="s">
        <v>857</v>
      </c>
      <c r="H17" s="19" t="s">
        <v>855</v>
      </c>
      <c r="K17" s="19" t="s">
        <v>855</v>
      </c>
      <c r="N17" s="19" t="s">
        <v>855</v>
      </c>
      <c r="O17" s="19" t="s">
        <v>855</v>
      </c>
      <c r="R17" s="19" t="s">
        <v>855</v>
      </c>
      <c r="S17" s="19" t="s">
        <v>855</v>
      </c>
      <c r="T17" s="19" t="s">
        <v>855</v>
      </c>
      <c r="U17" s="19" t="s">
        <v>855</v>
      </c>
      <c r="V17" s="18" t="s">
        <v>985</v>
      </c>
      <c r="W17" s="18" t="s">
        <v>1008</v>
      </c>
      <c r="X17" s="20" t="s">
        <v>861</v>
      </c>
      <c r="Y17" s="20" t="s">
        <v>861</v>
      </c>
      <c r="Z17" s="20" t="s">
        <v>861</v>
      </c>
      <c r="AA17" s="19" t="s">
        <v>1007</v>
      </c>
      <c r="AB17" s="20" t="s">
        <v>861</v>
      </c>
      <c r="AC17" s="18" t="s">
        <v>978</v>
      </c>
      <c r="AD17" s="18" t="s">
        <v>979</v>
      </c>
      <c r="AE17" s="20" t="s">
        <v>861</v>
      </c>
    </row>
    <row r="18" spans="1:31" ht="30.6" x14ac:dyDescent="0.3">
      <c r="A18" s="18" t="s">
        <v>876</v>
      </c>
      <c r="B18" s="18" t="s">
        <v>878</v>
      </c>
      <c r="C18" s="21" t="s">
        <v>891</v>
      </c>
      <c r="D18" s="18" t="s">
        <v>897</v>
      </c>
      <c r="E18" s="18" t="s">
        <v>873</v>
      </c>
      <c r="F18" s="19" t="s">
        <v>855</v>
      </c>
      <c r="N18" s="19" t="s">
        <v>855</v>
      </c>
      <c r="V18" s="20" t="s">
        <v>861</v>
      </c>
      <c r="W18" s="18" t="s">
        <v>865</v>
      </c>
      <c r="X18" s="20" t="s">
        <v>861</v>
      </c>
      <c r="Y18" s="20" t="s">
        <v>861</v>
      </c>
      <c r="Z18" s="19">
        <v>0.28999999999999998</v>
      </c>
      <c r="AA18" s="20" t="s">
        <v>861</v>
      </c>
      <c r="AB18" s="19">
        <v>1</v>
      </c>
      <c r="AC18" s="20" t="s">
        <v>861</v>
      </c>
      <c r="AD18" s="18" t="s">
        <v>880</v>
      </c>
      <c r="AE18" s="20" t="s">
        <v>861</v>
      </c>
    </row>
    <row r="19" spans="1:31" ht="20.399999999999999" x14ac:dyDescent="0.3">
      <c r="A19" s="18" t="s">
        <v>877</v>
      </c>
      <c r="B19" s="18" t="s">
        <v>879</v>
      </c>
      <c r="C19" s="21" t="s">
        <v>891</v>
      </c>
      <c r="D19" s="18" t="s">
        <v>897</v>
      </c>
      <c r="E19" s="18" t="s">
        <v>873</v>
      </c>
      <c r="F19" s="19" t="s">
        <v>855</v>
      </c>
      <c r="N19" s="19" t="s">
        <v>855</v>
      </c>
      <c r="V19" s="20" t="s">
        <v>861</v>
      </c>
      <c r="W19" s="18" t="s">
        <v>865</v>
      </c>
      <c r="X19" s="20" t="s">
        <v>861</v>
      </c>
      <c r="Y19" s="20" t="s">
        <v>861</v>
      </c>
      <c r="Z19" s="19">
        <v>0.28999999999999998</v>
      </c>
      <c r="AA19" s="20" t="s">
        <v>861</v>
      </c>
      <c r="AB19" s="19">
        <v>1</v>
      </c>
      <c r="AC19" s="20" t="s">
        <v>861</v>
      </c>
      <c r="AD19" s="18" t="s">
        <v>872</v>
      </c>
      <c r="AE19" s="20" t="s">
        <v>861</v>
      </c>
    </row>
    <row r="20" spans="1:31" ht="30.6" x14ac:dyDescent="0.3">
      <c r="A20" s="18" t="s">
        <v>1594</v>
      </c>
      <c r="B20" s="18" t="s">
        <v>972</v>
      </c>
      <c r="C20" s="12" t="s">
        <v>916</v>
      </c>
      <c r="D20" s="18" t="s">
        <v>1010</v>
      </c>
      <c r="E20" s="18" t="s">
        <v>1013</v>
      </c>
      <c r="H20" s="19" t="s">
        <v>855</v>
      </c>
      <c r="I20" s="19" t="s">
        <v>855</v>
      </c>
      <c r="V20" s="18" t="s">
        <v>1015</v>
      </c>
      <c r="W20" s="18" t="s">
        <v>1016</v>
      </c>
      <c r="X20" s="20" t="s">
        <v>861</v>
      </c>
      <c r="Y20" s="20" t="s">
        <v>861</v>
      </c>
      <c r="Z20" s="20" t="s">
        <v>861</v>
      </c>
      <c r="AA20" s="20" t="s">
        <v>861</v>
      </c>
      <c r="AB20" s="19">
        <v>3</v>
      </c>
      <c r="AC20" s="21" t="s">
        <v>1014</v>
      </c>
      <c r="AD20" s="18" t="s">
        <v>982</v>
      </c>
      <c r="AE20" s="20" t="s">
        <v>861</v>
      </c>
    </row>
    <row r="21" spans="1:31" ht="61.2" x14ac:dyDescent="0.3">
      <c r="A21" s="18" t="s">
        <v>871</v>
      </c>
      <c r="B21" s="18" t="s">
        <v>867</v>
      </c>
      <c r="C21" s="21" t="s">
        <v>891</v>
      </c>
      <c r="D21" s="18" t="s">
        <v>897</v>
      </c>
      <c r="E21" s="18" t="s">
        <v>873</v>
      </c>
      <c r="F21" s="19" t="s">
        <v>855</v>
      </c>
      <c r="N21" s="19" t="s">
        <v>855</v>
      </c>
      <c r="V21" s="20" t="s">
        <v>861</v>
      </c>
      <c r="W21" s="18" t="s">
        <v>865</v>
      </c>
      <c r="X21" s="19">
        <v>0.50600000000000001</v>
      </c>
      <c r="Y21" s="20" t="s">
        <v>861</v>
      </c>
      <c r="Z21" s="20">
        <v>0.75</v>
      </c>
      <c r="AA21" s="20" t="s">
        <v>861</v>
      </c>
      <c r="AB21" s="19">
        <v>1</v>
      </c>
      <c r="AC21" s="20" t="s">
        <v>861</v>
      </c>
      <c r="AD21" s="18" t="s">
        <v>866</v>
      </c>
      <c r="AE21" s="12" t="s">
        <v>869</v>
      </c>
    </row>
    <row r="22" spans="1:31" ht="40.799999999999997" x14ac:dyDescent="0.3">
      <c r="A22" s="18" t="s">
        <v>1027</v>
      </c>
      <c r="B22" s="18" t="s">
        <v>1072</v>
      </c>
      <c r="C22" s="12" t="s">
        <v>994</v>
      </c>
      <c r="D22" s="18" t="s">
        <v>1114</v>
      </c>
      <c r="E22" s="18" t="s">
        <v>857</v>
      </c>
      <c r="F22" s="19" t="s">
        <v>855</v>
      </c>
      <c r="G22" s="19" t="s">
        <v>855</v>
      </c>
      <c r="I22" s="19" t="s">
        <v>855</v>
      </c>
      <c r="N22" s="19" t="s">
        <v>855</v>
      </c>
      <c r="S22" s="19" t="s">
        <v>855</v>
      </c>
      <c r="T22" s="19" t="s">
        <v>855</v>
      </c>
      <c r="U22" s="19" t="s">
        <v>855</v>
      </c>
      <c r="V22" s="18" t="s">
        <v>885</v>
      </c>
      <c r="W22" s="18" t="s">
        <v>1077</v>
      </c>
      <c r="X22" s="20" t="s">
        <v>861</v>
      </c>
      <c r="Y22" s="19">
        <v>0.2</v>
      </c>
      <c r="Z22" s="20" t="s">
        <v>861</v>
      </c>
      <c r="AA22" s="19" t="s">
        <v>1113</v>
      </c>
      <c r="AB22" s="19">
        <v>127</v>
      </c>
      <c r="AC22" s="18" t="s">
        <v>1035</v>
      </c>
      <c r="AD22" s="18" t="s">
        <v>1034</v>
      </c>
      <c r="AE22" s="20" t="s">
        <v>861</v>
      </c>
    </row>
    <row r="23" spans="1:31" ht="40.799999999999997" x14ac:dyDescent="0.3">
      <c r="A23" s="18" t="s">
        <v>1025</v>
      </c>
      <c r="B23" s="18" t="s">
        <v>1070</v>
      </c>
      <c r="C23" s="12" t="s">
        <v>916</v>
      </c>
      <c r="D23" s="18" t="s">
        <v>856</v>
      </c>
      <c r="E23" s="18" t="s">
        <v>857</v>
      </c>
      <c r="H23" s="19" t="s">
        <v>855</v>
      </c>
      <c r="J23" s="19" t="s">
        <v>855</v>
      </c>
      <c r="M23" s="19" t="s">
        <v>855</v>
      </c>
      <c r="R23" s="19" t="s">
        <v>855</v>
      </c>
      <c r="S23" s="19" t="s">
        <v>855</v>
      </c>
      <c r="T23" s="19" t="s">
        <v>855</v>
      </c>
      <c r="U23" s="19" t="s">
        <v>855</v>
      </c>
      <c r="V23" s="18" t="s">
        <v>1101</v>
      </c>
      <c r="W23" s="18" t="s">
        <v>1110</v>
      </c>
      <c r="X23" s="19">
        <v>84</v>
      </c>
      <c r="Y23" s="20" t="s">
        <v>861</v>
      </c>
      <c r="Z23" s="20" t="s">
        <v>861</v>
      </c>
      <c r="AA23" s="19" t="s">
        <v>1109</v>
      </c>
      <c r="AB23" s="19">
        <v>36</v>
      </c>
      <c r="AC23" s="20" t="s">
        <v>861</v>
      </c>
      <c r="AD23" s="18" t="s">
        <v>1038</v>
      </c>
      <c r="AE23" s="20" t="s">
        <v>861</v>
      </c>
    </row>
    <row r="24" spans="1:31" ht="30.6" x14ac:dyDescent="0.3">
      <c r="A24" s="22" t="s">
        <v>937</v>
      </c>
      <c r="B24" s="18" t="s">
        <v>930</v>
      </c>
      <c r="C24" s="12" t="s">
        <v>916</v>
      </c>
      <c r="D24" s="18" t="s">
        <v>856</v>
      </c>
      <c r="E24" s="18" t="s">
        <v>857</v>
      </c>
      <c r="G24" s="19" t="s">
        <v>855</v>
      </c>
      <c r="H24" s="19" t="s">
        <v>855</v>
      </c>
      <c r="I24" s="19" t="s">
        <v>855</v>
      </c>
      <c r="J24" s="19" t="s">
        <v>855</v>
      </c>
      <c r="O24" s="19" t="s">
        <v>855</v>
      </c>
      <c r="R24" s="19" t="s">
        <v>855</v>
      </c>
      <c r="S24" s="19" t="s">
        <v>855</v>
      </c>
      <c r="T24" s="19" t="s">
        <v>855</v>
      </c>
      <c r="U24" s="19" t="s">
        <v>855</v>
      </c>
      <c r="V24" s="18" t="s">
        <v>985</v>
      </c>
      <c r="W24" s="18" t="s">
        <v>986</v>
      </c>
      <c r="X24" s="20" t="s">
        <v>861</v>
      </c>
      <c r="Y24" s="20" t="s">
        <v>861</v>
      </c>
      <c r="Z24" s="19">
        <v>1.18</v>
      </c>
      <c r="AA24" s="19" t="s">
        <v>988</v>
      </c>
      <c r="AB24" s="19">
        <f>28+21+12</f>
        <v>61</v>
      </c>
      <c r="AC24" s="18" t="s">
        <v>945</v>
      </c>
      <c r="AD24" s="18" t="s">
        <v>946</v>
      </c>
      <c r="AE24" s="21" t="s">
        <v>987</v>
      </c>
    </row>
    <row r="25" spans="1:31" ht="40.799999999999997" x14ac:dyDescent="0.3">
      <c r="A25" s="18" t="s">
        <v>1597</v>
      </c>
      <c r="B25" s="18" t="s">
        <v>1063</v>
      </c>
      <c r="C25" s="12" t="s">
        <v>921</v>
      </c>
      <c r="D25" s="18" t="s">
        <v>856</v>
      </c>
      <c r="E25" s="18" t="s">
        <v>857</v>
      </c>
      <c r="H25" s="19" t="s">
        <v>855</v>
      </c>
      <c r="I25" s="19" t="s">
        <v>855</v>
      </c>
      <c r="V25" s="18" t="s">
        <v>991</v>
      </c>
      <c r="W25" s="18" t="s">
        <v>996</v>
      </c>
      <c r="X25" s="20" t="s">
        <v>861</v>
      </c>
      <c r="Y25" s="20" t="s">
        <v>861</v>
      </c>
      <c r="Z25" s="20" t="s">
        <v>861</v>
      </c>
      <c r="AA25" s="20" t="s">
        <v>861</v>
      </c>
      <c r="AB25" s="19">
        <v>2</v>
      </c>
      <c r="AC25" s="18" t="s">
        <v>1048</v>
      </c>
      <c r="AD25" s="18" t="s">
        <v>1047</v>
      </c>
      <c r="AE25" s="20" t="s">
        <v>861</v>
      </c>
    </row>
    <row r="26" spans="1:31" ht="20.399999999999999" x14ac:dyDescent="0.3">
      <c r="A26" s="18" t="s">
        <v>1023</v>
      </c>
      <c r="B26" s="18" t="s">
        <v>1068</v>
      </c>
      <c r="C26" s="12" t="s">
        <v>1104</v>
      </c>
      <c r="D26" s="18" t="s">
        <v>897</v>
      </c>
      <c r="E26" s="18" t="s">
        <v>1013</v>
      </c>
      <c r="H26" s="19" t="s">
        <v>855</v>
      </c>
      <c r="I26" s="19" t="s">
        <v>855</v>
      </c>
      <c r="T26" s="19" t="s">
        <v>855</v>
      </c>
      <c r="V26" s="18" t="s">
        <v>991</v>
      </c>
      <c r="W26" s="18" t="s">
        <v>1105</v>
      </c>
      <c r="X26" s="20" t="s">
        <v>861</v>
      </c>
      <c r="Y26" s="20" t="s">
        <v>861</v>
      </c>
      <c r="Z26" s="19" t="s">
        <v>1107</v>
      </c>
      <c r="AA26" s="20" t="s">
        <v>861</v>
      </c>
      <c r="AB26" s="19">
        <v>1</v>
      </c>
      <c r="AC26" s="18" t="s">
        <v>1103</v>
      </c>
      <c r="AD26" s="18" t="s">
        <v>1039</v>
      </c>
      <c r="AE26" s="20" t="s">
        <v>861</v>
      </c>
    </row>
    <row r="27" spans="1:31" ht="20.399999999999999" x14ac:dyDescent="0.3">
      <c r="A27" s="18" t="s">
        <v>1024</v>
      </c>
      <c r="B27" s="18" t="s">
        <v>1069</v>
      </c>
      <c r="C27" s="12" t="s">
        <v>916</v>
      </c>
      <c r="D27" s="18" t="s">
        <v>882</v>
      </c>
      <c r="E27" s="18" t="s">
        <v>1013</v>
      </c>
      <c r="H27" s="19" t="s">
        <v>855</v>
      </c>
      <c r="I27" s="19" t="s">
        <v>855</v>
      </c>
      <c r="T27" s="19" t="s">
        <v>855</v>
      </c>
      <c r="V27" s="18" t="s">
        <v>991</v>
      </c>
      <c r="W27" s="18" t="s">
        <v>1105</v>
      </c>
      <c r="X27" s="20" t="s">
        <v>861</v>
      </c>
      <c r="Y27" s="20" t="s">
        <v>861</v>
      </c>
      <c r="Z27" s="19" t="s">
        <v>1108</v>
      </c>
      <c r="AA27" s="20" t="s">
        <v>861</v>
      </c>
      <c r="AB27" s="19">
        <v>1</v>
      </c>
      <c r="AC27" s="18" t="s">
        <v>1103</v>
      </c>
      <c r="AD27" s="18" t="s">
        <v>1039</v>
      </c>
      <c r="AE27" s="20" t="s">
        <v>861</v>
      </c>
    </row>
    <row r="28" spans="1:31" ht="30.6" x14ac:dyDescent="0.3">
      <c r="A28" s="18" t="s">
        <v>965</v>
      </c>
      <c r="B28" s="18" t="s">
        <v>970</v>
      </c>
      <c r="C28" s="12" t="s">
        <v>916</v>
      </c>
      <c r="D28" s="18" t="s">
        <v>1004</v>
      </c>
      <c r="E28" s="18" t="s">
        <v>857</v>
      </c>
      <c r="H28" s="19" t="s">
        <v>855</v>
      </c>
      <c r="I28" s="19" t="s">
        <v>855</v>
      </c>
      <c r="N28" s="19" t="s">
        <v>855</v>
      </c>
      <c r="R28" s="19" t="s">
        <v>855</v>
      </c>
      <c r="S28" s="19" t="s">
        <v>855</v>
      </c>
      <c r="T28" s="19" t="s">
        <v>855</v>
      </c>
      <c r="U28" s="19" t="s">
        <v>855</v>
      </c>
      <c r="V28" s="18" t="s">
        <v>985</v>
      </c>
      <c r="W28" s="18" t="s">
        <v>1005</v>
      </c>
      <c r="X28" s="19">
        <v>6.3579999999999997</v>
      </c>
      <c r="Y28" s="20" t="s">
        <v>861</v>
      </c>
      <c r="Z28" s="20" t="s">
        <v>861</v>
      </c>
      <c r="AA28" s="20" t="s">
        <v>861</v>
      </c>
      <c r="AB28" s="19">
        <v>6</v>
      </c>
      <c r="AC28" s="18" t="s">
        <v>976</v>
      </c>
      <c r="AD28" s="18" t="s">
        <v>977</v>
      </c>
      <c r="AE28" s="20" t="s">
        <v>861</v>
      </c>
    </row>
    <row r="29" spans="1:31" ht="20.399999999999999" x14ac:dyDescent="0.3">
      <c r="A29" s="22" t="s">
        <v>933</v>
      </c>
      <c r="B29" s="18" t="s">
        <v>926</v>
      </c>
      <c r="C29" s="12" t="s">
        <v>891</v>
      </c>
      <c r="D29" s="18" t="s">
        <v>897</v>
      </c>
      <c r="E29" s="18" t="s">
        <v>873</v>
      </c>
      <c r="F29" s="19" t="s">
        <v>855</v>
      </c>
      <c r="N29" s="19" t="s">
        <v>855</v>
      </c>
      <c r="Q29" s="19" t="s">
        <v>855</v>
      </c>
      <c r="V29" s="20" t="s">
        <v>861</v>
      </c>
      <c r="W29" s="18" t="s">
        <v>865</v>
      </c>
      <c r="X29" s="20">
        <v>2.2000000000000002</v>
      </c>
      <c r="Y29" s="20" t="s">
        <v>861</v>
      </c>
      <c r="Z29" s="19">
        <v>2.5</v>
      </c>
      <c r="AA29" s="20" t="s">
        <v>861</v>
      </c>
      <c r="AB29" s="19">
        <v>1</v>
      </c>
      <c r="AC29" s="21" t="s">
        <v>1126</v>
      </c>
      <c r="AD29" s="18" t="s">
        <v>940</v>
      </c>
      <c r="AE29" s="20" t="s">
        <v>861</v>
      </c>
    </row>
    <row r="30" spans="1:31" ht="30.6" x14ac:dyDescent="0.3">
      <c r="A30" s="18" t="s">
        <v>936</v>
      </c>
      <c r="B30" s="18" t="s">
        <v>929</v>
      </c>
      <c r="C30" s="12" t="s">
        <v>959</v>
      </c>
      <c r="D30" s="18" t="s">
        <v>897</v>
      </c>
      <c r="E30" s="18" t="s">
        <v>955</v>
      </c>
      <c r="F30" s="19" t="s">
        <v>855</v>
      </c>
      <c r="H30" s="19" t="s">
        <v>855</v>
      </c>
      <c r="J30" s="19" t="s">
        <v>855</v>
      </c>
      <c r="L30" s="19" t="s">
        <v>855</v>
      </c>
      <c r="N30" s="19" t="s">
        <v>855</v>
      </c>
      <c r="R30" s="19" t="s">
        <v>855</v>
      </c>
      <c r="U30" s="19" t="s">
        <v>855</v>
      </c>
      <c r="V30" s="18" t="s">
        <v>958</v>
      </c>
      <c r="W30" s="18" t="s">
        <v>1077</v>
      </c>
      <c r="X30" s="19">
        <v>42</v>
      </c>
      <c r="Y30" s="20" t="s">
        <v>861</v>
      </c>
      <c r="Z30" s="19">
        <v>38</v>
      </c>
      <c r="AA30" s="19" t="s">
        <v>956</v>
      </c>
      <c r="AB30" s="19">
        <v>84</v>
      </c>
      <c r="AC30" s="18" t="s">
        <v>944</v>
      </c>
      <c r="AD30" s="18" t="s">
        <v>943</v>
      </c>
      <c r="AE30" s="20" t="s">
        <v>861</v>
      </c>
    </row>
    <row r="31" spans="1:31" ht="40.799999999999997" x14ac:dyDescent="0.3">
      <c r="A31" s="18" t="s">
        <v>1019</v>
      </c>
      <c r="B31" s="18" t="s">
        <v>1064</v>
      </c>
      <c r="C31" s="12" t="s">
        <v>1099</v>
      </c>
      <c r="D31" s="18" t="s">
        <v>856</v>
      </c>
      <c r="E31" s="18" t="s">
        <v>857</v>
      </c>
      <c r="O31" s="19" t="s">
        <v>855</v>
      </c>
      <c r="P31" s="19" t="s">
        <v>855</v>
      </c>
      <c r="R31" s="19" t="s">
        <v>855</v>
      </c>
      <c r="S31" s="19" t="s">
        <v>855</v>
      </c>
      <c r="U31" s="19" t="s">
        <v>855</v>
      </c>
      <c r="V31" s="18" t="s">
        <v>1100</v>
      </c>
      <c r="W31" s="18" t="s">
        <v>1096</v>
      </c>
      <c r="X31" s="19">
        <v>41.2</v>
      </c>
      <c r="Y31" s="20" t="s">
        <v>861</v>
      </c>
      <c r="Z31" s="20" t="s">
        <v>861</v>
      </c>
      <c r="AA31" s="19" t="s">
        <v>1098</v>
      </c>
      <c r="AB31" s="19">
        <v>12</v>
      </c>
      <c r="AC31" s="18" t="s">
        <v>1046</v>
      </c>
      <c r="AD31" s="18" t="s">
        <v>1045</v>
      </c>
      <c r="AE31" s="12" t="s">
        <v>1097</v>
      </c>
    </row>
    <row r="32" spans="1:31" ht="30.6" x14ac:dyDescent="0.3">
      <c r="A32" s="18" t="s">
        <v>967</v>
      </c>
      <c r="B32" s="18" t="s">
        <v>968</v>
      </c>
      <c r="C32" s="12" t="s">
        <v>994</v>
      </c>
      <c r="D32" s="18" t="s">
        <v>1010</v>
      </c>
      <c r="E32" s="18" t="s">
        <v>883</v>
      </c>
      <c r="H32" s="19" t="s">
        <v>855</v>
      </c>
      <c r="K32" s="19" t="s">
        <v>855</v>
      </c>
      <c r="N32" s="19" t="s">
        <v>855</v>
      </c>
      <c r="O32" s="19" t="s">
        <v>855</v>
      </c>
      <c r="R32" s="19" t="s">
        <v>855</v>
      </c>
      <c r="S32" s="19" t="s">
        <v>855</v>
      </c>
      <c r="T32" s="19" t="s">
        <v>855</v>
      </c>
      <c r="U32" s="19" t="s">
        <v>855</v>
      </c>
      <c r="V32" s="18" t="s">
        <v>1011</v>
      </c>
      <c r="W32" s="18" t="s">
        <v>1012</v>
      </c>
      <c r="X32" s="19">
        <v>147.4</v>
      </c>
      <c r="Y32" s="20" t="s">
        <v>861</v>
      </c>
      <c r="Z32" s="19">
        <v>34.9</v>
      </c>
      <c r="AA32" s="19" t="s">
        <v>1009</v>
      </c>
      <c r="AB32" s="19">
        <v>27</v>
      </c>
      <c r="AC32" s="18" t="s">
        <v>980</v>
      </c>
      <c r="AD32" s="18" t="s">
        <v>981</v>
      </c>
      <c r="AE32" s="20" t="s">
        <v>861</v>
      </c>
    </row>
    <row r="33" spans="1:31" ht="51" x14ac:dyDescent="0.3">
      <c r="A33" s="18" t="s">
        <v>881</v>
      </c>
      <c r="B33" s="18" t="s">
        <v>892</v>
      </c>
      <c r="C33" s="12" t="s">
        <v>916</v>
      </c>
      <c r="D33" s="18" t="s">
        <v>882</v>
      </c>
      <c r="E33" s="18" t="s">
        <v>883</v>
      </c>
      <c r="F33" s="19" t="s">
        <v>855</v>
      </c>
      <c r="G33" s="19" t="s">
        <v>855</v>
      </c>
      <c r="H33" s="19" t="s">
        <v>855</v>
      </c>
      <c r="J33" s="19" t="s">
        <v>855</v>
      </c>
      <c r="K33" s="19" t="s">
        <v>855</v>
      </c>
      <c r="N33" s="19" t="s">
        <v>855</v>
      </c>
      <c r="R33" s="19" t="s">
        <v>855</v>
      </c>
      <c r="S33" s="19" t="s">
        <v>855</v>
      </c>
      <c r="T33" s="19" t="s">
        <v>855</v>
      </c>
      <c r="U33" s="19" t="s">
        <v>855</v>
      </c>
      <c r="V33" s="18" t="s">
        <v>885</v>
      </c>
      <c r="W33" s="18" t="s">
        <v>900</v>
      </c>
      <c r="X33" s="19">
        <v>2.2000000000000002</v>
      </c>
      <c r="Y33" s="20" t="s">
        <v>861</v>
      </c>
      <c r="Z33" s="19">
        <v>0.73</v>
      </c>
      <c r="AA33" s="20" t="s">
        <v>861</v>
      </c>
      <c r="AB33" s="19">
        <v>1</v>
      </c>
      <c r="AC33" s="18" t="s">
        <v>889</v>
      </c>
      <c r="AD33" s="18" t="s">
        <v>890</v>
      </c>
      <c r="AE33" s="20" t="s">
        <v>861</v>
      </c>
    </row>
    <row r="34" spans="1:31" ht="30.6" x14ac:dyDescent="0.3">
      <c r="A34" s="18" t="s">
        <v>915</v>
      </c>
      <c r="B34" s="18" t="s">
        <v>920</v>
      </c>
      <c r="C34" s="12" t="s">
        <v>921</v>
      </c>
      <c r="D34" s="18" t="s">
        <v>882</v>
      </c>
      <c r="E34" s="18" t="s">
        <v>873</v>
      </c>
      <c r="H34" s="19" t="s">
        <v>855</v>
      </c>
      <c r="I34" s="19" t="s">
        <v>855</v>
      </c>
      <c r="S34" s="19" t="s">
        <v>855</v>
      </c>
      <c r="T34" s="19" t="s">
        <v>855</v>
      </c>
      <c r="V34" s="18" t="s">
        <v>992</v>
      </c>
      <c r="W34" s="18" t="s">
        <v>905</v>
      </c>
      <c r="X34" s="19">
        <v>1.9</v>
      </c>
      <c r="Y34" s="20" t="s">
        <v>861</v>
      </c>
      <c r="Z34" s="20" t="s">
        <v>861</v>
      </c>
      <c r="AA34" s="20" t="s">
        <v>861</v>
      </c>
      <c r="AB34" s="19">
        <v>1</v>
      </c>
      <c r="AC34" s="18" t="s">
        <v>919</v>
      </c>
      <c r="AD34" s="18" t="s">
        <v>918</v>
      </c>
      <c r="AE34" s="21" t="s">
        <v>925</v>
      </c>
    </row>
    <row r="35" spans="1:31" ht="30.6" x14ac:dyDescent="0.3">
      <c r="A35" s="22" t="s">
        <v>964</v>
      </c>
      <c r="B35" s="18" t="s">
        <v>969</v>
      </c>
      <c r="C35" s="12" t="s">
        <v>999</v>
      </c>
      <c r="D35" s="18" t="s">
        <v>1000</v>
      </c>
      <c r="E35" s="18" t="s">
        <v>1001</v>
      </c>
      <c r="H35" s="19" t="s">
        <v>855</v>
      </c>
      <c r="I35" s="19" t="s">
        <v>855</v>
      </c>
      <c r="S35" s="19" t="s">
        <v>855</v>
      </c>
      <c r="V35" s="18" t="s">
        <v>885</v>
      </c>
      <c r="W35" s="18" t="s">
        <v>1003</v>
      </c>
      <c r="X35" s="19">
        <v>2916</v>
      </c>
      <c r="Y35" s="19">
        <v>729</v>
      </c>
      <c r="Z35" s="19">
        <v>39.74</v>
      </c>
      <c r="AA35" s="20" t="s">
        <v>861</v>
      </c>
      <c r="AB35" s="19">
        <v>4</v>
      </c>
      <c r="AC35" s="20" t="s">
        <v>861</v>
      </c>
      <c r="AD35" s="18" t="s">
        <v>975</v>
      </c>
      <c r="AE35" s="21" t="s">
        <v>1002</v>
      </c>
    </row>
    <row r="36" spans="1:31" ht="20.399999999999999" x14ac:dyDescent="0.3">
      <c r="A36" s="18" t="s">
        <v>1029</v>
      </c>
      <c r="B36" s="18" t="s">
        <v>1074</v>
      </c>
      <c r="C36" s="12" t="s">
        <v>1080</v>
      </c>
      <c r="D36" s="18" t="s">
        <v>1010</v>
      </c>
      <c r="E36" s="18" t="s">
        <v>1117</v>
      </c>
      <c r="G36" s="19" t="s">
        <v>855</v>
      </c>
      <c r="I36" s="19" t="s">
        <v>855</v>
      </c>
      <c r="J36" s="19" t="s">
        <v>855</v>
      </c>
      <c r="O36" s="19" t="s">
        <v>855</v>
      </c>
      <c r="R36" s="19" t="s">
        <v>855</v>
      </c>
      <c r="T36" s="19" t="s">
        <v>855</v>
      </c>
      <c r="U36" s="19" t="s">
        <v>855</v>
      </c>
      <c r="V36" s="18" t="s">
        <v>1115</v>
      </c>
      <c r="W36" s="18" t="s">
        <v>1077</v>
      </c>
      <c r="X36" s="19">
        <v>1.845</v>
      </c>
      <c r="Y36" s="20" t="s">
        <v>861</v>
      </c>
      <c r="Z36" s="19">
        <v>0.9</v>
      </c>
      <c r="AA36" s="20" t="s">
        <v>861</v>
      </c>
      <c r="AB36" s="19">
        <v>9</v>
      </c>
      <c r="AC36" s="18" t="s">
        <v>1031</v>
      </c>
      <c r="AD36" s="18" t="s">
        <v>1030</v>
      </c>
      <c r="AE36" s="20" t="s">
        <v>861</v>
      </c>
    </row>
    <row r="37" spans="1:31" ht="40.799999999999997" x14ac:dyDescent="0.3">
      <c r="A37" s="18" t="s">
        <v>1118</v>
      </c>
      <c r="B37" s="18" t="s">
        <v>1122</v>
      </c>
      <c r="C37" s="12" t="s">
        <v>917</v>
      </c>
      <c r="D37" s="18" t="s">
        <v>856</v>
      </c>
      <c r="E37" s="18" t="s">
        <v>857</v>
      </c>
      <c r="F37" s="19" t="s">
        <v>855</v>
      </c>
      <c r="H37" s="19" t="s">
        <v>855</v>
      </c>
      <c r="I37" s="19" t="s">
        <v>855</v>
      </c>
      <c r="J37" s="19" t="s">
        <v>855</v>
      </c>
      <c r="O37" s="19" t="s">
        <v>855</v>
      </c>
      <c r="P37" s="19" t="s">
        <v>855</v>
      </c>
      <c r="R37" s="19" t="s">
        <v>855</v>
      </c>
      <c r="S37" s="19" t="s">
        <v>855</v>
      </c>
      <c r="T37" s="19" t="s">
        <v>855</v>
      </c>
      <c r="U37" s="19" t="s">
        <v>855</v>
      </c>
      <c r="V37" s="18" t="s">
        <v>1125</v>
      </c>
      <c r="W37" s="18" t="s">
        <v>1123</v>
      </c>
      <c r="X37" s="19">
        <v>280</v>
      </c>
      <c r="Y37" s="20">
        <v>10</v>
      </c>
      <c r="Z37" s="20" t="s">
        <v>861</v>
      </c>
      <c r="AA37" s="19" t="s">
        <v>1124</v>
      </c>
      <c r="AB37" s="19">
        <v>32</v>
      </c>
      <c r="AC37" s="18" t="s">
        <v>1121</v>
      </c>
      <c r="AD37" s="18" t="s">
        <v>1120</v>
      </c>
      <c r="AE37" s="12" t="s">
        <v>1119</v>
      </c>
    </row>
    <row r="38" spans="1:31" ht="30.6" x14ac:dyDescent="0.3">
      <c r="A38" s="18" t="s">
        <v>939</v>
      </c>
      <c r="B38" s="18" t="s">
        <v>932</v>
      </c>
      <c r="C38" s="12" t="s">
        <v>994</v>
      </c>
      <c r="D38" s="18" t="s">
        <v>856</v>
      </c>
      <c r="E38" s="18" t="s">
        <v>857</v>
      </c>
      <c r="F38" s="19" t="s">
        <v>855</v>
      </c>
      <c r="H38" s="19" t="s">
        <v>855</v>
      </c>
      <c r="I38" s="19" t="s">
        <v>855</v>
      </c>
      <c r="J38" s="19" t="s">
        <v>855</v>
      </c>
      <c r="N38" s="19" t="s">
        <v>855</v>
      </c>
      <c r="O38" s="19" t="s">
        <v>855</v>
      </c>
      <c r="R38" s="19" t="s">
        <v>855</v>
      </c>
      <c r="S38" s="19" t="s">
        <v>855</v>
      </c>
      <c r="T38" s="19" t="s">
        <v>855</v>
      </c>
      <c r="U38" s="19" t="s">
        <v>855</v>
      </c>
      <c r="V38" s="18" t="s">
        <v>985</v>
      </c>
      <c r="W38" s="18" t="s">
        <v>995</v>
      </c>
      <c r="X38" s="20">
        <v>1010.46</v>
      </c>
      <c r="Y38" s="19">
        <v>10</v>
      </c>
      <c r="Z38" s="20" t="s">
        <v>861</v>
      </c>
      <c r="AA38" s="19" t="s">
        <v>993</v>
      </c>
      <c r="AB38" s="19">
        <v>133</v>
      </c>
      <c r="AC38" s="18" t="s">
        <v>951</v>
      </c>
      <c r="AD38" s="18" t="s">
        <v>950</v>
      </c>
      <c r="AE38" s="20" t="s">
        <v>861</v>
      </c>
    </row>
    <row r="39" spans="1:31" ht="30.6" x14ac:dyDescent="0.3">
      <c r="A39" s="18" t="s">
        <v>1028</v>
      </c>
      <c r="B39" s="18" t="s">
        <v>1073</v>
      </c>
      <c r="C39" s="12" t="s">
        <v>917</v>
      </c>
      <c r="D39" s="18" t="s">
        <v>1116</v>
      </c>
      <c r="E39" s="18" t="s">
        <v>857</v>
      </c>
      <c r="H39" s="19" t="s">
        <v>855</v>
      </c>
      <c r="I39" s="19" t="s">
        <v>855</v>
      </c>
      <c r="J39" s="19" t="s">
        <v>855</v>
      </c>
      <c r="O39" s="19" t="s">
        <v>855</v>
      </c>
      <c r="P39" s="19" t="s">
        <v>855</v>
      </c>
      <c r="R39" s="19" t="s">
        <v>855</v>
      </c>
      <c r="S39" s="19" t="s">
        <v>855</v>
      </c>
      <c r="T39" s="19" t="s">
        <v>855</v>
      </c>
      <c r="U39" s="19" t="s">
        <v>855</v>
      </c>
      <c r="V39" s="18" t="s">
        <v>1101</v>
      </c>
      <c r="W39" s="18" t="s">
        <v>1077</v>
      </c>
      <c r="X39" s="20" t="s">
        <v>861</v>
      </c>
      <c r="Y39" s="20" t="s">
        <v>861</v>
      </c>
      <c r="Z39" s="19">
        <v>4.9800000000000004</v>
      </c>
      <c r="AA39" s="20" t="s">
        <v>861</v>
      </c>
      <c r="AB39" s="20" t="s">
        <v>861</v>
      </c>
      <c r="AC39" s="18" t="s">
        <v>1033</v>
      </c>
      <c r="AD39" s="18" t="s">
        <v>1032</v>
      </c>
      <c r="AE39" s="20" t="s">
        <v>861</v>
      </c>
    </row>
    <row r="40" spans="1:31" ht="30.6" x14ac:dyDescent="0.3">
      <c r="A40" s="18" t="s">
        <v>961</v>
      </c>
      <c r="B40" s="18" t="s">
        <v>963</v>
      </c>
      <c r="C40" s="12" t="s">
        <v>994</v>
      </c>
      <c r="D40" s="18" t="s">
        <v>856</v>
      </c>
      <c r="E40" s="18" t="s">
        <v>857</v>
      </c>
      <c r="H40" s="19" t="s">
        <v>855</v>
      </c>
      <c r="I40" s="19" t="s">
        <v>855</v>
      </c>
      <c r="J40" s="19" t="s">
        <v>855</v>
      </c>
      <c r="T40" s="19" t="s">
        <v>855</v>
      </c>
      <c r="U40" s="19" t="s">
        <v>855</v>
      </c>
      <c r="V40" s="18" t="s">
        <v>991</v>
      </c>
      <c r="W40" s="21" t="s">
        <v>996</v>
      </c>
      <c r="X40" s="20" t="s">
        <v>861</v>
      </c>
      <c r="Y40" s="19">
        <v>10</v>
      </c>
      <c r="Z40" s="20" t="s">
        <v>861</v>
      </c>
      <c r="AA40" s="19" t="s">
        <v>998</v>
      </c>
      <c r="AB40" s="19">
        <v>10</v>
      </c>
      <c r="AC40" s="18" t="s">
        <v>973</v>
      </c>
      <c r="AD40" s="18" t="s">
        <v>974</v>
      </c>
      <c r="AE40" s="12" t="s">
        <v>983</v>
      </c>
    </row>
    <row r="41" spans="1:31" ht="61.2" x14ac:dyDescent="0.3">
      <c r="A41" s="18" t="s">
        <v>1582</v>
      </c>
      <c r="B41" s="18" t="s">
        <v>862</v>
      </c>
      <c r="C41" s="12" t="s">
        <v>916</v>
      </c>
      <c r="D41" s="18" t="s">
        <v>856</v>
      </c>
      <c r="E41" s="18" t="s">
        <v>857</v>
      </c>
      <c r="G41" s="19" t="s">
        <v>855</v>
      </c>
      <c r="I41" s="19" t="s">
        <v>855</v>
      </c>
      <c r="V41" s="20" t="s">
        <v>861</v>
      </c>
      <c r="W41" s="20" t="s">
        <v>861</v>
      </c>
      <c r="X41" s="19">
        <v>66</v>
      </c>
      <c r="Y41" s="20" t="s">
        <v>861</v>
      </c>
      <c r="Z41" s="19">
        <v>1.67</v>
      </c>
      <c r="AA41" s="20" t="s">
        <v>861</v>
      </c>
      <c r="AB41" s="19">
        <v>1</v>
      </c>
      <c r="AC41" s="18" t="s">
        <v>859</v>
      </c>
      <c r="AD41" s="18" t="s">
        <v>858</v>
      </c>
      <c r="AE41" s="21" t="s">
        <v>864</v>
      </c>
    </row>
    <row r="42" spans="1:31" ht="30.6" x14ac:dyDescent="0.3">
      <c r="A42" s="18" t="s">
        <v>893</v>
      </c>
      <c r="B42" s="18" t="s">
        <v>894</v>
      </c>
      <c r="C42" s="12" t="s">
        <v>916</v>
      </c>
      <c r="D42" s="18" t="s">
        <v>896</v>
      </c>
      <c r="E42" s="18" t="s">
        <v>898</v>
      </c>
      <c r="H42" s="19" t="s">
        <v>855</v>
      </c>
      <c r="L42" s="19" t="s">
        <v>855</v>
      </c>
      <c r="R42" s="19" t="s">
        <v>855</v>
      </c>
      <c r="T42" s="19" t="s">
        <v>855</v>
      </c>
      <c r="U42" s="19" t="s">
        <v>855</v>
      </c>
      <c r="V42" s="18" t="s">
        <v>899</v>
      </c>
      <c r="W42" s="18" t="s">
        <v>1803</v>
      </c>
      <c r="X42" s="19">
        <v>0.28499999999999998</v>
      </c>
      <c r="Y42" s="20" t="s">
        <v>861</v>
      </c>
      <c r="Z42" s="19">
        <v>0.35</v>
      </c>
      <c r="AA42" s="20" t="s">
        <v>861</v>
      </c>
      <c r="AB42" s="19">
        <v>15</v>
      </c>
      <c r="AC42" s="18" t="s">
        <v>895</v>
      </c>
      <c r="AD42" s="18" t="s">
        <v>902</v>
      </c>
      <c r="AE42" s="20" t="s">
        <v>861</v>
      </c>
    </row>
    <row r="43" spans="1:31" ht="40.799999999999997" x14ac:dyDescent="0.3">
      <c r="A43" s="18" t="s">
        <v>1022</v>
      </c>
      <c r="B43" s="18" t="s">
        <v>1067</v>
      </c>
      <c r="C43" s="12" t="s">
        <v>989</v>
      </c>
      <c r="D43" s="18" t="s">
        <v>882</v>
      </c>
      <c r="E43" s="18" t="s">
        <v>857</v>
      </c>
      <c r="F43" s="19" t="s">
        <v>855</v>
      </c>
      <c r="H43" s="19" t="s">
        <v>855</v>
      </c>
      <c r="I43" s="19" t="s">
        <v>855</v>
      </c>
      <c r="O43" s="19" t="s">
        <v>855</v>
      </c>
      <c r="R43" s="19" t="s">
        <v>855</v>
      </c>
      <c r="S43" s="19" t="s">
        <v>855</v>
      </c>
      <c r="T43" s="19" t="s">
        <v>855</v>
      </c>
      <c r="U43" s="19" t="s">
        <v>855</v>
      </c>
      <c r="V43" s="18" t="s">
        <v>885</v>
      </c>
      <c r="W43" s="18" t="s">
        <v>1077</v>
      </c>
      <c r="X43" s="20" t="s">
        <v>861</v>
      </c>
      <c r="Y43" s="20" t="s">
        <v>861</v>
      </c>
      <c r="Z43" s="20" t="s">
        <v>861</v>
      </c>
      <c r="AA43" s="19" t="s">
        <v>990</v>
      </c>
      <c r="AB43" s="19">
        <v>52</v>
      </c>
      <c r="AC43" s="18" t="s">
        <v>1041</v>
      </c>
      <c r="AD43" s="18" t="s">
        <v>1040</v>
      </c>
      <c r="AE43" s="20" t="s">
        <v>861</v>
      </c>
    </row>
    <row r="44" spans="1:31" ht="20.399999999999999" x14ac:dyDescent="0.3">
      <c r="A44" s="18" t="s">
        <v>1018</v>
      </c>
      <c r="B44" s="18" t="s">
        <v>1061</v>
      </c>
      <c r="C44" s="12" t="s">
        <v>1086</v>
      </c>
      <c r="D44" s="18" t="s">
        <v>1084</v>
      </c>
      <c r="E44" s="18" t="s">
        <v>1081</v>
      </c>
      <c r="F44" s="19" t="s">
        <v>855</v>
      </c>
      <c r="H44" s="19" t="s">
        <v>855</v>
      </c>
      <c r="I44" s="19" t="s">
        <v>855</v>
      </c>
      <c r="T44" s="19" t="s">
        <v>855</v>
      </c>
      <c r="V44" s="18" t="s">
        <v>1085</v>
      </c>
      <c r="W44" s="18" t="s">
        <v>1087</v>
      </c>
      <c r="X44" s="20" t="s">
        <v>861</v>
      </c>
      <c r="Y44" s="20" t="s">
        <v>861</v>
      </c>
      <c r="Z44" s="19">
        <v>4.78</v>
      </c>
      <c r="AA44" s="20" t="s">
        <v>861</v>
      </c>
      <c r="AB44" s="19">
        <v>9</v>
      </c>
      <c r="AC44" s="18" t="s">
        <v>1053</v>
      </c>
      <c r="AD44" s="18" t="s">
        <v>1088</v>
      </c>
      <c r="AE44" s="20" t="s">
        <v>861</v>
      </c>
    </row>
    <row r="45" spans="1:31" ht="20.399999999999999" x14ac:dyDescent="0.3">
      <c r="A45" s="22" t="s">
        <v>1593</v>
      </c>
      <c r="B45" s="18" t="s">
        <v>1059</v>
      </c>
      <c r="C45" s="12" t="s">
        <v>989</v>
      </c>
      <c r="D45" s="18" t="s">
        <v>897</v>
      </c>
      <c r="E45" s="18" t="s">
        <v>1075</v>
      </c>
      <c r="H45" s="19" t="s">
        <v>855</v>
      </c>
      <c r="L45" s="19" t="s">
        <v>855</v>
      </c>
      <c r="N45" s="19" t="s">
        <v>855</v>
      </c>
      <c r="U45" s="19" t="s">
        <v>855</v>
      </c>
      <c r="V45" s="20" t="s">
        <v>861</v>
      </c>
      <c r="W45" s="18" t="s">
        <v>1077</v>
      </c>
      <c r="X45" s="20" t="s">
        <v>861</v>
      </c>
      <c r="Y45" s="20" t="s">
        <v>861</v>
      </c>
      <c r="Z45" s="20" t="s">
        <v>861</v>
      </c>
      <c r="AA45" s="19" t="s">
        <v>1076</v>
      </c>
      <c r="AB45" s="23">
        <v>368</v>
      </c>
      <c r="AC45" s="18" t="s">
        <v>1058</v>
      </c>
      <c r="AD45" s="18" t="s">
        <v>1057</v>
      </c>
      <c r="AE45" s="20" t="s">
        <v>861</v>
      </c>
    </row>
    <row r="46" spans="1:31" ht="30.6" x14ac:dyDescent="0.3">
      <c r="A46" s="22" t="s">
        <v>1020</v>
      </c>
      <c r="B46" s="18" t="s">
        <v>1065</v>
      </c>
      <c r="C46" s="12" t="s">
        <v>916</v>
      </c>
      <c r="D46" s="18" t="s">
        <v>882</v>
      </c>
      <c r="E46" s="18" t="s">
        <v>857</v>
      </c>
      <c r="H46" s="19" t="s">
        <v>855</v>
      </c>
      <c r="I46" s="19" t="s">
        <v>855</v>
      </c>
      <c r="J46" s="19" t="s">
        <v>855</v>
      </c>
      <c r="O46" s="19" t="s">
        <v>855</v>
      </c>
      <c r="R46" s="19" t="s">
        <v>855</v>
      </c>
      <c r="S46" s="19" t="s">
        <v>855</v>
      </c>
      <c r="T46" s="19" t="s">
        <v>855</v>
      </c>
      <c r="U46" s="19" t="s">
        <v>855</v>
      </c>
      <c r="V46" s="18" t="s">
        <v>1101</v>
      </c>
      <c r="W46" s="18" t="s">
        <v>1106</v>
      </c>
      <c r="X46" s="20">
        <v>23</v>
      </c>
      <c r="Y46" s="20" t="s">
        <v>861</v>
      </c>
      <c r="Z46" s="20">
        <v>6.5</v>
      </c>
      <c r="AA46" s="19" t="s">
        <v>1671</v>
      </c>
      <c r="AB46" s="19">
        <v>21</v>
      </c>
      <c r="AC46" s="20" t="s">
        <v>861</v>
      </c>
      <c r="AD46" s="18" t="s">
        <v>1044</v>
      </c>
      <c r="AE46" s="20" t="s">
        <v>861</v>
      </c>
    </row>
    <row r="47" spans="1:31" x14ac:dyDescent="0.3">
      <c r="F47" s="19">
        <f>COUNTIF(Table5[ [      odo] ],"x")</f>
        <v>16</v>
      </c>
      <c r="G47" s="19">
        <f>COUNTIF(Table5[ [      gray] ],"x")</f>
        <v>7</v>
      </c>
      <c r="H47" s="19">
        <f>COUNTIF(Table5[ [      color] ],"x")</f>
        <v>33</v>
      </c>
      <c r="I47" s="19">
        <f>COUNTIF(Table5[ [      mono] ],"x")</f>
        <v>27</v>
      </c>
      <c r="J47" s="19">
        <f>COUNTIF(Table5[ [      stereo] ],"x")</f>
        <v>14</v>
      </c>
      <c r="K47" s="19">
        <f>COUNTIF(Table5[ [      omni] ],"x")</f>
        <v>5</v>
      </c>
      <c r="L47" s="19">
        <f>COUNTIF(Table5[ [      rgbd] ],"x")</f>
        <v>5</v>
      </c>
      <c r="M47" s="19">
        <f>COUNTIF(Table5[ [      thermal] ],"x")</f>
        <v>1</v>
      </c>
      <c r="N47" s="19">
        <f>COUNTIF(Table5[ [      2d] ],"x")</f>
        <v>17</v>
      </c>
      <c r="O47" s="19">
        <f>COUNTIF(Table5[ [      3d] ],"x")</f>
        <v>10</v>
      </c>
      <c r="P47" s="19">
        <f>COUNTIF(Table5[ [      radar] ],"x")</f>
        <v>3</v>
      </c>
      <c r="Q47" s="19">
        <f>COUNTIF(Table5[ [      sonar] ],"x")</f>
        <v>2</v>
      </c>
      <c r="R47" s="19">
        <f>COUNTIF(Table5[ [      imu] ],"x")</f>
        <v>17</v>
      </c>
      <c r="S47" s="19">
        <f>COUNTIF(Table5[ [      gps] ],"x")</f>
        <v>18</v>
      </c>
      <c r="T47" s="19">
        <f>COUNTIF(Table5[ [      intrinsic] ],"x")</f>
        <v>25</v>
      </c>
      <c r="U47" s="19">
        <f>COUNTIF(Table5[ [      extrinsic] ],"x")</f>
        <v>24</v>
      </c>
    </row>
  </sheetData>
  <mergeCells count="5">
    <mergeCell ref="N2:O2"/>
    <mergeCell ref="T1:U1"/>
    <mergeCell ref="A1:E1"/>
    <mergeCell ref="G2:M2"/>
    <mergeCell ref="F1:S1"/>
  </mergeCells>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d a t a ] ] > < / 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K e y > < V a l u e   x m l n s : a = " h t t p : / / s c h e m a s . d a t a c o n t r a c t . o r g / 2 0 0 4 / 0 7 / M i c r o s o f t . A n a l y s i s S e r v i c e s . C o m m o n " > < a : H a s F o c u s > f a l s e < / a : H a s F o c u s > < a : S i z e A t D p i 9 6 > 1 2 6 < / a : S i z e A t D p i 9 6 > < a : V i s i b l e > t r u e < / a : V i s i b l e > < / V a l u e > < / K e y V a l u e O f s t r i n g S a n d b o x E d i t o r . M e a s u r e G r i d S t a t e S c d E 3 5 R y > < / A r r a y O f K e y V a l u e O f s t r i n g S a n d b o x E d i t o r . M e a s u r e G r i d S t a t e S c d E 3 5 R y > ] ] > < / C u s t o m C o n t e n t > < / G e m i n i > 
</file>

<file path=customXml/item11.xml>��< ? x m l   v e r s i o n = " 1 . 0 "   e n c o d i n g = " U T F - 1 6 " ? > < G e m i n i   x m l n s = " h t t p : / / g e m i n i / p i v o t c u s t o m i z a t i o n / T a b l e X M L _ d a t a " > < C u s t o m C o n t e n t > < ! [ C D A T A [ < T a b l e W i d g e t G r i d S e r i a l i z a t i o n   x m l n s : x s d = " h t t p : / / w w w . w 3 . o r g / 2 0 0 1 / X M L S c h e m a "   x m l n s : x s i = " h t t p : / / w w w . w 3 . o r g / 2 0 0 1 / X M L S c h e m a - i n s t a n c e " > < C o l u m n S u g g e s t e d T y p e   / > < C o l u m n F o r m a t   / > < C o l u m n A c c u r a c y   / > < C o l u m n C u r r e n c y S y m b o l   / > < C o l u m n P o s i t i v e P a t t e r n   / > < C o l u m n N e g a t i v e P a t t e r n   / > < C o l u m n W i d t h s > < i t e m > < k e y > < s t r i n g > b i b t e x   i d < / s t r i n g > < / k e y > < v a l u e > < i n t > 1 0 8 < / i n t > < / v a l u e > < / i t e m > < i t e m > < k e y > < s t r i n g > t i t l e < / s t r i n g > < / k e y > < v a l u e > < i n t > 7 3 < / i n t > < / v a l u e > < / i t e m > < i t e m > < k e y > < s t r i n g > a u t h o r < / s t r i n g > < / k e y > < v a l u e > < i n t > 9 5 < / i n t > < / v a l u e > < / i t e m > < i t e m > < k e y > < s t r i n g > y e a r < / s t r i n g > < / k e y > < v a l u e > < i n t > 7 7 < / i n t > < / v a l u e > < / i t e m > < i t e m > < k e y > < s t r i n g > d o i < / s t r i n g > < / k e y > < v a l u e > < i n t > 6 7 < / i n t > < / v a l u e > < / i t e m > < i t e m > < k e y > < s t r i n g > u r l < / s t r i n g > < / k e y > < v a l u e > < i n t > 6 4 < / i n t > < / v a l u e > < / i t e m > < i t e m > < k e y > < s t r i n g > D E 1 < / s t r i n g > < / k e y > < v a l u e > < i n t > 7 4 < / i n t > < / v a l u e > < / i t e m > < i t e m > < k e y > < s t r i n g > D E 2 < / s t r i n g > < / k e y > < v a l u e > < i n t > 7 4 < / i n t > < / v a l u e > < / i t e m > < i t e m > < k e y > < s t r i n g > D E 3 < / s t r i n g > < / k e y > < v a l u e > < i n t > 7 4 < / i n t > < / v a l u e > < / i t e m > < i t e m > < k e y > < s t r i n g > D E 4 < / s t r i n g > < / k e y > < v a l u e > < i n t > 7 4 < / i n t > < / v a l u e > < / i t e m > < i t e m > < k e y > < s t r i n g > D E 5 < / s t r i n g > < / k e y > < v a l u e > < i n t > 7 4 < / i n t > < / v a l u e > < / i t e m > < i t e m > < k e y > < s t r i n g > D E 6 < / s t r i n g > < / k e y > < v a l u e > < i n t > 7 4 < / i n t > < / v a l u e > < / i t e m > < i t e m > < k e y > < s t r i n g > D E 7 < / s t r i n g > < / k e y > < v a l u e > < i n t > 7 4 < / i n t > < / v a l u e > < / i t e m > < i t e m > < k e y > < s t r i n g > D E 8 < / s t r i n g > < / k e y > < v a l u e > < i n t > 7 4 < / i n t > < / v a l u e > < / i t e m > < i t e m > < k e y > < s t r i n g > D E 9 < / s t r i n g > < / k e y > < v a l u e > < i n t > 7 4 < / i n t > < / v a l u e > < / i t e m > < i t e m > < k e y > < s t r i n g > D E 1 0 < / s t r i n g > < / k e y > < v a l u e > < i n t > 8 4 < / i n t > < / v a l u e > < / i t e m > < i t e m > < k e y > < s t r i n g > D E 1 1 < / s t r i n g > < / k e y > < v a l u e > < i n t > 8 4 < / i n t > < / v a l u e > < / i t e m > < i t e m > < k e y > < s t r i n g > D E 1 2 < / s t r i n g > < / k e y > < v a l u e > < i n t > 8 4 < / i n t > < / v a l u e > < / i t e m > < / C o l u m n W i d t h s > < C o l u m n D i s p l a y I n d e x > < i t e m > < k e y > < s t r i n g > b i b t e x   i d < / s t r i n g > < / k e y > < v a l u e > < i n t > 0 < / i n t > < / v a l u e > < / i t e m > < i t e m > < k e y > < s t r i n g > t i t l e < / s t r i n g > < / k e y > < v a l u e > < i n t > 1 < / i n t > < / v a l u e > < / i t e m > < i t e m > < k e y > < s t r i n g > a u t h o r < / s t r i n g > < / k e y > < v a l u e > < i n t > 2 < / i n t > < / v a l u e > < / i t e m > < i t e m > < k e y > < s t r i n g > y e a r < / s t r i n g > < / k e y > < v a l u e > < i n t > 3 < / i n t > < / v a l u e > < / i t e m > < i t e m > < k e y > < s t r i n g > d o i < / s t r i n g > < / k e y > < v a l u e > < i n t > 4 < / i n t > < / v a l u e > < / i t e m > < i t e m > < k e y > < s t r i n g > u r l < / s t r i n g > < / k e y > < v a l u e > < i n t > 5 < / i n t > < / v a l u e > < / i t e m > < i t e m > < k e y > < s t r i n g > D E 1 < / s t r i n g > < / k e y > < v a l u e > < i n t > 6 < / i n t > < / v a l u e > < / i t e m > < i t e m > < k e y > < s t r i n g > D E 2 < / s t r i n g > < / k e y > < v a l u e > < i n t > 7 < / i n t > < / v a l u e > < / i t e m > < i t e m > < k e y > < s t r i n g > D E 3 < / s t r i n g > < / k e y > < v a l u e > < i n t > 8 < / i n t > < / v a l u e > < / i t e m > < i t e m > < k e y > < s t r i n g > D E 4 < / s t r i n g > < / k e y > < v a l u e > < i n t > 9 < / i n t > < / v a l u e > < / i t e m > < i t e m > < k e y > < s t r i n g > D E 5 < / s t r i n g > < / k e y > < v a l u e > < i n t > 1 0 < / i n t > < / v a l u e > < / i t e m > < i t e m > < k e y > < s t r i n g > D E 6 < / s t r i n g > < / k e y > < v a l u e > < i n t > 1 1 < / i n t > < / v a l u e > < / i t e m > < i t e m > < k e y > < s t r i n g > D E 7 < / s t r i n g > < / k e y > < v a l u e > < i n t > 1 2 < / i n t > < / v a l u e > < / i t e m > < i t e m > < k e y > < s t r i n g > D E 8 < / s t r i n g > < / k e y > < v a l u e > < i n t > 1 3 < / i n t > < / v a l u e > < / i t e m > < i t e m > < k e y > < s t r i n g > D E 9 < / s t r i n g > < / k e y > < v a l u e > < i n t > 1 4 < / i n t > < / v a l u e > < / i t e m > < i t e m > < k e y > < s t r i n g > D E 1 0 < / s t r i n g > < / k e y > < v a l u e > < i n t > 1 5 < / i n t > < / v a l u e > < / i t e m > < i t e m > < k e y > < s t r i n g > D E 1 1 < / s t r i n g > < / k e y > < v a l u e > < i n t > 1 6 < / i n t > < / v a l u e > < / i t e m > < i t e m > < k e y > < s t r i n g > D E 1 2 < / s t r i n g > < / k e y > < v a l u e > < i n t > 1 7 < / 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O r d e r " > < C u s t o m C o n t e n t > < ! [ C D A T A [ d a t a , i n c l u d e d _ a l l _ s h o r t _ c h e c k ] ] > < / C u s t o m C o n t e n t > < / G e m i n i > 
</file>

<file path=customXml/item2.xml>��< ? x m l   v e r s i o n = " 1 . 0 "   e n c o d i n g = " U T F - 1 6 " ? > < G e m i n i   x m l n s = " h t t p : / / g e m i n i / p i v o t c u s t o m i z a t i o n / S h o w H i d d e n " > < C u s t o m C o n t e n t > < ! [ C D A T A [ T r u e ] ] > < / 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 C o l u m n s \ b i b t e x   i d < / K e y > < / D i a g r a m O b j e c t K e y > < D i a g r a m O b j e c t K e y > < K e y > C o l u m n s \ t i t l e < / K e y > < / D i a g r a m O b j e c t K e y > < D i a g r a m O b j e c t K e y > < K e y > C o l u m n s \ a u t h o r < / K e y > < / D i a g r a m O b j e c t K e y > < D i a g r a m O b j e c t K e y > < K e y > C o l u m n s \ y e a r < / K e y > < / D i a g r a m O b j e c t K e y > < D i a g r a m O b j e c t K e y > < K e y > C o l u m n s \ d o i < / K e y > < / D i a g r a m O b j e c t K e y > < D i a g r a m O b j e c t K e y > < K e y > C o l u m n s \ u r l < / K e y > < / D i a g r a m O b j e c t K e y > < D i a g r a m O b j e c t K e y > < K e y > C o l u m n s \ D E 1 < / K e y > < / D i a g r a m O b j e c t K e y > < D i a g r a m O b j e c t K e y > < K e y > C o l u m n s \ D E 2 < / K e y > < / D i a g r a m O b j e c t K e y > < D i a g r a m O b j e c t K e y > < K e y > C o l u m n s \ D E 3 < / K e y > < / D i a g r a m O b j e c t K e y > < D i a g r a m O b j e c t K e y > < K e y > C o l u m n s \ D E 4 < / K e y > < / D i a g r a m O b j e c t K e y > < D i a g r a m O b j e c t K e y > < K e y > C o l u m n s \ D E 5 < / K e y > < / D i a g r a m O b j e c t K e y > < D i a g r a m O b j e c t K e y > < K e y > C o l u m n s \ D E 6 < / K e y > < / D i a g r a m O b j e c t K e y > < D i a g r a m O b j e c t K e y > < K e y > C o l u m n s \ D E 7 < / K e y > < / D i a g r a m O b j e c t K e y > < D i a g r a m O b j e c t K e y > < K e y > C o l u m n s \ D E 8 < / K e y > < / D i a g r a m O b j e c t K e y > < D i a g r a m O b j e c t K e y > < K e y > C o l u m n s \ D E 9 < / K e y > < / D i a g r a m O b j e c t K e y > < D i a g r a m O b j e c t K e y > < K e y > C o l u m n s \ D E 1 0 < / K e y > < / D i a g r a m O b j e c t K e y > < D i a g r a m O b j e c t K e y > < K e y > C o l u m n s \ D E 1 1 < / K e y > < / D i a g r a m O b j e c t K e y > < D i a g r a m O b j e c t K e y > < K e y > C o l u m n s \ D E 1 2 < / 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 C o l u m n s \ b i b t e x   i d < / K e y > < / a : K e y > < a : V a l u e   i : t y p e = " M e a s u r e G r i d N o d e V i e w S t a t e " > < L a y e d O u t > t r u e < / L a y e d O u t > < / a : V a l u e > < / a : K e y V a l u e O f D i a g r a m O b j e c t K e y a n y T y p e z b w N T n L X > < a : K e y V a l u e O f D i a g r a m O b j e c t K e y a n y T y p e z b w N T n L X > < a : K e y > < K e y > C o l u m n s \ t i t l e < / K e y > < / a : K e y > < a : V a l u e   i : t y p e = " M e a s u r e G r i d N o d e V i e w S t a t e " > < C o l u m n > 1 < / C o l u m n > < L a y e d O u t > t r u e < / L a y e d O u t > < / a : V a l u e > < / a : K e y V a l u e O f D i a g r a m O b j e c t K e y a n y T y p e z b w N T n L X > < a : K e y V a l u e O f D i a g r a m O b j e c t K e y a n y T y p e z b w N T n L X > < a : K e y > < K e y > C o l u m n s \ a u t h o r < / K e y > < / a : K e y > < a : V a l u e   i : t y p e = " M e a s u r e G r i d N o d e V i e w S t a t e " > < C o l u m n > 2 < / C o l u m n > < L a y e d O u t > t r u e < / L a y e d O u t > < / a : V a l u e > < / a : K e y V a l u e O f D i a g r a m O b j e c t K e y a n y T y p e z b w N T n L X > < a : K e y V a l u e O f D i a g r a m O b j e c t K e y a n y T y p e z b w N T n L X > < a : K e y > < K e y > C o l u m n s \ y e a r < / K e y > < / a : K e y > < a : V a l u e   i : t y p e = " M e a s u r e G r i d N o d e V i e w S t a t e " > < C o l u m n > 3 < / C o l u m n > < L a y e d O u t > t r u e < / L a y e d O u t > < / a : V a l u e > < / a : K e y V a l u e O f D i a g r a m O b j e c t K e y a n y T y p e z b w N T n L X > < a : K e y V a l u e O f D i a g r a m O b j e c t K e y a n y T y p e z b w N T n L X > < a : K e y > < K e y > C o l u m n s \ d o i < / K e y > < / a : K e y > < a : V a l u e   i : t y p e = " M e a s u r e G r i d N o d e V i e w S t a t e " > < C o l u m n > 4 < / C o l u m n > < L a y e d O u t > t r u e < / L a y e d O u t > < / a : V a l u e > < / a : K e y V a l u e O f D i a g r a m O b j e c t K e y a n y T y p e z b w N T n L X > < a : K e y V a l u e O f D i a g r a m O b j e c t K e y a n y T y p e z b w N T n L X > < a : K e y > < K e y > C o l u m n s \ u r l < / K e y > < / a : K e y > < a : V a l u e   i : t y p e = " M e a s u r e G r i d N o d e V i e w S t a t e " > < C o l u m n > 5 < / C o l u m n > < L a y e d O u t > t r u e < / L a y e d O u t > < / a : V a l u e > < / a : K e y V a l u e O f D i a g r a m O b j e c t K e y a n y T y p e z b w N T n L X > < a : K e y V a l u e O f D i a g r a m O b j e c t K e y a n y T y p e z b w N T n L X > < a : K e y > < K e y > C o l u m n s \ D E 1 < / K e y > < / a : K e y > < a : V a l u e   i : t y p e = " M e a s u r e G r i d N o d e V i e w S t a t e " > < C o l u m n > 6 < / C o l u m n > < L a y e d O u t > t r u e < / L a y e d O u t > < / a : V a l u e > < / a : K e y V a l u e O f D i a g r a m O b j e c t K e y a n y T y p e z b w N T n L X > < a : K e y V a l u e O f D i a g r a m O b j e c t K e y a n y T y p e z b w N T n L X > < a : K e y > < K e y > C o l u m n s \ D E 2 < / K e y > < / a : K e y > < a : V a l u e   i : t y p e = " M e a s u r e G r i d N o d e V i e w S t a t e " > < C o l u m n > 7 < / C o l u m n > < L a y e d O u t > t r u e < / L a y e d O u t > < / a : V a l u e > < / a : K e y V a l u e O f D i a g r a m O b j e c t K e y a n y T y p e z b w N T n L X > < a : K e y V a l u e O f D i a g r a m O b j e c t K e y a n y T y p e z b w N T n L X > < a : K e y > < K e y > C o l u m n s \ D E 3 < / K e y > < / a : K e y > < a : V a l u e   i : t y p e = " M e a s u r e G r i d N o d e V i e w S t a t e " > < C o l u m n > 8 < / C o l u m n > < L a y e d O u t > t r u e < / L a y e d O u t > < / a : V a l u e > < / a : K e y V a l u e O f D i a g r a m O b j e c t K e y a n y T y p e z b w N T n L X > < a : K e y V a l u e O f D i a g r a m O b j e c t K e y a n y T y p e z b w N T n L X > < a : K e y > < K e y > C o l u m n s \ D E 4 < / K e y > < / a : K e y > < a : V a l u e   i : t y p e = " M e a s u r e G r i d N o d e V i e w S t a t e " > < C o l u m n > 9 < / C o l u m n > < L a y e d O u t > t r u e < / L a y e d O u t > < / a : V a l u e > < / a : K e y V a l u e O f D i a g r a m O b j e c t K e y a n y T y p e z b w N T n L X > < a : K e y V a l u e O f D i a g r a m O b j e c t K e y a n y T y p e z b w N T n L X > < a : K e y > < K e y > C o l u m n s \ D E 5 < / K e y > < / a : K e y > < a : V a l u e   i : t y p e = " M e a s u r e G r i d N o d e V i e w S t a t e " > < C o l u m n > 1 0 < / C o l u m n > < L a y e d O u t > t r u e < / L a y e d O u t > < / a : V a l u e > < / a : K e y V a l u e O f D i a g r a m O b j e c t K e y a n y T y p e z b w N T n L X > < a : K e y V a l u e O f D i a g r a m O b j e c t K e y a n y T y p e z b w N T n L X > < a : K e y > < K e y > C o l u m n s \ D E 6 < / K e y > < / a : K e y > < a : V a l u e   i : t y p e = " M e a s u r e G r i d N o d e V i e w S t a t e " > < C o l u m n > 1 1 < / C o l u m n > < L a y e d O u t > t r u e < / L a y e d O u t > < / a : V a l u e > < / a : K e y V a l u e O f D i a g r a m O b j e c t K e y a n y T y p e z b w N T n L X > < a : K e y V a l u e O f D i a g r a m O b j e c t K e y a n y T y p e z b w N T n L X > < a : K e y > < K e y > C o l u m n s \ D E 7 < / K e y > < / a : K e y > < a : V a l u e   i : t y p e = " M e a s u r e G r i d N o d e V i e w S t a t e " > < C o l u m n > 1 2 < / C o l u m n > < L a y e d O u t > t r u e < / L a y e d O u t > < / a : V a l u e > < / a : K e y V a l u e O f D i a g r a m O b j e c t K e y a n y T y p e z b w N T n L X > < a : K e y V a l u e O f D i a g r a m O b j e c t K e y a n y T y p e z b w N T n L X > < a : K e y > < K e y > C o l u m n s \ D E 8 < / K e y > < / a : K e y > < a : V a l u e   i : t y p e = " M e a s u r e G r i d N o d e V i e w S t a t e " > < C o l u m n > 1 3 < / C o l u m n > < L a y e d O u t > t r u e < / L a y e d O u t > < / a : V a l u e > < / a : K e y V a l u e O f D i a g r a m O b j e c t K e y a n y T y p e z b w N T n L X > < a : K e y V a l u e O f D i a g r a m O b j e c t K e y a n y T y p e z b w N T n L X > < a : K e y > < K e y > C o l u m n s \ D E 9 < / K e y > < / a : K e y > < a : V a l u e   i : t y p e = " M e a s u r e G r i d N o d e V i e w S t a t e " > < C o l u m n > 1 4 < / C o l u m n > < L a y e d O u t > t r u e < / L a y e d O u t > < / a : V a l u e > < / a : K e y V a l u e O f D i a g r a m O b j e c t K e y a n y T y p e z b w N T n L X > < a : K e y V a l u e O f D i a g r a m O b j e c t K e y a n y T y p e z b w N T n L X > < a : K e y > < K e y > C o l u m n s \ D E 1 0 < / K e y > < / a : K e y > < a : V a l u e   i : t y p e = " M e a s u r e G r i d N o d e V i e w S t a t e " > < C o l u m n > 1 5 < / C o l u m n > < L a y e d O u t > t r u e < / L a y e d O u t > < / a : V a l u e > < / a : K e y V a l u e O f D i a g r a m O b j e c t K e y a n y T y p e z b w N T n L X > < a : K e y V a l u e O f D i a g r a m O b j e c t K e y a n y T y p e z b w N T n L X > < a : K e y > < K e y > C o l u m n s \ D E 1 1 < / K e y > < / a : K e y > < a : V a l u e   i : t y p e = " M e a s u r e G r i d N o d e V i e w S t a t e " > < C o l u m n > 1 6 < / C o l u m n > < L a y e d O u t > t r u e < / L a y e d O u t > < / a : V a l u e > < / a : K e y V a l u e O f D i a g r a m O b j e c t K e y a n y T y p e z b w N T n L X > < a : K e y V a l u e O f D i a g r a m O b j e c t K e y a n y T y p e z b w N T n L X > < a : K e y > < K e y > C o l u m n s \ D E 1 2 < / K e y > < / a : K e y > < a : V a l u e   i : t y p e = " M e a s u r e G r i d N o d e V i e w S t a t e " > < C o l u m n > 1 7 < / C o l u m n > < L a y e d O u t > t r u e < / L a y e d O u t > < / a : V a l u e > < / a : K e y V a l u e O f D i a g r a m O b j e c t K e y a n y T y p e z b w N T n L X > < / V i e w S t a t e s > < / D i a g r a m M a n a g e r . S e r i a l i z a b l e D i a g r a m > < / A r r a y O f D i a g r a m M a n a g e r . S e r i a l i z a b l e D i a g r a m > ] ] > < / C u s t o m C o n t e n t > < / G e m i n i > 
</file>

<file path=customXml/item5.xml>��< ? x m l   v e r s i o n = " 1 . 0 "   e n c o d i n g = " U T F - 1 6 " ? > < G e m i n i   x m l n s = " h t t p : / / g e m i n i / p i v o t c u s t o m i z a t i o n / M a n u a l C a l c M o d e " > < C u s t o m C o n t e n t > < ! [ C D A T A [ F a l s e ] ] > < / C u s t o m C o n t e n t > < / G e m i n i > 
</file>

<file path=customXml/item6.xml>��< ? x m l   v e r s i o n = " 1 . 0 "   e n c o d i n g = " u t f - 1 6 " ? > < D a t a M a s h u p   x m l n s = " h t t p : / / s c h e m a s . m i c r o s o f t . c o m / D a t a M a s h u p " > A A A A A B Y D A A B Q S w M E F A A C A A g A A k v 0 V H u j G w m m A A A A 9 g A A A B I A H A B D b 2 5 m a W c v U G F j a 2 F n Z S 5 4 b W w g o h g A K K A U A A A A A A A A A A A A A A A A A A A A A A A A A A A A h Y 9 B D o I w F E S v Q r q n L W A M I Z + S 6 M K N J C Y m x m 1 T K z T C x 0 C x 3 M 2 F R / I K Y h R 1 5 3 L e v M X M / X q D b K g r 7 6 L b z j S Y k o B y 4 m l U z c F g k Z L e H v 2 Y Z A I 2 U p 1 k o b 1 R x i 4 Z u k N K S m v P C W P O O e o i 2 r Q F C z k P 2 D 5 f b 1 W p a 0 k + s v k v + w Y 7 K 1 F p I m D 3 G i N C G v A 5 n c U R 5 c A m C L n B r x C O e 5 / t D 4 R l X 9 m + 1 U K j v 1 o A m y K w 9 w f x A F B L A w Q U A A I A C A A C S / R 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k v 0 V C i K R 7 g O A A A A E Q A A A B M A H A B G b 3 J t d W x h c y 9 T Z W N 0 a W 9 u M S 5 t I K I Y A C i g F A A A A A A A A A A A A A A A A A A A A A A A A A A A A C t O T S 7 J z M 9 T C I b Q h t Y A U E s B A i 0 A F A A C A A g A A k v 0 V H u j G w m m A A A A 9 g A A A B I A A A A A A A A A A A A A A A A A A A A A A E N v b m Z p Z y 9 Q Y W N r Y W d l L n h t b F B L A Q I t A B Q A A g A I A A J L 9 F Q P y u m r p A A A A O k A A A A T A A A A A A A A A A A A A A A A A P I A A A B b Q 2 9 u d G V u d F 9 U e X B l c 1 0 u e G 1 s U E s B A i 0 A F A A C A A g A A k v 0 V C 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B q 7 9 S I w 4 9 R M o F I x I G o C W T o A A A A A A g A A A A A A E G Y A A A A B A A A g A A A A M S I S E 6 V 3 n U Y / 0 E P f D c s v m q M s w W R f o R + j A A d u S h I L e Q U A A A A A D o A A A A A C A A A g A A A A u a S w Q 9 j g H U J o q F i N 2 J h B h v Y 5 b 4 X U K 4 u 0 8 + m 2 t P D c D 7 t Q A A A A v s / e 2 D k F J x F T A l d y h 5 b U J H j e y I Y F Z h Z Q 9 w 2 d T B O O X j 9 j g H 0 K m G O W 2 d Y n S j O X q u m b c w 7 V k W 3 0 g K e v 7 q 6 8 p f g q 0 W Y / / T m c u w S c i E b F S w L H H s x A A A A A D 3 j 4 r 7 K e L S 9 A k U B N l W d N d M U b X w C R r K 0 7 R C m 2 G a P z Z / v W d c j a T M M T q S o L m Z u k 6 8 P h / y A X H W a h 5 9 K m i k 1 B t U U 5 1 g = = < / D a t a M a s h u p > 
</file>

<file path=customXml/item7.xml>��< ? x m l   v e r s i o n = " 1 . 0 "   e n c o d i n g = " U T F - 1 6 " ? > < G e m i n i   x m l n s = " h t t p : / / g e m i n i / p i v o t c u s t o m i z a t i o n / S h o w I m p l i c i t M e a s u r e s " > < C u s t o m C o n t e n t > < ! [ C D A T A [ F a l s e ] ] > < / 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 C o l u m n s \ b i b t e x   i d < / K e y > < / a : K e y > < a : V a l u e   i : t y p e = " T a b l e W i d g e t B a s e V i e w S t a t e " / > < / a : K e y V a l u e O f D i a g r a m O b j e c t K e y a n y T y p e z b w N T n L X > < a : K e y V a l u e O f D i a g r a m O b j e c t K e y a n y T y p e z b w N T n L X > < a : K e y > < K e y > C o l u m n s \ t i t l e < / K e y > < / a : K e y > < a : V a l u e   i : t y p e = " T a b l e W i d g e t B a s e V i e w S t a t e " / > < / a : K e y V a l u e O f D i a g r a m O b j e c t K e y a n y T y p e z b w N T n L X > < a : K e y V a l u e O f D i a g r a m O b j e c t K e y a n y T y p e z b w N T n L X > < a : K e y > < K e y > C o l u m n s \ a u t h o r < / 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 C o l u m n s \ d o i < / K e y > < / a : K e y > < a : V a l u e   i : t y p e = " T a b l e W i d g e t B a s e V i e w S t a t e " / > < / a : K e y V a l u e O f D i a g r a m O b j e c t K e y a n y T y p e z b w N T n L X > < a : K e y V a l u e O f D i a g r a m O b j e c t K e y a n y T y p e z b w N T n L X > < a : K e y > < K e y > C o l u m n s \ u r l < / K e y > < / a : K e y > < a : V a l u e   i : t y p e = " T a b l e W i d g e t B a s e V i e w S t a t e " / > < / a : K e y V a l u e O f D i a g r a m O b j e c t K e y a n y T y p e z b w N T n L X > < a : K e y V a l u e O f D i a g r a m O b j e c t K e y a n y T y p e z b w N T n L X > < a : K e y > < K e y > C o l u m n s \ D E 1 < / K e y > < / a : K e y > < a : V a l u e   i : t y p e = " T a b l e W i d g e t B a s e V i e w S t a t e " / > < / a : K e y V a l u e O f D i a g r a m O b j e c t K e y a n y T y p e z b w N T n L X > < a : K e y V a l u e O f D i a g r a m O b j e c t K e y a n y T y p e z b w N T n L X > < a : K e y > < K e y > C o l u m n s \ D E 2 < / K e y > < / a : K e y > < a : V a l u e   i : t y p e = " T a b l e W i d g e t B a s e V i e w S t a t e " / > < / a : K e y V a l u e O f D i a g r a m O b j e c t K e y a n y T y p e z b w N T n L X > < a : K e y V a l u e O f D i a g r a m O b j e c t K e y a n y T y p e z b w N T n L X > < a : K e y > < K e y > C o l u m n s \ D E 3 < / K e y > < / a : K e y > < a : V a l u e   i : t y p e = " T a b l e W i d g e t B a s e V i e w S t a t e " / > < / a : K e y V a l u e O f D i a g r a m O b j e c t K e y a n y T y p e z b w N T n L X > < a : K e y V a l u e O f D i a g r a m O b j e c t K e y a n y T y p e z b w N T n L X > < a : K e y > < K e y > C o l u m n s \ D E 4 < / K e y > < / a : K e y > < a : V a l u e   i : t y p e = " T a b l e W i d g e t B a s e V i e w S t a t e " / > < / a : K e y V a l u e O f D i a g r a m O b j e c t K e y a n y T y p e z b w N T n L X > < a : K e y V a l u e O f D i a g r a m O b j e c t K e y a n y T y p e z b w N T n L X > < a : K e y > < K e y > C o l u m n s \ D E 5 < / K e y > < / a : K e y > < a : V a l u e   i : t y p e = " T a b l e W i d g e t B a s e V i e w S t a t e " / > < / a : K e y V a l u e O f D i a g r a m O b j e c t K e y a n y T y p e z b w N T n L X > < a : K e y V a l u e O f D i a g r a m O b j e c t K e y a n y T y p e z b w N T n L X > < a : K e y > < K e y > C o l u m n s \ D E 6 < / K e y > < / a : K e y > < a : V a l u e   i : t y p e = " T a b l e W i d g e t B a s e V i e w S t a t e " / > < / a : K e y V a l u e O f D i a g r a m O b j e c t K e y a n y T y p e z b w N T n L X > < a : K e y V a l u e O f D i a g r a m O b j e c t K e y a n y T y p e z b w N T n L X > < a : K e y > < K e y > C o l u m n s \ D E 7 < / K e y > < / a : K e y > < a : V a l u e   i : t y p e = " T a b l e W i d g e t B a s e V i e w S t a t e " / > < / a : K e y V a l u e O f D i a g r a m O b j e c t K e y a n y T y p e z b w N T n L X > < a : K e y V a l u e O f D i a g r a m O b j e c t K e y a n y T y p e z b w N T n L X > < a : K e y > < K e y > C o l u m n s \ D E 8 < / K e y > < / a : K e y > < a : V a l u e   i : t y p e = " T a b l e W i d g e t B a s e V i e w S t a t e " / > < / a : K e y V a l u e O f D i a g r a m O b j e c t K e y a n y T y p e z b w N T n L X > < a : K e y V a l u e O f D i a g r a m O b j e c t K e y a n y T y p e z b w N T n L X > < a : K e y > < K e y > C o l u m n s \ D E 9 < / K e y > < / a : K e y > < a : V a l u e   i : t y p e = " T a b l e W i d g e t B a s e V i e w S t a t e " / > < / a : K e y V a l u e O f D i a g r a m O b j e c t K e y a n y T y p e z b w N T n L X > < a : K e y V a l u e O f D i a g r a m O b j e c t K e y a n y T y p e z b w N T n L X > < a : K e y > < K e y > C o l u m n s \ D E 1 0 < / K e y > < / a : K e y > < a : V a l u e   i : t y p e = " T a b l e W i d g e t B a s e V i e w S t a t e " / > < / a : K e y V a l u e O f D i a g r a m O b j e c t K e y a n y T y p e z b w N T n L X > < a : K e y V a l u e O f D i a g r a m O b j e c t K e y a n y T y p e z b w N T n L X > < a : K e y > < K e y > C o l u m n s \ D E 1 1 < / K e y > < / a : K e y > < a : V a l u e   i : t y p e = " T a b l e W i d g e t B a s e V i e w S t a t e " / > < / a : K e y V a l u e O f D i a g r a m O b j e c t K e y a n y T y p e z b w N T n L X > < a : K e y V a l u e O f D i a g r a m O b j e c t K e y a n y T y p e z b w N T n L X > < a : K e y > < K e y > C o l u m n s \ D E 1 2 < / 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FBD99357-5B79-4241-A6F8-BFFF0BFC66FC}">
  <ds:schemaRefs/>
</ds:datastoreItem>
</file>

<file path=customXml/itemProps10.xml><?xml version="1.0" encoding="utf-8"?>
<ds:datastoreItem xmlns:ds="http://schemas.openxmlformats.org/officeDocument/2006/customXml" ds:itemID="{9FDFB66F-7DB9-48CA-BCAD-A031DC8B5A2C}">
  <ds:schemaRefs/>
</ds:datastoreItem>
</file>

<file path=customXml/itemProps11.xml><?xml version="1.0" encoding="utf-8"?>
<ds:datastoreItem xmlns:ds="http://schemas.openxmlformats.org/officeDocument/2006/customXml" ds:itemID="{BD5A3F20-A0A1-4DBD-94F1-CD5E8D62724C}">
  <ds:schemaRefs/>
</ds:datastoreItem>
</file>

<file path=customXml/itemProps12.xml><?xml version="1.0" encoding="utf-8"?>
<ds:datastoreItem xmlns:ds="http://schemas.openxmlformats.org/officeDocument/2006/customXml" ds:itemID="{81538761-A357-4D34-B32B-E874FD912E4A}">
  <ds:schemaRefs/>
</ds:datastoreItem>
</file>

<file path=customXml/itemProps2.xml><?xml version="1.0" encoding="utf-8"?>
<ds:datastoreItem xmlns:ds="http://schemas.openxmlformats.org/officeDocument/2006/customXml" ds:itemID="{BF53CA59-05A0-476C-9E2C-70BC6E2019B8}">
  <ds:schemaRefs/>
</ds:datastoreItem>
</file>

<file path=customXml/itemProps3.xml><?xml version="1.0" encoding="utf-8"?>
<ds:datastoreItem xmlns:ds="http://schemas.openxmlformats.org/officeDocument/2006/customXml" ds:itemID="{0A76EAC3-000C-4460-ACB0-112D9B757CE2}">
  <ds:schemaRefs/>
</ds:datastoreItem>
</file>

<file path=customXml/itemProps4.xml><?xml version="1.0" encoding="utf-8"?>
<ds:datastoreItem xmlns:ds="http://schemas.openxmlformats.org/officeDocument/2006/customXml" ds:itemID="{7D4F594E-CF3D-437C-940F-C06421BAD074}">
  <ds:schemaRefs/>
</ds:datastoreItem>
</file>

<file path=customXml/itemProps5.xml><?xml version="1.0" encoding="utf-8"?>
<ds:datastoreItem xmlns:ds="http://schemas.openxmlformats.org/officeDocument/2006/customXml" ds:itemID="{88D83557-6C38-4D60-BE0B-9BCC4197E87A}">
  <ds:schemaRefs/>
</ds:datastoreItem>
</file>

<file path=customXml/itemProps6.xml><?xml version="1.0" encoding="utf-8"?>
<ds:datastoreItem xmlns:ds="http://schemas.openxmlformats.org/officeDocument/2006/customXml" ds:itemID="{0B9AA3D0-0C6E-493E-A950-15ECB794D3BC}">
  <ds:schemaRefs>
    <ds:schemaRef ds:uri="http://schemas.microsoft.com/DataMashup"/>
  </ds:schemaRefs>
</ds:datastoreItem>
</file>

<file path=customXml/itemProps7.xml><?xml version="1.0" encoding="utf-8"?>
<ds:datastoreItem xmlns:ds="http://schemas.openxmlformats.org/officeDocument/2006/customXml" ds:itemID="{D8B96E74-AB66-409C-9F64-04D4AACA8F2C}">
  <ds:schemaRefs/>
</ds:datastoreItem>
</file>

<file path=customXml/itemProps8.xml><?xml version="1.0" encoding="utf-8"?>
<ds:datastoreItem xmlns:ds="http://schemas.openxmlformats.org/officeDocument/2006/customXml" ds:itemID="{FFB3BCE2-2B41-422C-9222-DAC85A027659}">
  <ds:schemaRefs/>
</ds:datastoreItem>
</file>

<file path=customXml/itemProps9.xml><?xml version="1.0" encoding="utf-8"?>
<ds:datastoreItem xmlns:ds="http://schemas.openxmlformats.org/officeDocument/2006/customXml" ds:itemID="{E3E9A23F-41AB-4D52-AA6C-ECBD8B030A2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included_all_short_check</vt:lpstr>
      <vt:lpstr>data extraction items</vt:lpstr>
      <vt:lpstr>data</vt:lpstr>
      <vt:lpstr>data_old</vt:lpstr>
      <vt:lpstr>datasets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Barbosa Sousa</dc:creator>
  <cp:lastModifiedBy>Ricardo Barbosa Sousa</cp:lastModifiedBy>
  <dcterms:created xsi:type="dcterms:W3CDTF">2015-06-05T18:17:20Z</dcterms:created>
  <dcterms:modified xsi:type="dcterms:W3CDTF">2022-08-30T13:58:17Z</dcterms:modified>
</cp:coreProperties>
</file>