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discussion\"/>
    </mc:Choice>
  </mc:AlternateContent>
  <xr:revisionPtr revIDLastSave="0" documentId="13_ncr:1_{55398C61-615E-4D92-B363-0AA08FA38CC6}" xr6:coauthVersionLast="47" xr6:coauthVersionMax="47" xr10:uidLastSave="{00000000-0000-0000-0000-000000000000}"/>
  <bookViews>
    <workbookView xWindow="-120" yWindow="-120" windowWidth="29040" windowHeight="15720" activeTab="4" xr2:uid="{00000000-000D-0000-FFFF-FFFF00000000}"/>
  </bookViews>
  <sheets>
    <sheet name="datasets" sheetId="2" r:id="rId1"/>
    <sheet name="datasets-analysis" sheetId="1" r:id="rId2"/>
    <sheet name="distance-time-analysis" sheetId="4" r:id="rId3"/>
    <sheet name="ground-truth-analysis" sheetId="5" r:id="rId4"/>
    <sheet name="organization"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5" l="1"/>
  <c r="G14" i="5"/>
  <c r="G7" i="5"/>
  <c r="G15" i="5"/>
  <c r="G16" i="5"/>
  <c r="G11" i="5"/>
  <c r="G4" i="5"/>
  <c r="G17" i="5"/>
  <c r="G12" i="5"/>
  <c r="G10" i="5"/>
  <c r="G13" i="5"/>
  <c r="G5" i="5"/>
  <c r="G8" i="5"/>
  <c r="G6" i="5"/>
  <c r="G18" i="5"/>
  <c r="F9" i="5"/>
  <c r="F14" i="5"/>
  <c r="F7" i="5"/>
  <c r="F15" i="5"/>
  <c r="F16" i="5"/>
  <c r="F11" i="5"/>
  <c r="F4" i="5"/>
  <c r="F17" i="5"/>
  <c r="F12" i="5"/>
  <c r="F10" i="5"/>
  <c r="F13" i="5"/>
  <c r="F5" i="5"/>
  <c r="F8" i="5"/>
  <c r="F6" i="5"/>
  <c r="F18" i="5"/>
  <c r="E9" i="5"/>
  <c r="E14" i="5"/>
  <c r="E7" i="5"/>
  <c r="E15" i="5"/>
  <c r="E16" i="5"/>
  <c r="E11" i="5"/>
  <c r="E4" i="5"/>
  <c r="E17" i="5"/>
  <c r="E12" i="5"/>
  <c r="E10" i="5"/>
  <c r="E13" i="5"/>
  <c r="E5" i="5"/>
  <c r="E8" i="5"/>
  <c r="E6" i="5"/>
  <c r="E18" i="5"/>
  <c r="AH4" i="2" l="1"/>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l="1"/>
  <c r="G10" i="3" l="1"/>
  <c r="H10" i="3"/>
  <c r="I10" i="3"/>
  <c r="J10" i="3"/>
  <c r="K10" i="3"/>
  <c r="L10" i="3"/>
  <c r="M10" i="3"/>
  <c r="N10" i="3"/>
  <c r="O10" i="3"/>
  <c r="P10" i="3"/>
  <c r="Q10" i="3"/>
  <c r="R10" i="3"/>
  <c r="S10" i="3"/>
  <c r="T10" i="3"/>
  <c r="U10" i="3"/>
  <c r="F10" i="3"/>
  <c r="H47" i="2"/>
  <c r="I47" i="2"/>
  <c r="J47" i="2"/>
  <c r="K47" i="2"/>
  <c r="L47" i="2"/>
  <c r="M47" i="2"/>
  <c r="N47" i="2"/>
  <c r="O47" i="2"/>
  <c r="P47" i="2"/>
  <c r="Q47" i="2"/>
  <c r="R47" i="2"/>
  <c r="S47" i="2"/>
  <c r="T47" i="2"/>
  <c r="U47" i="2"/>
  <c r="V47" i="2"/>
  <c r="G47" i="2"/>
  <c r="AI5" i="1"/>
  <c r="AI6" i="1"/>
  <c r="AC14" i="1"/>
  <c r="AC15" i="1"/>
  <c r="AC16" i="1"/>
  <c r="AC17" i="1"/>
  <c r="AC8" i="1"/>
  <c r="AC6" i="1"/>
  <c r="AC9" i="1"/>
  <c r="AC18" i="1"/>
  <c r="AC10" i="1"/>
  <c r="AC7" i="1"/>
  <c r="AC19" i="1"/>
  <c r="AC5" i="1"/>
  <c r="AC11" i="1"/>
  <c r="AC20" i="1"/>
  <c r="AC21" i="1"/>
  <c r="AC12" i="1"/>
  <c r="AC22" i="1"/>
  <c r="AC13" i="1"/>
  <c r="AC23" i="1"/>
  <c r="AC24" i="1"/>
  <c r="X8" i="1"/>
  <c r="X9" i="1"/>
  <c r="X5" i="1"/>
  <c r="X10" i="1"/>
  <c r="X11" i="1"/>
  <c r="X12" i="1"/>
  <c r="X6" i="1"/>
  <c r="X7" i="1"/>
  <c r="X13" i="1"/>
  <c r="X14" i="1"/>
  <c r="X15" i="1"/>
  <c r="X16" i="1"/>
  <c r="X17" i="1"/>
  <c r="X18" i="1"/>
  <c r="S12" i="1"/>
  <c r="S7" i="1"/>
  <c r="S5" i="1"/>
  <c r="S16" i="1"/>
  <c r="S17" i="1"/>
  <c r="S18" i="1"/>
  <c r="S13" i="1"/>
  <c r="S19" i="1"/>
  <c r="S20" i="1"/>
  <c r="S8" i="1"/>
  <c r="S21" i="1"/>
  <c r="S6" i="1"/>
  <c r="S9" i="1"/>
  <c r="S14" i="1"/>
  <c r="S22" i="1"/>
  <c r="S23" i="1"/>
  <c r="S10" i="1"/>
  <c r="S24" i="1"/>
  <c r="S11" i="1"/>
  <c r="S15" i="1"/>
  <c r="S25" i="1"/>
  <c r="N8" i="1"/>
  <c r="N6" i="1"/>
  <c r="N9" i="1"/>
  <c r="N5" i="1"/>
  <c r="N10" i="1"/>
  <c r="N11" i="1"/>
  <c r="N12" i="1"/>
  <c r="N13" i="1"/>
  <c r="N7" i="1"/>
  <c r="N14" i="1"/>
  <c r="I16" i="1"/>
  <c r="I21" i="1"/>
  <c r="I6" i="1"/>
  <c r="I8" i="1"/>
  <c r="I9" i="1"/>
  <c r="I13" i="1"/>
  <c r="I22" i="1"/>
  <c r="I17" i="1"/>
  <c r="I23" i="1"/>
  <c r="I5" i="1"/>
  <c r="I10" i="1"/>
  <c r="I24" i="1"/>
  <c r="I11" i="1"/>
  <c r="I25" i="1"/>
  <c r="I26" i="1"/>
  <c r="I18" i="1"/>
  <c r="I14" i="1"/>
  <c r="I27" i="1"/>
  <c r="I28" i="1"/>
  <c r="I12" i="1"/>
  <c r="I29" i="1"/>
  <c r="I19" i="1"/>
  <c r="I30" i="1"/>
  <c r="I31" i="1"/>
  <c r="I32" i="1"/>
  <c r="I7" i="1"/>
  <c r="I15" i="1"/>
  <c r="I20" i="1"/>
  <c r="I33" i="1"/>
  <c r="I34" i="1"/>
  <c r="I35" i="1"/>
  <c r="I36" i="1"/>
  <c r="D31" i="1"/>
  <c r="D16" i="1"/>
  <c r="D11" i="1"/>
  <c r="D26" i="1"/>
  <c r="D32" i="1"/>
  <c r="D5" i="1"/>
  <c r="D8" i="1"/>
  <c r="D9" i="1"/>
  <c r="D17" i="1"/>
  <c r="D33" i="1"/>
  <c r="D21" i="1"/>
  <c r="D22" i="1"/>
  <c r="D34" i="1"/>
  <c r="D18" i="1"/>
  <c r="D7" i="1"/>
  <c r="D4" i="1"/>
  <c r="D35" i="1"/>
  <c r="D10" i="1"/>
  <c r="D36" i="1"/>
  <c r="D12" i="1"/>
  <c r="D13" i="1"/>
  <c r="D27" i="1"/>
  <c r="D28" i="1"/>
  <c r="D14" i="1"/>
  <c r="D37" i="1"/>
  <c r="D38" i="1"/>
  <c r="D15" i="1"/>
  <c r="D29" i="1"/>
  <c r="D23" i="1"/>
  <c r="D19" i="1"/>
  <c r="D39" i="1"/>
  <c r="D40" i="1"/>
  <c r="D41" i="1"/>
  <c r="D24" i="1"/>
  <c r="D6" i="1"/>
  <c r="D42" i="1"/>
  <c r="D43" i="1"/>
  <c r="D20" i="1"/>
  <c r="D25" i="1"/>
  <c r="D30" i="1"/>
  <c r="D44" i="1"/>
  <c r="D45" i="1"/>
  <c r="D46" i="1"/>
  <c r="AC24" i="2"/>
</calcChain>
</file>

<file path=xl/sharedStrings.xml><?xml version="1.0" encoding="utf-8"?>
<sst xmlns="http://schemas.openxmlformats.org/spreadsheetml/2006/main" count="2090" uniqueCount="538">
  <si>
    <t>dataset</t>
  </si>
  <si>
    <t>sensors</t>
  </si>
  <si>
    <t>calib</t>
  </si>
  <si>
    <t>(km)</t>
  </si>
  <si>
    <t>(h)</t>
  </si>
  <si>
    <t>(d/m/y)</t>
  </si>
  <si>
    <t>camera</t>
  </si>
  <si>
    <t>laser</t>
  </si>
  <si>
    <t>name</t>
  </si>
  <si>
    <t>biblatex id</t>
  </si>
  <si>
    <t>long-term</t>
  </si>
  <si>
    <t>environ</t>
  </si>
  <si>
    <t>domain</t>
  </si>
  <si>
    <t xml:space="preserve">      odo</t>
  </si>
  <si>
    <t xml:space="preserve">      gray</t>
  </si>
  <si>
    <t xml:space="preserve">      color</t>
  </si>
  <si>
    <t xml:space="preserve">      mono</t>
  </si>
  <si>
    <t xml:space="preserve">      stereo</t>
  </si>
  <si>
    <t xml:space="preserve">      omni</t>
  </si>
  <si>
    <t xml:space="preserve">      rgbd</t>
  </si>
  <si>
    <t xml:space="preserve">      thermal</t>
  </si>
  <si>
    <t xml:space="preserve">      2d</t>
  </si>
  <si>
    <t xml:space="preserve">      3d</t>
  </si>
  <si>
    <t xml:space="preserve">      radar</t>
  </si>
  <si>
    <t xml:space="preserve">      sonar</t>
  </si>
  <si>
    <t xml:space="preserve">      imu</t>
  </si>
  <si>
    <t xml:space="preserve">      gps</t>
  </si>
  <si>
    <t xml:space="preserve">      intrinsic</t>
  </si>
  <si>
    <t xml:space="preserve">      extrinsic</t>
  </si>
  <si>
    <t>ground-truth</t>
  </si>
  <si>
    <t>file format</t>
  </si>
  <si>
    <t xml:space="preserve">      total dist.</t>
  </si>
  <si>
    <t xml:space="preserve">      path</t>
  </si>
  <si>
    <t xml:space="preserve">      total time</t>
  </si>
  <si>
    <t xml:space="preserve">      time interv.</t>
  </si>
  <si>
    <t xml:space="preserve">      #seq.</t>
  </si>
  <si>
    <t>doi</t>
  </si>
  <si>
    <t>url</t>
  </si>
  <si>
    <t>observations</t>
  </si>
  <si>
    <t>St Lucia 2007</t>
  </si>
  <si>
    <t>\citetitle{dataset:stlucia07}</t>
  </si>
  <si>
    <t>dynamic, lighting variance</t>
  </si>
  <si>
    <t>outdoor (urban)</t>
  </si>
  <si>
    <t>ground (car)</t>
  </si>
  <si>
    <t>x</t>
  </si>
  <si>
    <t>--</t>
  </si>
  <si>
    <t>10.4225/09/543DE62F1105C
10.1109/TRO.2008.2004520</t>
  </si>
  <si>
    <t>https://researchdatafinder.qut.edu.au/display/n6234 (only metadata)
https://wiki.qut.edu.au/display/cyphy/OpenRatSLAM+datasets (broken, only VPN, requires athentication)
https://svn.openslam.org/data/svn/openratslam (broken)</t>
  </si>
  <si>
    <t>no more information found, the link to the datasets does not work generally. When using an Australian VPN, even so, the dataset requires authentification</t>
  </si>
  <si>
    <t>Intel 2003</t>
  </si>
  <si>
    <t>\citetitle{dataset:intel03}</t>
  </si>
  <si>
    <t>map maintenance</t>
  </si>
  <si>
    <t>indoor (office)</t>
  </si>
  <si>
    <t>ground (robot)</t>
  </si>
  <si>
    <t>CARMEN</t>
  </si>
  <si>
    <t>http://ais.informatik.uni-freiburg.de/slamevaluation/datasets.php
http://www2.informatik.uni-freiburg.de/~stachnis/datasets.html
http://www.ipb.uni-bonn.de/datasets/</t>
  </si>
  <si>
    <t>total distance info retrieved from https://www.mrpt.org/robotics_datasets. For CARMEN formats, total time retrieved from seeing log files</t>
  </si>
  <si>
    <t>FHW</t>
  </si>
  <si>
    <t>\citetitle{dataset:fhw}</t>
  </si>
  <si>
    <t>indoor (museum)</t>
  </si>
  <si>
    <t>ground (TOURBOT)</t>
  </si>
  <si>
    <t>http://www.ipb.uni-bonn.de/datasets/
http://www2.informatik.uni-freiburg.de/~stachnis/datasets.html
https://www.aaai.org/Papers/AAAI/1998/AAAI98-002.pdf
10.1023/A:1026272605502 (TOURBOT)</t>
  </si>
  <si>
    <t>FR079</t>
  </si>
  <si>
    <t>\citetitle{dataset:fr079}</t>
  </si>
  <si>
    <t>https://dspace.mit.edu/handle/1721.1/62236
http://www.ipb.uni-bonn.de/datasets/
http://www2.informatik.uni-freiburg.de/~stachnis/datasets.html</t>
  </si>
  <si>
    <t>FR101</t>
  </si>
  <si>
    <t>\citetitle{dataset:fr101}</t>
  </si>
  <si>
    <t>http://www.ipb.uni-bonn.de/datasets/
http://www2.informatik.uni-freiburg.de/~stachnis/datasets.html</t>
  </si>
  <si>
    <t>New College</t>
  </si>
  <si>
    <t>\citetitle{dataset:newcollege}</t>
  </si>
  <si>
    <t>outdoor (campus)</t>
  </si>
  <si>
    <t>ground (Segway)</t>
  </si>
  <si>
    <t>GPS</t>
  </si>
  <si>
    <t>plain text (non-image), png (stereo), jpg (omni)</t>
  </si>
  <si>
    <t>10.1177/0278364909103911</t>
  </si>
  <si>
    <t>https://ori.ox.ac.uk/publications/datasets/
https://ori.ox.ac.uk/media/4682/ijrrdatapaper09.pdf
https://academictorrents.com/details/9e738f5ef5f1412974ab793f315450bc8da76e73
http://www.robots.ox.ac.uk/NewCollegeData (broken)</t>
  </si>
  <si>
    <t>TUM RGBD</t>
  </si>
  <si>
    <t>\citetitle{dataset:tum-rgbd}</t>
  </si>
  <si>
    <t>indoor (office, industrial hall)</t>
  </si>
  <si>
    <t>ground (handheld, Pioneer 3)</t>
  </si>
  <si>
    <t>10.1109/IROS.2012.6385773</t>
  </si>
  <si>
    <t>https://vision.in.tum.de/data/datasets/rgbd-dataset
https://www.mrpt.org/Collection_of_Kinect_RGBD_datasets_with_ground_truth_CVPR_TUM_2011</t>
  </si>
  <si>
    <t>COLD</t>
  </si>
  <si>
    <t>\citetitle{dataset:cold}</t>
  </si>
  <si>
    <t>dynamic, lighting variance, weather variance</t>
  </si>
  <si>
    <t>ground (Pioneer 3, ATRV Mini, PeopleBot)</t>
  </si>
  <si>
    <t>plain text (non-image), jpg (image)</t>
  </si>
  <si>
    <t>10.1177/0278364909103912</t>
  </si>
  <si>
    <t>https://www.cas.kth.se/COLD/
https://doi.org/10.1177/0278364909103912</t>
  </si>
  <si>
    <t>Bicocca (indoor)</t>
  </si>
  <si>
    <t>\citetitle{dataset:bicocca-indoor}</t>
  </si>
  <si>
    <t>ground (Robocom)</t>
  </si>
  <si>
    <t>plain text (non-image), png (image)</t>
  </si>
  <si>
    <t>3d</t>
  </si>
  <si>
    <t>http://www.rawseeds.org/rs/datasets/view/6</t>
  </si>
  <si>
    <t>New College (FAB-MAP)</t>
  </si>
  <si>
    <t>\citetitle{dataset:new-college-fabmap}</t>
  </si>
  <si>
    <t>dynamic, lighting variance, viewpoint variance</t>
  </si>
  <si>
    <t>10.1177/0278364908090961</t>
  </si>
  <si>
    <t>https://www.robots.ox.ac.uk/~mobile/IJRR_2008_Dataset/data.html</t>
  </si>
  <si>
    <t>this dataset is not the same as the original New College!</t>
  </si>
  <si>
    <t>City Center (FAB-MAP)</t>
  </si>
  <si>
    <t>\citetitle{dataset:city-center-fabmap}</t>
  </si>
  <si>
    <t>MIT Kilian Court</t>
  </si>
  <si>
    <t>\citetitle{dataset:mit-kilian}</t>
  </si>
  <si>
    <t>10.1177/0278364904049393</t>
  </si>
  <si>
    <t>http://ais.informatik.uni-freiburg.de/slamevaluation/datasets.php
https://lucacarlone.mit.edu/datasets/</t>
  </si>
  <si>
    <t>albert-b-laser-vision</t>
  </si>
  <si>
    <t>\citetitle{dataset:albert-b}</t>
  </si>
  <si>
    <t>map maintenance, lighting variance</t>
  </si>
  <si>
    <t>ground (iRobot B21r)</t>
  </si>
  <si>
    <t>CARMEN (non-image), jpg (image)</t>
  </si>
  <si>
    <t>http://hdl.handle.net/1721.1/62291</t>
  </si>
  <si>
    <t>CoBots</t>
  </si>
  <si>
    <t>\citetitle{dataset:cobot}</t>
  </si>
  <si>
    <t>ROS bag</t>
  </si>
  <si>
    <t>2y3m</t>
  </si>
  <si>
    <t>10.1177/0278364913503892</t>
  </si>
  <si>
    <t>https://www.cs.cmu.edu/~coral/cobot/data.html</t>
  </si>
  <si>
    <t>MIT Stata Center</t>
  </si>
  <si>
    <t>\citetitle{dataset:mit-stata}</t>
  </si>
  <si>
    <t>ground (PR2)</t>
  </si>
  <si>
    <t>1y9m</t>
  </si>
  <si>
    <t>10.1177/0278364913509035</t>
  </si>
  <si>
    <t>http://projects.csail.mit.edu/stata/</t>
  </si>
  <si>
    <t>KITTI</t>
  </si>
  <si>
    <t>\citetitle{dataset:kitti}</t>
  </si>
  <si>
    <t>png (image), binary (laser), plain text (imu, gps)</t>
  </si>
  <si>
    <t>8d</t>
  </si>
  <si>
    <t>10.1177/0278364913491297</t>
  </si>
  <si>
    <t>http://www.cvlibs.net/datasets/kitti/</t>
  </si>
  <si>
    <t>considered city + residential + road</t>
  </si>
  <si>
    <t>CMU-VL</t>
  </si>
  <si>
    <t>\citetitle{dataset:cmu-vl}</t>
  </si>
  <si>
    <t>dynamic, lighting variance, seasonal variance</t>
  </si>
  <si>
    <t>1y</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</si>
  <si>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</si>
  <si>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</si>
  <si>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</si>
  <si>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Oxford RobotCar</t>
  </si>
  <si>
    <t>\citetitle{dataset:oxford-robotcar}</t>
  </si>
  <si>
    <t>dynamic, lighting variance, seasonal variance, weather variance</t>
  </si>
  <si>
    <t>png (image), binary (laser), plain text (imu, gps, odo)</t>
  </si>
  <si>
    <t>1y8m</t>
  </si>
  <si>
    <t>10.1177/0278364916679498</t>
  </si>
  <si>
    <t>https://robotcar-dataset.robots.ox.ac.uk/
https://ori.ox.ac.uk/publications/datasets/</t>
  </si>
  <si>
    <t>CMU-Seasons</t>
  </si>
  <si>
    <t>\citetitle{dataset:cmu-seasons}</t>
  </si>
  <si>
    <t>jpg (image)</t>
  </si>
  <si>
    <t>330d</t>
  </si>
  <si>
    <t>10.1109/CVPR.2018.00897</t>
  </si>
  <si>
    <t>https://www.visuallocalization.net/datasets/</t>
  </si>
  <si>
    <t>subset of CMU-VL dataset</t>
  </si>
  <si>
    <t>RobotCar Seasons</t>
  </si>
  <si>
    <t>\citetitle{dataset:robotcar-seasons}</t>
  </si>
  <si>
    <t>178d</t>
  </si>
  <si>
    <t>subset of Oxford RobotCar dataset</t>
  </si>
  <si>
    <t>Nordlandsbanen</t>
  </si>
  <si>
    <t>\citetitle{dataset:nordlandsbanen}</t>
  </si>
  <si>
    <t>lighting variance, seasonal variance, weather variance</t>
  </si>
  <si>
    <t>outdoor (railway)</t>
  </si>
  <si>
    <t>ground (train)</t>
  </si>
  <si>
    <t>mp4 (video stream), plain text (gps)</t>
  </si>
  <si>
    <t>https://nrkbeta.no/2013/01/15/nordlandsbanen-minute-by-minute-season-by-season/</t>
  </si>
  <si>
    <t>4 seasons (time interval not clear)</t>
  </si>
  <si>
    <t>Malaga 2009</t>
  </si>
  <si>
    <t>\citetitle{dataset:malaga-2009}</t>
  </si>
  <si>
    <t>outdoor (parking, campus)</t>
  </si>
  <si>
    <t>Rawlog MRPT</t>
  </si>
  <si>
    <t>10.1007/s10514-009-9138-7</t>
  </si>
  <si>
    <t>https://www.mrpt.org/malaga_dataset_2009</t>
  </si>
  <si>
    <t>Ford Campus</t>
  </si>
  <si>
    <t>\citetitle{dataset:ford}</t>
  </si>
  <si>
    <t>outdoor (campus, urban)</t>
  </si>
  <si>
    <t>LCM log</t>
  </si>
  <si>
    <t>2m</t>
  </si>
  <si>
    <t>10.1177/0278364911400640</t>
  </si>
  <si>
    <t>http://robots.engin.umich.edu/SoftwareData/Ford
https://academictorrents.com/details/9aeefe49b754722eb5c051e77bacc5d75eca3ef2</t>
  </si>
  <si>
    <t>NCLT</t>
  </si>
  <si>
    <t>\citetitle{dataset:nclt}</t>
  </si>
  <si>
    <t>indoor, outdoor (campus)</t>
  </si>
  <si>
    <t>binary (laser), tiff (image), plain text (non-laser or image)</t>
  </si>
  <si>
    <t>1y4m</t>
  </si>
  <si>
    <t>10.1177/0278364915614638</t>
  </si>
  <si>
    <t>http://robots.engin.umich.edu/nclt/</t>
  </si>
  <si>
    <t>Gardens Point Campus</t>
  </si>
  <si>
    <t>\citetitle{dataset:gardens-qut}</t>
  </si>
  <si>
    <t>ground (handheld)</t>
  </si>
  <si>
    <t>ground-plane position</t>
  </si>
  <si>
    <t>png (images), plain text (ground plane)</t>
  </si>
  <si>
    <t>10.5281/zenodo.4561862</t>
  </si>
  <si>
    <t>https://wiki.qut.edu.au/display/raq/Day+and+Night+with+Lateral+Pose+Change+Datasets (broken)
https://zenodo.org/record/4561862#.YujxxmPMK3A</t>
  </si>
  <si>
    <t>Witham Wharf RGB-D</t>
  </si>
  <si>
    <t>\citetitle{dataset:lcas-strands}</t>
  </si>
  <si>
    <t>ground (SCITOS-G5)</t>
  </si>
  <si>
    <t>1y1m</t>
  </si>
  <si>
    <t>10.1109/IROS.2014.6943205</t>
  </si>
  <si>
    <t>https://lcas.lincoln.ac.uk/nextcloud/shared/datasets/</t>
  </si>
  <si>
    <t>EuRoC</t>
  </si>
  <si>
    <t>\citetitle{dataset:euroc}</t>
  </si>
  <si>
    <t>lighting variance</t>
  </si>
  <si>
    <t>indoor (industrial hall, office)</t>
  </si>
  <si>
    <t>air (AscTec Firefly)</t>
  </si>
  <si>
    <t>10.1177/0278364915620033</t>
  </si>
  <si>
    <t>https://projects.asl.ethz.ch/datasets/doku.php?id=kmavvisualinertialdatasets</t>
  </si>
  <si>
    <t>UTIAS Multi-Robot</t>
  </si>
  <si>
    <t>\citetitle{dataset:utias}</t>
  </si>
  <si>
    <t>lighting variance, viewpoint variance</t>
  </si>
  <si>
    <t>indoor (empty space)</t>
  </si>
  <si>
    <t>ground (iRobot Create)</t>
  </si>
  <si>
    <t>jpg (image), dat (non-image)</t>
  </si>
  <si>
    <t>10.1177/0278364911398404</t>
  </si>
  <si>
    <t>http://asrl.utias.utoronto.ca/datasets/mrclam/
ftp://asrl3.utias.utoronto.ca/MRCLAM/</t>
  </si>
  <si>
    <t>Alderley</t>
  </si>
  <si>
    <t>\citetitle{dataset:alderley}</t>
  </si>
  <si>
    <t>10.1109/ICRA.2012.6224623</t>
  </si>
  <si>
    <t>https://researchdata.edu.au/vehicle-dataset-vision-frame-correspondences/448386 (only metadata)
https://researchdatafinder.qut.edu.au/display/n5850 (only metadata)
https://wiki.qut.edu.au/display/cyphy/Michael+Milford+Datasets+and+Downloads (broken)</t>
  </si>
  <si>
    <t>no link was found to download the data and verify the format</t>
  </si>
  <si>
    <t>FAS</t>
  </si>
  <si>
    <t>\citetitle{dataset:fas}</t>
  </si>
  <si>
    <t>3y</t>
  </si>
  <si>
    <t>10.1109/TRO.2017.2788045</t>
  </si>
  <si>
    <t>https://goo.gl/1Jf3kI (requires access)
https://goo.gl/AvZvjc (requires access)
https://goo.gl/Y2I6CI (requires access)</t>
  </si>
  <si>
    <t>none of the Drive links are possible to access it, even when sending message through the Drive form</t>
  </si>
  <si>
    <t>Kudamm</t>
  </si>
  <si>
    <t>\citetitle{dataset:kudamm}</t>
  </si>
  <si>
    <t>10.15607/RSS.2015.XI.022
10.1109/IROS.2017.8202131</t>
  </si>
  <si>
    <t>http://imr.ciirc.cvut.cz/Datasets/Ssm-vpr
https://github.com/Ahmedest61/CNN-Region-VLAD-VPR/tree/master/berlin_kudamm
https://arxiv.org/pdf/1903.09107.pdf</t>
  </si>
  <si>
    <t>MulRan</t>
  </si>
  <si>
    <t>\citetitle{dataset:mulran}</t>
  </si>
  <si>
    <t>dynamic</t>
  </si>
  <si>
    <t>binary (laser), CSV (global pose, radar ray), png (radar polar image)</t>
  </si>
  <si>
    <t>2m15d</t>
  </si>
  <si>
    <t>10.1109/ICRA40945.2020.9197298</t>
  </si>
  <si>
    <t>https://sites.google.com/view/mulran-pr</t>
  </si>
  <si>
    <t>RTK-GPS using a virtual reference station GPS (VRS-GPS)</t>
  </si>
  <si>
    <t>YQ21</t>
  </si>
  <si>
    <t>\citetitle{dataset:yq21}</t>
  </si>
  <si>
    <t>RTK-GPS</t>
  </si>
  <si>
    <t>binary (laser), jpg (images), plain text (gps)</t>
  </si>
  <si>
    <t>1w</t>
  </si>
  <si>
    <t>https://tangli.site/projects/academic/yq21/</t>
  </si>
  <si>
    <t>CBD</t>
  </si>
  <si>
    <t>\citetitle{dataset:cbd}</t>
  </si>
  <si>
    <t>ground</t>
  </si>
  <si>
    <t>png (images)</t>
  </si>
  <si>
    <t>10.1109/ACCESS.2019.2937967</t>
  </si>
  <si>
    <t>https://dataverse.harvard.edu/dataset.xhtml?persistentId=doi:10.7910/DVN/NZETVT</t>
  </si>
  <si>
    <t>USyd Campus</t>
  </si>
  <si>
    <t>\citetitle{dataset:usyd}</t>
  </si>
  <si>
    <t>10.1109/MITS.2020.2990183
10.21227/sk74-7419</t>
  </si>
  <si>
    <t>http://its.acfr.usyd.edu.au/datasets-2/usyd-campus-dataset/
https://ieee-dataport.org/open-access/usyd-campus-dataset</t>
  </si>
  <si>
    <t>Lip6Indoor</t>
  </si>
  <si>
    <t>\citetitle{dataset:lip6indoor}</t>
  </si>
  <si>
    <t>viewpoint variance</t>
  </si>
  <si>
    <t>ppm (images)</t>
  </si>
  <si>
    <t>10.1109/TRO.2008.2004514</t>
  </si>
  <si>
    <t>http://cogrob.ensta-paris.fr/loopclosure.html</t>
  </si>
  <si>
    <t>Lip6Outdoor</t>
  </si>
  <si>
    <t>\citetitle{dataset:lip6outdoor}</t>
  </si>
  <si>
    <t>KAIST</t>
  </si>
  <si>
    <t>\citetitle{dataset:kaist}</t>
  </si>
  <si>
    <t>png (images), plain text (imu, gps)</t>
  </si>
  <si>
    <t>18d</t>
  </si>
  <si>
    <t>https://sites.google.com/site/alldaydataset/ (requires registration through Google form)
https://www.researchgate.net/publication/282147318_All-Day_Visual_Place_Recognition_Benchmark_Dataset_and_Baseline</t>
  </si>
  <si>
    <t>Bonn RGB-D Dynamic</t>
  </si>
  <si>
    <t>\citetitle{dataset:bonn}</t>
  </si>
  <si>
    <t>png (images, depth), plain text (imu, gps)</t>
  </si>
  <si>
    <t>10.1109/IROS40897.2019.8967590</t>
  </si>
  <si>
    <t>http://www.ipb.uni-bonn.de/data/rgbd-dynamic-dataset/</t>
  </si>
  <si>
    <t>IPLT</t>
  </si>
  <si>
    <t>\citetitle{dataset:iplt}</t>
  </si>
  <si>
    <t>outdoor (parking)</t>
  </si>
  <si>
    <t>2y</t>
  </si>
  <si>
    <t>10.5220/0010518303830387
10.1007/s11042-021-11870-4</t>
  </si>
  <si>
    <t>http://ipltuser:iplt_ro@iplt.ip.uca.fr/datasets/
https://www.scitepress.org/Papers/2021/105183/105183.pdf</t>
  </si>
  <si>
    <t>RADIATE</t>
  </si>
  <si>
    <t>\citetitle{dataset:radiate}</t>
  </si>
  <si>
    <t>outdoor (parking, urban)</t>
  </si>
  <si>
    <t>10.1109/ICRA48506.2021.9562089</t>
  </si>
  <si>
    <t>http://pro.hw.ac.uk/radiate/ (requires registration through a Google forms)</t>
  </si>
  <si>
    <t>NTU VIRAL</t>
  </si>
  <si>
    <t>\citetitle{dataset:ntu}</t>
  </si>
  <si>
    <t>air (DJI M600)</t>
  </si>
  <si>
    <t>10.1177/02783649211052312</t>
  </si>
  <si>
    <t>https://ntu-aris.github.io/ntu_viral_dataset/</t>
  </si>
  <si>
    <t>Oxford Radar RobotCar</t>
  </si>
  <si>
    <t>\citetitle{dataset:robotcar-radar}</t>
  </si>
  <si>
    <t>png (image, raw laser, radar), binary (laser), plain text (imu, gps, odo)</t>
  </si>
  <si>
    <t>1m</t>
  </si>
  <si>
    <t>10.1109/ICRA40945.2020.9196884</t>
  </si>
  <si>
    <t>https://oxford-robotics-institute.github.io/radar-robotcar-dataset/
https://ori.ox.ac.uk/news/the-oxford-radar-robotcar-dataset/</t>
  </si>
  <si>
    <t>extension of the original Oxford RobotCar dataset</t>
  </si>
  <si>
    <t>Analysis of the datasets used in the included works by the article's categorization</t>
  </si>
  <si>
    <t>all</t>
  </si>
  <si>
    <t>unique</t>
  </si>
  <si>
    <t>count</t>
  </si>
  <si>
    <t>Berlin Kudamm</t>
  </si>
  <si>
    <t>appearance</t>
  </si>
  <si>
    <t>sparsity</t>
  </si>
  <si>
    <t>multi-session</t>
  </si>
  <si>
    <t>computational</t>
  </si>
  <si>
    <t>multi-robot</t>
  </si>
  <si>
    <t>use datasets</t>
  </si>
  <si>
    <t>total</t>
  </si>
  <si>
    <t>public datasets</t>
  </si>
  <si>
    <t>datasets comparison table</t>
  </si>
  <si>
    <t>see sheet datasets</t>
  </si>
  <si>
    <t>relation of datasets usage with categorization</t>
  </si>
  <si>
    <t>datasets used in &gt; 1 work</t>
  </si>
  <si>
    <t>51/76 (~67.1%) of appearance-related works used public datasets</t>
  </si>
  <si>
    <t>usage</t>
  </si>
  <si>
    <t>KITTI, Nordlandsbanen, NCLT, Oxford RobotCar, St Lucia 2007, New College, City Center (FAB-MAP), CMU-VL, YQ21, New College (FAB-MAP), MulRan, Alderley, Gardens Point Campus, Malaga 2009, COLD, Oxford Radar RobotCar</t>
  </si>
  <si>
    <t>outdoor vs indoor</t>
  </si>
  <si>
    <t>all except COLD of the datasets above have data from outdoor environments, contributes to argument appearance change is more studied and affects more in outdoor environments</t>
  </si>
  <si>
    <t>14/32 (~43.8%) of dynamic-related works used public datasets, possibly due authors wanting to have control of the tested environment dynamics and consequent impact on localization and mapping performance</t>
  </si>
  <si>
    <t>KITTI, Intel 2003, EuRoC, FR079, MIT Kilian Court, New College, MIT Stata Center, City Center (FAB-MAP), New College (FAB-MAP), NCLT, Witham Wharf RGB-D</t>
  </si>
  <si>
    <t>indoor</t>
  </si>
  <si>
    <t>KITTI, TUM RGBD, Witham Wharf RGB-D; KITTI outdoor + other two office environment with people moving for high periods of time</t>
  </si>
  <si>
    <t>percentage</t>
  </si>
  <si>
    <t>TUM RGBD, Witham Wharf RGB-D, Bonn RGB-D Dynamic, CoBots, EuRoC, MIT Stata Center, NCLT (also has outdoor); advantage of indoor environments is possibility of having motion tracking systems / external systems to have high confidence gt data over robot's pose and its behavior within dynamic environ</t>
  </si>
  <si>
    <t>7/10 (70%) of the datasets used in dynamic-related works have indoor, with 6 of them exclusivly in that type of environments</t>
  </si>
  <si>
    <t>type of environment</t>
  </si>
  <si>
    <t>6 of exclusively indoor are from office (regular office, university, laboratory, etc.) environments</t>
  </si>
  <si>
    <t>other datasets not used</t>
  </si>
  <si>
    <t>dynamic, map maintenance, lighting variance, seasonal variance</t>
  </si>
  <si>
    <t xml:space="preserve">32/43 (~74.4%) datasets we considered having dynamic elements, based on their description; from these 25 have outdoor and 9 have indoor environments data; the 11 datasets we considered not having dynamic elements </t>
  </si>
  <si>
    <t>TUM RGBD, Witham Wharf RGB-D, Bonn RGB-D Dynamic are highly dynamic; CoBots and MIT Stata Center, given their acquisition over 1y at least and in indoor environments, are also useful to evalute behavior in dynamic environ</t>
  </si>
  <si>
    <t>useful</t>
  </si>
  <si>
    <t>possibly useful</t>
  </si>
  <si>
    <t>possibly most useful</t>
  </si>
  <si>
    <t>seasonal data</t>
  </si>
  <si>
    <t>KITTI (benchmarking, but probably not most useful in long-term timeframe), NCLT, St Lucia 2007, New College, City Center and New College (due to being used in several articles + given benchmark results), CMU-VL, YQ21, MulRan, Oxford Radar RobotCar (add radar to original dataset)</t>
  </si>
  <si>
    <t>Nordlandsbanen, FAS, CMU-VL (superset relative to CMU Seasons), COLD (seasonal + diff locations) + IPLT (recent method of over than 2y of time interval containing 127 runs</t>
  </si>
  <si>
    <t>indoor vs outdoor</t>
  </si>
  <si>
    <t>sensorization</t>
  </si>
  <si>
    <t>experiment data</t>
  </si>
  <si>
    <t>distance and timeframe long-term considerations</t>
  </si>
  <si>
    <t>total distance</t>
  </si>
  <si>
    <t>path</t>
  </si>
  <si>
    <t>total time</t>
  </si>
  <si>
    <t>time interval</t>
  </si>
  <si>
    <t>self-experiments OR non-public datasets (other experiments)</t>
  </si>
  <si>
    <t>91/144 (~63.2%) of the included works in the review used public datasets; importance of public datasets given by "direct" comparison between methods (even though it can depend on the authors' experimental configuration, also existence of differences when authors implement previous works for comparisons)</t>
  </si>
  <si>
    <t>multi-session and computational</t>
  </si>
  <si>
    <t>does not make sense to talk these topics here, given that these two catogories are more related ; even so, a multi-session dataset can be viewed as a multiple runs dataset (however, multiple runs does not mean that the dataset tests the kidnapped robot problem / global localization)</t>
  </si>
  <si>
    <t>although none of the multi-robot methods found used the UTIAS Multi-Robot, this dataset acquires data from 5 robots in an indoor environment subject to lighting variance and other issues related to vision localization (e.g., motion bluer or contrast, etc.)</t>
  </si>
  <si>
    <t>does not make sense evaluate this when #works multi-session =12 - even though 7/12 (58.3%) use datasets, 12/144 represent &lt; 10% of included works (8.3%) + computational does not make sense correlate datasets with computational issues (possibly, only on the map size or total execution time)</t>
  </si>
  <si>
    <t>#seq &gt; 1</t>
  </si>
  <si>
    <t>19/43 (44.2%) datasets have 10 or more sequences of data acquisition; 28/43 (65.1%) have more than 1 sequence of data acquisition</t>
  </si>
  <si>
    <t>#seq = ?</t>
  </si>
  <si>
    <t>2 (RADIATE and Ford Campus) not specified in the respective article or README</t>
  </si>
  <si>
    <t>accessibility</t>
  </si>
  <si>
    <t>problem with broken links (CMU-VL, Alderley, St. Lucia - latter two probably network accessibility…, only worked with an Australian VPN but was asking for registration), registration (RADIATE, KITTI - but available instantly, FAS - no response, ) requirements</t>
  </si>
  <si>
    <t>alternative to evaluate map merging</t>
  </si>
  <si>
    <t>segment datasets by sequence or within runs and run separate mapping algorithms on each sequence / run and then merge into single map to evaluate multi-robot map merging of the algorithm (zhang-et-al:2018:1729881418780178)</t>
  </si>
  <si>
    <t>24/46 (~52.1%) of sparsity-related works used public datasets</t>
  </si>
  <si>
    <t>indoor exclusively: 11/21 (52.4%) datasets</t>
  </si>
  <si>
    <t>pose graph maintenance</t>
  </si>
  <si>
    <t>Intel 2003, FR079, MIT Kilian Court, FHW, FR101 used to evaluate graph node reduction performance; problem is that these datasets are mostly only 1 run of data acquisition</t>
  </si>
  <si>
    <t>although it would seem MIT Stata Center as a good candidate, "ound that the various changes in the robot hardware and calibration as well as minor issues like a broken inter-computer time synchronisation lead to this dataset being less consistent than the authors would have liked"</t>
  </si>
  <si>
    <t>possibly highest distance to evaluate the relation of map size if it is dependent only on the environment area size, or also related to operation time: Oxford RobotCar, CoBots (but the calibration does not seem to be well documented), maybe MulRan or YQ21 (different sensor setup)</t>
  </si>
  <si>
    <t>calibration</t>
  </si>
  <si>
    <t>for old datasets, CARMEN used given that is a Robot Navigation Toolkit (no update since 2008, http://carmen.sourceforge.net/news.html)</t>
  </si>
  <si>
    <t>ROSbag</t>
  </si>
  <si>
    <t>specific formats</t>
  </si>
  <si>
    <t>no format</t>
  </si>
  <si>
    <t>datasets that their metadata / readme / publication does not describe the file format neither has a valid link to access the files</t>
  </si>
  <si>
    <t>CSV / plain text, binary (given its efficiency and very low overhead), images; advantage that is not operating system / framework / … specific giving more liberty to the user</t>
  </si>
  <si>
    <t>plain text (non-image), png (image + depth), ROS bag</t>
  </si>
  <si>
    <t>9 datasets use this format the ain format, more comum now given the increasing use of ROS within the academy community; MulRan includes a ROSplayer for its specific format</t>
  </si>
  <si>
    <t>% distribution</t>
  </si>
  <si>
    <t>27 outdoor, 19 indoor, 16 urban, 14 office, 10 campus, 3 parking, 2 industrial hall</t>
  </si>
  <si>
    <t>other statistics</t>
  </si>
  <si>
    <t xml:space="preserve">odo can included wheel, inertial, laser, visual odometries or fusion of any of these; </t>
  </si>
  <si>
    <t>%camera</t>
  </si>
  <si>
    <t>Column1</t>
  </si>
  <si>
    <t xml:space="preserve">      uses camera?</t>
  </si>
  <si>
    <t>37/43 (86.0%) has available image data (see distribution above)</t>
  </si>
  <si>
    <t>thermal</t>
  </si>
  <si>
    <t>not very comum sensor, only 1 in the dataset, but can be useful for, e.g., buildings / installation inspections (pipes, etc.)</t>
  </si>
  <si>
    <t>radar</t>
  </si>
  <si>
    <t>more recently gaining relevance due to weather invariance</t>
  </si>
  <si>
    <t>sonar</t>
  </si>
  <si>
    <t>in the datasets used, was for ground robots; however, these sensors are more relevant in underwater environments</t>
  </si>
  <si>
    <t>omni</t>
  </si>
  <si>
    <t>interesting due to 360deg of FOV; latter obtained using an hyperbolic mirror (Biccoca hyperbolic mirror, COLD catadioptric system), joining the image of several monocular cameras + extrinsic calibration between them, or an omni camera (NCLT and Ford Campus Ladybug3 Omnidirectional Vision, New College 5-view Point Grey LadyBug 2)</t>
  </si>
  <si>
    <t>out of the 37 datasets with camera data, 25 provide intrinsic parameters - possibly due to some of them focused only on loop detection and giving only the images (CBD, City Center, CMU-VL + CMU Seasons, FAS)</t>
  </si>
  <si>
    <t>single sensor</t>
  </si>
  <si>
    <t>CARMEN (pose graph)</t>
  </si>
  <si>
    <t>tf ROS</t>
  </si>
  <si>
    <t>Bonn RGBD, Witham Wharf RGB-D, CoBots etc can have extrinsic parameters specified in the dataset, hoever, none of these specified the way they obtained these parameters</t>
  </si>
  <si>
    <t xml:space="preserve">extrinsic calibration defines the relative translation between sensors AND / OR method used for calibration; 24 of 43 provide </t>
  </si>
  <si>
    <t>12/19 (albert-b-vision, Alderley, CBD, City Center (FAB-MAP), FAS, Gardens Point Campus, Kudamm, Lip6Indoor, Lip6Outdoor, New College (FAB-MAP), Nordlandsbanen, St Lucia 2007)</t>
  </si>
  <si>
    <t>5/19 (FHW, FR079, FR101, Intel 2003, MIT Kilian Court)</t>
  </si>
  <si>
    <t>no info given relative to these</t>
  </si>
  <si>
    <t>COLD, UTIAS Multi-Robot?</t>
  </si>
  <si>
    <t>intro</t>
  </si>
  <si>
    <t>77/144 (53.5%) performed self-experiments and / or used non-public datasets; out of the 77, 53/144 (36.8%) did not use any public dataset</t>
  </si>
  <si>
    <t>explain distinction in data extraction items as a way to differentiate long-term characteristics of the authors that performed self-experiments and/or used non-public datasets</t>
  </si>
  <si>
    <t>self-experiments</t>
  </si>
  <si>
    <t>bibtex id</t>
  </si>
  <si>
    <t>bosse-zlot:2009:009</t>
  </si>
  <si>
    <t>yin-et-al:2021:3061375</t>
  </si>
  <si>
    <t>naseer-et-al:2017:7989305</t>
  </si>
  <si>
    <t>griffith-pradalier:2017:21664</t>
  </si>
  <si>
    <t>gadd-newman:2016:7759843</t>
  </si>
  <si>
    <t>ikeda-tanaka:2010:5509579</t>
  </si>
  <si>
    <t>churchill-newman:2013:0278364913499193</t>
  </si>
  <si>
    <t>paul-newman:2013:0278364913509859</t>
  </si>
  <si>
    <t>mactavish-et-al:2018:21838</t>
  </si>
  <si>
    <t>zhang-et-al:2018:8460674</t>
  </si>
  <si>
    <t>mühlfellner-et-al:2016:21595</t>
  </si>
  <si>
    <t>siva-zhang:2018:8461042</t>
  </si>
  <si>
    <t>pérez-et-al:2015:y</t>
  </si>
  <si>
    <t>ozog-et-al:2016:21582</t>
  </si>
  <si>
    <t>biber-duckett:2009:0278364908096286</t>
  </si>
  <si>
    <t>walcott-bryant-et-al:2012:6385561</t>
  </si>
  <si>
    <t>einhorn-gross:2013:6698849</t>
  </si>
  <si>
    <t>einhorn-gross:2015:008</t>
  </si>
  <si>
    <t>wang-et-al:2021:9739599</t>
  </si>
  <si>
    <t>saarinen-et-al:2013:0278364913499415</t>
  </si>
  <si>
    <t>boniardi-et-al:2019:003</t>
  </si>
  <si>
    <t>dymczyk-et-al:2016:66</t>
  </si>
  <si>
    <t>nuske-et-al:2009:20306</t>
  </si>
  <si>
    <t>pomerleau-et-al:2014:6907397</t>
  </si>
  <si>
    <t>vysotska-et-al:2015:7139576</t>
  </si>
  <si>
    <t>coulin-et-al:2022:3136241</t>
  </si>
  <si>
    <t>bacca-et-al:2013:003</t>
  </si>
  <si>
    <t>pirker-et-al:2011:6048253</t>
  </si>
  <si>
    <t>dymczyk-et-al:2015:7139575</t>
  </si>
  <si>
    <t>sun-et-al:2021:9635886</t>
  </si>
  <si>
    <t>karaoguz-bozma:2016:4</t>
  </si>
  <si>
    <t>qin-et-al:2020:9340939</t>
  </si>
  <si>
    <t>an-et-al:2016:0</t>
  </si>
  <si>
    <t>derner-et-al:2021:103676</t>
  </si>
  <si>
    <t>hochdorfer-et-al:2009:5339626</t>
  </si>
  <si>
    <t>hochdorfer-schlegel:2009</t>
  </si>
  <si>
    <t>dymczyk-et-al:2016:7759673</t>
  </si>
  <si>
    <t>ding-et-al:2019:8968550</t>
  </si>
  <si>
    <t>ali-et-al:2020:3389033</t>
  </si>
  <si>
    <t>total time (h)</t>
  </si>
  <si>
    <t>path (km)</t>
  </si>
  <si>
    <t>total dist. (km)</t>
  </si>
  <si>
    <t>berrio-et-al:2019:8814289</t>
  </si>
  <si>
    <t>santos-et-al:2016:2516594</t>
  </si>
  <si>
    <t>konolige-bowman:2009:5354121</t>
  </si>
  <si>
    <t>li-et-al:2015:7139706</t>
  </si>
  <si>
    <t>pan-et-al:2019:s19194252</t>
  </si>
  <si>
    <t>dayoub-et-al:2011:013</t>
  </si>
  <si>
    <t>sun-et-al:2018:2856268</t>
  </si>
  <si>
    <t>egger-et-al:2018:8593854</t>
  </si>
  <si>
    <t>bürki-et-al:2019:21870</t>
  </si>
  <si>
    <t>murphy-sibley:2014:6907022</t>
  </si>
  <si>
    <t>chebrolu-et-al:2018:2849603</t>
  </si>
  <si>
    <t>filliat:2007:364080</t>
  </si>
  <si>
    <t>tipaldi-et-al:2013:0278364913502830</t>
  </si>
  <si>
    <t>cao-et-al:2018:2815956</t>
  </si>
  <si>
    <t>krajník-et-al:2017:2665664</t>
  </si>
  <si>
    <t>m7</t>
  </si>
  <si>
    <t>m6</t>
  </si>
  <si>
    <t>w5</t>
  </si>
  <si>
    <t>m4</t>
  </si>
  <si>
    <t>d4</t>
  </si>
  <si>
    <t>y3</t>
  </si>
  <si>
    <t>m3</t>
  </si>
  <si>
    <t>w2</t>
  </si>
  <si>
    <t>y1m6</t>
  </si>
  <si>
    <t>y1m2</t>
  </si>
  <si>
    <t>y1</t>
  </si>
  <si>
    <t>w1</t>
  </si>
  <si>
    <t>m1</t>
  </si>
  <si>
    <t>d112</t>
  </si>
  <si>
    <t>d10</t>
  </si>
  <si>
    <t>d1</t>
  </si>
  <si>
    <t>d2</t>
  </si>
  <si>
    <t>d3</t>
  </si>
  <si>
    <t>d5</t>
  </si>
  <si>
    <t>time interv. (d/w/m/y)</t>
  </si>
  <si>
    <t>datasets</t>
  </si>
  <si>
    <t>77/144 works performed self-experiments and/or used non-public data</t>
  </si>
  <si>
    <t>43 datasets</t>
  </si>
  <si>
    <t>d8</t>
  </si>
  <si>
    <t>d330</t>
  </si>
  <si>
    <t>y2m3</t>
  </si>
  <si>
    <t>y2</t>
  </si>
  <si>
    <t>m2d15</t>
  </si>
  <si>
    <t>m2</t>
  </si>
  <si>
    <t>y1m9</t>
  </si>
  <si>
    <t>y1m8</t>
  </si>
  <si>
    <t>y1m4</t>
  </si>
  <si>
    <t>y1m1</t>
  </si>
  <si>
    <t>d18</t>
  </si>
  <si>
    <t>d178</t>
  </si>
  <si>
    <t>self/dataset</t>
  </si>
  <si>
    <t>self</t>
  </si>
  <si>
    <t>year</t>
  </si>
  <si>
    <t>external tracking system</t>
  </si>
  <si>
    <t>map model</t>
  </si>
  <si>
    <t>feature labels</t>
  </si>
  <si>
    <t>manual</t>
  </si>
  <si>
    <t>initial position</t>
  </si>
  <si>
    <t>laser-based</t>
  </si>
  <si>
    <t>no pruning</t>
  </si>
  <si>
    <t>simulation</t>
  </si>
  <si>
    <t>SLAM-based</t>
  </si>
  <si>
    <t>map</t>
  </si>
  <si>
    <t>targeted speed</t>
  </si>
  <si>
    <t>position</t>
  </si>
  <si>
    <t>map model, laser-based</t>
  </si>
  <si>
    <t>GPS, manual</t>
  </si>
  <si>
    <t>laser-based, manual</t>
  </si>
  <si>
    <t>RTK-GPS, SLAM-based</t>
  </si>
  <si>
    <t>bosse-zlot:2009:009, yin-et-al:2021:3061375, naseer-et-al:2017:7989305, griffith-pradalier:2017:21664, gadd-newman:2016:7759843 + Nordlandsbanen, Oxford RobotCar, Oxford Radar RobotCar, NCLT, CoBots, FAS</t>
  </si>
  <si>
    <t>&gt;= 100km</t>
  </si>
  <si>
    <t>specified?</t>
  </si>
  <si>
    <t>repetitive path for data acquisition</t>
  </si>
  <si>
    <t>&gt;= 1km</t>
  </si>
  <si>
    <t>ikeda-tanaka:2010:5509579, yin-et-al:2021:3061375, pomerleau-et-al:2014:6907397 + Nordlandsbanen, RobotCar Seasons, Oxford RobotCar, Oxford Radar RobotCar, CMU-Seasons, CMU-VL, Alderley</t>
  </si>
  <si>
    <t>36 / 77 + 22 / 43</t>
  </si>
  <si>
    <t>8 / 77 + 8 / 43, however, this parameters does not mean incomplete information - a data acquisition can be performed on non-repetitive paths or a composition of different paths taken at different time instants</t>
  </si>
  <si>
    <t>&gt;= 1y</t>
  </si>
  <si>
    <t>&gt;= 1h</t>
  </si>
  <si>
    <t xml:space="preserve">can be interesting for map maintenance algorithms (sparsity), </t>
  </si>
  <si>
    <t>naseer-et-al:2017:7989305, ozog-et-al:2016:21582, li-et-al:2015:7139706, egger-et-al:2018:8593854, griffith-pradalier:2017:21664, mühlfellner-et-al:2016:21595, siva-zhang:2018:8461042, coulin-et-al:2022:3136241, bacca-et-al:2013:003, bürki-et-al:2019:21870, ding-et-al:2019:8968550 + FAS, CoBots, IPLT, MIT Stata Center, Oxford RobotCar, NCLT, Witham Wharf RGB-D, USyd Campus, CMU-VL</t>
  </si>
  <si>
    <t>10/77 + 23/43</t>
  </si>
  <si>
    <t>41/77 + 18/43</t>
  </si>
  <si>
    <t>saarinen-et-al:2013:0278364913499415, nuske-et-al:2009:20306, bosse-zlot:2009:009, pérez-et-al:2015:y, einhorn-gross:2013:6698849, einhorn-gross:2015:008, boniardi-et-al:2019:003, ding-et-al:2019:8968550 + CoBots, Nordlandsbanen, MIT Stata Center, NCLT, YQ21, RADIATE, UTIAS Multi-Robot, Bicocca (indoor), MIT Kilian Court, FHW, St Lucia 2007, KITTI</t>
  </si>
  <si>
    <t>manual annotation of the images (image segmentation, image to image correspondence, manual alignment, …)</t>
  </si>
  <si>
    <t>much higher precision than GPS, given the inclusion of inertial data for ground-truth pose estimation</t>
  </si>
  <si>
    <t>consider original map obtained when not using pruning mechanism (e.g., sparsity-related methods)</t>
  </si>
  <si>
    <t>full pose SLAM, batch optimization, consider all sessions to provide pose ground-truth, etc.</t>
  </si>
  <si>
    <t>self-experiments probably to test concept of the algorithm while having access to ground-truth data (especially for pose gt data)</t>
  </si>
  <si>
    <t>indoor environments, markers put on the robot and external tracking by systems such as OptiTrack, Vicon, Leica, etc.</t>
  </si>
  <si>
    <t>mostly used for testing vision-based algorithms and having another estimate for reference</t>
  </si>
  <si>
    <t>floor plans, CAD, etc.</t>
  </si>
  <si>
    <t>final observation</t>
  </si>
  <si>
    <t>manual and GPS-based are the most used gt data in datasets, and also in self-experiments / non-public data; problem of GPS is within buildings and similar environments that can lead to reflections of the signal and add noise measurements (that is why RTK improves this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</si>
</sst>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
  </numFmts>
  <fonts count="7" x14ac:knownFonts="1">
    <font>
      <sz val="11"/>
      <color theme="1"/>
      <name val="Calibri"/>
      <family val="2"/>
      <scheme val="minor"/>
    </font>
    <font>
      <sz val="8"/>
      <color theme="1"/>
      <name val="Arial"/>
      <family val="2"/>
    </font>
    <font>
      <sz val="11"/>
      <color theme="1"/>
      <name val="Calibri"/>
      <family val="2"/>
      <scheme val="minor"/>
    </font>
    <font>
      <b/>
      <sz val="8"/>
      <color theme="1"/>
      <name val="Arial"/>
      <family val="2"/>
    </font>
    <font>
      <b/>
      <i/>
      <sz val="8"/>
      <color theme="1"/>
      <name val="Arial"/>
      <family val="2"/>
    </font>
    <font>
      <i/>
      <sz val="8"/>
      <color theme="1"/>
      <name val="Arial"/>
      <family val="2"/>
    </font>
    <font>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36">
    <xf numFmtId="0" fontId="0" fillId="0" borderId="0" xfId="0"/>
    <xf numFmtId="0" fontId="1" fillId="0" borderId="0" xfId="0" applyFont="1"/>
    <xf numFmtId="0" fontId="3" fillId="0" borderId="0" xfId="0" applyFont="1" applyAlignment="1">
      <alignment horizontal="center"/>
    </xf>
    <xf numFmtId="0" fontId="3" fillId="0" borderId="0" xfId="0" applyFont="1"/>
    <xf numFmtId="0" fontId="1" fillId="0" borderId="0" xfId="0" applyFont="1" applyAlignment="1">
      <alignment horizontal="center"/>
    </xf>
    <xf numFmtId="0" fontId="3" fillId="0" borderId="0" xfId="0" applyFont="1" applyAlignment="1">
      <alignment textRotation="90"/>
    </xf>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quotePrefix="1" applyFont="1" applyAlignment="1">
      <alignment horizontal="center" vertical="top" wrapText="1"/>
    </xf>
    <xf numFmtId="0" fontId="1" fillId="0" borderId="0" xfId="0" quotePrefix="1" applyFont="1" applyAlignment="1">
      <alignment horizontal="left" vertical="top" wrapText="1"/>
    </xf>
    <xf numFmtId="0" fontId="3" fillId="2" borderId="0" xfId="0" applyFont="1" applyFill="1"/>
    <xf numFmtId="0" fontId="3" fillId="3" borderId="0" xfId="0" applyFont="1" applyFill="1" applyAlignment="1">
      <alignment horizontal="center"/>
    </xf>
    <xf numFmtId="0" fontId="1" fillId="2" borderId="0" xfId="0" applyFont="1" applyFill="1"/>
    <xf numFmtId="0" fontId="1" fillId="0" borderId="0" xfId="0" applyFont="1"/>
    <xf numFmtId="0" fontId="3" fillId="0" borderId="0" xfId="0" applyFont="1"/>
    <xf numFmtId="0" fontId="3" fillId="2" borderId="0" xfId="0" applyFont="1" applyFill="1"/>
    <xf numFmtId="0" fontId="1" fillId="2" borderId="0" xfId="0" applyFont="1" applyFill="1"/>
    <xf numFmtId="0" fontId="3" fillId="4" borderId="0" xfId="0" applyFont="1" applyFill="1"/>
    <xf numFmtId="0" fontId="4" fillId="0" borderId="0" xfId="0" applyFont="1"/>
    <xf numFmtId="0" fontId="1" fillId="0" borderId="0" xfId="0" applyFont="1" applyAlignment="1">
      <alignment horizontal="left" indent="1"/>
    </xf>
    <xf numFmtId="0" fontId="1" fillId="0" borderId="0" xfId="0" applyFont="1" applyAlignment="1">
      <alignment horizontal="left" indent="2"/>
    </xf>
    <xf numFmtId="0" fontId="1" fillId="0" borderId="0" xfId="0" applyFont="1" applyAlignment="1">
      <alignment horizontal="left" indent="3"/>
    </xf>
    <xf numFmtId="0" fontId="3" fillId="0" borderId="0" xfId="0" applyFont="1" applyFill="1" applyAlignment="1"/>
    <xf numFmtId="0" fontId="5" fillId="0" borderId="0" xfId="0" applyFont="1"/>
    <xf numFmtId="0" fontId="1" fillId="0" borderId="0" xfId="0" applyFont="1" applyFill="1"/>
    <xf numFmtId="10" fontId="1" fillId="0" borderId="0" xfId="0" applyNumberFormat="1" applyFont="1"/>
    <xf numFmtId="0" fontId="1" fillId="0" borderId="0" xfId="0" applyFont="1" applyAlignment="1">
      <alignment horizontal="left" indent="4"/>
    </xf>
    <xf numFmtId="172" fontId="1" fillId="0" borderId="0" xfId="1" applyNumberFormat="1" applyFont="1"/>
    <xf numFmtId="0" fontId="3" fillId="5" borderId="0" xfId="0" applyFont="1" applyFill="1"/>
    <xf numFmtId="0" fontId="3" fillId="5" borderId="0" xfId="0" applyFont="1" applyFill="1" applyAlignment="1">
      <alignment textRotation="90"/>
    </xf>
    <xf numFmtId="0" fontId="1" fillId="5" borderId="0" xfId="0" quotePrefix="1" applyFont="1" applyFill="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vertical="top" wrapText="1"/>
    </xf>
    <xf numFmtId="0" fontId="3" fillId="0" borderId="0" xfId="0" applyFont="1" applyAlignment="1">
      <alignment horizontal="center"/>
    </xf>
    <xf numFmtId="0" fontId="3" fillId="0" borderId="0" xfId="0" applyFont="1" applyAlignment="1">
      <alignment horizontal="center" textRotation="90"/>
    </xf>
  </cellXfs>
  <cellStyles count="2">
    <cellStyle name="Normal" xfId="0" builtinId="0"/>
    <cellStyle name="Percent" xfId="1" builtinId="5"/>
  </cellStyles>
  <dxfs count="106">
    <dxf>
      <font>
        <b val="0"/>
        <i val="0"/>
        <strike val="0"/>
        <condense val="0"/>
        <extend val="0"/>
        <outline val="0"/>
        <shadow val="0"/>
        <u val="none"/>
        <vertAlign val="baseline"/>
        <sz val="8"/>
        <color theme="1"/>
        <name val="Arial"/>
        <family val="2"/>
        <scheme val="none"/>
      </font>
      <numFmt numFmtId="0" formatCode="General"/>
    </dxf>
    <dxf>
      <font>
        <b val="0"/>
        <i val="0"/>
        <strike val="0"/>
        <condense val="0"/>
        <extend val="0"/>
        <outline val="0"/>
        <shadow val="0"/>
        <u val="none"/>
        <vertAlign val="baseline"/>
        <sz val="8"/>
        <color theme="1"/>
        <name val="Arial"/>
        <family val="2"/>
        <scheme val="none"/>
      </font>
      <numFmt numFmtId="0" formatCode="General"/>
    </dxf>
    <dxf>
      <font>
        <b val="0"/>
        <i val="0"/>
        <strike val="0"/>
        <condense val="0"/>
        <extend val="0"/>
        <outline val="0"/>
        <shadow val="0"/>
        <u val="none"/>
        <vertAlign val="baseline"/>
        <sz val="8"/>
        <color theme="1"/>
        <name val="Arial"/>
        <family val="2"/>
        <scheme val="none"/>
      </font>
      <numFmt numFmtId="0" formatCode="General"/>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patternFill>
      </fill>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BA510F-C0C8-405F-A50C-51AD5C5192D2}" name="Table5" displayName="Table5" ref="A3:AH46" totalsRowShown="0" headerRowDxfId="77" dataDxfId="76">
  <autoFilter ref="A3:AH46" xr:uid="{DEF9231C-1949-4B69-B6D8-DD55888B63FF}"/>
  <sortState xmlns:xlrd2="http://schemas.microsoft.com/office/spreadsheetml/2017/richdata2" ref="A4:AH46">
    <sortCondition ref="A3:A46"/>
  </sortState>
  <tableColumns count="34">
    <tableColumn id="1" xr3:uid="{7ED9B867-1B2B-41DA-B5D5-4E74CD414514}" name="name" dataDxfId="75"/>
    <tableColumn id="2" xr3:uid="{842CCFAD-B74F-4505-A9B3-6F7979E2C9DD}" name="biblatex id" dataDxfId="74"/>
    <tableColumn id="34" xr3:uid="{5BCD88E3-CE54-400A-BAA3-37B3D3B737F1}" name="year" dataDxfId="10"/>
    <tableColumn id="3" xr3:uid="{EF52857A-B5C3-4AB1-850F-8E03363902AD}" name="long-term" dataDxfId="73"/>
    <tableColumn id="4" xr3:uid="{CFFAE8A6-FBF4-43C0-95CE-162B0C9AC9EA}" name="environ" dataDxfId="72"/>
    <tableColumn id="5" xr3:uid="{99DEE03D-13E3-4BA1-8CFB-AAAA06201BA6}" name="domain" dataDxfId="71"/>
    <tableColumn id="6" xr3:uid="{A2C4CBA6-35CF-4557-A2D8-60E81212CCE1}" name="      odo" dataDxfId="70"/>
    <tableColumn id="7" xr3:uid="{B74AE1A2-CB9C-46EA-A54D-F743513EBA85}" name="      gray" dataDxfId="69"/>
    <tableColumn id="8" xr3:uid="{0583D145-3FC8-44A4-9D91-303E387AB77F}" name="      color" dataDxfId="68"/>
    <tableColumn id="31" xr3:uid="{FEB2D5B0-6E14-42E3-B3B1-9B6C3AE80A7D}" name="      mono" dataDxfId="67"/>
    <tableColumn id="30" xr3:uid="{3D1D47CF-6C29-45F1-8689-3EE25F6C0CA6}" name="      stereo" dataDxfId="66"/>
    <tableColumn id="32" xr3:uid="{E81DEA19-3723-4A83-92FB-62A346F79D38}" name="      omni" dataDxfId="65"/>
    <tableColumn id="9" xr3:uid="{851B4857-DB69-4399-B238-BEA08DE82A10}" name="      rgbd" dataDxfId="64"/>
    <tableColumn id="10" xr3:uid="{1E621ADA-396C-4BD4-9BCA-65FFAD5A4ACF}" name="      thermal" dataDxfId="63"/>
    <tableColumn id="12" xr3:uid="{C4EE9AA3-D42D-4D0A-9708-8428369CEA38}" name="      2d" dataDxfId="62"/>
    <tableColumn id="13" xr3:uid="{CFB50697-076B-4353-80BC-09B168AAE621}" name="      3d" dataDxfId="61"/>
    <tableColumn id="14" xr3:uid="{5759E5F5-0158-43BA-85C5-C2054CE32E0F}" name="      radar" dataDxfId="60"/>
    <tableColumn id="15" xr3:uid="{046101CD-CED9-485C-8DDD-D357A3ED5FA8}" name="      sonar" dataDxfId="59"/>
    <tableColumn id="16" xr3:uid="{31A73E89-6082-4438-9ECF-3A83E63DDF13}" name="      imu" dataDxfId="58"/>
    <tableColumn id="17" xr3:uid="{292D9EC0-CA7A-4D25-8347-81EA3C79B801}" name="      gps" dataDxfId="57"/>
    <tableColumn id="18" xr3:uid="{99E6ECD1-AF9F-4511-AF12-BEFBA70B1E2F}" name="      intrinsic" dataDxfId="56"/>
    <tableColumn id="19" xr3:uid="{C4F469E5-8A91-4BA2-B9DF-408D2A8D48B4}" name="      extrinsic" dataDxfId="55"/>
    <tableColumn id="20" xr3:uid="{B4D267EE-4836-43F0-B20D-E345E018C85E}" name="ground-truth" dataDxfId="54"/>
    <tableColumn id="21" xr3:uid="{8BB978C5-A469-45C1-BDDA-265A539A6BD6}" name="file format" dataDxfId="53"/>
    <tableColumn id="22" xr3:uid="{A9D3645E-0D6B-4EDB-B4D5-9304718C2E3B}" name="      total dist." dataDxfId="52"/>
    <tableColumn id="23" xr3:uid="{118F2CC9-4E29-46F7-AC71-4466C093E775}" name="      path" dataDxfId="51"/>
    <tableColumn id="24" xr3:uid="{B2EECBEB-0CD6-4E56-A62C-481F8A6EDA3A}" name="      total time" dataDxfId="50"/>
    <tableColumn id="25" xr3:uid="{D1067FA9-5938-4861-B40A-1AE56836A652}" name="      time interv." dataDxfId="49"/>
    <tableColumn id="26" xr3:uid="{BB341DDA-25AC-47B3-BD2B-142C5587DFB8}" name="      #seq." dataDxfId="48"/>
    <tableColumn id="27" xr3:uid="{B3744D07-2C93-4E9F-BFA2-C9CAA27BD531}" name="doi" dataDxfId="47"/>
    <tableColumn id="28" xr3:uid="{F317CB79-AA1B-41EE-84DD-ED2B4B2F3CE5}" name="url" dataDxfId="46"/>
    <tableColumn id="29" xr3:uid="{F8FCD2B8-9F82-4025-8535-B064F90ABD07}" name="observations" dataDxfId="45"/>
    <tableColumn id="11" xr3:uid="{F881B71C-822A-4CBC-8F42-CE40654AF8C0}" name="Column1" dataDxfId="44"/>
    <tableColumn id="33" xr3:uid="{DAB96FE7-9B04-425B-B37E-FEFCF61285D0}" name="      uses camera?" dataDxfId="43">
      <calculatedColumnFormula>IF(COUNTA(Table5[[#This Row],[      gray]:[      thermal]])&gt;0,"x","")</calculatedColumnFormula>
    </tableColumn>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DD9D0BD-10C9-4B4D-8063-3A89F27AE4CE}" name="Table12" displayName="Table12" ref="D4:E12" totalsRowShown="0" headerRowDxfId="35" dataDxfId="37">
  <autoFilter ref="D4:E12" xr:uid="{0DD9D0BD-10C9-4B4D-8063-3A89F27AE4CE}"/>
  <sortState xmlns:xlrd2="http://schemas.microsoft.com/office/spreadsheetml/2017/richdata2" ref="D5:E12">
    <sortCondition descending="1" ref="E4:E12"/>
  </sortState>
  <tableColumns count="2">
    <tableColumn id="1" xr3:uid="{BA44B215-8A7E-4F52-99F2-BCA59409173B}" name="bibtex id" dataDxfId="39"/>
    <tableColumn id="2" xr3:uid="{3000F160-789C-4727-B8ED-5363D66B698C}" name="total" dataDxfId="38"/>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3074940-465A-4EA3-A1C3-B6A70CFD0B85}" name="Table13" displayName="Table13" ref="G4:H14" totalsRowShown="0" headerRowDxfId="31" dataDxfId="32">
  <autoFilter ref="G4:H14" xr:uid="{93074940-465A-4EA3-A1C3-B6A70CFD0B85}"/>
  <sortState xmlns:xlrd2="http://schemas.microsoft.com/office/spreadsheetml/2017/richdata2" ref="G5:H14">
    <sortCondition descending="1" ref="H4:H14"/>
  </sortState>
  <tableColumns count="2">
    <tableColumn id="1" xr3:uid="{137CFF0E-55E0-4A63-8EEF-5C74DE03B43C}" name="bibtex id" dataDxfId="34"/>
    <tableColumn id="2" xr3:uid="{0CE1F9A8-9EFD-4DF8-8DC0-345CAEAC31FD}" name="total" dataDxfId="3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D283489-34DB-448D-A0C4-45F7A76C8037}" name="Table14" displayName="Table14" ref="J4:K45" totalsRowShown="0" headerRowDxfId="27" dataDxfId="28">
  <autoFilter ref="J4:K45" xr:uid="{CD283489-34DB-448D-A0C4-45F7A76C8037}"/>
  <sortState xmlns:xlrd2="http://schemas.microsoft.com/office/spreadsheetml/2017/richdata2" ref="J5:K45">
    <sortCondition descending="1" ref="K4:K45"/>
  </sortState>
  <tableColumns count="2">
    <tableColumn id="1" xr3:uid="{7930FF86-1B96-48CC-9825-C649ED1E40F5}" name="bibtex id" dataDxfId="30"/>
    <tableColumn id="2" xr3:uid="{B756493F-39A5-4ED5-A772-81F0B5F1284D}" name="total" dataDxfId="29"/>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C8E4100-7D9A-485F-ABE5-FF2890556B1D}" name="Table15" displayName="Table15" ref="N4:O26" totalsRowShown="0" headerRowDxfId="23" dataDxfId="24">
  <autoFilter ref="N4:O26" xr:uid="{6C8E4100-7D9A-485F-ABE5-FF2890556B1D}"/>
  <sortState xmlns:xlrd2="http://schemas.microsoft.com/office/spreadsheetml/2017/richdata2" ref="N5:O26">
    <sortCondition descending="1" ref="O4:O26"/>
  </sortState>
  <tableColumns count="2">
    <tableColumn id="1" xr3:uid="{0A2D74C1-EB7B-482A-91F5-6E17CDBE604E}" name="bibtex id" dataDxfId="26"/>
    <tableColumn id="2" xr3:uid="{C72BA835-C1EC-40A4-8FC1-54D0887F24B8}" name="total" dataDxfId="25"/>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18201FB-7F49-4C41-ADE1-A7D6ECC86BB4}" name="Table16" displayName="Table16" ref="Q4:R12" totalsRowShown="0" headerRowDxfId="19" dataDxfId="20">
  <autoFilter ref="Q4:R12" xr:uid="{E18201FB-7F49-4C41-ADE1-A7D6ECC86BB4}"/>
  <sortState xmlns:xlrd2="http://schemas.microsoft.com/office/spreadsheetml/2017/richdata2" ref="Q5:R12">
    <sortCondition descending="1" ref="R4:R12"/>
  </sortState>
  <tableColumns count="2">
    <tableColumn id="1" xr3:uid="{D9197DE4-EAEC-42E3-AEFE-D7B00EA5186C}" name="bibtex id" dataDxfId="22"/>
    <tableColumn id="2" xr3:uid="{496D733F-4F93-4ACC-91D6-256DAFC8E312}" name="total" dataDxfId="21"/>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2B04100-073C-4AE7-9BB4-0C1E17B0CC2F}" name="Table17" displayName="Table17" ref="T4:U27" totalsRowShown="0" headerRowDxfId="15" dataDxfId="16">
  <autoFilter ref="T4:U27" xr:uid="{C2B04100-073C-4AE7-9BB4-0C1E17B0CC2F}"/>
  <sortState xmlns:xlrd2="http://schemas.microsoft.com/office/spreadsheetml/2017/richdata2" ref="T5:U27">
    <sortCondition descending="1" ref="U4:U27"/>
  </sortState>
  <tableColumns count="2">
    <tableColumn id="1" xr3:uid="{816A98B2-6172-46F7-BA4E-9614EA451ADC}" name="bibtex id" dataDxfId="18"/>
    <tableColumn id="2" xr3:uid="{5247D1A6-F476-4596-BC97-FD2CB676E258}" name="total" dataDxfId="17"/>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AE55F1-B489-4967-8BEE-ADEB719B3AB1}" name="Table18" displayName="Table18" ref="W4:X22" totalsRowShown="0" headerRowDxfId="11" dataDxfId="12">
  <autoFilter ref="W4:X22" xr:uid="{5CAE55F1-B489-4967-8BEE-ADEB719B3AB1}"/>
  <sortState xmlns:xlrd2="http://schemas.microsoft.com/office/spreadsheetml/2017/richdata2" ref="W5:X22">
    <sortCondition descending="1" ref="X4:X22"/>
  </sortState>
  <tableColumns count="2">
    <tableColumn id="1" xr3:uid="{ADADE0AC-16AE-48A0-8091-1DB5D994548D}" name="bibtex id" dataDxfId="14"/>
    <tableColumn id="2" xr3:uid="{FA96596B-3261-4215-ADA5-7D609B6A6F18}" name="total" dataDxfId="13"/>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1B9083E-81CD-4DF4-832E-B0F3E399AB59}" name="Table19" displayName="Table19" ref="A2:B121" totalsRowShown="0" headerRowDxfId="6" dataDxfId="7">
  <autoFilter ref="A2:B121" xr:uid="{91B9083E-81CD-4DF4-832E-B0F3E399AB59}"/>
  <tableColumns count="2">
    <tableColumn id="1" xr3:uid="{F0D14ED2-85D2-4CA7-8A9F-FE69758A5308}" name="name" dataDxfId="9"/>
    <tableColumn id="2" xr3:uid="{3534686F-B47E-4BF7-A596-DB6DE20605F0}" name="self/dataset" dataDxfId="8"/>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41E0823-4E95-4C19-8C19-8C88446B2FCE}" name="Table20" displayName="Table20" ref="D3:G18" totalsRowShown="0" headerRowDxfId="3" dataDxfId="4">
  <autoFilter ref="D3:G18" xr:uid="{C41E0823-4E95-4C19-8C19-8C88446B2FCE}"/>
  <sortState xmlns:xlrd2="http://schemas.microsoft.com/office/spreadsheetml/2017/richdata2" ref="D4:G18">
    <sortCondition descending="1" ref="G3:G18"/>
  </sortState>
  <tableColumns count="4">
    <tableColumn id="1" xr3:uid="{D2FACAF4-29DA-4745-A4E6-EABA032B40F8}" name="name" dataDxfId="5"/>
    <tableColumn id="2" xr3:uid="{086B14CF-B75E-4FC2-BE31-5ADB9CD86986}" name="self" dataDxfId="2">
      <calculatedColumnFormula>COUNTIFS(Table19[name],Table20[[#This Row],[name]],Table19[self/dataset],"self")</calculatedColumnFormula>
    </tableColumn>
    <tableColumn id="3" xr3:uid="{2647C910-8001-49E1-B0C3-06D01241DB80}" name="dataset" dataDxfId="1">
      <calculatedColumnFormula>COUNTIFS(Table19[name],Table20[[#This Row],[name]],Table19[self/dataset],"dataset")</calculatedColumnFormula>
    </tableColumn>
    <tableColumn id="4" xr3:uid="{ED84AA04-2DA9-4875-AF78-CDC69EC0EC67}" name="total" dataDxfId="0">
      <calculatedColumnFormula>COUNTIF(Table19[name],Table20[[#This Row],[name]])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07F9E9-44ED-4519-B5A3-64257D8850E8}" name="Table3" displayName="Table3" ref="C3:D46" totalsRowShown="0" headerRowDxfId="103" dataDxfId="104">
  <autoFilter ref="C3:D46" xr:uid="{C307F9E9-44ED-4519-B5A3-64257D8850E8}"/>
  <sortState xmlns:xlrd2="http://schemas.microsoft.com/office/spreadsheetml/2017/richdata2" ref="C4:D46">
    <sortCondition descending="1" ref="D3:D46"/>
  </sortState>
  <tableColumns count="2">
    <tableColumn id="1" xr3:uid="{B47731C3-041D-4D4F-85D7-A596F3A47778}" name="unique" dataDxfId="105"/>
    <tableColumn id="2" xr3:uid="{859169E5-F6EC-46E6-9721-344122191183}" name="count" dataDxfId="102">
      <calculatedColumnFormula>COUNTIF(A$4:A$185,Table3[[#This Row],[unique]])</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56368B-7E81-459E-B0B2-552EA8C59C1F}" name="Table4" displayName="Table4" ref="H4:I36" totalsRowShown="0" headerRowDxfId="99" dataDxfId="100">
  <autoFilter ref="H4:I36" xr:uid="{DB56368B-7E81-459E-B0B2-552EA8C59C1F}"/>
  <sortState xmlns:xlrd2="http://schemas.microsoft.com/office/spreadsheetml/2017/richdata2" ref="H5:I36">
    <sortCondition descending="1" ref="I4:I36"/>
  </sortState>
  <tableColumns count="2">
    <tableColumn id="1" xr3:uid="{123846B2-88CE-48C0-AE67-DE455CD9E24C}" name="unique" dataDxfId="101"/>
    <tableColumn id="2" xr3:uid="{598B925B-9EB0-406D-ACBD-05D1025AEDD5}" name="count" dataDxfId="98">
      <calculatedColumnFormula>COUNTIF(F$5:F$108,Table4[[#This Row],[unique]])</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47ECF7-8C33-4AAD-A5D4-6439DD2931E7}" name="Table6" displayName="Table6" ref="M4:N14" totalsRowShown="0" headerRowDxfId="95" dataDxfId="96">
  <autoFilter ref="M4:N14" xr:uid="{9C47ECF7-8C33-4AAD-A5D4-6439DD2931E7}"/>
  <sortState xmlns:xlrd2="http://schemas.microsoft.com/office/spreadsheetml/2017/richdata2" ref="M5:N14">
    <sortCondition descending="1" ref="N4:N14"/>
  </sortState>
  <tableColumns count="2">
    <tableColumn id="1" xr3:uid="{DE335AF3-7682-441C-90C2-3FEC8CB59611}" name="unique" dataDxfId="97"/>
    <tableColumn id="2" xr3:uid="{17EFC72B-88BD-44C7-8F10-C0573188936B}" name="count" dataDxfId="94">
      <calculatedColumnFormula>COUNTIF(K$5:K$26,Table6[[#This Row],[unique]])</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5276D66-C256-45BF-9502-9B1C47752A46}" name="Table7" displayName="Table7" ref="R4:S25" totalsRowShown="0" headerRowDxfId="91" dataDxfId="92">
  <autoFilter ref="R4:S25" xr:uid="{25276D66-C256-45BF-9502-9B1C47752A46}"/>
  <sortState xmlns:xlrd2="http://schemas.microsoft.com/office/spreadsheetml/2017/richdata2" ref="R5:S25">
    <sortCondition descending="1" ref="S4:S25"/>
  </sortState>
  <tableColumns count="2">
    <tableColumn id="1" xr3:uid="{7E756BC0-77F5-4B85-AE7A-ABBCE0A07625}" name="unique" dataDxfId="93"/>
    <tableColumn id="2" xr3:uid="{ECAD2D4B-AF09-4D2B-B85E-43BC8A08FF05}" name="count" dataDxfId="90">
      <calculatedColumnFormula>COUNTIF(P$5:P$49,Table7[[#This Row],[unique]])</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9239029-263B-412D-9C70-6CFB01412698}" name="Table8" displayName="Table8" ref="W4:X18" totalsRowShown="0" headerRowDxfId="87" dataDxfId="88">
  <autoFilter ref="W4:X18" xr:uid="{B9239029-263B-412D-9C70-6CFB01412698}"/>
  <sortState xmlns:xlrd2="http://schemas.microsoft.com/office/spreadsheetml/2017/richdata2" ref="W5:X18">
    <sortCondition descending="1" ref="X4:X18"/>
  </sortState>
  <tableColumns count="2">
    <tableColumn id="1" xr3:uid="{0C1EA0C8-9242-4C8F-975C-5557B57B71A1}" name="unique" dataDxfId="89"/>
    <tableColumn id="2" xr3:uid="{21953D6F-CAC6-4FD8-9850-1CB35A075F26}" name="count" dataDxfId="86">
      <calculatedColumnFormula>COUNTIF(U$5:U$21,Table8[[#This Row],[unique]])</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9E91DE-70CF-4551-9BF8-D96F3A848A8C}" name="Table9" displayName="Table9" ref="AB4:AC24" totalsRowShown="0" headerRowDxfId="84" dataDxfId="83">
  <autoFilter ref="AB4:AC24" xr:uid="{1F9E91DE-70CF-4551-9BF8-D96F3A848A8C}"/>
  <sortState xmlns:xlrd2="http://schemas.microsoft.com/office/spreadsheetml/2017/richdata2" ref="AB5:AC24">
    <sortCondition descending="1" ref="AC4:AC24"/>
  </sortState>
  <tableColumns count="2">
    <tableColumn id="1" xr3:uid="{8455AF75-2C26-48A1-80B2-46B614B83E2C}" name="unique" dataDxfId="85"/>
    <tableColumn id="2" xr3:uid="{13988BAE-F063-4CDE-AFAF-5896E8A1A8F2}" name="count" dataDxfId="82">
      <calculatedColumnFormula>COUNTIF(Z$5:Z$45,Table9[[#This Row],[unique]])</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62ABA77-DDE9-4972-A3D5-9625500309CA}" name="Table10" displayName="Table10" ref="AH4:AI6" totalsRowShown="0" headerRowDxfId="79" dataDxfId="80">
  <autoFilter ref="AH4:AI6" xr:uid="{862ABA77-DDE9-4972-A3D5-9625500309CA}"/>
  <sortState xmlns:xlrd2="http://schemas.microsoft.com/office/spreadsheetml/2017/richdata2" ref="AH5:AI6">
    <sortCondition descending="1" ref="AI4:AI6"/>
  </sortState>
  <tableColumns count="2">
    <tableColumn id="1" xr3:uid="{C9CE8733-F5A5-47D1-8691-F5AC4243053F}" name="unique" dataDxfId="81"/>
    <tableColumn id="2" xr3:uid="{8BB73EBD-6DF2-4445-B511-077E3BFBACB9}" name="count" dataDxfId="78">
      <calculatedColumnFormula>COUNTIF(AF$5:AF$6,Table10[[#This Row],[unique]])</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0C7DC3C-F46E-4607-88B5-7436B0885FF7}" name="Table11" displayName="Table11" ref="A4:B40" totalsRowShown="0" headerRowDxfId="36" dataDxfId="40">
  <autoFilter ref="A4:B40" xr:uid="{F0C7DC3C-F46E-4607-88B5-7436B0885FF7}"/>
  <sortState xmlns:xlrd2="http://schemas.microsoft.com/office/spreadsheetml/2017/richdata2" ref="A5:B40">
    <sortCondition descending="1" ref="B4:B40"/>
  </sortState>
  <tableColumns count="2">
    <tableColumn id="1" xr3:uid="{15D30ED1-ECD9-4619-9387-2F0E78E2A367}" name="bibtex id" dataDxfId="42"/>
    <tableColumn id="2" xr3:uid="{C26CC9D2-05CD-4FB9-9F13-8E9040020A73}" name="total" dataDxfId="4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table" Target="../tables/table9.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D1A3C-3E11-43CD-B319-C3D4EF12F6EC}">
  <dimension ref="A1:AH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6" customWidth="1"/>
    <col min="2" max="2" width="10.7109375" style="6" customWidth="1"/>
    <col min="3" max="3" width="6.7109375" style="6" bestFit="1" customWidth="1"/>
    <col min="4" max="4" width="20.7109375" style="7"/>
    <col min="5" max="6" width="10.7109375" style="6" customWidth="1"/>
    <col min="7" max="9" width="3" style="8" bestFit="1" customWidth="1"/>
    <col min="10" max="12" width="3" style="8" customWidth="1"/>
    <col min="13" max="22" width="3" style="8" bestFit="1" customWidth="1"/>
    <col min="23" max="24" width="15.7109375" style="6" customWidth="1"/>
    <col min="25" max="29" width="5.7109375" style="8" customWidth="1"/>
    <col min="30" max="30" width="10.7109375" style="6" customWidth="1"/>
    <col min="31" max="31" width="50.7109375" style="6" customWidth="1"/>
    <col min="32" max="32" width="20.7109375" style="7"/>
    <col min="33" max="33" width="1.7109375" style="33" customWidth="1"/>
    <col min="34" max="34" width="3" style="8" bestFit="1" customWidth="1"/>
    <col min="35" max="16384" width="20.7109375" style="6"/>
  </cols>
  <sheetData>
    <row r="1" spans="1:34" s="3" customFormat="1" x14ac:dyDescent="0.2">
      <c r="A1" s="2" t="s">
        <v>0</v>
      </c>
      <c r="B1" s="2"/>
      <c r="C1" s="2"/>
      <c r="D1" s="2"/>
      <c r="E1" s="2"/>
      <c r="F1" s="2"/>
      <c r="G1" s="2" t="s">
        <v>1</v>
      </c>
      <c r="H1" s="2"/>
      <c r="I1" s="2"/>
      <c r="J1" s="2"/>
      <c r="K1" s="2"/>
      <c r="L1" s="2"/>
      <c r="M1" s="2"/>
      <c r="N1" s="2"/>
      <c r="O1" s="2"/>
      <c r="P1" s="2"/>
      <c r="Q1" s="2"/>
      <c r="R1" s="2"/>
      <c r="S1" s="2"/>
      <c r="T1" s="2"/>
      <c r="U1" s="2" t="s">
        <v>2</v>
      </c>
      <c r="V1" s="2"/>
      <c r="Y1" s="4" t="s">
        <v>3</v>
      </c>
      <c r="Z1" s="4" t="s">
        <v>3</v>
      </c>
      <c r="AA1" s="4" t="s">
        <v>4</v>
      </c>
      <c r="AB1" s="4" t="s">
        <v>5</v>
      </c>
      <c r="AG1" s="29"/>
      <c r="AH1" s="34"/>
    </row>
    <row r="2" spans="1:34" s="3" customFormat="1" x14ac:dyDescent="0.2">
      <c r="C2" s="15"/>
      <c r="H2" s="2" t="s">
        <v>6</v>
      </c>
      <c r="I2" s="2"/>
      <c r="J2" s="2"/>
      <c r="K2" s="2"/>
      <c r="L2" s="2"/>
      <c r="M2" s="2"/>
      <c r="N2" s="2"/>
      <c r="O2" s="2" t="s">
        <v>7</v>
      </c>
      <c r="P2" s="2"/>
      <c r="AG2" s="29"/>
      <c r="AH2" s="34"/>
    </row>
    <row r="3" spans="1:34" s="3" customFormat="1" ht="78.75" x14ac:dyDescent="0.2">
      <c r="A3" s="3" t="s">
        <v>8</v>
      </c>
      <c r="B3" s="3" t="s">
        <v>9</v>
      </c>
      <c r="C3" s="15" t="s">
        <v>496</v>
      </c>
      <c r="D3" s="3" t="s">
        <v>10</v>
      </c>
      <c r="E3" s="3" t="s">
        <v>11</v>
      </c>
      <c r="F3" s="3" t="s">
        <v>12</v>
      </c>
      <c r="G3" s="5" t="s">
        <v>13</v>
      </c>
      <c r="H3" s="5" t="s">
        <v>14</v>
      </c>
      <c r="I3" s="5" t="s">
        <v>15</v>
      </c>
      <c r="J3" s="5" t="s">
        <v>16</v>
      </c>
      <c r="K3" s="5" t="s">
        <v>17</v>
      </c>
      <c r="L3" s="5" t="s">
        <v>18</v>
      </c>
      <c r="M3" s="5" t="s">
        <v>19</v>
      </c>
      <c r="N3" s="5" t="s">
        <v>20</v>
      </c>
      <c r="O3" s="5" t="s">
        <v>21</v>
      </c>
      <c r="P3" s="5" t="s">
        <v>22</v>
      </c>
      <c r="Q3" s="5" t="s">
        <v>23</v>
      </c>
      <c r="R3" s="5" t="s">
        <v>24</v>
      </c>
      <c r="S3" s="5" t="s">
        <v>25</v>
      </c>
      <c r="T3" s="5" t="s">
        <v>26</v>
      </c>
      <c r="U3" s="5" t="s">
        <v>27</v>
      </c>
      <c r="V3" s="5" t="s">
        <v>28</v>
      </c>
      <c r="W3" s="3" t="s">
        <v>29</v>
      </c>
      <c r="X3" s="3" t="s">
        <v>30</v>
      </c>
      <c r="Y3" s="5" t="s">
        <v>31</v>
      </c>
      <c r="Z3" s="5" t="s">
        <v>32</v>
      </c>
      <c r="AA3" s="5" t="s">
        <v>33</v>
      </c>
      <c r="AB3" s="5" t="s">
        <v>34</v>
      </c>
      <c r="AC3" s="5" t="s">
        <v>35</v>
      </c>
      <c r="AD3" s="3" t="s">
        <v>36</v>
      </c>
      <c r="AE3" s="3" t="s">
        <v>37</v>
      </c>
      <c r="AF3" s="3" t="s">
        <v>38</v>
      </c>
      <c r="AG3" s="30" t="s">
        <v>376</v>
      </c>
      <c r="AH3" s="35" t="s">
        <v>377</v>
      </c>
    </row>
    <row r="4" spans="1:34" ht="22.5" x14ac:dyDescent="0.25">
      <c r="A4" s="6" t="s">
        <v>107</v>
      </c>
      <c r="B4" s="6" t="s">
        <v>108</v>
      </c>
      <c r="D4" s="7" t="s">
        <v>109</v>
      </c>
      <c r="E4" s="6" t="s">
        <v>52</v>
      </c>
      <c r="F4" s="6" t="s">
        <v>110</v>
      </c>
      <c r="G4" s="8" t="s">
        <v>44</v>
      </c>
      <c r="I4" s="8" t="s">
        <v>44</v>
      </c>
      <c r="J4" s="8" t="s">
        <v>44</v>
      </c>
      <c r="O4" s="8" t="s">
        <v>44</v>
      </c>
      <c r="W4" s="9" t="s">
        <v>45</v>
      </c>
      <c r="X4" s="6" t="s">
        <v>111</v>
      </c>
      <c r="Y4" s="9" t="s">
        <v>45</v>
      </c>
      <c r="Z4" s="9" t="s">
        <v>45</v>
      </c>
      <c r="AA4" s="8">
        <v>0.18</v>
      </c>
      <c r="AB4" s="9" t="s">
        <v>45</v>
      </c>
      <c r="AC4" s="8">
        <v>1</v>
      </c>
      <c r="AD4" s="9" t="s">
        <v>45</v>
      </c>
      <c r="AE4" s="6" t="s">
        <v>112</v>
      </c>
      <c r="AF4" s="9" t="s">
        <v>45</v>
      </c>
      <c r="AG4" s="31"/>
      <c r="AH4" s="9" t="str">
        <f>IF(COUNTA(Table5[[#This Row],[      gray]:[      thermal]])&gt;0,"x","")</f>
        <v>x</v>
      </c>
    </row>
    <row r="5" spans="1:34" ht="56.25" x14ac:dyDescent="0.25">
      <c r="A5" s="6" t="s">
        <v>213</v>
      </c>
      <c r="B5" s="6" t="s">
        <v>214</v>
      </c>
      <c r="D5" s="7" t="s">
        <v>41</v>
      </c>
      <c r="E5" s="6" t="s">
        <v>42</v>
      </c>
      <c r="F5" s="6" t="s">
        <v>43</v>
      </c>
      <c r="I5" s="8" t="s">
        <v>44</v>
      </c>
      <c r="J5" s="8" t="s">
        <v>44</v>
      </c>
      <c r="W5" s="6" t="s">
        <v>500</v>
      </c>
      <c r="X5" s="9" t="s">
        <v>45</v>
      </c>
      <c r="Y5" s="8">
        <v>16</v>
      </c>
      <c r="Z5" s="8">
        <v>8</v>
      </c>
      <c r="AA5" s="9" t="s">
        <v>45</v>
      </c>
      <c r="AB5" s="9" t="s">
        <v>45</v>
      </c>
      <c r="AC5" s="8">
        <v>2</v>
      </c>
      <c r="AD5" s="6" t="s">
        <v>215</v>
      </c>
      <c r="AE5" s="6" t="s">
        <v>216</v>
      </c>
      <c r="AF5" s="10" t="s">
        <v>217</v>
      </c>
      <c r="AG5" s="31"/>
      <c r="AH5" s="9" t="str">
        <f>IF(COUNTA(Table5[[#This Row],[      gray]:[      thermal]])&gt;0,"x","")</f>
        <v>x</v>
      </c>
    </row>
    <row r="6" spans="1:34" ht="33.75" x14ac:dyDescent="0.25">
      <c r="A6" s="6" t="s">
        <v>89</v>
      </c>
      <c r="B6" s="6" t="s">
        <v>90</v>
      </c>
      <c r="D6" s="7" t="s">
        <v>41</v>
      </c>
      <c r="E6" s="6" t="s">
        <v>52</v>
      </c>
      <c r="F6" s="6" t="s">
        <v>91</v>
      </c>
      <c r="G6" s="8" t="s">
        <v>44</v>
      </c>
      <c r="H6" s="8" t="s">
        <v>44</v>
      </c>
      <c r="I6" s="8" t="s">
        <v>44</v>
      </c>
      <c r="J6" s="8" t="s">
        <v>44</v>
      </c>
      <c r="K6" s="8" t="s">
        <v>44</v>
      </c>
      <c r="L6" s="8" t="s">
        <v>44</v>
      </c>
      <c r="O6" s="8" t="s">
        <v>44</v>
      </c>
      <c r="R6" s="8" t="s">
        <v>44</v>
      </c>
      <c r="S6" s="8" t="s">
        <v>44</v>
      </c>
      <c r="U6" s="8" t="s">
        <v>44</v>
      </c>
      <c r="V6" s="8" t="s">
        <v>44</v>
      </c>
      <c r="W6" s="6" t="s">
        <v>509</v>
      </c>
      <c r="X6" s="6" t="s">
        <v>92</v>
      </c>
      <c r="Y6" s="9" t="s">
        <v>45</v>
      </c>
      <c r="Z6" s="9" t="s">
        <v>45</v>
      </c>
      <c r="AA6" s="9">
        <v>2.5</v>
      </c>
      <c r="AB6" s="8" t="s">
        <v>93</v>
      </c>
      <c r="AC6" s="8">
        <v>5</v>
      </c>
      <c r="AD6" s="9" t="s">
        <v>45</v>
      </c>
      <c r="AE6" s="6" t="s">
        <v>94</v>
      </c>
      <c r="AF6" s="9" t="s">
        <v>45</v>
      </c>
      <c r="AG6" s="31"/>
      <c r="AH6" s="9" t="str">
        <f>IF(COUNTA(Table5[[#This Row],[      gray]:[      thermal]])&gt;0,"x","")</f>
        <v>x</v>
      </c>
    </row>
    <row r="7" spans="1:34" ht="33.75" x14ac:dyDescent="0.25">
      <c r="A7" s="6" t="s">
        <v>265</v>
      </c>
      <c r="B7" s="6" t="s">
        <v>266</v>
      </c>
      <c r="D7" s="7" t="s">
        <v>230</v>
      </c>
      <c r="E7" s="6" t="s">
        <v>52</v>
      </c>
      <c r="F7" s="6" t="s">
        <v>244</v>
      </c>
      <c r="I7" s="8" t="s">
        <v>44</v>
      </c>
      <c r="M7" s="8" t="s">
        <v>44</v>
      </c>
      <c r="U7" s="8" t="s">
        <v>44</v>
      </c>
      <c r="V7" s="8" t="s">
        <v>44</v>
      </c>
      <c r="W7" s="6" t="s">
        <v>497</v>
      </c>
      <c r="X7" s="6" t="s">
        <v>267</v>
      </c>
      <c r="Y7" s="9" t="s">
        <v>45</v>
      </c>
      <c r="Z7" s="9" t="s">
        <v>45</v>
      </c>
      <c r="AA7" s="9" t="s">
        <v>45</v>
      </c>
      <c r="AB7" s="9" t="s">
        <v>45</v>
      </c>
      <c r="AC7" s="8">
        <v>26</v>
      </c>
      <c r="AD7" s="6" t="s">
        <v>268</v>
      </c>
      <c r="AE7" s="6" t="s">
        <v>269</v>
      </c>
      <c r="AF7" s="9" t="s">
        <v>45</v>
      </c>
      <c r="AG7" s="31"/>
      <c r="AH7" s="9" t="str">
        <f>IF(COUNTA(Table5[[#This Row],[      gray]:[      thermal]])&gt;0,"x","")</f>
        <v>x</v>
      </c>
    </row>
    <row r="8" spans="1:34" ht="33.75" x14ac:dyDescent="0.25">
      <c r="A8" s="6" t="s">
        <v>242</v>
      </c>
      <c r="B8" s="6" t="s">
        <v>243</v>
      </c>
      <c r="D8" s="7" t="s">
        <v>97</v>
      </c>
      <c r="E8" s="6" t="s">
        <v>42</v>
      </c>
      <c r="F8" s="6" t="s">
        <v>244</v>
      </c>
      <c r="I8" s="8" t="s">
        <v>44</v>
      </c>
      <c r="J8" s="8" t="s">
        <v>44</v>
      </c>
      <c r="K8" s="8" t="s">
        <v>44</v>
      </c>
      <c r="W8" s="6" t="s">
        <v>500</v>
      </c>
      <c r="X8" s="6" t="s">
        <v>245</v>
      </c>
      <c r="Y8" s="9" t="s">
        <v>45</v>
      </c>
      <c r="Z8" s="9" t="s">
        <v>45</v>
      </c>
      <c r="AA8" s="9" t="s">
        <v>45</v>
      </c>
      <c r="AB8" s="9" t="s">
        <v>45</v>
      </c>
      <c r="AC8" s="8">
        <v>1</v>
      </c>
      <c r="AD8" s="6" t="s">
        <v>246</v>
      </c>
      <c r="AE8" s="6" t="s">
        <v>247</v>
      </c>
      <c r="AF8" s="9" t="s">
        <v>45</v>
      </c>
      <c r="AG8" s="31"/>
      <c r="AH8" s="9" t="str">
        <f>IF(COUNTA(Table5[[#This Row],[      gray]:[      thermal]])&gt;0,"x","")</f>
        <v>x</v>
      </c>
    </row>
    <row r="9" spans="1:34" ht="33.75" x14ac:dyDescent="0.25">
      <c r="A9" s="6" t="s">
        <v>101</v>
      </c>
      <c r="B9" s="6" t="s">
        <v>102</v>
      </c>
      <c r="D9" s="7" t="s">
        <v>97</v>
      </c>
      <c r="E9" s="6" t="s">
        <v>42</v>
      </c>
      <c r="F9" s="6" t="s">
        <v>53</v>
      </c>
      <c r="I9" s="8" t="s">
        <v>44</v>
      </c>
      <c r="J9" s="8" t="s">
        <v>44</v>
      </c>
      <c r="T9" s="8" t="s">
        <v>44</v>
      </c>
      <c r="U9" s="8" t="s">
        <v>44</v>
      </c>
      <c r="W9" s="6" t="s">
        <v>510</v>
      </c>
      <c r="X9" s="6" t="s">
        <v>86</v>
      </c>
      <c r="Y9" s="8">
        <v>2</v>
      </c>
      <c r="Z9" s="9" t="s">
        <v>45</v>
      </c>
      <c r="AA9" s="9" t="s">
        <v>45</v>
      </c>
      <c r="AB9" s="9" t="s">
        <v>45</v>
      </c>
      <c r="AC9" s="8">
        <v>1</v>
      </c>
      <c r="AD9" s="6" t="s">
        <v>98</v>
      </c>
      <c r="AE9" s="6" t="s">
        <v>99</v>
      </c>
      <c r="AF9" s="9" t="s">
        <v>45</v>
      </c>
      <c r="AG9" s="31"/>
      <c r="AH9" s="9" t="str">
        <f>IF(COUNTA(Table5[[#This Row],[      gray]:[      thermal]])&gt;0,"x","")</f>
        <v>x</v>
      </c>
    </row>
    <row r="10" spans="1:34" ht="33.75" x14ac:dyDescent="0.25">
      <c r="A10" s="6" t="s">
        <v>146</v>
      </c>
      <c r="B10" s="6" t="s">
        <v>147</v>
      </c>
      <c r="D10" s="7" t="s">
        <v>134</v>
      </c>
      <c r="E10" s="6" t="s">
        <v>42</v>
      </c>
      <c r="F10" s="6" t="s">
        <v>43</v>
      </c>
      <c r="I10" s="8" t="s">
        <v>44</v>
      </c>
      <c r="J10" s="8" t="s">
        <v>44</v>
      </c>
      <c r="U10" s="8" t="s">
        <v>44</v>
      </c>
      <c r="V10" s="8" t="s">
        <v>44</v>
      </c>
      <c r="W10" s="6" t="s">
        <v>500</v>
      </c>
      <c r="X10" s="10" t="s">
        <v>148</v>
      </c>
      <c r="Y10" s="9" t="s">
        <v>45</v>
      </c>
      <c r="Z10" s="8">
        <v>8.5</v>
      </c>
      <c r="AA10" s="9" t="s">
        <v>45</v>
      </c>
      <c r="AB10" s="8" t="s">
        <v>149</v>
      </c>
      <c r="AC10" s="9">
        <v>17</v>
      </c>
      <c r="AD10" s="6" t="s">
        <v>150</v>
      </c>
      <c r="AE10" s="6" t="s">
        <v>151</v>
      </c>
      <c r="AF10" s="7" t="s">
        <v>152</v>
      </c>
      <c r="AG10" s="32"/>
      <c r="AH10" s="8" t="str">
        <f>IF(COUNTA(Table5[[#This Row],[      gray]:[      thermal]])&gt;0,"x","")</f>
        <v>x</v>
      </c>
    </row>
    <row r="11" spans="1:34" ht="56.25" x14ac:dyDescent="0.25">
      <c r="A11" s="6" t="s">
        <v>132</v>
      </c>
      <c r="B11" s="6" t="s">
        <v>133</v>
      </c>
      <c r="D11" s="7" t="s">
        <v>134</v>
      </c>
      <c r="E11" s="6" t="s">
        <v>42</v>
      </c>
      <c r="F11" s="6" t="s">
        <v>43</v>
      </c>
      <c r="I11" s="8" t="s">
        <v>44</v>
      </c>
      <c r="J11" s="8" t="s">
        <v>44</v>
      </c>
      <c r="T11" s="8" t="s">
        <v>44</v>
      </c>
      <c r="U11" s="8" t="s">
        <v>44</v>
      </c>
      <c r="V11" s="8" t="s">
        <v>44</v>
      </c>
      <c r="W11" s="6" t="s">
        <v>72</v>
      </c>
      <c r="X11" s="9" t="s">
        <v>45</v>
      </c>
      <c r="Y11" s="9" t="s">
        <v>45</v>
      </c>
      <c r="Z11" s="8">
        <v>8.5</v>
      </c>
      <c r="AA11" s="9" t="s">
        <v>45</v>
      </c>
      <c r="AB11" s="8" t="s">
        <v>135</v>
      </c>
      <c r="AC11" s="8">
        <v>16</v>
      </c>
      <c r="AD11" s="6" t="s">
        <v>136</v>
      </c>
      <c r="AE11" s="6" t="s">
        <v>137</v>
      </c>
      <c r="AF11" s="7" t="s">
        <v>138</v>
      </c>
      <c r="AG11" s="32"/>
      <c r="AH11" s="8" t="str">
        <f>IF(COUNTA(Table5[[#This Row],[      gray]:[      thermal]])&gt;0,"x","")</f>
        <v>x</v>
      </c>
    </row>
    <row r="12" spans="1:34" ht="33.75" x14ac:dyDescent="0.25">
      <c r="A12" s="6" t="s">
        <v>113</v>
      </c>
      <c r="B12" s="6" t="s">
        <v>114</v>
      </c>
      <c r="D12" s="7" t="s">
        <v>325</v>
      </c>
      <c r="E12" s="6" t="s">
        <v>52</v>
      </c>
      <c r="F12" s="6" t="s">
        <v>53</v>
      </c>
      <c r="G12" s="8" t="s">
        <v>44</v>
      </c>
      <c r="I12" s="8" t="s">
        <v>44</v>
      </c>
      <c r="M12" s="8" t="s">
        <v>44</v>
      </c>
      <c r="O12" s="8" t="s">
        <v>44</v>
      </c>
      <c r="V12" s="8" t="s">
        <v>44</v>
      </c>
      <c r="W12" s="9" t="s">
        <v>45</v>
      </c>
      <c r="X12" s="6" t="s">
        <v>115</v>
      </c>
      <c r="Y12" s="8">
        <v>131</v>
      </c>
      <c r="Z12" s="9" t="s">
        <v>45</v>
      </c>
      <c r="AA12" s="8">
        <v>260</v>
      </c>
      <c r="AB12" s="9" t="s">
        <v>116</v>
      </c>
      <c r="AC12" s="9">
        <v>1082</v>
      </c>
      <c r="AD12" s="6" t="s">
        <v>117</v>
      </c>
      <c r="AE12" s="6" t="s">
        <v>118</v>
      </c>
      <c r="AF12" s="9" t="s">
        <v>45</v>
      </c>
      <c r="AG12" s="31"/>
      <c r="AH12" s="9" t="str">
        <f>IF(COUNTA(Table5[[#This Row],[      gray]:[      thermal]])&gt;0,"x","")</f>
        <v>x</v>
      </c>
    </row>
    <row r="13" spans="1:34" ht="45" x14ac:dyDescent="0.25">
      <c r="A13" s="6" t="s">
        <v>82</v>
      </c>
      <c r="B13" s="6" t="s">
        <v>83</v>
      </c>
      <c r="D13" s="7" t="s">
        <v>84</v>
      </c>
      <c r="E13" s="6" t="s">
        <v>52</v>
      </c>
      <c r="F13" s="6" t="s">
        <v>85</v>
      </c>
      <c r="G13" s="8" t="s">
        <v>44</v>
      </c>
      <c r="I13" s="8" t="s">
        <v>44</v>
      </c>
      <c r="J13" s="8" t="s">
        <v>44</v>
      </c>
      <c r="L13" s="8" t="s">
        <v>44</v>
      </c>
      <c r="O13" s="8" t="s">
        <v>44</v>
      </c>
      <c r="W13" s="6" t="s">
        <v>511</v>
      </c>
      <c r="X13" s="6" t="s">
        <v>86</v>
      </c>
      <c r="Y13" s="8">
        <v>0.92</v>
      </c>
      <c r="Z13" s="9" t="s">
        <v>45</v>
      </c>
      <c r="AA13" s="8">
        <v>0.99</v>
      </c>
      <c r="AB13" s="9" t="s">
        <v>45</v>
      </c>
      <c r="AC13" s="8">
        <v>76</v>
      </c>
      <c r="AD13" s="6" t="s">
        <v>87</v>
      </c>
      <c r="AE13" s="6" t="s">
        <v>88</v>
      </c>
      <c r="AF13" s="9" t="s">
        <v>45</v>
      </c>
      <c r="AG13" s="31"/>
      <c r="AH13" s="9" t="str">
        <f>IF(COUNTA(Table5[[#This Row],[      gray]:[      thermal]])&gt;0,"x","")</f>
        <v>x</v>
      </c>
    </row>
    <row r="14" spans="1:34" ht="33.75" x14ac:dyDescent="0.25">
      <c r="A14" s="6" t="s">
        <v>198</v>
      </c>
      <c r="B14" s="6" t="s">
        <v>199</v>
      </c>
      <c r="D14" s="7" t="s">
        <v>200</v>
      </c>
      <c r="E14" s="6" t="s">
        <v>201</v>
      </c>
      <c r="F14" s="6" t="s">
        <v>202</v>
      </c>
      <c r="H14" s="8" t="s">
        <v>44</v>
      </c>
      <c r="J14" s="8" t="s">
        <v>44</v>
      </c>
      <c r="K14" s="8" t="s">
        <v>44</v>
      </c>
      <c r="S14" s="8" t="s">
        <v>44</v>
      </c>
      <c r="U14" s="8" t="s">
        <v>44</v>
      </c>
      <c r="V14" s="8" t="s">
        <v>44</v>
      </c>
      <c r="W14" s="6" t="s">
        <v>497</v>
      </c>
      <c r="X14" s="6" t="s">
        <v>115</v>
      </c>
      <c r="Y14" s="9">
        <v>0.89359999999999995</v>
      </c>
      <c r="Z14" s="9" t="s">
        <v>45</v>
      </c>
      <c r="AA14" s="8">
        <v>0.37</v>
      </c>
      <c r="AB14" s="9" t="s">
        <v>45</v>
      </c>
      <c r="AC14" s="8">
        <v>11</v>
      </c>
      <c r="AD14" s="6" t="s">
        <v>203</v>
      </c>
      <c r="AE14" s="6" t="s">
        <v>204</v>
      </c>
      <c r="AF14" s="9" t="s">
        <v>45</v>
      </c>
      <c r="AG14" s="31"/>
      <c r="AH14" s="9" t="str">
        <f>IF(COUNTA(Table5[[#This Row],[      gray]:[      thermal]])&gt;0,"x","")</f>
        <v>x</v>
      </c>
    </row>
    <row r="15" spans="1:34" ht="45" x14ac:dyDescent="0.25">
      <c r="A15" s="6" t="s">
        <v>218</v>
      </c>
      <c r="B15" s="6" t="s">
        <v>219</v>
      </c>
      <c r="D15" s="7" t="s">
        <v>134</v>
      </c>
      <c r="E15" s="6" t="s">
        <v>42</v>
      </c>
      <c r="F15" s="6" t="s">
        <v>43</v>
      </c>
      <c r="I15" s="8" t="s">
        <v>44</v>
      </c>
      <c r="K15" s="8" t="s">
        <v>44</v>
      </c>
      <c r="T15" s="8" t="s">
        <v>44</v>
      </c>
      <c r="W15" s="6" t="s">
        <v>510</v>
      </c>
      <c r="X15" s="6" t="s">
        <v>148</v>
      </c>
      <c r="Y15" s="8">
        <v>110</v>
      </c>
      <c r="Z15" s="9" t="s">
        <v>45</v>
      </c>
      <c r="AA15" s="9" t="s">
        <v>45</v>
      </c>
      <c r="AB15" s="8" t="s">
        <v>220</v>
      </c>
      <c r="AC15" s="8">
        <v>3</v>
      </c>
      <c r="AD15" s="6" t="s">
        <v>221</v>
      </c>
      <c r="AE15" s="6" t="s">
        <v>222</v>
      </c>
      <c r="AF15" s="7" t="s">
        <v>223</v>
      </c>
      <c r="AG15" s="32"/>
      <c r="AH15" s="8" t="str">
        <f>IF(COUNTA(Table5[[#This Row],[      gray]:[      thermal]])&gt;0,"x","")</f>
        <v>x</v>
      </c>
    </row>
    <row r="16" spans="1:34" ht="45" x14ac:dyDescent="0.25">
      <c r="A16" s="6" t="s">
        <v>57</v>
      </c>
      <c r="B16" s="6" t="s">
        <v>58</v>
      </c>
      <c r="D16" s="10" t="s">
        <v>51</v>
      </c>
      <c r="E16" s="6" t="s">
        <v>59</v>
      </c>
      <c r="F16" s="6" t="s">
        <v>60</v>
      </c>
      <c r="G16" s="8" t="s">
        <v>44</v>
      </c>
      <c r="O16" s="8" t="s">
        <v>44</v>
      </c>
      <c r="W16" s="9" t="s">
        <v>45</v>
      </c>
      <c r="X16" s="6" t="s">
        <v>54</v>
      </c>
      <c r="Y16" s="9" t="s">
        <v>45</v>
      </c>
      <c r="Z16" s="9" t="s">
        <v>45</v>
      </c>
      <c r="AA16" s="8">
        <v>1.98</v>
      </c>
      <c r="AB16" s="9" t="s">
        <v>45</v>
      </c>
      <c r="AC16" s="8">
        <v>1</v>
      </c>
      <c r="AD16" s="9" t="s">
        <v>45</v>
      </c>
      <c r="AE16" s="6" t="s">
        <v>61</v>
      </c>
      <c r="AF16" s="9" t="s">
        <v>45</v>
      </c>
      <c r="AG16" s="31"/>
      <c r="AH16" s="9" t="str">
        <f>IF(COUNTA(Table5[[#This Row],[      gray]:[      thermal]])&gt;0,"x","")</f>
        <v/>
      </c>
    </row>
    <row r="17" spans="1:34" ht="33.75" x14ac:dyDescent="0.25">
      <c r="A17" s="6" t="s">
        <v>171</v>
      </c>
      <c r="B17" s="6" t="s">
        <v>172</v>
      </c>
      <c r="D17" s="7" t="s">
        <v>41</v>
      </c>
      <c r="E17" s="6" t="s">
        <v>173</v>
      </c>
      <c r="F17" s="6" t="s">
        <v>43</v>
      </c>
      <c r="I17" s="8" t="s">
        <v>44</v>
      </c>
      <c r="L17" s="8" t="s">
        <v>44</v>
      </c>
      <c r="O17" s="8" t="s">
        <v>44</v>
      </c>
      <c r="P17" s="8" t="s">
        <v>44</v>
      </c>
      <c r="S17" s="8" t="s">
        <v>44</v>
      </c>
      <c r="T17" s="8" t="s">
        <v>44</v>
      </c>
      <c r="U17" s="8" t="s">
        <v>44</v>
      </c>
      <c r="V17" s="8" t="s">
        <v>44</v>
      </c>
      <c r="W17" s="6" t="s">
        <v>238</v>
      </c>
      <c r="X17" s="6" t="s">
        <v>174</v>
      </c>
      <c r="Y17" s="9" t="s">
        <v>45</v>
      </c>
      <c r="Z17" s="9" t="s">
        <v>45</v>
      </c>
      <c r="AA17" s="9" t="s">
        <v>45</v>
      </c>
      <c r="AB17" s="8" t="s">
        <v>175</v>
      </c>
      <c r="AC17" s="9" t="s">
        <v>45</v>
      </c>
      <c r="AD17" s="6" t="s">
        <v>176</v>
      </c>
      <c r="AE17" s="6" t="s">
        <v>177</v>
      </c>
      <c r="AF17" s="9" t="s">
        <v>45</v>
      </c>
      <c r="AG17" s="31"/>
      <c r="AH17" s="9" t="str">
        <f>IF(COUNTA(Table5[[#This Row],[      gray]:[      thermal]])&gt;0,"x","")</f>
        <v>x</v>
      </c>
    </row>
    <row r="18" spans="1:34" ht="33.75" x14ac:dyDescent="0.25">
      <c r="A18" s="6" t="s">
        <v>62</v>
      </c>
      <c r="B18" s="6" t="s">
        <v>63</v>
      </c>
      <c r="D18" s="10" t="s">
        <v>51</v>
      </c>
      <c r="E18" s="6" t="s">
        <v>52</v>
      </c>
      <c r="F18" s="6" t="s">
        <v>53</v>
      </c>
      <c r="G18" s="8" t="s">
        <v>44</v>
      </c>
      <c r="O18" s="8" t="s">
        <v>44</v>
      </c>
      <c r="W18" s="9" t="s">
        <v>45</v>
      </c>
      <c r="X18" s="6" t="s">
        <v>54</v>
      </c>
      <c r="Y18" s="9" t="s">
        <v>45</v>
      </c>
      <c r="Z18" s="9" t="s">
        <v>45</v>
      </c>
      <c r="AA18" s="8">
        <v>0.28999999999999998</v>
      </c>
      <c r="AB18" s="9" t="s">
        <v>45</v>
      </c>
      <c r="AC18" s="8">
        <v>1</v>
      </c>
      <c r="AD18" s="9" t="s">
        <v>45</v>
      </c>
      <c r="AE18" s="6" t="s">
        <v>64</v>
      </c>
      <c r="AF18" s="9" t="s">
        <v>45</v>
      </c>
      <c r="AG18" s="31"/>
      <c r="AH18" s="9" t="str">
        <f>IF(COUNTA(Table5[[#This Row],[      gray]:[      thermal]])&gt;0,"x","")</f>
        <v/>
      </c>
    </row>
    <row r="19" spans="1:34" ht="22.5" x14ac:dyDescent="0.25">
      <c r="A19" s="6" t="s">
        <v>65</v>
      </c>
      <c r="B19" s="6" t="s">
        <v>66</v>
      </c>
      <c r="D19" s="10" t="s">
        <v>51</v>
      </c>
      <c r="E19" s="6" t="s">
        <v>52</v>
      </c>
      <c r="F19" s="6" t="s">
        <v>53</v>
      </c>
      <c r="G19" s="8" t="s">
        <v>44</v>
      </c>
      <c r="O19" s="8" t="s">
        <v>44</v>
      </c>
      <c r="W19" s="9" t="s">
        <v>45</v>
      </c>
      <c r="X19" s="6" t="s">
        <v>54</v>
      </c>
      <c r="Y19" s="9" t="s">
        <v>45</v>
      </c>
      <c r="Z19" s="9" t="s">
        <v>45</v>
      </c>
      <c r="AA19" s="8">
        <v>0.28999999999999998</v>
      </c>
      <c r="AB19" s="9" t="s">
        <v>45</v>
      </c>
      <c r="AC19" s="8">
        <v>1</v>
      </c>
      <c r="AD19" s="9" t="s">
        <v>45</v>
      </c>
      <c r="AE19" s="6" t="s">
        <v>67</v>
      </c>
      <c r="AF19" s="9" t="s">
        <v>45</v>
      </c>
      <c r="AG19" s="31"/>
      <c r="AH19" s="9" t="str">
        <f>IF(COUNTA(Table5[[#This Row],[      gray]:[      thermal]])&gt;0,"x","")</f>
        <v/>
      </c>
    </row>
    <row r="20" spans="1:34" ht="33.75" x14ac:dyDescent="0.25">
      <c r="A20" s="6" t="s">
        <v>185</v>
      </c>
      <c r="B20" s="6" t="s">
        <v>186</v>
      </c>
      <c r="D20" s="7" t="s">
        <v>41</v>
      </c>
      <c r="E20" s="6" t="s">
        <v>180</v>
      </c>
      <c r="F20" s="6" t="s">
        <v>187</v>
      </c>
      <c r="I20" s="8" t="s">
        <v>44</v>
      </c>
      <c r="J20" s="8" t="s">
        <v>44</v>
      </c>
      <c r="W20" s="6" t="s">
        <v>188</v>
      </c>
      <c r="X20" s="6" t="s">
        <v>189</v>
      </c>
      <c r="Y20" s="9" t="s">
        <v>45</v>
      </c>
      <c r="Z20" s="9" t="s">
        <v>45</v>
      </c>
      <c r="AA20" s="9" t="s">
        <v>45</v>
      </c>
      <c r="AB20" s="9" t="s">
        <v>45</v>
      </c>
      <c r="AC20" s="8">
        <v>3</v>
      </c>
      <c r="AD20" s="10" t="s">
        <v>190</v>
      </c>
      <c r="AE20" s="6" t="s">
        <v>191</v>
      </c>
      <c r="AF20" s="9" t="s">
        <v>45</v>
      </c>
      <c r="AG20" s="31"/>
      <c r="AH20" s="9" t="str">
        <f>IF(COUNTA(Table5[[#This Row],[      gray]:[      thermal]])&gt;0,"x","")</f>
        <v>x</v>
      </c>
    </row>
    <row r="21" spans="1:34" ht="67.5" x14ac:dyDescent="0.25">
      <c r="A21" s="6" t="s">
        <v>49</v>
      </c>
      <c r="B21" s="6" t="s">
        <v>50</v>
      </c>
      <c r="D21" s="10" t="s">
        <v>51</v>
      </c>
      <c r="E21" s="6" t="s">
        <v>52</v>
      </c>
      <c r="F21" s="6" t="s">
        <v>53</v>
      </c>
      <c r="G21" s="8" t="s">
        <v>44</v>
      </c>
      <c r="O21" s="8" t="s">
        <v>44</v>
      </c>
      <c r="W21" s="9" t="s">
        <v>45</v>
      </c>
      <c r="X21" s="6" t="s">
        <v>54</v>
      </c>
      <c r="Y21" s="8">
        <v>0.50600000000000001</v>
      </c>
      <c r="Z21" s="9" t="s">
        <v>45</v>
      </c>
      <c r="AA21" s="9">
        <v>0.75</v>
      </c>
      <c r="AB21" s="9" t="s">
        <v>45</v>
      </c>
      <c r="AC21" s="8">
        <v>1</v>
      </c>
      <c r="AD21" s="9" t="s">
        <v>45</v>
      </c>
      <c r="AE21" s="6" t="s">
        <v>55</v>
      </c>
      <c r="AF21" s="7" t="s">
        <v>56</v>
      </c>
      <c r="AG21" s="32"/>
      <c r="AH21" s="8" t="str">
        <f>IF(COUNTA(Table5[[#This Row],[      gray]:[      thermal]])&gt;0,"x","")</f>
        <v/>
      </c>
    </row>
    <row r="22" spans="1:34" ht="67.5" x14ac:dyDescent="0.25">
      <c r="A22" s="6" t="s">
        <v>270</v>
      </c>
      <c r="B22" s="6" t="s">
        <v>271</v>
      </c>
      <c r="D22" s="7" t="s">
        <v>141</v>
      </c>
      <c r="E22" s="6" t="s">
        <v>272</v>
      </c>
      <c r="F22" s="6" t="s">
        <v>43</v>
      </c>
      <c r="G22" s="8" t="s">
        <v>44</v>
      </c>
      <c r="H22" s="8" t="s">
        <v>44</v>
      </c>
      <c r="J22" s="8" t="s">
        <v>44</v>
      </c>
      <c r="O22" s="8" t="s">
        <v>44</v>
      </c>
      <c r="T22" s="8" t="s">
        <v>44</v>
      </c>
      <c r="U22" s="8" t="s">
        <v>44</v>
      </c>
      <c r="V22" s="8" t="s">
        <v>44</v>
      </c>
      <c r="W22" s="6" t="s">
        <v>72</v>
      </c>
      <c r="X22" s="6" t="s">
        <v>115</v>
      </c>
      <c r="Y22" s="9" t="s">
        <v>45</v>
      </c>
      <c r="Z22" s="8">
        <v>0.2</v>
      </c>
      <c r="AA22" s="9" t="s">
        <v>45</v>
      </c>
      <c r="AB22" s="8" t="s">
        <v>273</v>
      </c>
      <c r="AC22" s="8">
        <v>127</v>
      </c>
      <c r="AD22" s="6" t="s">
        <v>274</v>
      </c>
      <c r="AE22" s="6" t="s">
        <v>275</v>
      </c>
      <c r="AF22" s="9" t="s">
        <v>45</v>
      </c>
      <c r="AG22" s="31"/>
      <c r="AH22" s="9" t="str">
        <f>IF(COUNTA(Table5[[#This Row],[      gray]:[      thermal]])&gt;0,"x","")</f>
        <v>x</v>
      </c>
    </row>
    <row r="23" spans="1:34" ht="45" x14ac:dyDescent="0.25">
      <c r="A23" s="6" t="s">
        <v>260</v>
      </c>
      <c r="B23" s="6" t="s">
        <v>261</v>
      </c>
      <c r="D23" s="7" t="s">
        <v>41</v>
      </c>
      <c r="E23" s="6" t="s">
        <v>42</v>
      </c>
      <c r="F23" s="6" t="s">
        <v>43</v>
      </c>
      <c r="I23" s="8" t="s">
        <v>44</v>
      </c>
      <c r="K23" s="8" t="s">
        <v>44</v>
      </c>
      <c r="N23" s="8" t="s">
        <v>44</v>
      </c>
      <c r="S23" s="8" t="s">
        <v>44</v>
      </c>
      <c r="T23" s="8" t="s">
        <v>44</v>
      </c>
      <c r="U23" s="8" t="s">
        <v>44</v>
      </c>
      <c r="V23" s="8" t="s">
        <v>44</v>
      </c>
      <c r="W23" s="6" t="s">
        <v>238</v>
      </c>
      <c r="X23" s="6" t="s">
        <v>262</v>
      </c>
      <c r="Y23" s="8">
        <v>84</v>
      </c>
      <c r="Z23" s="9" t="s">
        <v>45</v>
      </c>
      <c r="AA23" s="9" t="s">
        <v>45</v>
      </c>
      <c r="AB23" s="8" t="s">
        <v>263</v>
      </c>
      <c r="AC23" s="8">
        <v>36</v>
      </c>
      <c r="AD23" s="9" t="s">
        <v>45</v>
      </c>
      <c r="AE23" s="6" t="s">
        <v>264</v>
      </c>
      <c r="AF23" s="9" t="s">
        <v>45</v>
      </c>
      <c r="AG23" s="31"/>
      <c r="AH23" s="9" t="str">
        <f>IF(COUNTA(Table5[[#This Row],[      gray]:[      thermal]])&gt;0,"x","")</f>
        <v>x</v>
      </c>
    </row>
    <row r="24" spans="1:34" ht="33.75" x14ac:dyDescent="0.25">
      <c r="A24" s="6" t="s">
        <v>125</v>
      </c>
      <c r="B24" s="6" t="s">
        <v>126</v>
      </c>
      <c r="D24" s="7" t="s">
        <v>41</v>
      </c>
      <c r="E24" s="6" t="s">
        <v>42</v>
      </c>
      <c r="F24" s="6" t="s">
        <v>43</v>
      </c>
      <c r="H24" s="8" t="s">
        <v>44</v>
      </c>
      <c r="I24" s="8" t="s">
        <v>44</v>
      </c>
      <c r="J24" s="8" t="s">
        <v>44</v>
      </c>
      <c r="K24" s="8" t="s">
        <v>44</v>
      </c>
      <c r="P24" s="8" t="s">
        <v>44</v>
      </c>
      <c r="S24" s="8" t="s">
        <v>44</v>
      </c>
      <c r="T24" s="8" t="s">
        <v>44</v>
      </c>
      <c r="U24" s="8" t="s">
        <v>44</v>
      </c>
      <c r="V24" s="8" t="s">
        <v>44</v>
      </c>
      <c r="W24" s="6" t="s">
        <v>238</v>
      </c>
      <c r="X24" s="6" t="s">
        <v>127</v>
      </c>
      <c r="Y24" s="9" t="s">
        <v>45</v>
      </c>
      <c r="Z24" s="9" t="s">
        <v>45</v>
      </c>
      <c r="AA24" s="8">
        <v>1.18</v>
      </c>
      <c r="AB24" s="8" t="s">
        <v>128</v>
      </c>
      <c r="AC24" s="8">
        <f>28+21+12</f>
        <v>61</v>
      </c>
      <c r="AD24" s="6" t="s">
        <v>129</v>
      </c>
      <c r="AE24" s="6" t="s">
        <v>130</v>
      </c>
      <c r="AF24" s="10" t="s">
        <v>131</v>
      </c>
      <c r="AG24" s="31"/>
      <c r="AH24" s="9" t="str">
        <f>IF(COUNTA(Table5[[#This Row],[      gray]:[      thermal]])&gt;0,"x","")</f>
        <v>x</v>
      </c>
    </row>
    <row r="25" spans="1:34" ht="56.25" x14ac:dyDescent="0.25">
      <c r="A25" s="6" t="s">
        <v>224</v>
      </c>
      <c r="B25" s="6" t="s">
        <v>225</v>
      </c>
      <c r="D25" s="7" t="s">
        <v>97</v>
      </c>
      <c r="E25" s="6" t="s">
        <v>42</v>
      </c>
      <c r="F25" s="6" t="s">
        <v>43</v>
      </c>
      <c r="I25" s="8" t="s">
        <v>44</v>
      </c>
      <c r="J25" s="8" t="s">
        <v>44</v>
      </c>
      <c r="W25" s="6" t="s">
        <v>500</v>
      </c>
      <c r="X25" s="6" t="s">
        <v>148</v>
      </c>
      <c r="Y25" s="9" t="s">
        <v>45</v>
      </c>
      <c r="Z25" s="9" t="s">
        <v>45</v>
      </c>
      <c r="AA25" s="9" t="s">
        <v>45</v>
      </c>
      <c r="AB25" s="9" t="s">
        <v>45</v>
      </c>
      <c r="AC25" s="8">
        <v>2</v>
      </c>
      <c r="AD25" s="6" t="s">
        <v>226</v>
      </c>
      <c r="AE25" s="6" t="s">
        <v>227</v>
      </c>
      <c r="AF25" s="9" t="s">
        <v>45</v>
      </c>
      <c r="AG25" s="31"/>
      <c r="AH25" s="9" t="str">
        <f>IF(COUNTA(Table5[[#This Row],[      gray]:[      thermal]])&gt;0,"x","")</f>
        <v>x</v>
      </c>
    </row>
    <row r="26" spans="1:34" ht="33.75" x14ac:dyDescent="0.25">
      <c r="A26" s="6" t="s">
        <v>252</v>
      </c>
      <c r="B26" s="6" t="s">
        <v>253</v>
      </c>
      <c r="D26" s="7" t="s">
        <v>254</v>
      </c>
      <c r="E26" s="6" t="s">
        <v>52</v>
      </c>
      <c r="F26" s="6" t="s">
        <v>187</v>
      </c>
      <c r="I26" s="8" t="s">
        <v>44</v>
      </c>
      <c r="J26" s="8" t="s">
        <v>44</v>
      </c>
      <c r="U26" s="8" t="s">
        <v>44</v>
      </c>
      <c r="W26" s="6" t="s">
        <v>500</v>
      </c>
      <c r="X26" s="6" t="s">
        <v>255</v>
      </c>
      <c r="Y26" s="9" t="s">
        <v>45</v>
      </c>
      <c r="Z26" s="9" t="s">
        <v>45</v>
      </c>
      <c r="AA26" s="8">
        <v>0.11</v>
      </c>
      <c r="AB26" s="9" t="s">
        <v>45</v>
      </c>
      <c r="AC26" s="8">
        <v>1</v>
      </c>
      <c r="AD26" s="6" t="s">
        <v>256</v>
      </c>
      <c r="AE26" s="6" t="s">
        <v>257</v>
      </c>
      <c r="AF26" s="9" t="s">
        <v>45</v>
      </c>
      <c r="AG26" s="31"/>
      <c r="AH26" s="9" t="str">
        <f>IF(COUNTA(Table5[[#This Row],[      gray]:[      thermal]])&gt;0,"x","")</f>
        <v>x</v>
      </c>
    </row>
    <row r="27" spans="1:34" ht="33.75" x14ac:dyDescent="0.25">
      <c r="A27" s="6" t="s">
        <v>258</v>
      </c>
      <c r="B27" s="6" t="s">
        <v>259</v>
      </c>
      <c r="D27" s="7" t="s">
        <v>41</v>
      </c>
      <c r="E27" s="6" t="s">
        <v>70</v>
      </c>
      <c r="F27" s="6" t="s">
        <v>187</v>
      </c>
      <c r="I27" s="8" t="s">
        <v>44</v>
      </c>
      <c r="J27" s="8" t="s">
        <v>44</v>
      </c>
      <c r="U27" s="8" t="s">
        <v>44</v>
      </c>
      <c r="W27" s="6" t="s">
        <v>500</v>
      </c>
      <c r="X27" s="6" t="s">
        <v>255</v>
      </c>
      <c r="Y27" s="9" t="s">
        <v>45</v>
      </c>
      <c r="Z27" s="9" t="s">
        <v>45</v>
      </c>
      <c r="AA27" s="8">
        <v>0.3</v>
      </c>
      <c r="AB27" s="9" t="s">
        <v>45</v>
      </c>
      <c r="AC27" s="8">
        <v>1</v>
      </c>
      <c r="AD27" s="6" t="s">
        <v>256</v>
      </c>
      <c r="AE27" s="6" t="s">
        <v>257</v>
      </c>
      <c r="AF27" s="9" t="s">
        <v>45</v>
      </c>
      <c r="AG27" s="31"/>
      <c r="AH27" s="9" t="str">
        <f>IF(COUNTA(Table5[[#This Row],[      gray]:[      thermal]])&gt;0,"x","")</f>
        <v>x</v>
      </c>
    </row>
    <row r="28" spans="1:34" ht="33.75" x14ac:dyDescent="0.25">
      <c r="A28" s="6" t="s">
        <v>165</v>
      </c>
      <c r="B28" s="6" t="s">
        <v>166</v>
      </c>
      <c r="D28" s="7" t="s">
        <v>41</v>
      </c>
      <c r="E28" s="6" t="s">
        <v>167</v>
      </c>
      <c r="F28" s="6" t="s">
        <v>43</v>
      </c>
      <c r="I28" s="8" t="s">
        <v>44</v>
      </c>
      <c r="J28" s="8" t="s">
        <v>44</v>
      </c>
      <c r="O28" s="8" t="s">
        <v>44</v>
      </c>
      <c r="S28" s="8" t="s">
        <v>44</v>
      </c>
      <c r="T28" s="8" t="s">
        <v>44</v>
      </c>
      <c r="U28" s="8" t="s">
        <v>44</v>
      </c>
      <c r="V28" s="8" t="s">
        <v>44</v>
      </c>
      <c r="W28" s="6" t="s">
        <v>238</v>
      </c>
      <c r="X28" s="6" t="s">
        <v>168</v>
      </c>
      <c r="Y28" s="8">
        <v>6.3579999999999997</v>
      </c>
      <c r="Z28" s="9" t="s">
        <v>45</v>
      </c>
      <c r="AA28" s="9" t="s">
        <v>45</v>
      </c>
      <c r="AB28" s="9" t="s">
        <v>45</v>
      </c>
      <c r="AC28" s="8">
        <v>6</v>
      </c>
      <c r="AD28" s="6" t="s">
        <v>169</v>
      </c>
      <c r="AE28" s="6" t="s">
        <v>170</v>
      </c>
      <c r="AF28" s="9" t="s">
        <v>45</v>
      </c>
      <c r="AG28" s="31"/>
      <c r="AH28" s="9" t="str">
        <f>IF(COUNTA(Table5[[#This Row],[      gray]:[      thermal]])&gt;0,"x","")</f>
        <v>x</v>
      </c>
    </row>
    <row r="29" spans="1:34" ht="33.75" x14ac:dyDescent="0.25">
      <c r="A29" s="6" t="s">
        <v>103</v>
      </c>
      <c r="B29" s="6" t="s">
        <v>104</v>
      </c>
      <c r="D29" s="7" t="s">
        <v>51</v>
      </c>
      <c r="E29" s="6" t="s">
        <v>52</v>
      </c>
      <c r="F29" s="6" t="s">
        <v>53</v>
      </c>
      <c r="G29" s="8" t="s">
        <v>44</v>
      </c>
      <c r="O29" s="8" t="s">
        <v>44</v>
      </c>
      <c r="R29" s="8" t="s">
        <v>44</v>
      </c>
      <c r="W29" s="9" t="s">
        <v>45</v>
      </c>
      <c r="X29" s="6" t="s">
        <v>54</v>
      </c>
      <c r="Y29" s="9">
        <v>2.2000000000000002</v>
      </c>
      <c r="Z29" s="9" t="s">
        <v>45</v>
      </c>
      <c r="AA29" s="8">
        <v>2.5</v>
      </c>
      <c r="AB29" s="9" t="s">
        <v>45</v>
      </c>
      <c r="AC29" s="8">
        <v>1</v>
      </c>
      <c r="AD29" s="10" t="s">
        <v>105</v>
      </c>
      <c r="AE29" s="6" t="s">
        <v>106</v>
      </c>
      <c r="AF29" s="9" t="s">
        <v>45</v>
      </c>
      <c r="AG29" s="31"/>
      <c r="AH29" s="9" t="str">
        <f>IF(COUNTA(Table5[[#This Row],[      gray]:[      thermal]])&gt;0,"x","")</f>
        <v/>
      </c>
    </row>
    <row r="30" spans="1:34" ht="33.75" x14ac:dyDescent="0.25">
      <c r="A30" s="6" t="s">
        <v>119</v>
      </c>
      <c r="B30" s="6" t="s">
        <v>120</v>
      </c>
      <c r="D30" s="7" t="s">
        <v>325</v>
      </c>
      <c r="E30" s="6" t="s">
        <v>52</v>
      </c>
      <c r="F30" s="6" t="s">
        <v>121</v>
      </c>
      <c r="G30" s="8" t="s">
        <v>44</v>
      </c>
      <c r="I30" s="8" t="s">
        <v>44</v>
      </c>
      <c r="K30" s="8" t="s">
        <v>44</v>
      </c>
      <c r="M30" s="8" t="s">
        <v>44</v>
      </c>
      <c r="O30" s="8" t="s">
        <v>44</v>
      </c>
      <c r="S30" s="8" t="s">
        <v>44</v>
      </c>
      <c r="V30" s="8" t="s">
        <v>44</v>
      </c>
      <c r="W30" s="6" t="s">
        <v>498</v>
      </c>
      <c r="X30" s="6" t="s">
        <v>115</v>
      </c>
      <c r="Y30" s="8">
        <v>42</v>
      </c>
      <c r="Z30" s="9" t="s">
        <v>45</v>
      </c>
      <c r="AA30" s="8">
        <v>38</v>
      </c>
      <c r="AB30" s="8" t="s">
        <v>122</v>
      </c>
      <c r="AC30" s="8">
        <v>84</v>
      </c>
      <c r="AD30" s="6" t="s">
        <v>123</v>
      </c>
      <c r="AE30" s="6" t="s">
        <v>124</v>
      </c>
      <c r="AF30" s="9" t="s">
        <v>45</v>
      </c>
      <c r="AG30" s="31"/>
      <c r="AH30" s="9" t="str">
        <f>IF(COUNTA(Table5[[#This Row],[      gray]:[      thermal]])&gt;0,"x","")</f>
        <v>x</v>
      </c>
    </row>
    <row r="31" spans="1:34" ht="45" x14ac:dyDescent="0.25">
      <c r="A31" s="6" t="s">
        <v>228</v>
      </c>
      <c r="B31" s="6" t="s">
        <v>229</v>
      </c>
      <c r="D31" s="7" t="s">
        <v>230</v>
      </c>
      <c r="E31" s="6" t="s">
        <v>42</v>
      </c>
      <c r="F31" s="6" t="s">
        <v>43</v>
      </c>
      <c r="P31" s="8" t="s">
        <v>44</v>
      </c>
      <c r="Q31" s="8" t="s">
        <v>44</v>
      </c>
      <c r="S31" s="8" t="s">
        <v>44</v>
      </c>
      <c r="T31" s="8" t="s">
        <v>44</v>
      </c>
      <c r="V31" s="8" t="s">
        <v>44</v>
      </c>
      <c r="W31" s="6" t="s">
        <v>505</v>
      </c>
      <c r="X31" s="6" t="s">
        <v>231</v>
      </c>
      <c r="Y31" s="8">
        <v>41.2</v>
      </c>
      <c r="Z31" s="9" t="s">
        <v>45</v>
      </c>
      <c r="AA31" s="9" t="s">
        <v>45</v>
      </c>
      <c r="AB31" s="8" t="s">
        <v>232</v>
      </c>
      <c r="AC31" s="8">
        <v>12</v>
      </c>
      <c r="AD31" s="6" t="s">
        <v>233</v>
      </c>
      <c r="AE31" s="6" t="s">
        <v>234</v>
      </c>
      <c r="AF31" s="7" t="s">
        <v>235</v>
      </c>
      <c r="AG31" s="32"/>
      <c r="AH31" s="8" t="str">
        <f>IF(COUNTA(Table5[[#This Row],[      gray]:[      thermal]])&gt;0,"x","")</f>
        <v/>
      </c>
    </row>
    <row r="32" spans="1:34" ht="33.75" x14ac:dyDescent="0.25">
      <c r="A32" s="6" t="s">
        <v>178</v>
      </c>
      <c r="B32" s="6" t="s">
        <v>179</v>
      </c>
      <c r="D32" s="7" t="s">
        <v>141</v>
      </c>
      <c r="E32" s="6" t="s">
        <v>180</v>
      </c>
      <c r="F32" s="6" t="s">
        <v>71</v>
      </c>
      <c r="I32" s="8" t="s">
        <v>44</v>
      </c>
      <c r="L32" s="8" t="s">
        <v>44</v>
      </c>
      <c r="O32" s="8" t="s">
        <v>44</v>
      </c>
      <c r="P32" s="8" t="s">
        <v>44</v>
      </c>
      <c r="S32" s="8" t="s">
        <v>44</v>
      </c>
      <c r="T32" s="8" t="s">
        <v>44</v>
      </c>
      <c r="U32" s="8" t="s">
        <v>44</v>
      </c>
      <c r="V32" s="8" t="s">
        <v>44</v>
      </c>
      <c r="W32" s="6" t="s">
        <v>512</v>
      </c>
      <c r="X32" s="6" t="s">
        <v>181</v>
      </c>
      <c r="Y32" s="8">
        <v>147.4</v>
      </c>
      <c r="Z32" s="9" t="s">
        <v>45</v>
      </c>
      <c r="AA32" s="8">
        <v>34.9</v>
      </c>
      <c r="AB32" s="8" t="s">
        <v>182</v>
      </c>
      <c r="AC32" s="8">
        <v>27</v>
      </c>
      <c r="AD32" s="6" t="s">
        <v>183</v>
      </c>
      <c r="AE32" s="6" t="s">
        <v>184</v>
      </c>
      <c r="AF32" s="9" t="s">
        <v>45</v>
      </c>
      <c r="AG32" s="31"/>
      <c r="AH32" s="9" t="str">
        <f>IF(COUNTA(Table5[[#This Row],[      gray]:[      thermal]])&gt;0,"x","")</f>
        <v>x</v>
      </c>
    </row>
    <row r="33" spans="1:34" ht="56.25" x14ac:dyDescent="0.25">
      <c r="A33" s="6" t="s">
        <v>68</v>
      </c>
      <c r="B33" s="6" t="s">
        <v>69</v>
      </c>
      <c r="D33" s="7" t="s">
        <v>41</v>
      </c>
      <c r="E33" s="6" t="s">
        <v>70</v>
      </c>
      <c r="F33" s="6" t="s">
        <v>71</v>
      </c>
      <c r="G33" s="8" t="s">
        <v>44</v>
      </c>
      <c r="H33" s="8" t="s">
        <v>44</v>
      </c>
      <c r="I33" s="8" t="s">
        <v>44</v>
      </c>
      <c r="K33" s="8" t="s">
        <v>44</v>
      </c>
      <c r="L33" s="8" t="s">
        <v>44</v>
      </c>
      <c r="O33" s="8" t="s">
        <v>44</v>
      </c>
      <c r="S33" s="8" t="s">
        <v>44</v>
      </c>
      <c r="T33" s="8" t="s">
        <v>44</v>
      </c>
      <c r="U33" s="8" t="s">
        <v>44</v>
      </c>
      <c r="V33" s="8" t="s">
        <v>44</v>
      </c>
      <c r="W33" s="6" t="s">
        <v>72</v>
      </c>
      <c r="X33" s="6" t="s">
        <v>73</v>
      </c>
      <c r="Y33" s="8">
        <v>2.2000000000000002</v>
      </c>
      <c r="Z33" s="9" t="s">
        <v>45</v>
      </c>
      <c r="AA33" s="8">
        <v>0.73</v>
      </c>
      <c r="AB33" s="9" t="s">
        <v>45</v>
      </c>
      <c r="AC33" s="8">
        <v>1</v>
      </c>
      <c r="AD33" s="6" t="s">
        <v>74</v>
      </c>
      <c r="AE33" s="6" t="s">
        <v>75</v>
      </c>
      <c r="AF33" s="9" t="s">
        <v>45</v>
      </c>
      <c r="AG33" s="31"/>
      <c r="AH33" s="9" t="str">
        <f>IF(COUNTA(Table5[[#This Row],[      gray]:[      thermal]])&gt;0,"x","")</f>
        <v>x</v>
      </c>
    </row>
    <row r="34" spans="1:34" ht="45" x14ac:dyDescent="0.25">
      <c r="A34" s="6" t="s">
        <v>95</v>
      </c>
      <c r="B34" s="6" t="s">
        <v>96</v>
      </c>
      <c r="D34" s="7" t="s">
        <v>97</v>
      </c>
      <c r="E34" s="6" t="s">
        <v>70</v>
      </c>
      <c r="F34" s="6" t="s">
        <v>53</v>
      </c>
      <c r="I34" s="8" t="s">
        <v>44</v>
      </c>
      <c r="J34" s="8" t="s">
        <v>44</v>
      </c>
      <c r="T34" s="8" t="s">
        <v>44</v>
      </c>
      <c r="U34" s="8" t="s">
        <v>44</v>
      </c>
      <c r="W34" s="6" t="s">
        <v>510</v>
      </c>
      <c r="X34" s="6" t="s">
        <v>86</v>
      </c>
      <c r="Y34" s="8">
        <v>1.9</v>
      </c>
      <c r="Z34" s="9" t="s">
        <v>45</v>
      </c>
      <c r="AA34" s="9" t="s">
        <v>45</v>
      </c>
      <c r="AB34" s="9" t="s">
        <v>45</v>
      </c>
      <c r="AC34" s="8">
        <v>1</v>
      </c>
      <c r="AD34" s="6" t="s">
        <v>98</v>
      </c>
      <c r="AE34" s="6" t="s">
        <v>99</v>
      </c>
      <c r="AF34" s="10" t="s">
        <v>100</v>
      </c>
      <c r="AG34" s="31"/>
      <c r="AH34" s="9" t="str">
        <f>IF(COUNTA(Table5[[#This Row],[      gray]:[      thermal]])&gt;0,"x","")</f>
        <v>x</v>
      </c>
    </row>
    <row r="35" spans="1:34" ht="33.75" x14ac:dyDescent="0.25">
      <c r="A35" s="6" t="s">
        <v>157</v>
      </c>
      <c r="B35" s="6" t="s">
        <v>158</v>
      </c>
      <c r="D35" s="7" t="s">
        <v>159</v>
      </c>
      <c r="E35" s="6" t="s">
        <v>160</v>
      </c>
      <c r="F35" s="6" t="s">
        <v>161</v>
      </c>
      <c r="I35" s="8" t="s">
        <v>44</v>
      </c>
      <c r="J35" s="8" t="s">
        <v>44</v>
      </c>
      <c r="T35" s="8" t="s">
        <v>44</v>
      </c>
      <c r="W35" s="6" t="s">
        <v>72</v>
      </c>
      <c r="X35" s="6" t="s">
        <v>162</v>
      </c>
      <c r="Y35" s="8">
        <v>2916</v>
      </c>
      <c r="Z35" s="8">
        <v>729</v>
      </c>
      <c r="AA35" s="8">
        <v>39.74</v>
      </c>
      <c r="AB35" s="9" t="s">
        <v>45</v>
      </c>
      <c r="AC35" s="8">
        <v>4</v>
      </c>
      <c r="AD35" s="9" t="s">
        <v>45</v>
      </c>
      <c r="AE35" s="6" t="s">
        <v>163</v>
      </c>
      <c r="AF35" s="10" t="s">
        <v>164</v>
      </c>
      <c r="AG35" s="31"/>
      <c r="AH35" s="9" t="str">
        <f>IF(COUNTA(Table5[[#This Row],[      gray]:[      thermal]])&gt;0,"x","")</f>
        <v>x</v>
      </c>
    </row>
    <row r="36" spans="1:34" ht="33.75" x14ac:dyDescent="0.25">
      <c r="A36" s="6" t="s">
        <v>281</v>
      </c>
      <c r="B36" s="6" t="s">
        <v>282</v>
      </c>
      <c r="D36" s="7" t="s">
        <v>200</v>
      </c>
      <c r="E36" s="6" t="s">
        <v>180</v>
      </c>
      <c r="F36" s="6" t="s">
        <v>283</v>
      </c>
      <c r="H36" s="8" t="s">
        <v>44</v>
      </c>
      <c r="J36" s="8" t="s">
        <v>44</v>
      </c>
      <c r="K36" s="8" t="s">
        <v>44</v>
      </c>
      <c r="P36" s="8" t="s">
        <v>44</v>
      </c>
      <c r="S36" s="8" t="s">
        <v>44</v>
      </c>
      <c r="U36" s="8" t="s">
        <v>44</v>
      </c>
      <c r="V36" s="8" t="s">
        <v>44</v>
      </c>
      <c r="W36" s="6" t="s">
        <v>497</v>
      </c>
      <c r="X36" s="6" t="s">
        <v>115</v>
      </c>
      <c r="Y36" s="8">
        <v>1.845</v>
      </c>
      <c r="Z36" s="9" t="s">
        <v>45</v>
      </c>
      <c r="AA36" s="8">
        <v>0.9</v>
      </c>
      <c r="AB36" s="9" t="s">
        <v>45</v>
      </c>
      <c r="AC36" s="8">
        <v>9</v>
      </c>
      <c r="AD36" s="6" t="s">
        <v>284</v>
      </c>
      <c r="AE36" s="6" t="s">
        <v>285</v>
      </c>
      <c r="AF36" s="9" t="s">
        <v>45</v>
      </c>
      <c r="AG36" s="31"/>
      <c r="AH36" s="9" t="str">
        <f>IF(COUNTA(Table5[[#This Row],[      gray]:[      thermal]])&gt;0,"x","")</f>
        <v>x</v>
      </c>
    </row>
    <row r="37" spans="1:34" ht="45" x14ac:dyDescent="0.25">
      <c r="A37" s="6" t="s">
        <v>286</v>
      </c>
      <c r="B37" s="6" t="s">
        <v>287</v>
      </c>
      <c r="D37" s="7" t="s">
        <v>84</v>
      </c>
      <c r="E37" s="6" t="s">
        <v>42</v>
      </c>
      <c r="F37" s="6" t="s">
        <v>43</v>
      </c>
      <c r="G37" s="8" t="s">
        <v>44</v>
      </c>
      <c r="I37" s="8" t="s">
        <v>44</v>
      </c>
      <c r="J37" s="8" t="s">
        <v>44</v>
      </c>
      <c r="K37" s="8" t="s">
        <v>44</v>
      </c>
      <c r="P37" s="8" t="s">
        <v>44</v>
      </c>
      <c r="Q37" s="8" t="s">
        <v>44</v>
      </c>
      <c r="S37" s="8" t="s">
        <v>44</v>
      </c>
      <c r="T37" s="8" t="s">
        <v>44</v>
      </c>
      <c r="U37" s="8" t="s">
        <v>44</v>
      </c>
      <c r="V37" s="8" t="s">
        <v>44</v>
      </c>
      <c r="W37" s="6" t="s">
        <v>512</v>
      </c>
      <c r="X37" s="6" t="s">
        <v>288</v>
      </c>
      <c r="Y37" s="8">
        <v>280</v>
      </c>
      <c r="Z37" s="9">
        <v>10</v>
      </c>
      <c r="AA37" s="9" t="s">
        <v>45</v>
      </c>
      <c r="AB37" s="8" t="s">
        <v>289</v>
      </c>
      <c r="AC37" s="8">
        <v>32</v>
      </c>
      <c r="AD37" s="6" t="s">
        <v>290</v>
      </c>
      <c r="AE37" s="6" t="s">
        <v>291</v>
      </c>
      <c r="AF37" s="7" t="s">
        <v>292</v>
      </c>
      <c r="AG37" s="32"/>
      <c r="AH37" s="8" t="str">
        <f>IF(COUNTA(Table5[[#This Row],[      gray]:[      thermal]])&gt;0,"x","")</f>
        <v>x</v>
      </c>
    </row>
    <row r="38" spans="1:34" ht="33.75" x14ac:dyDescent="0.25">
      <c r="A38" s="6" t="s">
        <v>139</v>
      </c>
      <c r="B38" s="6" t="s">
        <v>140</v>
      </c>
      <c r="D38" s="7" t="s">
        <v>141</v>
      </c>
      <c r="E38" s="6" t="s">
        <v>42</v>
      </c>
      <c r="F38" s="6" t="s">
        <v>43</v>
      </c>
      <c r="G38" s="8" t="s">
        <v>44</v>
      </c>
      <c r="I38" s="8" t="s">
        <v>44</v>
      </c>
      <c r="J38" s="8" t="s">
        <v>44</v>
      </c>
      <c r="K38" s="8" t="s">
        <v>44</v>
      </c>
      <c r="O38" s="8" t="s">
        <v>44</v>
      </c>
      <c r="P38" s="8" t="s">
        <v>44</v>
      </c>
      <c r="S38" s="8" t="s">
        <v>44</v>
      </c>
      <c r="T38" s="8" t="s">
        <v>44</v>
      </c>
      <c r="U38" s="8" t="s">
        <v>44</v>
      </c>
      <c r="V38" s="8" t="s">
        <v>44</v>
      </c>
      <c r="W38" s="6" t="s">
        <v>238</v>
      </c>
      <c r="X38" s="6" t="s">
        <v>142</v>
      </c>
      <c r="Y38" s="9">
        <v>1010.46</v>
      </c>
      <c r="Z38" s="8">
        <v>10</v>
      </c>
      <c r="AA38" s="9" t="s">
        <v>45</v>
      </c>
      <c r="AB38" s="8" t="s">
        <v>143</v>
      </c>
      <c r="AC38" s="8">
        <v>133</v>
      </c>
      <c r="AD38" s="6" t="s">
        <v>144</v>
      </c>
      <c r="AE38" s="6" t="s">
        <v>145</v>
      </c>
      <c r="AF38" s="9" t="s">
        <v>45</v>
      </c>
      <c r="AG38" s="31"/>
      <c r="AH38" s="9" t="str">
        <f>IF(COUNTA(Table5[[#This Row],[      gray]:[      thermal]])&gt;0,"x","")</f>
        <v>x</v>
      </c>
    </row>
    <row r="39" spans="1:34" ht="33.75" x14ac:dyDescent="0.25">
      <c r="A39" s="6" t="s">
        <v>276</v>
      </c>
      <c r="B39" s="6" t="s">
        <v>277</v>
      </c>
      <c r="D39" s="7" t="s">
        <v>84</v>
      </c>
      <c r="E39" s="6" t="s">
        <v>278</v>
      </c>
      <c r="F39" s="6" t="s">
        <v>43</v>
      </c>
      <c r="I39" s="8" t="s">
        <v>44</v>
      </c>
      <c r="J39" s="8" t="s">
        <v>44</v>
      </c>
      <c r="K39" s="8" t="s">
        <v>44</v>
      </c>
      <c r="P39" s="8" t="s">
        <v>44</v>
      </c>
      <c r="Q39" s="8" t="s">
        <v>44</v>
      </c>
      <c r="S39" s="8" t="s">
        <v>44</v>
      </c>
      <c r="T39" s="8" t="s">
        <v>44</v>
      </c>
      <c r="U39" s="8" t="s">
        <v>44</v>
      </c>
      <c r="V39" s="8" t="s">
        <v>44</v>
      </c>
      <c r="W39" s="6" t="s">
        <v>238</v>
      </c>
      <c r="X39" s="6" t="s">
        <v>115</v>
      </c>
      <c r="Y39" s="9" t="s">
        <v>45</v>
      </c>
      <c r="Z39" s="9" t="s">
        <v>45</v>
      </c>
      <c r="AA39" s="8">
        <v>4.9800000000000004</v>
      </c>
      <c r="AB39" s="9" t="s">
        <v>45</v>
      </c>
      <c r="AC39" s="9" t="s">
        <v>45</v>
      </c>
      <c r="AD39" s="6" t="s">
        <v>279</v>
      </c>
      <c r="AE39" s="6" t="s">
        <v>280</v>
      </c>
      <c r="AF39" s="9" t="s">
        <v>45</v>
      </c>
      <c r="AG39" s="31"/>
      <c r="AH39" s="9" t="str">
        <f>IF(COUNTA(Table5[[#This Row],[      gray]:[      thermal]])&gt;0,"x","")</f>
        <v>x</v>
      </c>
    </row>
    <row r="40" spans="1:34" ht="33.75" x14ac:dyDescent="0.25">
      <c r="A40" s="6" t="s">
        <v>153</v>
      </c>
      <c r="B40" s="6" t="s">
        <v>154</v>
      </c>
      <c r="D40" s="7" t="s">
        <v>141</v>
      </c>
      <c r="E40" s="6" t="s">
        <v>42</v>
      </c>
      <c r="F40" s="6" t="s">
        <v>43</v>
      </c>
      <c r="I40" s="8" t="s">
        <v>44</v>
      </c>
      <c r="J40" s="8" t="s">
        <v>44</v>
      </c>
      <c r="K40" s="8" t="s">
        <v>44</v>
      </c>
      <c r="U40" s="8" t="s">
        <v>44</v>
      </c>
      <c r="V40" s="8" t="s">
        <v>44</v>
      </c>
      <c r="W40" s="6" t="s">
        <v>500</v>
      </c>
      <c r="X40" s="10" t="s">
        <v>148</v>
      </c>
      <c r="Y40" s="9" t="s">
        <v>45</v>
      </c>
      <c r="Z40" s="8">
        <v>10</v>
      </c>
      <c r="AA40" s="9" t="s">
        <v>45</v>
      </c>
      <c r="AB40" s="8" t="s">
        <v>155</v>
      </c>
      <c r="AC40" s="8">
        <v>10</v>
      </c>
      <c r="AD40" s="6" t="s">
        <v>150</v>
      </c>
      <c r="AE40" s="6" t="s">
        <v>151</v>
      </c>
      <c r="AF40" s="7" t="s">
        <v>156</v>
      </c>
      <c r="AG40" s="32"/>
      <c r="AH40" s="8" t="str">
        <f>IF(COUNTA(Table5[[#This Row],[      gray]:[      thermal]])&gt;0,"x","")</f>
        <v>x</v>
      </c>
    </row>
    <row r="41" spans="1:34" ht="67.5" x14ac:dyDescent="0.25">
      <c r="A41" s="6" t="s">
        <v>39</v>
      </c>
      <c r="B41" s="6" t="s">
        <v>40</v>
      </c>
      <c r="D41" s="7" t="s">
        <v>41</v>
      </c>
      <c r="E41" s="6" t="s">
        <v>42</v>
      </c>
      <c r="F41" s="6" t="s">
        <v>43</v>
      </c>
      <c r="H41" s="8" t="s">
        <v>44</v>
      </c>
      <c r="J41" s="8" t="s">
        <v>44</v>
      </c>
      <c r="W41" s="9" t="s">
        <v>45</v>
      </c>
      <c r="X41" s="9" t="s">
        <v>45</v>
      </c>
      <c r="Y41" s="8">
        <v>66</v>
      </c>
      <c r="Z41" s="9" t="s">
        <v>45</v>
      </c>
      <c r="AA41" s="8">
        <v>1.67</v>
      </c>
      <c r="AB41" s="9" t="s">
        <v>45</v>
      </c>
      <c r="AC41" s="8">
        <v>1</v>
      </c>
      <c r="AD41" s="6" t="s">
        <v>46</v>
      </c>
      <c r="AE41" s="6" t="s">
        <v>47</v>
      </c>
      <c r="AF41" s="10" t="s">
        <v>48</v>
      </c>
      <c r="AG41" s="31"/>
      <c r="AH41" s="9" t="str">
        <f>IF(COUNTA(Table5[[#This Row],[      gray]:[      thermal]])&gt;0,"x","")</f>
        <v>x</v>
      </c>
    </row>
    <row r="42" spans="1:34" ht="33.75" x14ac:dyDescent="0.25">
      <c r="A42" s="6" t="s">
        <v>76</v>
      </c>
      <c r="B42" s="6" t="s">
        <v>77</v>
      </c>
      <c r="D42" s="7" t="s">
        <v>41</v>
      </c>
      <c r="E42" s="6" t="s">
        <v>78</v>
      </c>
      <c r="F42" s="6" t="s">
        <v>79</v>
      </c>
      <c r="I42" s="8" t="s">
        <v>44</v>
      </c>
      <c r="M42" s="8" t="s">
        <v>44</v>
      </c>
      <c r="S42" s="8" t="s">
        <v>44</v>
      </c>
      <c r="U42" s="8" t="s">
        <v>44</v>
      </c>
      <c r="V42" s="8" t="s">
        <v>44</v>
      </c>
      <c r="W42" s="6" t="s">
        <v>497</v>
      </c>
      <c r="X42" s="6" t="s">
        <v>369</v>
      </c>
      <c r="Y42" s="8">
        <v>0.28499999999999998</v>
      </c>
      <c r="Z42" s="9" t="s">
        <v>45</v>
      </c>
      <c r="AA42" s="8">
        <v>0.35</v>
      </c>
      <c r="AB42" s="9" t="s">
        <v>45</v>
      </c>
      <c r="AC42" s="8">
        <v>15</v>
      </c>
      <c r="AD42" s="6" t="s">
        <v>80</v>
      </c>
      <c r="AE42" s="6" t="s">
        <v>81</v>
      </c>
      <c r="AF42" s="9" t="s">
        <v>45</v>
      </c>
      <c r="AG42" s="31"/>
      <c r="AH42" s="9" t="str">
        <f>IF(COUNTA(Table5[[#This Row],[      gray]:[      thermal]])&gt;0,"x","")</f>
        <v>x</v>
      </c>
    </row>
    <row r="43" spans="1:34" ht="56.25" x14ac:dyDescent="0.25">
      <c r="A43" s="6" t="s">
        <v>248</v>
      </c>
      <c r="B43" s="6" t="s">
        <v>249</v>
      </c>
      <c r="D43" s="7" t="s">
        <v>134</v>
      </c>
      <c r="E43" s="6" t="s">
        <v>70</v>
      </c>
      <c r="F43" s="6" t="s">
        <v>43</v>
      </c>
      <c r="G43" s="8" t="s">
        <v>44</v>
      </c>
      <c r="I43" s="8" t="s">
        <v>44</v>
      </c>
      <c r="J43" s="8" t="s">
        <v>44</v>
      </c>
      <c r="P43" s="8" t="s">
        <v>44</v>
      </c>
      <c r="S43" s="8" t="s">
        <v>44</v>
      </c>
      <c r="T43" s="8" t="s">
        <v>44</v>
      </c>
      <c r="U43" s="8" t="s">
        <v>44</v>
      </c>
      <c r="V43" s="8" t="s">
        <v>44</v>
      </c>
      <c r="W43" s="6" t="s">
        <v>72</v>
      </c>
      <c r="X43" s="6" t="s">
        <v>115</v>
      </c>
      <c r="Y43" s="9" t="s">
        <v>45</v>
      </c>
      <c r="Z43" s="9" t="s">
        <v>45</v>
      </c>
      <c r="AA43" s="9" t="s">
        <v>45</v>
      </c>
      <c r="AB43" s="8" t="s">
        <v>135</v>
      </c>
      <c r="AC43" s="8">
        <v>52</v>
      </c>
      <c r="AD43" s="6" t="s">
        <v>250</v>
      </c>
      <c r="AE43" s="6" t="s">
        <v>251</v>
      </c>
      <c r="AF43" s="9" t="s">
        <v>45</v>
      </c>
      <c r="AG43" s="31"/>
      <c r="AH43" s="9" t="str">
        <f>IF(COUNTA(Table5[[#This Row],[      gray]:[      thermal]])&gt;0,"x","")</f>
        <v>x</v>
      </c>
    </row>
    <row r="44" spans="1:34" ht="33.75" x14ac:dyDescent="0.25">
      <c r="A44" s="6" t="s">
        <v>205</v>
      </c>
      <c r="B44" s="6" t="s">
        <v>206</v>
      </c>
      <c r="D44" s="7" t="s">
        <v>207</v>
      </c>
      <c r="E44" s="6" t="s">
        <v>208</v>
      </c>
      <c r="F44" s="6" t="s">
        <v>209</v>
      </c>
      <c r="G44" s="8" t="s">
        <v>44</v>
      </c>
      <c r="I44" s="8" t="s">
        <v>44</v>
      </c>
      <c r="J44" s="8" t="s">
        <v>44</v>
      </c>
      <c r="U44" s="8" t="s">
        <v>44</v>
      </c>
      <c r="W44" s="6" t="s">
        <v>497</v>
      </c>
      <c r="X44" s="6" t="s">
        <v>210</v>
      </c>
      <c r="Y44" s="9" t="s">
        <v>45</v>
      </c>
      <c r="Z44" s="9" t="s">
        <v>45</v>
      </c>
      <c r="AA44" s="8">
        <v>4.78</v>
      </c>
      <c r="AB44" s="9" t="s">
        <v>45</v>
      </c>
      <c r="AC44" s="8">
        <v>9</v>
      </c>
      <c r="AD44" s="6" t="s">
        <v>211</v>
      </c>
      <c r="AE44" s="6" t="s">
        <v>212</v>
      </c>
      <c r="AF44" s="9" t="s">
        <v>45</v>
      </c>
      <c r="AG44" s="31"/>
      <c r="AH44" s="9" t="str">
        <f>IF(COUNTA(Table5[[#This Row],[      gray]:[      thermal]])&gt;0,"x","")</f>
        <v>x</v>
      </c>
    </row>
    <row r="45" spans="1:34" ht="33.75" x14ac:dyDescent="0.25">
      <c r="A45" s="6" t="s">
        <v>192</v>
      </c>
      <c r="B45" s="6" t="s">
        <v>193</v>
      </c>
      <c r="D45" s="7" t="s">
        <v>134</v>
      </c>
      <c r="E45" s="6" t="s">
        <v>52</v>
      </c>
      <c r="F45" s="6" t="s">
        <v>194</v>
      </c>
      <c r="I45" s="8" t="s">
        <v>44</v>
      </c>
      <c r="M45" s="8" t="s">
        <v>44</v>
      </c>
      <c r="O45" s="8" t="s">
        <v>44</v>
      </c>
      <c r="V45" s="8" t="s">
        <v>44</v>
      </c>
      <c r="W45" s="9" t="s">
        <v>45</v>
      </c>
      <c r="X45" s="6" t="s">
        <v>115</v>
      </c>
      <c r="Y45" s="9" t="s">
        <v>45</v>
      </c>
      <c r="Z45" s="9" t="s">
        <v>45</v>
      </c>
      <c r="AA45" s="9" t="s">
        <v>45</v>
      </c>
      <c r="AB45" s="8" t="s">
        <v>195</v>
      </c>
      <c r="AC45" s="8">
        <v>368</v>
      </c>
      <c r="AD45" s="6" t="s">
        <v>196</v>
      </c>
      <c r="AE45" s="6" t="s">
        <v>197</v>
      </c>
      <c r="AF45" s="9" t="s">
        <v>45</v>
      </c>
      <c r="AG45" s="31"/>
      <c r="AH45" s="9" t="str">
        <f>IF(COUNTA(Table5[[#This Row],[      gray]:[      thermal]])&gt;0,"x","")</f>
        <v>x</v>
      </c>
    </row>
    <row r="46" spans="1:34" ht="33.75" x14ac:dyDescent="0.25">
      <c r="A46" s="6" t="s">
        <v>236</v>
      </c>
      <c r="B46" s="6" t="s">
        <v>237</v>
      </c>
      <c r="D46" s="7" t="s">
        <v>41</v>
      </c>
      <c r="E46" s="6" t="s">
        <v>70</v>
      </c>
      <c r="F46" s="6" t="s">
        <v>43</v>
      </c>
      <c r="I46" s="8" t="s">
        <v>44</v>
      </c>
      <c r="J46" s="8" t="s">
        <v>44</v>
      </c>
      <c r="K46" s="8" t="s">
        <v>44</v>
      </c>
      <c r="P46" s="8" t="s">
        <v>44</v>
      </c>
      <c r="S46" s="8" t="s">
        <v>44</v>
      </c>
      <c r="T46" s="8" t="s">
        <v>44</v>
      </c>
      <c r="U46" s="8" t="s">
        <v>44</v>
      </c>
      <c r="V46" s="8" t="s">
        <v>44</v>
      </c>
      <c r="W46" s="6" t="s">
        <v>238</v>
      </c>
      <c r="X46" s="6" t="s">
        <v>239</v>
      </c>
      <c r="Y46" s="9">
        <v>23</v>
      </c>
      <c r="Z46" s="9" t="s">
        <v>45</v>
      </c>
      <c r="AA46" s="9">
        <v>6.5</v>
      </c>
      <c r="AB46" s="8" t="s">
        <v>240</v>
      </c>
      <c r="AC46" s="8">
        <v>21</v>
      </c>
      <c r="AD46" s="9" t="s">
        <v>45</v>
      </c>
      <c r="AE46" s="6" t="s">
        <v>241</v>
      </c>
      <c r="AF46" s="9" t="s">
        <v>45</v>
      </c>
      <c r="AG46" s="31"/>
      <c r="AH46" s="9" t="str">
        <f>IF(COUNTA(Table5[[#This Row],[      gray]:[      thermal]])&gt;0,"x","")</f>
        <v>x</v>
      </c>
    </row>
    <row r="47" spans="1:34" x14ac:dyDescent="0.25">
      <c r="G47" s="8">
        <f>COUNTIF(Table5[ [      odo] ],"x")</f>
        <v>16</v>
      </c>
      <c r="H47" s="8">
        <f>COUNTIF(Table5[ [      gray] ],"x")</f>
        <v>7</v>
      </c>
      <c r="I47" s="8">
        <f>COUNTIF(Table5[ [      color] ],"x")</f>
        <v>33</v>
      </c>
      <c r="J47" s="8">
        <f>COUNTIF(Table5[ [      mono] ],"x")</f>
        <v>27</v>
      </c>
      <c r="K47" s="8">
        <f>COUNTIF(Table5[ [      stereo] ],"x")</f>
        <v>14</v>
      </c>
      <c r="L47" s="8">
        <f>COUNTIF(Table5[ [      omni] ],"x")</f>
        <v>5</v>
      </c>
      <c r="M47" s="8">
        <f>COUNTIF(Table5[ [      rgbd] ],"x")</f>
        <v>5</v>
      </c>
      <c r="N47" s="8">
        <f>COUNTIF(Table5[ [      thermal] ],"x")</f>
        <v>1</v>
      </c>
      <c r="O47" s="8">
        <f>COUNTIF(Table5[ [      2d] ],"x")</f>
        <v>17</v>
      </c>
      <c r="P47" s="8">
        <f>COUNTIF(Table5[ [      3d] ],"x")</f>
        <v>10</v>
      </c>
      <c r="Q47" s="8">
        <f>COUNTIF(Table5[ [      radar] ],"x")</f>
        <v>3</v>
      </c>
      <c r="R47" s="8">
        <f>COUNTIF(Table5[ [      sonar] ],"x")</f>
        <v>2</v>
      </c>
      <c r="S47" s="8">
        <f>COUNTIF(Table5[ [      imu] ],"x")</f>
        <v>17</v>
      </c>
      <c r="T47" s="8">
        <f>COUNTIF(Table5[ [      gps] ],"x")</f>
        <v>18</v>
      </c>
      <c r="U47" s="8">
        <f>COUNTIF(Table5[ [      intrinsic] ],"x")</f>
        <v>25</v>
      </c>
      <c r="V47" s="8">
        <f>COUNTIF(Table5[ [      extrinsic] ],"x")</f>
        <v>24</v>
      </c>
      <c r="AH47" s="8">
        <f>COUNTIF(Table5 [      uses camera?] ,"x")</f>
        <v>37</v>
      </c>
    </row>
  </sheetData>
  <mergeCells count="5">
    <mergeCell ref="A1:F1"/>
    <mergeCell ref="G1:T1"/>
    <mergeCell ref="U1:V1"/>
    <mergeCell ref="H2:N2"/>
    <mergeCell ref="O2:P2"/>
  </mergeCells>
  <phoneticPr fontId="6"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85"/>
  <sheetViews>
    <sheetView workbookViewId="0"/>
  </sheetViews>
  <sheetFormatPr defaultColWidth="8.85546875" defaultRowHeight="11.25" x14ac:dyDescent="0.2"/>
  <cols>
    <col min="1" max="1" width="15.7109375" style="1" customWidth="1"/>
    <col min="2" max="2" width="1.7109375" style="1" customWidth="1"/>
    <col min="3" max="3" width="15.7109375" style="1" customWidth="1"/>
    <col min="4" max="4" width="8.7109375" style="1" customWidth="1"/>
    <col min="5" max="5" width="4.7109375" style="1" customWidth="1"/>
    <col min="6" max="6" width="15.7109375" style="1" customWidth="1"/>
    <col min="7" max="7" width="1.7109375" style="1" customWidth="1"/>
    <col min="8" max="8" width="15.7109375" style="1" customWidth="1"/>
    <col min="9" max="9" width="8.7109375" style="1" customWidth="1"/>
    <col min="10" max="10" width="2.7109375" style="1" customWidth="1"/>
    <col min="11" max="11" width="15.7109375" style="1" customWidth="1"/>
    <col min="12" max="12" width="1.7109375" style="1" customWidth="1"/>
    <col min="13" max="13" width="15.7109375" style="1" customWidth="1"/>
    <col min="14" max="14" width="8.7109375" style="1" customWidth="1"/>
    <col min="15" max="15" width="2.7109375" style="1" customWidth="1"/>
    <col min="16" max="16" width="15.7109375" style="1" customWidth="1"/>
    <col min="17" max="17" width="1.7109375" style="1" customWidth="1"/>
    <col min="18" max="18" width="15.7109375" style="1" customWidth="1"/>
    <col min="19" max="19" width="8.7109375" style="1" customWidth="1"/>
    <col min="20" max="20" width="2.7109375" style="1" customWidth="1"/>
    <col min="21" max="21" width="15.7109375" style="1" customWidth="1"/>
    <col min="22" max="22" width="1.7109375" style="1" customWidth="1"/>
    <col min="23" max="23" width="15.7109375" style="1" customWidth="1"/>
    <col min="24" max="24" width="8.7109375" style="1" customWidth="1"/>
    <col min="25" max="25" width="2.7109375" style="1" customWidth="1"/>
    <col min="26" max="26" width="15.7109375" style="1" customWidth="1"/>
    <col min="27" max="27" width="1.7109375" style="1" customWidth="1"/>
    <col min="28" max="28" width="15.7109375" style="1" customWidth="1"/>
    <col min="29" max="29" width="8.7109375" style="1" customWidth="1"/>
    <col min="30" max="31" width="2.7109375" style="1" customWidth="1"/>
    <col min="32" max="32" width="15.7109375" style="1" customWidth="1"/>
    <col min="33" max="33" width="1.7109375" style="1" customWidth="1"/>
    <col min="34" max="34" width="15.7109375" style="1" customWidth="1"/>
    <col min="35" max="35" width="8.7109375" style="1" customWidth="1"/>
    <col min="36" max="36" width="2.7109375" style="1" customWidth="1"/>
    <col min="37" max="16384" width="8.85546875" style="1"/>
  </cols>
  <sheetData>
    <row r="1" spans="1:36" x14ac:dyDescent="0.2">
      <c r="A1" s="14"/>
      <c r="B1" s="14"/>
      <c r="C1" s="19" t="s">
        <v>303</v>
      </c>
      <c r="D1" s="19" t="s">
        <v>304</v>
      </c>
      <c r="F1" s="12" t="s">
        <v>293</v>
      </c>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23"/>
    </row>
    <row r="2" spans="1:36" x14ac:dyDescent="0.2">
      <c r="A2" s="14"/>
      <c r="B2" s="14"/>
      <c r="C2" s="24">
        <v>91</v>
      </c>
      <c r="D2" s="24">
        <v>144</v>
      </c>
      <c r="F2" s="3"/>
      <c r="G2" s="3"/>
      <c r="H2" s="19" t="s">
        <v>303</v>
      </c>
      <c r="I2" s="19" t="s">
        <v>304</v>
      </c>
      <c r="J2" s="3"/>
      <c r="K2" s="3"/>
      <c r="L2" s="3"/>
      <c r="M2" s="19" t="s">
        <v>303</v>
      </c>
      <c r="N2" s="19" t="s">
        <v>304</v>
      </c>
      <c r="O2" s="3"/>
      <c r="P2" s="3"/>
      <c r="Q2" s="3"/>
      <c r="R2" s="19" t="s">
        <v>303</v>
      </c>
      <c r="S2" s="19" t="s">
        <v>304</v>
      </c>
      <c r="T2" s="3"/>
      <c r="U2" s="3"/>
      <c r="V2" s="3"/>
      <c r="W2" s="19" t="s">
        <v>303</v>
      </c>
      <c r="X2" s="19" t="s">
        <v>304</v>
      </c>
      <c r="Y2" s="3"/>
      <c r="Z2" s="3"/>
      <c r="AA2" s="3"/>
      <c r="AB2" s="19" t="s">
        <v>303</v>
      </c>
      <c r="AC2" s="19" t="s">
        <v>304</v>
      </c>
      <c r="AF2" s="3"/>
      <c r="AG2" s="3"/>
      <c r="AH2" s="19" t="s">
        <v>303</v>
      </c>
      <c r="AI2" s="19" t="s">
        <v>304</v>
      </c>
      <c r="AJ2" s="3"/>
    </row>
    <row r="3" spans="1:36" x14ac:dyDescent="0.2">
      <c r="A3" s="3" t="s">
        <v>294</v>
      </c>
      <c r="C3" s="11" t="s">
        <v>295</v>
      </c>
      <c r="D3" s="11" t="s">
        <v>296</v>
      </c>
      <c r="F3" s="18" t="s">
        <v>298</v>
      </c>
      <c r="G3" s="15"/>
      <c r="H3" s="19">
        <v>51</v>
      </c>
      <c r="I3" s="19">
        <v>76</v>
      </c>
      <c r="J3" s="15"/>
      <c r="K3" s="18" t="s">
        <v>230</v>
      </c>
      <c r="L3" s="15"/>
      <c r="M3" s="19">
        <v>14</v>
      </c>
      <c r="N3" s="19">
        <v>32</v>
      </c>
      <c r="O3" s="15"/>
      <c r="P3" s="18" t="s">
        <v>299</v>
      </c>
      <c r="Q3" s="15"/>
      <c r="R3" s="19">
        <v>24</v>
      </c>
      <c r="S3" s="19">
        <v>46</v>
      </c>
      <c r="T3" s="15"/>
      <c r="U3" s="18" t="s">
        <v>300</v>
      </c>
      <c r="V3" s="15"/>
      <c r="W3" s="19">
        <v>7</v>
      </c>
      <c r="X3" s="19">
        <v>12</v>
      </c>
      <c r="Y3" s="15"/>
      <c r="Z3" s="18" t="s">
        <v>301</v>
      </c>
      <c r="AA3" s="15"/>
      <c r="AB3" s="19">
        <v>16</v>
      </c>
      <c r="AC3" s="19">
        <v>21</v>
      </c>
      <c r="AD3" s="14"/>
      <c r="AE3" s="14"/>
      <c r="AF3" s="18" t="s">
        <v>302</v>
      </c>
      <c r="AG3" s="15"/>
      <c r="AH3" s="19">
        <v>2</v>
      </c>
      <c r="AI3" s="19">
        <v>4</v>
      </c>
      <c r="AJ3" s="15"/>
    </row>
    <row r="4" spans="1:36" x14ac:dyDescent="0.2">
      <c r="A4" s="1" t="s">
        <v>107</v>
      </c>
      <c r="C4" s="13" t="s">
        <v>125</v>
      </c>
      <c r="D4" s="13">
        <f>COUNTIF(A$4:A$185,Table3[[#This Row],[unique]])</f>
        <v>26</v>
      </c>
      <c r="F4" s="3" t="s">
        <v>294</v>
      </c>
      <c r="G4" s="3"/>
      <c r="H4" s="16" t="s">
        <v>295</v>
      </c>
      <c r="I4" s="16" t="s">
        <v>296</v>
      </c>
      <c r="J4" s="3"/>
      <c r="K4" s="15" t="s">
        <v>294</v>
      </c>
      <c r="L4" s="15"/>
      <c r="M4" s="16" t="s">
        <v>295</v>
      </c>
      <c r="N4" s="16" t="s">
        <v>296</v>
      </c>
      <c r="O4" s="3"/>
      <c r="P4" s="15" t="s">
        <v>294</v>
      </c>
      <c r="Q4" s="15"/>
      <c r="R4" s="16" t="s">
        <v>295</v>
      </c>
      <c r="S4" s="16" t="s">
        <v>296</v>
      </c>
      <c r="T4" s="3"/>
      <c r="U4" s="15" t="s">
        <v>294</v>
      </c>
      <c r="V4" s="15"/>
      <c r="W4" s="16" t="s">
        <v>295</v>
      </c>
      <c r="X4" s="16" t="s">
        <v>296</v>
      </c>
      <c r="Y4" s="3"/>
      <c r="Z4" s="15" t="s">
        <v>294</v>
      </c>
      <c r="AA4" s="15"/>
      <c r="AB4" s="16" t="s">
        <v>295</v>
      </c>
      <c r="AC4" s="16" t="s">
        <v>296</v>
      </c>
      <c r="AF4" s="15" t="s">
        <v>294</v>
      </c>
      <c r="AG4" s="15"/>
      <c r="AH4" s="16" t="s">
        <v>295</v>
      </c>
      <c r="AI4" s="16" t="s">
        <v>296</v>
      </c>
      <c r="AJ4" s="3"/>
    </row>
    <row r="5" spans="1:36" x14ac:dyDescent="0.2">
      <c r="A5" s="1" t="s">
        <v>62</v>
      </c>
      <c r="C5" s="13" t="s">
        <v>157</v>
      </c>
      <c r="D5" s="13">
        <f>COUNTIF(A$4:A$185,Table3[[#This Row],[unique]])</f>
        <v>13</v>
      </c>
      <c r="F5" s="14" t="s">
        <v>213</v>
      </c>
      <c r="H5" s="17" t="s">
        <v>125</v>
      </c>
      <c r="I5" s="17">
        <f>COUNTIF(F$5:F$108,Table4[[#This Row],[unique]])</f>
        <v>13</v>
      </c>
      <c r="K5" s="14" t="s">
        <v>265</v>
      </c>
      <c r="M5" s="13" t="s">
        <v>125</v>
      </c>
      <c r="N5" s="13">
        <f>COUNTIF(K$5:K$26,Table6[[#This Row],[unique]])</f>
        <v>7</v>
      </c>
      <c r="P5" s="14" t="s">
        <v>101</v>
      </c>
      <c r="R5" s="13" t="s">
        <v>125</v>
      </c>
      <c r="S5" s="13">
        <f>COUNTIF(P$5:P$49,Table7[[#This Row],[unique]])</f>
        <v>6</v>
      </c>
      <c r="U5" s="14" t="s">
        <v>107</v>
      </c>
      <c r="W5" s="13" t="s">
        <v>49</v>
      </c>
      <c r="X5" s="13">
        <f>COUNTIF(U$5:U$21,Table8[[#This Row],[unique]])</f>
        <v>2</v>
      </c>
      <c r="Z5" s="14" t="s">
        <v>107</v>
      </c>
      <c r="AB5" s="17" t="s">
        <v>125</v>
      </c>
      <c r="AC5" s="17">
        <f>COUNTIF(Z$5:Z$45,Table9[[#This Row],[unique]])</f>
        <v>9</v>
      </c>
      <c r="AF5" s="1" t="s">
        <v>82</v>
      </c>
      <c r="AH5" s="13" t="s">
        <v>82</v>
      </c>
      <c r="AI5" s="13">
        <f>COUNTIF(AF$5:AF$6,Table10[[#This Row],[unique]])</f>
        <v>1</v>
      </c>
    </row>
    <row r="6" spans="1:36" x14ac:dyDescent="0.2">
      <c r="A6" s="1" t="s">
        <v>49</v>
      </c>
      <c r="C6" s="13" t="s">
        <v>178</v>
      </c>
      <c r="D6" s="13">
        <f>COUNTIF(A$4:A$185,Table3[[#This Row],[unique]])</f>
        <v>11</v>
      </c>
      <c r="F6" s="14" t="s">
        <v>218</v>
      </c>
      <c r="H6" s="17" t="s">
        <v>157</v>
      </c>
      <c r="I6" s="17">
        <f>COUNTIF(F$5:F$108,Table4[[#This Row],[unique]])</f>
        <v>11</v>
      </c>
      <c r="K6" s="14" t="s">
        <v>76</v>
      </c>
      <c r="M6" s="13" t="s">
        <v>76</v>
      </c>
      <c r="N6" s="13">
        <f>COUNTIF(K$5:K$26,Table6[[#This Row],[unique]])</f>
        <v>6</v>
      </c>
      <c r="P6" s="14" t="s">
        <v>198</v>
      </c>
      <c r="R6" s="13" t="s">
        <v>49</v>
      </c>
      <c r="S6" s="13">
        <f>COUNTIF(P$5:P$49,Table7[[#This Row],[unique]])</f>
        <v>6</v>
      </c>
      <c r="U6" s="14" t="s">
        <v>62</v>
      </c>
      <c r="W6" s="13" t="s">
        <v>125</v>
      </c>
      <c r="X6" s="13">
        <f>COUNTIF(U$5:U$21,Table8[[#This Row],[unique]])</f>
        <v>2</v>
      </c>
      <c r="Z6" s="14" t="s">
        <v>62</v>
      </c>
      <c r="AB6" s="17" t="s">
        <v>157</v>
      </c>
      <c r="AC6" s="17">
        <f>COUNTIF(Z$5:Z$45,Table9[[#This Row],[unique]])</f>
        <v>5</v>
      </c>
      <c r="AF6" s="1" t="s">
        <v>125</v>
      </c>
      <c r="AH6" s="13" t="s">
        <v>125</v>
      </c>
      <c r="AI6" s="13">
        <f>COUNTIF(AF$5:AF$6,Table10[[#This Row],[unique]])</f>
        <v>1</v>
      </c>
    </row>
    <row r="7" spans="1:36" x14ac:dyDescent="0.2">
      <c r="A7" s="1" t="s">
        <v>213</v>
      </c>
      <c r="C7" s="13" t="s">
        <v>68</v>
      </c>
      <c r="D7" s="13">
        <f>COUNTIF(A$4:A$185,Table3[[#This Row],[unique]])</f>
        <v>10</v>
      </c>
      <c r="F7" s="14" t="s">
        <v>157</v>
      </c>
      <c r="H7" s="17" t="s">
        <v>178</v>
      </c>
      <c r="I7" s="17">
        <f>COUNTIF(F$5:F$108,Table4[[#This Row],[unique]])</f>
        <v>9</v>
      </c>
      <c r="K7" s="14" t="s">
        <v>242</v>
      </c>
      <c r="M7" s="13" t="s">
        <v>192</v>
      </c>
      <c r="N7" s="13">
        <f>COUNTIF(K$5:K$26,Table6[[#This Row],[unique]])</f>
        <v>2</v>
      </c>
      <c r="P7" s="14" t="s">
        <v>125</v>
      </c>
      <c r="R7" s="13" t="s">
        <v>198</v>
      </c>
      <c r="S7" s="13">
        <f>COUNTIF(P$5:P$49,Table7[[#This Row],[unique]])</f>
        <v>3</v>
      </c>
      <c r="U7" s="14" t="s">
        <v>49</v>
      </c>
      <c r="W7" s="13" t="s">
        <v>119</v>
      </c>
      <c r="X7" s="13">
        <f>COUNTIF(U$5:U$21,Table8[[#This Row],[unique]])</f>
        <v>2</v>
      </c>
      <c r="Z7" s="14" t="s">
        <v>49</v>
      </c>
      <c r="AB7" s="17" t="s">
        <v>68</v>
      </c>
      <c r="AC7" s="17">
        <f>COUNTIF(Z$5:Z$45,Table9[[#This Row],[unique]])</f>
        <v>4</v>
      </c>
      <c r="AH7" s="25"/>
      <c r="AI7" s="25"/>
    </row>
    <row r="8" spans="1:36" x14ac:dyDescent="0.2">
      <c r="A8" s="1" t="s">
        <v>218</v>
      </c>
      <c r="C8" s="13" t="s">
        <v>139</v>
      </c>
      <c r="D8" s="13">
        <f>COUNTIF(A$4:A$185,Table3[[#This Row],[unique]])</f>
        <v>9</v>
      </c>
      <c r="F8" s="14" t="s">
        <v>139</v>
      </c>
      <c r="H8" s="17" t="s">
        <v>139</v>
      </c>
      <c r="I8" s="17">
        <f>COUNTIF(F$5:F$108,Table4[[#This Row],[unique]])</f>
        <v>8</v>
      </c>
      <c r="K8" s="14" t="s">
        <v>125</v>
      </c>
      <c r="M8" s="13" t="s">
        <v>265</v>
      </c>
      <c r="N8" s="13">
        <f>COUNTIF(K$5:K$26,Table6[[#This Row],[unique]])</f>
        <v>1</v>
      </c>
      <c r="P8" s="14" t="s">
        <v>252</v>
      </c>
      <c r="R8" s="13" t="s">
        <v>62</v>
      </c>
      <c r="S8" s="13">
        <f>COUNTIF(P$5:P$49,Table7[[#This Row],[unique]])</f>
        <v>3</v>
      </c>
      <c r="U8" s="14" t="s">
        <v>89</v>
      </c>
      <c r="W8" s="13" t="s">
        <v>107</v>
      </c>
      <c r="X8" s="13">
        <f>COUNTIF(U$5:U$21,Table8[[#This Row],[unique]])</f>
        <v>1</v>
      </c>
      <c r="Z8" s="14" t="s">
        <v>297</v>
      </c>
      <c r="AB8" s="17" t="s">
        <v>185</v>
      </c>
      <c r="AC8" s="17">
        <f>COUNTIF(Z$5:Z$45,Table9[[#This Row],[unique]])</f>
        <v>2</v>
      </c>
      <c r="AH8" s="25"/>
      <c r="AI8" s="25"/>
    </row>
    <row r="9" spans="1:36" x14ac:dyDescent="0.2">
      <c r="A9" s="1" t="s">
        <v>157</v>
      </c>
      <c r="C9" s="13" t="s">
        <v>39</v>
      </c>
      <c r="D9" s="13">
        <f>COUNTIF(A$4:A$185,Table3[[#This Row],[unique]])</f>
        <v>9</v>
      </c>
      <c r="F9" s="14" t="s">
        <v>39</v>
      </c>
      <c r="H9" s="17" t="s">
        <v>39</v>
      </c>
      <c r="I9" s="17">
        <f>COUNTIF(F$5:F$108,Table4[[#This Row],[unique]])</f>
        <v>8</v>
      </c>
      <c r="K9" s="14" t="s">
        <v>113</v>
      </c>
      <c r="M9" s="13" t="s">
        <v>242</v>
      </c>
      <c r="N9" s="13">
        <f>COUNTIF(K$5:K$26,Table6[[#This Row],[unique]])</f>
        <v>1</v>
      </c>
      <c r="P9" s="14" t="s">
        <v>258</v>
      </c>
      <c r="R9" s="13" t="s">
        <v>103</v>
      </c>
      <c r="S9" s="13">
        <f>COUNTIF(P$5:P$49,Table7[[#This Row],[unique]])</f>
        <v>3</v>
      </c>
      <c r="U9" s="14" t="s">
        <v>49</v>
      </c>
      <c r="W9" s="13" t="s">
        <v>62</v>
      </c>
      <c r="X9" s="13">
        <f>COUNTIF(U$5:U$21,Table8[[#This Row],[unique]])</f>
        <v>1</v>
      </c>
      <c r="Z9" s="14" t="s">
        <v>185</v>
      </c>
      <c r="AB9" s="17" t="s">
        <v>89</v>
      </c>
      <c r="AC9" s="17">
        <f>COUNTIF(Z$5:Z$45,Table9[[#This Row],[unique]])</f>
        <v>2</v>
      </c>
      <c r="AH9" s="25"/>
      <c r="AI9" s="25"/>
    </row>
    <row r="10" spans="1:36" x14ac:dyDescent="0.2">
      <c r="A10" s="1" t="s">
        <v>139</v>
      </c>
      <c r="C10" s="13" t="s">
        <v>76</v>
      </c>
      <c r="D10" s="13">
        <f>COUNTIF(A$4:A$185,Table3[[#This Row],[unique]])</f>
        <v>9</v>
      </c>
      <c r="F10" s="14" t="s">
        <v>213</v>
      </c>
      <c r="H10" s="17" t="s">
        <v>68</v>
      </c>
      <c r="I10" s="17">
        <f>COUNTIF(F$5:F$108,Table4[[#This Row],[unique]])</f>
        <v>6</v>
      </c>
      <c r="K10" s="14" t="s">
        <v>198</v>
      </c>
      <c r="M10" s="13" t="s">
        <v>113</v>
      </c>
      <c r="N10" s="13">
        <f>COUNTIF(K$5:K$26,Table6[[#This Row],[unique]])</f>
        <v>1</v>
      </c>
      <c r="P10" s="14" t="s">
        <v>165</v>
      </c>
      <c r="R10" s="13" t="s">
        <v>68</v>
      </c>
      <c r="S10" s="13">
        <f>COUNTIF(P$5:P$49,Table7[[#This Row],[unique]])</f>
        <v>3</v>
      </c>
      <c r="U10" s="14" t="s">
        <v>68</v>
      </c>
      <c r="W10" s="13" t="s">
        <v>89</v>
      </c>
      <c r="X10" s="13">
        <f>COUNTIF(U$5:U$21,Table8[[#This Row],[unique]])</f>
        <v>1</v>
      </c>
      <c r="Z10" s="14" t="s">
        <v>157</v>
      </c>
      <c r="AB10" s="17" t="s">
        <v>165</v>
      </c>
      <c r="AC10" s="17">
        <f>COUNTIF(Z$5:Z$45,Table9[[#This Row],[unique]])</f>
        <v>2</v>
      </c>
      <c r="AH10" s="25"/>
      <c r="AI10" s="25"/>
    </row>
    <row r="11" spans="1:36" x14ac:dyDescent="0.2">
      <c r="A11" s="1" t="s">
        <v>39</v>
      </c>
      <c r="C11" s="13" t="s">
        <v>49</v>
      </c>
      <c r="D11" s="13">
        <f>COUNTIF(A$4:A$185,Table3[[#This Row],[unique]])</f>
        <v>8</v>
      </c>
      <c r="F11" s="14" t="s">
        <v>157</v>
      </c>
      <c r="H11" s="17" t="s">
        <v>101</v>
      </c>
      <c r="I11" s="17">
        <f>COUNTIF(F$5:F$108,Table4[[#This Row],[unique]])</f>
        <v>6</v>
      </c>
      <c r="K11" s="14" t="s">
        <v>125</v>
      </c>
      <c r="M11" s="13" t="s">
        <v>198</v>
      </c>
      <c r="N11" s="13">
        <f>COUNTIF(K$5:K$26,Table6[[#This Row],[unique]])</f>
        <v>1</v>
      </c>
      <c r="P11" s="14" t="s">
        <v>101</v>
      </c>
      <c r="R11" s="13" t="s">
        <v>119</v>
      </c>
      <c r="S11" s="13">
        <f>COUNTIF(P$5:P$49,Table7[[#This Row],[unique]])</f>
        <v>3</v>
      </c>
      <c r="U11" s="14" t="s">
        <v>198</v>
      </c>
      <c r="W11" s="13" t="s">
        <v>68</v>
      </c>
      <c r="X11" s="13">
        <f>COUNTIF(U$5:U$21,Table8[[#This Row],[unique]])</f>
        <v>1</v>
      </c>
      <c r="Z11" s="14" t="s">
        <v>89</v>
      </c>
      <c r="AB11" s="17" t="s">
        <v>101</v>
      </c>
      <c r="AC11" s="17">
        <f>COUNTIF(Z$5:Z$45,Table9[[#This Row],[unique]])</f>
        <v>2</v>
      </c>
    </row>
    <row r="12" spans="1:36" x14ac:dyDescent="0.2">
      <c r="A12" s="1" t="s">
        <v>213</v>
      </c>
      <c r="C12" s="13" t="s">
        <v>101</v>
      </c>
      <c r="D12" s="13">
        <f>COUNTIF(A$4:A$185,Table3[[#This Row],[unique]])</f>
        <v>8</v>
      </c>
      <c r="F12" s="14" t="s">
        <v>139</v>
      </c>
      <c r="H12" s="17" t="s">
        <v>132</v>
      </c>
      <c r="I12" s="17">
        <f>COUNTIF(F$5:F$108,Table4[[#This Row],[unique]])</f>
        <v>6</v>
      </c>
      <c r="K12" s="14" t="s">
        <v>76</v>
      </c>
      <c r="M12" s="13" t="s">
        <v>236</v>
      </c>
      <c r="N12" s="13">
        <f>COUNTIF(K$5:K$26,Table6[[#This Row],[unique]])</f>
        <v>1</v>
      </c>
      <c r="P12" s="14" t="s">
        <v>95</v>
      </c>
      <c r="R12" s="13" t="s">
        <v>101</v>
      </c>
      <c r="S12" s="13">
        <f>COUNTIF(P$5:P$49,Table7[[#This Row],[unique]])</f>
        <v>2</v>
      </c>
      <c r="U12" s="14" t="s">
        <v>125</v>
      </c>
      <c r="W12" s="13" t="s">
        <v>198</v>
      </c>
      <c r="X12" s="13">
        <f>COUNTIF(U$5:U$21,Table8[[#This Row],[unique]])</f>
        <v>1</v>
      </c>
      <c r="Z12" s="14" t="s">
        <v>171</v>
      </c>
      <c r="AB12" s="17" t="s">
        <v>198</v>
      </c>
      <c r="AC12" s="17">
        <f>COUNTIF(Z$5:Z$45,Table9[[#This Row],[unique]])</f>
        <v>2</v>
      </c>
    </row>
    <row r="13" spans="1:36" x14ac:dyDescent="0.2">
      <c r="A13" s="1" t="s">
        <v>157</v>
      </c>
      <c r="C13" s="13" t="s">
        <v>198</v>
      </c>
      <c r="D13" s="13">
        <f>COUNTIF(A$4:A$185,Table3[[#This Row],[unique]])</f>
        <v>6</v>
      </c>
      <c r="F13" s="14" t="s">
        <v>236</v>
      </c>
      <c r="H13" s="17" t="s">
        <v>236</v>
      </c>
      <c r="I13" s="17">
        <f>COUNTIF(F$5:F$108,Table4[[#This Row],[unique]])</f>
        <v>4</v>
      </c>
      <c r="K13" s="14" t="s">
        <v>125</v>
      </c>
      <c r="M13" s="13" t="s">
        <v>119</v>
      </c>
      <c r="N13" s="13">
        <f>COUNTIF(K$5:K$26,Table6[[#This Row],[unique]])</f>
        <v>1</v>
      </c>
      <c r="P13" s="14" t="s">
        <v>82</v>
      </c>
      <c r="R13" s="13" t="s">
        <v>95</v>
      </c>
      <c r="S13" s="13">
        <f>COUNTIF(P$5:P$49,Table7[[#This Row],[unique]])</f>
        <v>2</v>
      </c>
      <c r="U13" s="14" t="s">
        <v>119</v>
      </c>
      <c r="W13" s="13" t="s">
        <v>76</v>
      </c>
      <c r="X13" s="13">
        <f>COUNTIF(U$5:U$21,Table8[[#This Row],[unique]])</f>
        <v>1</v>
      </c>
      <c r="Z13" s="14" t="s">
        <v>165</v>
      </c>
      <c r="AB13" s="17" t="s">
        <v>76</v>
      </c>
      <c r="AC13" s="17">
        <f>COUNTIF(Z$5:Z$45,Table9[[#This Row],[unique]])</f>
        <v>2</v>
      </c>
    </row>
    <row r="14" spans="1:36" x14ac:dyDescent="0.2">
      <c r="A14" s="1" t="s">
        <v>139</v>
      </c>
      <c r="C14" s="13" t="s">
        <v>95</v>
      </c>
      <c r="D14" s="13">
        <f>COUNTIF(A$4:A$185,Table3[[#This Row],[unique]])</f>
        <v>6</v>
      </c>
      <c r="F14" s="14" t="s">
        <v>297</v>
      </c>
      <c r="H14" s="17" t="s">
        <v>95</v>
      </c>
      <c r="I14" s="17">
        <f>COUNTIF(F$5:F$108,Table4[[#This Row],[unique]])</f>
        <v>4</v>
      </c>
      <c r="K14" s="14" t="s">
        <v>125</v>
      </c>
      <c r="M14" s="13" t="s">
        <v>178</v>
      </c>
      <c r="N14" s="13">
        <f>COUNTIF(K$5:K$26,Table6[[#This Row],[unique]])</f>
        <v>1</v>
      </c>
      <c r="P14" s="14" t="s">
        <v>198</v>
      </c>
      <c r="R14" s="13" t="s">
        <v>178</v>
      </c>
      <c r="S14" s="13">
        <f>COUNTIF(P$5:P$49,Table7[[#This Row],[unique]])</f>
        <v>2</v>
      </c>
      <c r="U14" s="14" t="s">
        <v>76</v>
      </c>
      <c r="W14" s="13" t="s">
        <v>270</v>
      </c>
      <c r="X14" s="13">
        <f>COUNTIF(U$5:U$21,Table8[[#This Row],[unique]])</f>
        <v>1</v>
      </c>
      <c r="Z14" s="14" t="s">
        <v>68</v>
      </c>
      <c r="AB14" s="17" t="s">
        <v>107</v>
      </c>
      <c r="AC14" s="17">
        <f>COUNTIF(Z$5:Z$45,Table9[[#This Row],[unique]])</f>
        <v>1</v>
      </c>
    </row>
    <row r="15" spans="1:36" x14ac:dyDescent="0.2">
      <c r="A15" s="1" t="s">
        <v>236</v>
      </c>
      <c r="C15" s="13" t="s">
        <v>132</v>
      </c>
      <c r="D15" s="13">
        <f>COUNTIF(A$4:A$185,Table3[[#This Row],[unique]])</f>
        <v>6</v>
      </c>
      <c r="F15" s="14" t="s">
        <v>185</v>
      </c>
      <c r="H15" s="17" t="s">
        <v>228</v>
      </c>
      <c r="I15" s="17">
        <f>COUNTIF(F$5:F$108,Table4[[#This Row],[unique]])</f>
        <v>3</v>
      </c>
      <c r="K15" s="14" t="s">
        <v>125</v>
      </c>
      <c r="M15" s="25"/>
      <c r="N15" s="25"/>
      <c r="P15" s="14" t="s">
        <v>198</v>
      </c>
      <c r="R15" s="13" t="s">
        <v>192</v>
      </c>
      <c r="S15" s="13">
        <f>COUNTIF(P$5:P$49,Table7[[#This Row],[unique]])</f>
        <v>2</v>
      </c>
      <c r="U15" s="14" t="s">
        <v>270</v>
      </c>
      <c r="W15" s="13" t="s">
        <v>139</v>
      </c>
      <c r="X15" s="13">
        <f>COUNTIF(U$5:U$21,Table8[[#This Row],[unique]])</f>
        <v>1</v>
      </c>
      <c r="Z15" s="14" t="s">
        <v>157</v>
      </c>
      <c r="AB15" s="17" t="s">
        <v>62</v>
      </c>
      <c r="AC15" s="17">
        <f>COUNTIF(Z$5:Z$45,Table9[[#This Row],[unique]])</f>
        <v>1</v>
      </c>
    </row>
    <row r="16" spans="1:36" x14ac:dyDescent="0.2">
      <c r="A16" s="1" t="s">
        <v>297</v>
      </c>
      <c r="C16" s="13" t="s">
        <v>62</v>
      </c>
      <c r="D16" s="13">
        <f>COUNTIF(A$4:A$185,Table3[[#This Row],[unique]])</f>
        <v>4</v>
      </c>
      <c r="F16" s="14" t="s">
        <v>157</v>
      </c>
      <c r="H16" s="17" t="s">
        <v>213</v>
      </c>
      <c r="I16" s="17">
        <f>COUNTIF(F$5:F$108,Table4[[#This Row],[unique]])</f>
        <v>2</v>
      </c>
      <c r="K16" s="14" t="s">
        <v>125</v>
      </c>
      <c r="M16" s="25"/>
      <c r="N16" s="25"/>
      <c r="P16" s="14" t="s">
        <v>57</v>
      </c>
      <c r="R16" s="13" t="s">
        <v>252</v>
      </c>
      <c r="S16" s="13">
        <f>COUNTIF(P$5:P$49,Table7[[#This Row],[unique]])</f>
        <v>1</v>
      </c>
      <c r="U16" s="14" t="s">
        <v>139</v>
      </c>
      <c r="W16" s="13" t="s">
        <v>236</v>
      </c>
      <c r="X16" s="13">
        <f>COUNTIF(U$5:U$21,Table8[[#This Row],[unique]])</f>
        <v>1</v>
      </c>
      <c r="Z16" s="14" t="s">
        <v>39</v>
      </c>
      <c r="AB16" s="17" t="s">
        <v>49</v>
      </c>
      <c r="AC16" s="17">
        <f>COUNTIF(Z$5:Z$45,Table9[[#This Row],[unique]])</f>
        <v>1</v>
      </c>
    </row>
    <row r="17" spans="1:29" x14ac:dyDescent="0.2">
      <c r="A17" s="1" t="s">
        <v>185</v>
      </c>
      <c r="C17" s="13" t="s">
        <v>236</v>
      </c>
      <c r="D17" s="13">
        <f>COUNTIF(A$4:A$185,Table3[[#This Row],[unique]])</f>
        <v>4</v>
      </c>
      <c r="F17" s="14" t="s">
        <v>89</v>
      </c>
      <c r="H17" s="17" t="s">
        <v>185</v>
      </c>
      <c r="I17" s="17">
        <f>COUNTIF(F$5:F$108,Table4[[#This Row],[unique]])</f>
        <v>2</v>
      </c>
      <c r="K17" s="14" t="s">
        <v>76</v>
      </c>
      <c r="M17" s="25"/>
      <c r="N17" s="25"/>
      <c r="P17" s="14" t="s">
        <v>62</v>
      </c>
      <c r="R17" s="13" t="s">
        <v>258</v>
      </c>
      <c r="S17" s="13">
        <f>COUNTIF(P$5:P$49,Table7[[#This Row],[unique]])</f>
        <v>1</v>
      </c>
      <c r="U17" s="14" t="s">
        <v>125</v>
      </c>
      <c r="W17" s="13" t="s">
        <v>192</v>
      </c>
      <c r="X17" s="13">
        <f>COUNTIF(U$5:U$21,Table8[[#This Row],[unique]])</f>
        <v>1</v>
      </c>
      <c r="Z17" s="14" t="s">
        <v>89</v>
      </c>
      <c r="AB17" s="17" t="s">
        <v>297</v>
      </c>
      <c r="AC17" s="17">
        <f>COUNTIF(Z$5:Z$45,Table9[[#This Row],[unique]])</f>
        <v>1</v>
      </c>
    </row>
    <row r="18" spans="1:29" x14ac:dyDescent="0.2">
      <c r="A18" s="1" t="s">
        <v>157</v>
      </c>
      <c r="C18" s="13" t="s">
        <v>165</v>
      </c>
      <c r="D18" s="13">
        <f>COUNTIF(A$4:A$185,Table3[[#This Row],[unique]])</f>
        <v>4</v>
      </c>
      <c r="F18" s="14" t="s">
        <v>125</v>
      </c>
      <c r="H18" s="17" t="s">
        <v>165</v>
      </c>
      <c r="I18" s="17">
        <f>COUNTIF(F$5:F$108,Table4[[#This Row],[unique]])</f>
        <v>2</v>
      </c>
      <c r="K18" s="14" t="s">
        <v>125</v>
      </c>
      <c r="M18" s="25"/>
      <c r="N18" s="25"/>
      <c r="P18" s="14" t="s">
        <v>65</v>
      </c>
      <c r="R18" s="13" t="s">
        <v>165</v>
      </c>
      <c r="S18" s="13">
        <f>COUNTIF(P$5:P$49,Table7[[#This Row],[unique]])</f>
        <v>1</v>
      </c>
      <c r="U18" s="14" t="s">
        <v>236</v>
      </c>
      <c r="W18" s="13" t="s">
        <v>178</v>
      </c>
      <c r="X18" s="13">
        <f>COUNTIF(U$5:U$21,Table8[[#This Row],[unique]])</f>
        <v>1</v>
      </c>
      <c r="Z18" s="14" t="s">
        <v>125</v>
      </c>
      <c r="AB18" s="17" t="s">
        <v>171</v>
      </c>
      <c r="AC18" s="17">
        <f>COUNTIF(Z$5:Z$45,Table9[[#This Row],[unique]])</f>
        <v>1</v>
      </c>
    </row>
    <row r="19" spans="1:29" x14ac:dyDescent="0.2">
      <c r="A19" s="1" t="s">
        <v>89</v>
      </c>
      <c r="C19" s="13" t="s">
        <v>119</v>
      </c>
      <c r="D19" s="13">
        <f>COUNTIF(A$4:A$185,Table3[[#This Row],[unique]])</f>
        <v>4</v>
      </c>
      <c r="F19" s="14" t="s">
        <v>68</v>
      </c>
      <c r="H19" s="17" t="s">
        <v>82</v>
      </c>
      <c r="I19" s="17">
        <f>COUNTIF(F$5:F$108,Table4[[#This Row],[unique]])</f>
        <v>2</v>
      </c>
      <c r="K19" s="14" t="s">
        <v>236</v>
      </c>
      <c r="M19" s="25"/>
      <c r="N19" s="25"/>
      <c r="P19" s="14" t="s">
        <v>49</v>
      </c>
      <c r="R19" s="13" t="s">
        <v>82</v>
      </c>
      <c r="S19" s="13">
        <f>COUNTIF(P$5:P$49,Table7[[#This Row],[unique]])</f>
        <v>1</v>
      </c>
      <c r="U19" s="14" t="s">
        <v>119</v>
      </c>
      <c r="W19" s="25"/>
      <c r="X19" s="25"/>
      <c r="Z19" s="14" t="s">
        <v>68</v>
      </c>
      <c r="AB19" s="17" t="s">
        <v>39</v>
      </c>
      <c r="AC19" s="17">
        <f>COUNTIF(Z$5:Z$45,Table9[[#This Row],[unique]])</f>
        <v>1</v>
      </c>
    </row>
    <row r="20" spans="1:29" x14ac:dyDescent="0.2">
      <c r="A20" s="1" t="s">
        <v>171</v>
      </c>
      <c r="C20" s="13" t="s">
        <v>192</v>
      </c>
      <c r="D20" s="13">
        <f>COUNTIF(A$4:A$185,Table3[[#This Row],[unique]])</f>
        <v>4</v>
      </c>
      <c r="F20" s="14" t="s">
        <v>242</v>
      </c>
      <c r="H20" s="17" t="s">
        <v>286</v>
      </c>
      <c r="I20" s="17">
        <f>COUNTIF(F$5:F$108,Table4[[#This Row],[unique]])</f>
        <v>2</v>
      </c>
      <c r="K20" s="14" t="s">
        <v>119</v>
      </c>
      <c r="M20" s="25"/>
      <c r="N20" s="25"/>
      <c r="P20" s="14" t="s">
        <v>62</v>
      </c>
      <c r="R20" s="13" t="s">
        <v>57</v>
      </c>
      <c r="S20" s="13">
        <f>COUNTIF(P$5:P$49,Table7[[#This Row],[unique]])</f>
        <v>1</v>
      </c>
      <c r="U20" s="14" t="s">
        <v>192</v>
      </c>
      <c r="W20" s="25"/>
      <c r="X20" s="25"/>
      <c r="Z20" s="14" t="s">
        <v>101</v>
      </c>
      <c r="AB20" s="17" t="s">
        <v>252</v>
      </c>
      <c r="AC20" s="17">
        <f>COUNTIF(Z$5:Z$45,Table9[[#This Row],[unique]])</f>
        <v>1</v>
      </c>
    </row>
    <row r="21" spans="1:29" x14ac:dyDescent="0.2">
      <c r="A21" s="1" t="s">
        <v>165</v>
      </c>
      <c r="C21" s="13" t="s">
        <v>185</v>
      </c>
      <c r="D21" s="13">
        <f>COUNTIF(A$4:A$185,Table3[[#This Row],[unique]])</f>
        <v>3</v>
      </c>
      <c r="F21" s="14" t="s">
        <v>125</v>
      </c>
      <c r="H21" s="17" t="s">
        <v>218</v>
      </c>
      <c r="I21" s="17">
        <f>COUNTIF(F$5:F$108,Table4[[#This Row],[unique]])</f>
        <v>1</v>
      </c>
      <c r="K21" s="14" t="s">
        <v>192</v>
      </c>
      <c r="M21" s="25"/>
      <c r="N21" s="25"/>
      <c r="P21" s="14" t="s">
        <v>49</v>
      </c>
      <c r="R21" s="13" t="s">
        <v>65</v>
      </c>
      <c r="S21" s="13">
        <f>COUNTIF(P$5:P$49,Table7[[#This Row],[unique]])</f>
        <v>1</v>
      </c>
      <c r="U21" s="14" t="s">
        <v>178</v>
      </c>
      <c r="Z21" s="14" t="s">
        <v>125</v>
      </c>
      <c r="AB21" s="17" t="s">
        <v>258</v>
      </c>
      <c r="AC21" s="17">
        <f>COUNTIF(Z$5:Z$45,Table9[[#This Row],[unique]])</f>
        <v>1</v>
      </c>
    </row>
    <row r="22" spans="1:29" x14ac:dyDescent="0.2">
      <c r="A22" s="1" t="s">
        <v>68</v>
      </c>
      <c r="C22" s="13" t="s">
        <v>89</v>
      </c>
      <c r="D22" s="13">
        <f>COUNTIF(A$4:A$185,Table3[[#This Row],[unique]])</f>
        <v>3</v>
      </c>
      <c r="F22" s="14" t="s">
        <v>101</v>
      </c>
      <c r="H22" s="17" t="s">
        <v>297</v>
      </c>
      <c r="I22" s="17">
        <f>COUNTIF(F$5:F$108,Table4[[#This Row],[unique]])</f>
        <v>1</v>
      </c>
      <c r="K22" s="14" t="s">
        <v>178</v>
      </c>
      <c r="M22" s="25"/>
      <c r="N22" s="25"/>
      <c r="P22" s="14" t="s">
        <v>62</v>
      </c>
      <c r="R22" s="13" t="s">
        <v>270</v>
      </c>
      <c r="S22" s="13">
        <f>COUNTIF(P$5:P$49,Table7[[#This Row],[unique]])</f>
        <v>1</v>
      </c>
      <c r="Z22" s="14" t="s">
        <v>252</v>
      </c>
      <c r="AB22" s="17" t="s">
        <v>119</v>
      </c>
      <c r="AC22" s="17">
        <f>COUNTIF(Z$5:Z$45,Table9[[#This Row],[unique]])</f>
        <v>1</v>
      </c>
    </row>
    <row r="23" spans="1:29" x14ac:dyDescent="0.2">
      <c r="A23" s="1" t="s">
        <v>157</v>
      </c>
      <c r="C23" s="13" t="s">
        <v>82</v>
      </c>
      <c r="D23" s="13">
        <f>COUNTIF(A$4:A$185,Table3[[#This Row],[unique]])</f>
        <v>3</v>
      </c>
      <c r="F23" s="14" t="s">
        <v>125</v>
      </c>
      <c r="H23" s="17" t="s">
        <v>89</v>
      </c>
      <c r="I23" s="17">
        <f>COUNTIF(F$5:F$108,Table4[[#This Row],[unique]])</f>
        <v>1</v>
      </c>
      <c r="K23" s="14" t="s">
        <v>192</v>
      </c>
      <c r="M23" s="25"/>
      <c r="N23" s="25"/>
      <c r="P23" s="14" t="s">
        <v>49</v>
      </c>
      <c r="R23" s="13" t="s">
        <v>139</v>
      </c>
      <c r="S23" s="13">
        <f>COUNTIF(P$5:P$49,Table7[[#This Row],[unique]])</f>
        <v>1</v>
      </c>
      <c r="Z23" s="14" t="s">
        <v>258</v>
      </c>
      <c r="AB23" s="17" t="s">
        <v>178</v>
      </c>
      <c r="AC23" s="17">
        <f>COUNTIF(Z$5:Z$45,Table9[[#This Row],[unique]])</f>
        <v>1</v>
      </c>
    </row>
    <row r="24" spans="1:29" x14ac:dyDescent="0.2">
      <c r="A24" s="1" t="s">
        <v>39</v>
      </c>
      <c r="C24" s="13" t="s">
        <v>103</v>
      </c>
      <c r="D24" s="13">
        <f>COUNTIF(A$4:A$185,Table3[[#This Row],[unique]])</f>
        <v>3</v>
      </c>
      <c r="F24" s="14" t="s">
        <v>252</v>
      </c>
      <c r="H24" s="17" t="s">
        <v>242</v>
      </c>
      <c r="I24" s="17">
        <f>COUNTIF(F$5:F$108,Table4[[#This Row],[unique]])</f>
        <v>1</v>
      </c>
      <c r="K24" s="14" t="s">
        <v>76</v>
      </c>
      <c r="M24" s="25"/>
      <c r="N24" s="25"/>
      <c r="P24" s="14" t="s">
        <v>49</v>
      </c>
      <c r="R24" s="13" t="s">
        <v>76</v>
      </c>
      <c r="S24" s="13">
        <f>COUNTIF(P$5:P$49,Table7[[#This Row],[unique]])</f>
        <v>1</v>
      </c>
      <c r="Z24" s="14" t="s">
        <v>165</v>
      </c>
      <c r="AB24" s="17" t="s">
        <v>236</v>
      </c>
      <c r="AC24" s="17">
        <f>COUNTIF(Z$5:Z$45,Table9[[#This Row],[unique]])</f>
        <v>1</v>
      </c>
    </row>
    <row r="25" spans="1:29" x14ac:dyDescent="0.2">
      <c r="A25" s="1" t="s">
        <v>89</v>
      </c>
      <c r="C25" s="13" t="s">
        <v>228</v>
      </c>
      <c r="D25" s="13">
        <f>COUNTIF(A$4:A$185,Table3[[#This Row],[unique]])</f>
        <v>3</v>
      </c>
      <c r="F25" s="14" t="s">
        <v>258</v>
      </c>
      <c r="H25" s="17" t="s">
        <v>252</v>
      </c>
      <c r="I25" s="17">
        <f>COUNTIF(F$5:F$108,Table4[[#This Row],[unique]])</f>
        <v>1</v>
      </c>
      <c r="K25" s="14" t="s">
        <v>76</v>
      </c>
      <c r="M25" s="25"/>
      <c r="N25" s="25"/>
      <c r="P25" s="14" t="s">
        <v>103</v>
      </c>
      <c r="R25" s="13" t="s">
        <v>236</v>
      </c>
      <c r="S25" s="13">
        <f>COUNTIF(P$5:P$49,Table7[[#This Row],[unique]])</f>
        <v>1</v>
      </c>
      <c r="Z25" s="14" t="s">
        <v>68</v>
      </c>
    </row>
    <row r="26" spans="1:29" x14ac:dyDescent="0.2">
      <c r="A26" s="1" t="s">
        <v>49</v>
      </c>
      <c r="C26" s="13" t="s">
        <v>213</v>
      </c>
      <c r="D26" s="13">
        <f>COUNTIF(A$4:A$185,Table3[[#This Row],[unique]])</f>
        <v>2</v>
      </c>
      <c r="F26" s="14" t="s">
        <v>165</v>
      </c>
      <c r="H26" s="17" t="s">
        <v>258</v>
      </c>
      <c r="I26" s="17">
        <f>COUNTIF(F$5:F$108,Table4[[#This Row],[unique]])</f>
        <v>1</v>
      </c>
      <c r="K26" s="14" t="s">
        <v>76</v>
      </c>
      <c r="M26" s="25"/>
      <c r="N26" s="25"/>
      <c r="P26" s="14" t="s">
        <v>49</v>
      </c>
      <c r="R26" s="25"/>
      <c r="S26" s="25"/>
      <c r="Z26" s="14" t="s">
        <v>101</v>
      </c>
    </row>
    <row r="27" spans="1:29" x14ac:dyDescent="0.2">
      <c r="A27" s="1" t="s">
        <v>68</v>
      </c>
      <c r="C27" s="13" t="s">
        <v>252</v>
      </c>
      <c r="D27" s="13">
        <f>COUNTIF(A$4:A$185,Table3[[#This Row],[unique]])</f>
        <v>2</v>
      </c>
      <c r="F27" s="14" t="s">
        <v>68</v>
      </c>
      <c r="H27" s="17" t="s">
        <v>146</v>
      </c>
      <c r="I27" s="17">
        <f>COUNTIF(F$5:F$108,Table4[[#This Row],[unique]])</f>
        <v>1</v>
      </c>
      <c r="M27" s="25"/>
      <c r="N27" s="25"/>
      <c r="P27" s="14" t="s">
        <v>103</v>
      </c>
      <c r="R27" s="25"/>
      <c r="S27" s="25"/>
      <c r="Z27" s="14" t="s">
        <v>157</v>
      </c>
    </row>
    <row r="28" spans="1:29" x14ac:dyDescent="0.2">
      <c r="A28" s="1" t="s">
        <v>89</v>
      </c>
      <c r="C28" s="13" t="s">
        <v>258</v>
      </c>
      <c r="D28" s="13">
        <f>COUNTIF(A$4:A$185,Table3[[#This Row],[unique]])</f>
        <v>2</v>
      </c>
      <c r="F28" s="14" t="s">
        <v>101</v>
      </c>
      <c r="H28" s="17" t="s">
        <v>153</v>
      </c>
      <c r="I28" s="17">
        <f>COUNTIF(F$5:F$108,Table4[[#This Row],[unique]])</f>
        <v>1</v>
      </c>
      <c r="P28" s="14" t="s">
        <v>49</v>
      </c>
      <c r="R28" s="25"/>
      <c r="S28" s="25"/>
      <c r="Z28" s="14" t="s">
        <v>198</v>
      </c>
    </row>
    <row r="29" spans="1:29" x14ac:dyDescent="0.2">
      <c r="A29" s="1" t="s">
        <v>125</v>
      </c>
      <c r="C29" s="13" t="s">
        <v>113</v>
      </c>
      <c r="D29" s="13">
        <f>COUNTIF(A$4:A$185,Table3[[#This Row],[unique]])</f>
        <v>2</v>
      </c>
      <c r="F29" s="14" t="s">
        <v>125</v>
      </c>
      <c r="H29" s="17" t="s">
        <v>113</v>
      </c>
      <c r="I29" s="17">
        <f>COUNTIF(F$5:F$108,Table4[[#This Row],[unique]])</f>
        <v>1</v>
      </c>
      <c r="P29" s="14" t="s">
        <v>103</v>
      </c>
      <c r="R29" s="25"/>
      <c r="S29" s="25"/>
      <c r="Z29" s="14" t="s">
        <v>198</v>
      </c>
    </row>
    <row r="30" spans="1:29" x14ac:dyDescent="0.2">
      <c r="A30" s="1" t="s">
        <v>68</v>
      </c>
      <c r="C30" s="13" t="s">
        <v>286</v>
      </c>
      <c r="D30" s="13">
        <f>COUNTIF(A$4:A$185,Table3[[#This Row],[unique]])</f>
        <v>2</v>
      </c>
      <c r="F30" s="14" t="s">
        <v>165</v>
      </c>
      <c r="H30" s="17" t="s">
        <v>198</v>
      </c>
      <c r="I30" s="17">
        <f>COUNTIF(F$5:F$108,Table4[[#This Row],[unique]])</f>
        <v>1</v>
      </c>
      <c r="P30" s="14" t="s">
        <v>178</v>
      </c>
      <c r="Z30" s="14" t="s">
        <v>125</v>
      </c>
    </row>
    <row r="31" spans="1:29" x14ac:dyDescent="0.2">
      <c r="A31" s="1" t="s">
        <v>265</v>
      </c>
      <c r="C31" s="13" t="s">
        <v>107</v>
      </c>
      <c r="D31" s="13">
        <f>COUNTIF(A$4:A$185,Table3[[#This Row],[unique]])</f>
        <v>1</v>
      </c>
      <c r="F31" s="14" t="s">
        <v>39</v>
      </c>
      <c r="H31" s="17" t="s">
        <v>281</v>
      </c>
      <c r="I31" s="17">
        <f>COUNTIF(F$5:F$108,Table4[[#This Row],[unique]])</f>
        <v>1</v>
      </c>
      <c r="P31" s="14" t="s">
        <v>270</v>
      </c>
      <c r="Z31" s="14" t="s">
        <v>119</v>
      </c>
    </row>
    <row r="32" spans="1:29" x14ac:dyDescent="0.2">
      <c r="A32" s="1" t="s">
        <v>76</v>
      </c>
      <c r="C32" s="13" t="s">
        <v>218</v>
      </c>
      <c r="D32" s="13">
        <f>COUNTIF(A$4:A$185,Table3[[#This Row],[unique]])</f>
        <v>1</v>
      </c>
      <c r="F32" s="14" t="s">
        <v>101</v>
      </c>
      <c r="H32" s="17" t="s">
        <v>260</v>
      </c>
      <c r="I32" s="17">
        <f>COUNTIF(F$5:F$108,Table4[[#This Row],[unique]])</f>
        <v>1</v>
      </c>
      <c r="P32" s="14" t="s">
        <v>139</v>
      </c>
      <c r="Z32" s="14" t="s">
        <v>76</v>
      </c>
    </row>
    <row r="33" spans="1:26" x14ac:dyDescent="0.2">
      <c r="A33" s="1" t="s">
        <v>242</v>
      </c>
      <c r="C33" s="13" t="s">
        <v>297</v>
      </c>
      <c r="D33" s="13">
        <f>COUNTIF(A$4:A$185,Table3[[#This Row],[unique]])</f>
        <v>1</v>
      </c>
      <c r="F33" s="14" t="s">
        <v>125</v>
      </c>
      <c r="H33" s="17" t="s">
        <v>276</v>
      </c>
      <c r="I33" s="17">
        <f>COUNTIF(F$5:F$108,Table4[[#This Row],[unique]])</f>
        <v>1</v>
      </c>
      <c r="P33" s="14" t="s">
        <v>125</v>
      </c>
      <c r="Z33" s="14" t="s">
        <v>185</v>
      </c>
    </row>
    <row r="34" spans="1:26" x14ac:dyDescent="0.2">
      <c r="A34" s="1" t="s">
        <v>125</v>
      </c>
      <c r="C34" s="13" t="s">
        <v>171</v>
      </c>
      <c r="D34" s="13">
        <f>COUNTIF(A$4:A$185,Table3[[#This Row],[unique]])</f>
        <v>1</v>
      </c>
      <c r="F34" s="14" t="s">
        <v>95</v>
      </c>
      <c r="H34" s="17" t="s">
        <v>248</v>
      </c>
      <c r="I34" s="17">
        <f>COUNTIF(F$5:F$108,Table4[[#This Row],[unique]])</f>
        <v>1</v>
      </c>
      <c r="P34" s="14" t="s">
        <v>125</v>
      </c>
      <c r="Z34" s="14" t="s">
        <v>157</v>
      </c>
    </row>
    <row r="35" spans="1:26" x14ac:dyDescent="0.2">
      <c r="A35" s="1" t="s">
        <v>101</v>
      </c>
      <c r="C35" s="13" t="s">
        <v>265</v>
      </c>
      <c r="D35" s="13">
        <f>COUNTIF(A$4:A$185,Table3[[#This Row],[unique]])</f>
        <v>1</v>
      </c>
      <c r="F35" s="14" t="s">
        <v>101</v>
      </c>
      <c r="H35" s="17" t="s">
        <v>205</v>
      </c>
      <c r="I35" s="17">
        <f>COUNTIF(F$5:F$108,Table4[[#This Row],[unique]])</f>
        <v>1</v>
      </c>
      <c r="P35" s="14" t="s">
        <v>125</v>
      </c>
      <c r="Z35" s="14" t="s">
        <v>125</v>
      </c>
    </row>
    <row r="36" spans="1:26" x14ac:dyDescent="0.2">
      <c r="A36" s="1" t="s">
        <v>198</v>
      </c>
      <c r="C36" s="13" t="s">
        <v>242</v>
      </c>
      <c r="D36" s="13">
        <f>COUNTIF(A$4:A$185,Table3[[#This Row],[unique]])</f>
        <v>1</v>
      </c>
      <c r="F36" s="14" t="s">
        <v>95</v>
      </c>
      <c r="H36" s="17" t="s">
        <v>192</v>
      </c>
      <c r="I36" s="17">
        <f>COUNTIF(F$5:F$108,Table4[[#This Row],[unique]])</f>
        <v>1</v>
      </c>
      <c r="P36" s="14" t="s">
        <v>125</v>
      </c>
      <c r="Z36" s="14" t="s">
        <v>125</v>
      </c>
    </row>
    <row r="37" spans="1:26" x14ac:dyDescent="0.2">
      <c r="A37" s="1" t="s">
        <v>125</v>
      </c>
      <c r="C37" s="13" t="s">
        <v>146</v>
      </c>
      <c r="D37" s="13">
        <f>COUNTIF(A$4:A$185,Table3[[#This Row],[unique]])</f>
        <v>1</v>
      </c>
      <c r="F37" s="14" t="s">
        <v>101</v>
      </c>
      <c r="P37" s="14" t="s">
        <v>178</v>
      </c>
      <c r="Z37" s="14" t="s">
        <v>125</v>
      </c>
    </row>
    <row r="38" spans="1:26" x14ac:dyDescent="0.2">
      <c r="A38" s="1" t="s">
        <v>252</v>
      </c>
      <c r="C38" s="13" t="s">
        <v>153</v>
      </c>
      <c r="D38" s="13">
        <f>COUNTIF(A$4:A$185,Table3[[#This Row],[unique]])</f>
        <v>1</v>
      </c>
      <c r="F38" s="14" t="s">
        <v>95</v>
      </c>
      <c r="P38" s="14" t="s">
        <v>125</v>
      </c>
      <c r="Z38" s="14" t="s">
        <v>125</v>
      </c>
    </row>
    <row r="39" spans="1:26" x14ac:dyDescent="0.2">
      <c r="A39" s="1" t="s">
        <v>258</v>
      </c>
      <c r="C39" s="13" t="s">
        <v>281</v>
      </c>
      <c r="D39" s="13">
        <f>COUNTIF(A$4:A$185,Table3[[#This Row],[unique]])</f>
        <v>1</v>
      </c>
      <c r="F39" s="14" t="s">
        <v>101</v>
      </c>
      <c r="P39" s="14" t="s">
        <v>68</v>
      </c>
      <c r="Z39" s="14" t="s">
        <v>178</v>
      </c>
    </row>
    <row r="40" spans="1:26" x14ac:dyDescent="0.2">
      <c r="A40" s="1" t="s">
        <v>165</v>
      </c>
      <c r="C40" s="13" t="s">
        <v>57</v>
      </c>
      <c r="D40" s="13">
        <f>COUNTIF(A$4:A$185,Table3[[#This Row],[unique]])</f>
        <v>1</v>
      </c>
      <c r="F40" s="14" t="s">
        <v>157</v>
      </c>
      <c r="P40" s="14" t="s">
        <v>76</v>
      </c>
      <c r="Z40" s="14" t="s">
        <v>125</v>
      </c>
    </row>
    <row r="41" spans="1:26" x14ac:dyDescent="0.2">
      <c r="A41" s="1" t="s">
        <v>101</v>
      </c>
      <c r="C41" s="13" t="s">
        <v>65</v>
      </c>
      <c r="D41" s="13">
        <f>COUNTIF(A$4:A$185,Table3[[#This Row],[unique]])</f>
        <v>1</v>
      </c>
      <c r="F41" s="14" t="s">
        <v>146</v>
      </c>
      <c r="P41" s="14" t="s">
        <v>119</v>
      </c>
      <c r="Z41" s="14" t="s">
        <v>68</v>
      </c>
    </row>
    <row r="42" spans="1:26" x14ac:dyDescent="0.2">
      <c r="A42" s="1" t="s">
        <v>125</v>
      </c>
      <c r="C42" s="13" t="s">
        <v>270</v>
      </c>
      <c r="D42" s="13">
        <f>COUNTIF(A$4:A$185,Table3[[#This Row],[unique]])</f>
        <v>1</v>
      </c>
      <c r="F42" s="14" t="s">
        <v>153</v>
      </c>
      <c r="P42" s="14" t="s">
        <v>119</v>
      </c>
      <c r="Z42" s="14" t="s">
        <v>157</v>
      </c>
    </row>
    <row r="43" spans="1:26" x14ac:dyDescent="0.2">
      <c r="A43" s="1" t="s">
        <v>252</v>
      </c>
      <c r="C43" s="13" t="s">
        <v>260</v>
      </c>
      <c r="D43" s="13">
        <f>COUNTIF(A$4:A$185,Table3[[#This Row],[unique]])</f>
        <v>1</v>
      </c>
      <c r="F43" s="14" t="s">
        <v>132</v>
      </c>
      <c r="P43" s="14" t="s">
        <v>192</v>
      </c>
      <c r="Z43" s="14" t="s">
        <v>125</v>
      </c>
    </row>
    <row r="44" spans="1:26" x14ac:dyDescent="0.2">
      <c r="A44" s="1" t="s">
        <v>258</v>
      </c>
      <c r="C44" s="13" t="s">
        <v>276</v>
      </c>
      <c r="D44" s="13">
        <f>COUNTIF(A$4:A$185,Table3[[#This Row],[unique]])</f>
        <v>1</v>
      </c>
      <c r="F44" s="14" t="s">
        <v>185</v>
      </c>
      <c r="P44" s="14" t="s">
        <v>119</v>
      </c>
      <c r="Z44" s="14" t="s">
        <v>236</v>
      </c>
    </row>
    <row r="45" spans="1:26" x14ac:dyDescent="0.2">
      <c r="A45" s="1" t="s">
        <v>165</v>
      </c>
      <c r="C45" s="13" t="s">
        <v>248</v>
      </c>
      <c r="D45" s="13">
        <f>COUNTIF(A$4:A$185,Table3[[#This Row],[unique]])</f>
        <v>1</v>
      </c>
      <c r="F45" s="14" t="s">
        <v>132</v>
      </c>
      <c r="P45" s="14" t="s">
        <v>192</v>
      </c>
      <c r="Z45" s="14" t="s">
        <v>76</v>
      </c>
    </row>
    <row r="46" spans="1:26" x14ac:dyDescent="0.2">
      <c r="A46" s="1" t="s">
        <v>68</v>
      </c>
      <c r="C46" s="13" t="s">
        <v>205</v>
      </c>
      <c r="D46" s="13">
        <f>COUNTIF(A$4:A$185,Table3[[#This Row],[unique]])</f>
        <v>1</v>
      </c>
      <c r="F46" s="14" t="s">
        <v>157</v>
      </c>
      <c r="P46" s="14" t="s">
        <v>68</v>
      </c>
    </row>
    <row r="47" spans="1:26" x14ac:dyDescent="0.2">
      <c r="A47" s="1" t="s">
        <v>101</v>
      </c>
      <c r="F47" s="14" t="s">
        <v>132</v>
      </c>
      <c r="P47" s="14" t="s">
        <v>68</v>
      </c>
    </row>
    <row r="48" spans="1:26" x14ac:dyDescent="0.2">
      <c r="A48" s="1" t="s">
        <v>125</v>
      </c>
      <c r="F48" s="14" t="s">
        <v>157</v>
      </c>
      <c r="P48" s="14" t="s">
        <v>95</v>
      </c>
    </row>
    <row r="49" spans="1:16" x14ac:dyDescent="0.2">
      <c r="A49" s="1" t="s">
        <v>165</v>
      </c>
      <c r="F49" s="14" t="s">
        <v>39</v>
      </c>
      <c r="P49" s="14" t="s">
        <v>236</v>
      </c>
    </row>
    <row r="50" spans="1:16" x14ac:dyDescent="0.2">
      <c r="A50" s="1" t="s">
        <v>39</v>
      </c>
      <c r="F50" s="14" t="s">
        <v>132</v>
      </c>
    </row>
    <row r="51" spans="1:16" x14ac:dyDescent="0.2">
      <c r="A51" s="1" t="s">
        <v>101</v>
      </c>
      <c r="F51" s="14" t="s">
        <v>157</v>
      </c>
    </row>
    <row r="52" spans="1:16" x14ac:dyDescent="0.2">
      <c r="A52" s="1" t="s">
        <v>125</v>
      </c>
      <c r="F52" s="14" t="s">
        <v>39</v>
      </c>
    </row>
    <row r="53" spans="1:16" x14ac:dyDescent="0.2">
      <c r="A53" s="1" t="s">
        <v>95</v>
      </c>
      <c r="F53" s="14" t="s">
        <v>132</v>
      </c>
    </row>
    <row r="54" spans="1:16" x14ac:dyDescent="0.2">
      <c r="A54" s="1" t="s">
        <v>101</v>
      </c>
      <c r="F54" s="14" t="s">
        <v>139</v>
      </c>
    </row>
    <row r="55" spans="1:16" x14ac:dyDescent="0.2">
      <c r="A55" s="1" t="s">
        <v>95</v>
      </c>
      <c r="F55" s="14" t="s">
        <v>132</v>
      </c>
    </row>
    <row r="56" spans="1:16" x14ac:dyDescent="0.2">
      <c r="A56" s="1" t="s">
        <v>101</v>
      </c>
      <c r="F56" s="14" t="s">
        <v>39</v>
      </c>
    </row>
    <row r="57" spans="1:16" x14ac:dyDescent="0.2">
      <c r="A57" s="1" t="s">
        <v>95</v>
      </c>
      <c r="F57" s="14" t="s">
        <v>113</v>
      </c>
    </row>
    <row r="58" spans="1:16" x14ac:dyDescent="0.2">
      <c r="A58" s="1" t="s">
        <v>101</v>
      </c>
      <c r="F58" s="14" t="s">
        <v>82</v>
      </c>
    </row>
    <row r="59" spans="1:16" x14ac:dyDescent="0.2">
      <c r="A59" s="1" t="s">
        <v>95</v>
      </c>
      <c r="F59" s="14" t="s">
        <v>82</v>
      </c>
    </row>
    <row r="60" spans="1:16" x14ac:dyDescent="0.2">
      <c r="A60" s="1" t="s">
        <v>101</v>
      </c>
      <c r="F60" s="14" t="s">
        <v>68</v>
      </c>
    </row>
    <row r="61" spans="1:16" x14ac:dyDescent="0.2">
      <c r="A61" s="1" t="s">
        <v>157</v>
      </c>
      <c r="F61" s="14" t="s">
        <v>198</v>
      </c>
    </row>
    <row r="62" spans="1:16" x14ac:dyDescent="0.2">
      <c r="A62" s="1" t="s">
        <v>146</v>
      </c>
      <c r="F62" s="14" t="s">
        <v>281</v>
      </c>
    </row>
    <row r="63" spans="1:16" x14ac:dyDescent="0.2">
      <c r="A63" s="1" t="s">
        <v>153</v>
      </c>
      <c r="F63" s="14" t="s">
        <v>260</v>
      </c>
    </row>
    <row r="64" spans="1:16" x14ac:dyDescent="0.2">
      <c r="A64" s="1" t="s">
        <v>132</v>
      </c>
      <c r="F64" s="14" t="s">
        <v>157</v>
      </c>
    </row>
    <row r="65" spans="1:6" x14ac:dyDescent="0.2">
      <c r="A65" s="1" t="s">
        <v>185</v>
      </c>
      <c r="F65" s="14" t="s">
        <v>125</v>
      </c>
    </row>
    <row r="66" spans="1:6" x14ac:dyDescent="0.2">
      <c r="A66" s="1" t="s">
        <v>132</v>
      </c>
      <c r="F66" s="14" t="s">
        <v>125</v>
      </c>
    </row>
    <row r="67" spans="1:6" x14ac:dyDescent="0.2">
      <c r="A67" s="1" t="s">
        <v>157</v>
      </c>
      <c r="F67" s="14" t="s">
        <v>125</v>
      </c>
    </row>
    <row r="68" spans="1:6" x14ac:dyDescent="0.2">
      <c r="A68" s="1" t="s">
        <v>132</v>
      </c>
      <c r="F68" s="14" t="s">
        <v>178</v>
      </c>
    </row>
    <row r="69" spans="1:6" x14ac:dyDescent="0.2">
      <c r="A69" s="1" t="s">
        <v>157</v>
      </c>
      <c r="F69" s="14" t="s">
        <v>125</v>
      </c>
    </row>
    <row r="70" spans="1:6" x14ac:dyDescent="0.2">
      <c r="A70" s="1" t="s">
        <v>39</v>
      </c>
      <c r="F70" s="14" t="s">
        <v>178</v>
      </c>
    </row>
    <row r="71" spans="1:6" x14ac:dyDescent="0.2">
      <c r="A71" s="1" t="s">
        <v>132</v>
      </c>
      <c r="F71" s="14" t="s">
        <v>125</v>
      </c>
    </row>
    <row r="72" spans="1:6" x14ac:dyDescent="0.2">
      <c r="A72" s="1" t="s">
        <v>157</v>
      </c>
      <c r="F72" s="14" t="s">
        <v>178</v>
      </c>
    </row>
    <row r="73" spans="1:6" x14ac:dyDescent="0.2">
      <c r="A73" s="1" t="s">
        <v>39</v>
      </c>
      <c r="F73" s="14" t="s">
        <v>125</v>
      </c>
    </row>
    <row r="74" spans="1:6" x14ac:dyDescent="0.2">
      <c r="A74" s="1" t="s">
        <v>132</v>
      </c>
      <c r="F74" s="14" t="s">
        <v>68</v>
      </c>
    </row>
    <row r="75" spans="1:6" x14ac:dyDescent="0.2">
      <c r="A75" s="1" t="s">
        <v>139</v>
      </c>
      <c r="F75" s="14" t="s">
        <v>157</v>
      </c>
    </row>
    <row r="76" spans="1:6" x14ac:dyDescent="0.2">
      <c r="A76" s="1" t="s">
        <v>132</v>
      </c>
      <c r="F76" s="14" t="s">
        <v>125</v>
      </c>
    </row>
    <row r="77" spans="1:6" x14ac:dyDescent="0.2">
      <c r="A77" s="1" t="s">
        <v>39</v>
      </c>
      <c r="F77" s="14" t="s">
        <v>236</v>
      </c>
    </row>
    <row r="78" spans="1:6" x14ac:dyDescent="0.2">
      <c r="A78" s="1" t="s">
        <v>113</v>
      </c>
      <c r="F78" s="14" t="s">
        <v>125</v>
      </c>
    </row>
    <row r="79" spans="1:6" x14ac:dyDescent="0.2">
      <c r="A79" s="1" t="s">
        <v>113</v>
      </c>
      <c r="F79" s="14" t="s">
        <v>236</v>
      </c>
    </row>
    <row r="80" spans="1:6" x14ac:dyDescent="0.2">
      <c r="A80" s="1" t="s">
        <v>82</v>
      </c>
      <c r="F80" s="14" t="s">
        <v>228</v>
      </c>
    </row>
    <row r="81" spans="1:6" x14ac:dyDescent="0.2">
      <c r="A81" s="1" t="s">
        <v>82</v>
      </c>
      <c r="F81" s="14" t="s">
        <v>178</v>
      </c>
    </row>
    <row r="82" spans="1:6" x14ac:dyDescent="0.2">
      <c r="A82" s="1" t="s">
        <v>82</v>
      </c>
      <c r="F82" s="14" t="s">
        <v>139</v>
      </c>
    </row>
    <row r="83" spans="1:6" x14ac:dyDescent="0.2">
      <c r="A83" s="1" t="s">
        <v>68</v>
      </c>
      <c r="F83" s="14" t="s">
        <v>228</v>
      </c>
    </row>
    <row r="84" spans="1:6" x14ac:dyDescent="0.2">
      <c r="A84" s="1" t="s">
        <v>198</v>
      </c>
      <c r="F84" s="14" t="s">
        <v>286</v>
      </c>
    </row>
    <row r="85" spans="1:6" x14ac:dyDescent="0.2">
      <c r="A85" s="1" t="s">
        <v>198</v>
      </c>
      <c r="F85" s="14" t="s">
        <v>228</v>
      </c>
    </row>
    <row r="86" spans="1:6" x14ac:dyDescent="0.2">
      <c r="A86" s="1" t="s">
        <v>198</v>
      </c>
      <c r="F86" s="14" t="s">
        <v>139</v>
      </c>
    </row>
    <row r="87" spans="1:6" x14ac:dyDescent="0.2">
      <c r="A87" s="1" t="s">
        <v>125</v>
      </c>
      <c r="F87" s="14" t="s">
        <v>276</v>
      </c>
    </row>
    <row r="88" spans="1:6" x14ac:dyDescent="0.2">
      <c r="A88" s="1" t="s">
        <v>119</v>
      </c>
      <c r="F88" s="14" t="s">
        <v>178</v>
      </c>
    </row>
    <row r="89" spans="1:6" x14ac:dyDescent="0.2">
      <c r="A89" s="1" t="s">
        <v>76</v>
      </c>
      <c r="F89" s="14" t="s">
        <v>178</v>
      </c>
    </row>
    <row r="90" spans="1:6" x14ac:dyDescent="0.2">
      <c r="A90" s="1" t="s">
        <v>198</v>
      </c>
      <c r="F90" s="14" t="s">
        <v>178</v>
      </c>
    </row>
    <row r="91" spans="1:6" x14ac:dyDescent="0.2">
      <c r="A91" s="1" t="s">
        <v>125</v>
      </c>
      <c r="F91" s="14" t="s">
        <v>178</v>
      </c>
    </row>
    <row r="92" spans="1:6" x14ac:dyDescent="0.2">
      <c r="A92" s="1" t="s">
        <v>76</v>
      </c>
      <c r="F92" s="14" t="s">
        <v>139</v>
      </c>
    </row>
    <row r="93" spans="1:6" x14ac:dyDescent="0.2">
      <c r="A93" s="1" t="s">
        <v>198</v>
      </c>
      <c r="F93" s="14" t="s">
        <v>178</v>
      </c>
    </row>
    <row r="94" spans="1:6" x14ac:dyDescent="0.2">
      <c r="A94" s="1" t="s">
        <v>281</v>
      </c>
      <c r="F94" s="14" t="s">
        <v>139</v>
      </c>
    </row>
    <row r="95" spans="1:6" x14ac:dyDescent="0.2">
      <c r="A95" s="1" t="s">
        <v>57</v>
      </c>
      <c r="F95" s="14" t="s">
        <v>68</v>
      </c>
    </row>
    <row r="96" spans="1:6" x14ac:dyDescent="0.2">
      <c r="A96" s="1" t="s">
        <v>62</v>
      </c>
      <c r="F96" s="14" t="s">
        <v>95</v>
      </c>
    </row>
    <row r="97" spans="1:6" x14ac:dyDescent="0.2">
      <c r="A97" s="1" t="s">
        <v>65</v>
      </c>
      <c r="F97" s="14" t="s">
        <v>68</v>
      </c>
    </row>
    <row r="98" spans="1:6" x14ac:dyDescent="0.2">
      <c r="A98" s="1" t="s">
        <v>49</v>
      </c>
      <c r="F98" s="14" t="s">
        <v>39</v>
      </c>
    </row>
    <row r="99" spans="1:6" x14ac:dyDescent="0.2">
      <c r="A99" s="1" t="s">
        <v>62</v>
      </c>
      <c r="F99" s="14" t="s">
        <v>157</v>
      </c>
    </row>
    <row r="100" spans="1:6" x14ac:dyDescent="0.2">
      <c r="A100" s="1" t="s">
        <v>49</v>
      </c>
      <c r="F100" s="14" t="s">
        <v>157</v>
      </c>
    </row>
    <row r="101" spans="1:6" x14ac:dyDescent="0.2">
      <c r="A101" s="1" t="s">
        <v>62</v>
      </c>
      <c r="F101" s="14" t="s">
        <v>39</v>
      </c>
    </row>
    <row r="102" spans="1:6" x14ac:dyDescent="0.2">
      <c r="A102" s="1" t="s">
        <v>49</v>
      </c>
      <c r="F102" s="14" t="s">
        <v>286</v>
      </c>
    </row>
    <row r="103" spans="1:6" x14ac:dyDescent="0.2">
      <c r="A103" s="1" t="s">
        <v>185</v>
      </c>
      <c r="F103" s="14" t="s">
        <v>139</v>
      </c>
    </row>
    <row r="104" spans="1:6" x14ac:dyDescent="0.2">
      <c r="A104" s="1" t="s">
        <v>157</v>
      </c>
      <c r="F104" s="14" t="s">
        <v>39</v>
      </c>
    </row>
    <row r="105" spans="1:6" x14ac:dyDescent="0.2">
      <c r="A105" s="1" t="s">
        <v>49</v>
      </c>
      <c r="F105" s="14" t="s">
        <v>248</v>
      </c>
    </row>
    <row r="106" spans="1:6" x14ac:dyDescent="0.2">
      <c r="A106" s="1" t="s">
        <v>103</v>
      </c>
      <c r="F106" s="14" t="s">
        <v>205</v>
      </c>
    </row>
    <row r="107" spans="1:6" x14ac:dyDescent="0.2">
      <c r="A107" s="1" t="s">
        <v>49</v>
      </c>
      <c r="F107" s="14" t="s">
        <v>192</v>
      </c>
    </row>
    <row r="108" spans="1:6" x14ac:dyDescent="0.2">
      <c r="A108" s="1" t="s">
        <v>103</v>
      </c>
      <c r="F108" s="14" t="s">
        <v>236</v>
      </c>
    </row>
    <row r="109" spans="1:6" x14ac:dyDescent="0.2">
      <c r="A109" s="1" t="s">
        <v>49</v>
      </c>
    </row>
    <row r="110" spans="1:6" x14ac:dyDescent="0.2">
      <c r="A110" s="1" t="s">
        <v>103</v>
      </c>
    </row>
    <row r="111" spans="1:6" x14ac:dyDescent="0.2">
      <c r="A111" s="1" t="s">
        <v>178</v>
      </c>
    </row>
    <row r="112" spans="1:6" x14ac:dyDescent="0.2">
      <c r="A112" s="1" t="s">
        <v>270</v>
      </c>
    </row>
    <row r="113" spans="1:1" x14ac:dyDescent="0.2">
      <c r="A113" s="1" t="s">
        <v>139</v>
      </c>
    </row>
    <row r="114" spans="1:1" x14ac:dyDescent="0.2">
      <c r="A114" s="1" t="s">
        <v>260</v>
      </c>
    </row>
    <row r="115" spans="1:1" x14ac:dyDescent="0.2">
      <c r="A115" s="1" t="s">
        <v>157</v>
      </c>
    </row>
    <row r="116" spans="1:1" x14ac:dyDescent="0.2">
      <c r="A116" s="1" t="s">
        <v>125</v>
      </c>
    </row>
    <row r="117" spans="1:1" x14ac:dyDescent="0.2">
      <c r="A117" s="1" t="s">
        <v>125</v>
      </c>
    </row>
    <row r="118" spans="1:1" x14ac:dyDescent="0.2">
      <c r="A118" s="1" t="s">
        <v>125</v>
      </c>
    </row>
    <row r="119" spans="1:1" x14ac:dyDescent="0.2">
      <c r="A119" s="1" t="s">
        <v>125</v>
      </c>
    </row>
    <row r="120" spans="1:1" x14ac:dyDescent="0.2">
      <c r="A120" s="1" t="s">
        <v>125</v>
      </c>
    </row>
    <row r="121" spans="1:1" x14ac:dyDescent="0.2">
      <c r="A121" s="1" t="s">
        <v>125</v>
      </c>
    </row>
    <row r="122" spans="1:1" x14ac:dyDescent="0.2">
      <c r="A122" s="1" t="s">
        <v>125</v>
      </c>
    </row>
    <row r="123" spans="1:1" x14ac:dyDescent="0.2">
      <c r="A123" s="1" t="s">
        <v>125</v>
      </c>
    </row>
    <row r="124" spans="1:1" x14ac:dyDescent="0.2">
      <c r="A124" s="1" t="s">
        <v>125</v>
      </c>
    </row>
    <row r="125" spans="1:1" x14ac:dyDescent="0.2">
      <c r="A125" s="1" t="s">
        <v>125</v>
      </c>
    </row>
    <row r="126" spans="1:1" x14ac:dyDescent="0.2">
      <c r="A126" s="1" t="s">
        <v>125</v>
      </c>
    </row>
    <row r="127" spans="1:1" x14ac:dyDescent="0.2">
      <c r="A127" s="1" t="s">
        <v>178</v>
      </c>
    </row>
    <row r="128" spans="1:1" x14ac:dyDescent="0.2">
      <c r="A128" s="1" t="s">
        <v>125</v>
      </c>
    </row>
    <row r="129" spans="1:1" x14ac:dyDescent="0.2">
      <c r="A129" s="1" t="s">
        <v>178</v>
      </c>
    </row>
    <row r="130" spans="1:1" x14ac:dyDescent="0.2">
      <c r="A130" s="1" t="s">
        <v>125</v>
      </c>
    </row>
    <row r="131" spans="1:1" x14ac:dyDescent="0.2">
      <c r="A131" s="1" t="s">
        <v>178</v>
      </c>
    </row>
    <row r="132" spans="1:1" x14ac:dyDescent="0.2">
      <c r="A132" s="1" t="s">
        <v>125</v>
      </c>
    </row>
    <row r="133" spans="1:1" x14ac:dyDescent="0.2">
      <c r="A133" s="1" t="s">
        <v>68</v>
      </c>
    </row>
    <row r="134" spans="1:1" x14ac:dyDescent="0.2">
      <c r="A134" s="1" t="s">
        <v>157</v>
      </c>
    </row>
    <row r="135" spans="1:1" x14ac:dyDescent="0.2">
      <c r="A135" s="1" t="s">
        <v>125</v>
      </c>
    </row>
    <row r="136" spans="1:1" x14ac:dyDescent="0.2">
      <c r="A136" s="1" t="s">
        <v>68</v>
      </c>
    </row>
    <row r="137" spans="1:1" x14ac:dyDescent="0.2">
      <c r="A137" s="1" t="s">
        <v>76</v>
      </c>
    </row>
    <row r="138" spans="1:1" x14ac:dyDescent="0.2">
      <c r="A138" s="1" t="s">
        <v>125</v>
      </c>
    </row>
    <row r="139" spans="1:1" x14ac:dyDescent="0.2">
      <c r="A139" s="1" t="s">
        <v>76</v>
      </c>
    </row>
    <row r="140" spans="1:1" x14ac:dyDescent="0.2">
      <c r="A140" s="1" t="s">
        <v>125</v>
      </c>
    </row>
    <row r="141" spans="1:1" x14ac:dyDescent="0.2">
      <c r="A141" s="1" t="s">
        <v>236</v>
      </c>
    </row>
    <row r="142" spans="1:1" x14ac:dyDescent="0.2">
      <c r="A142" s="1" t="s">
        <v>125</v>
      </c>
    </row>
    <row r="143" spans="1:1" x14ac:dyDescent="0.2">
      <c r="A143" s="1" t="s">
        <v>236</v>
      </c>
    </row>
    <row r="144" spans="1:1" x14ac:dyDescent="0.2">
      <c r="A144" s="1" t="s">
        <v>119</v>
      </c>
    </row>
    <row r="145" spans="1:1" x14ac:dyDescent="0.2">
      <c r="A145" s="1" t="s">
        <v>119</v>
      </c>
    </row>
    <row r="146" spans="1:1" x14ac:dyDescent="0.2">
      <c r="A146" s="1" t="s">
        <v>192</v>
      </c>
    </row>
    <row r="147" spans="1:1" x14ac:dyDescent="0.2">
      <c r="A147" s="1" t="s">
        <v>119</v>
      </c>
    </row>
    <row r="148" spans="1:1" x14ac:dyDescent="0.2">
      <c r="A148" s="1" t="s">
        <v>192</v>
      </c>
    </row>
    <row r="149" spans="1:1" x14ac:dyDescent="0.2">
      <c r="A149" s="1" t="s">
        <v>228</v>
      </c>
    </row>
    <row r="150" spans="1:1" x14ac:dyDescent="0.2">
      <c r="A150" s="1" t="s">
        <v>178</v>
      </c>
    </row>
    <row r="151" spans="1:1" x14ac:dyDescent="0.2">
      <c r="A151" s="1" t="s">
        <v>139</v>
      </c>
    </row>
    <row r="152" spans="1:1" x14ac:dyDescent="0.2">
      <c r="A152" s="1" t="s">
        <v>228</v>
      </c>
    </row>
    <row r="153" spans="1:1" x14ac:dyDescent="0.2">
      <c r="A153" s="1" t="s">
        <v>286</v>
      </c>
    </row>
    <row r="154" spans="1:1" x14ac:dyDescent="0.2">
      <c r="A154" s="1" t="s">
        <v>228</v>
      </c>
    </row>
    <row r="155" spans="1:1" x14ac:dyDescent="0.2">
      <c r="A155" s="1" t="s">
        <v>139</v>
      </c>
    </row>
    <row r="156" spans="1:1" x14ac:dyDescent="0.2">
      <c r="A156" s="1" t="s">
        <v>276</v>
      </c>
    </row>
    <row r="157" spans="1:1" x14ac:dyDescent="0.2">
      <c r="A157" s="1" t="s">
        <v>178</v>
      </c>
    </row>
    <row r="158" spans="1:1" x14ac:dyDescent="0.2">
      <c r="A158" s="1" t="s">
        <v>178</v>
      </c>
    </row>
    <row r="159" spans="1:1" x14ac:dyDescent="0.2">
      <c r="A159" s="1" t="s">
        <v>178</v>
      </c>
    </row>
    <row r="160" spans="1:1" x14ac:dyDescent="0.2">
      <c r="A160" s="1" t="s">
        <v>178</v>
      </c>
    </row>
    <row r="161" spans="1:1" x14ac:dyDescent="0.2">
      <c r="A161" s="1" t="s">
        <v>139</v>
      </c>
    </row>
    <row r="162" spans="1:1" x14ac:dyDescent="0.2">
      <c r="A162" s="1" t="s">
        <v>178</v>
      </c>
    </row>
    <row r="163" spans="1:1" x14ac:dyDescent="0.2">
      <c r="A163" s="1" t="s">
        <v>139</v>
      </c>
    </row>
    <row r="164" spans="1:1" x14ac:dyDescent="0.2">
      <c r="A164" s="1" t="s">
        <v>178</v>
      </c>
    </row>
    <row r="165" spans="1:1" x14ac:dyDescent="0.2">
      <c r="A165" s="1" t="s">
        <v>192</v>
      </c>
    </row>
    <row r="166" spans="1:1" x14ac:dyDescent="0.2">
      <c r="A166" s="1" t="s">
        <v>68</v>
      </c>
    </row>
    <row r="167" spans="1:1" x14ac:dyDescent="0.2">
      <c r="A167" s="1" t="s">
        <v>68</v>
      </c>
    </row>
    <row r="168" spans="1:1" x14ac:dyDescent="0.2">
      <c r="A168" s="1" t="s">
        <v>95</v>
      </c>
    </row>
    <row r="169" spans="1:1" x14ac:dyDescent="0.2">
      <c r="A169" s="1" t="s">
        <v>95</v>
      </c>
    </row>
    <row r="170" spans="1:1" x14ac:dyDescent="0.2">
      <c r="A170" s="1" t="s">
        <v>68</v>
      </c>
    </row>
    <row r="171" spans="1:1" x14ac:dyDescent="0.2">
      <c r="A171" s="1" t="s">
        <v>39</v>
      </c>
    </row>
    <row r="172" spans="1:1" x14ac:dyDescent="0.2">
      <c r="A172" s="1" t="s">
        <v>157</v>
      </c>
    </row>
    <row r="173" spans="1:1" x14ac:dyDescent="0.2">
      <c r="A173" s="1" t="s">
        <v>157</v>
      </c>
    </row>
    <row r="174" spans="1:1" x14ac:dyDescent="0.2">
      <c r="A174" s="1" t="s">
        <v>39</v>
      </c>
    </row>
    <row r="175" spans="1:1" x14ac:dyDescent="0.2">
      <c r="A175" s="1" t="s">
        <v>286</v>
      </c>
    </row>
    <row r="176" spans="1:1" x14ac:dyDescent="0.2">
      <c r="A176" s="1" t="s">
        <v>139</v>
      </c>
    </row>
    <row r="177" spans="1:1" x14ac:dyDescent="0.2">
      <c r="A177" s="1" t="s">
        <v>39</v>
      </c>
    </row>
    <row r="178" spans="1:1" x14ac:dyDescent="0.2">
      <c r="A178" s="1" t="s">
        <v>76</v>
      </c>
    </row>
    <row r="179" spans="1:1" x14ac:dyDescent="0.2">
      <c r="A179" s="1" t="s">
        <v>76</v>
      </c>
    </row>
    <row r="180" spans="1:1" x14ac:dyDescent="0.2">
      <c r="A180" s="1" t="s">
        <v>76</v>
      </c>
    </row>
    <row r="181" spans="1:1" x14ac:dyDescent="0.2">
      <c r="A181" s="1" t="s">
        <v>76</v>
      </c>
    </row>
    <row r="182" spans="1:1" x14ac:dyDescent="0.2">
      <c r="A182" s="1" t="s">
        <v>248</v>
      </c>
    </row>
    <row r="183" spans="1:1" x14ac:dyDescent="0.2">
      <c r="A183" s="1" t="s">
        <v>205</v>
      </c>
    </row>
    <row r="184" spans="1:1" x14ac:dyDescent="0.2">
      <c r="A184" s="1" t="s">
        <v>192</v>
      </c>
    </row>
    <row r="185" spans="1:1" x14ac:dyDescent="0.2">
      <c r="A185" s="1" t="s">
        <v>236</v>
      </c>
    </row>
  </sheetData>
  <mergeCells count="1">
    <mergeCell ref="F1:AI1"/>
  </mergeCells>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8334-79A9-48F4-B48B-69A9CA7A65FF}">
  <dimension ref="A1:X45"/>
  <sheetViews>
    <sheetView workbookViewId="0"/>
  </sheetViews>
  <sheetFormatPr defaultRowHeight="11.25" x14ac:dyDescent="0.2"/>
  <cols>
    <col min="1" max="2" width="10.7109375" style="14" customWidth="1"/>
    <col min="3" max="3" width="1.7109375" style="14" customWidth="1"/>
    <col min="4" max="5" width="10.7109375" style="14" customWidth="1"/>
    <col min="6" max="6" width="1.7109375" style="14" customWidth="1"/>
    <col min="7" max="8" width="10.7109375" style="14" customWidth="1"/>
    <col min="9" max="9" width="1.7109375" style="14" customWidth="1"/>
    <col min="10" max="11" width="10.7109375" style="14" customWidth="1"/>
    <col min="12" max="13" width="1.7109375" style="14" customWidth="1"/>
    <col min="14" max="15" width="10.7109375" style="14" customWidth="1"/>
    <col min="16" max="16" width="1.7109375" style="14" customWidth="1"/>
    <col min="17" max="18" width="10.7109375" style="14" customWidth="1"/>
    <col min="19" max="19" width="1.7109375" style="14" customWidth="1"/>
    <col min="20" max="21" width="10.7109375" style="14" customWidth="1"/>
    <col min="22" max="22" width="1.7109375" style="14" customWidth="1"/>
    <col min="23" max="24" width="10.7109375" style="14" customWidth="1"/>
    <col min="25" max="25" width="1.7109375" style="14" customWidth="1"/>
    <col min="26" max="16384" width="9.140625" style="14"/>
  </cols>
  <sheetData>
    <row r="1" spans="1:24" s="15" customFormat="1" x14ac:dyDescent="0.2">
      <c r="A1" s="15" t="s">
        <v>400</v>
      </c>
      <c r="N1" s="15" t="s">
        <v>479</v>
      </c>
    </row>
    <row r="2" spans="1:24" s="15" customFormat="1" x14ac:dyDescent="0.2">
      <c r="A2" s="14" t="s">
        <v>480</v>
      </c>
      <c r="N2" s="14" t="s">
        <v>481</v>
      </c>
    </row>
    <row r="3" spans="1:24" s="15" customFormat="1" x14ac:dyDescent="0.2">
      <c r="A3" s="15" t="s">
        <v>443</v>
      </c>
      <c r="D3" s="15" t="s">
        <v>442</v>
      </c>
      <c r="G3" s="15" t="s">
        <v>441</v>
      </c>
      <c r="J3" s="15" t="s">
        <v>478</v>
      </c>
      <c r="N3" s="15" t="s">
        <v>443</v>
      </c>
      <c r="Q3" s="15" t="s">
        <v>442</v>
      </c>
      <c r="T3" s="15" t="s">
        <v>441</v>
      </c>
      <c r="W3" s="15" t="s">
        <v>478</v>
      </c>
    </row>
    <row r="4" spans="1:24" s="15" customFormat="1" x14ac:dyDescent="0.2">
      <c r="A4" s="15" t="s">
        <v>401</v>
      </c>
      <c r="B4" s="15" t="s">
        <v>304</v>
      </c>
      <c r="D4" s="15" t="s">
        <v>401</v>
      </c>
      <c r="E4" s="15" t="s">
        <v>304</v>
      </c>
      <c r="G4" s="15" t="s">
        <v>401</v>
      </c>
      <c r="H4" s="15" t="s">
        <v>304</v>
      </c>
      <c r="J4" s="15" t="s">
        <v>401</v>
      </c>
      <c r="K4" s="15" t="s">
        <v>304</v>
      </c>
      <c r="N4" s="15" t="s">
        <v>401</v>
      </c>
      <c r="O4" s="15" t="s">
        <v>304</v>
      </c>
      <c r="Q4" s="15" t="s">
        <v>401</v>
      </c>
      <c r="R4" s="15" t="s">
        <v>304</v>
      </c>
      <c r="T4" s="15" t="s">
        <v>401</v>
      </c>
      <c r="U4" s="15" t="s">
        <v>304</v>
      </c>
      <c r="W4" s="15" t="s">
        <v>401</v>
      </c>
      <c r="X4" s="15" t="s">
        <v>304</v>
      </c>
    </row>
    <row r="5" spans="1:24" x14ac:dyDescent="0.2">
      <c r="A5" s="14" t="s">
        <v>402</v>
      </c>
      <c r="B5" s="14">
        <v>245.9</v>
      </c>
      <c r="D5" s="14" t="s">
        <v>407</v>
      </c>
      <c r="E5" s="14">
        <v>20</v>
      </c>
      <c r="G5" s="14" t="s">
        <v>421</v>
      </c>
      <c r="H5" s="14">
        <v>17</v>
      </c>
      <c r="J5" s="14" t="s">
        <v>404</v>
      </c>
      <c r="K5" s="14" t="s">
        <v>464</v>
      </c>
      <c r="N5" s="14" t="s">
        <v>157</v>
      </c>
      <c r="O5" s="14">
        <v>2916</v>
      </c>
      <c r="Q5" s="14" t="s">
        <v>157</v>
      </c>
      <c r="R5" s="14">
        <v>729</v>
      </c>
      <c r="T5" s="14" t="s">
        <v>113</v>
      </c>
      <c r="U5" s="14">
        <v>260</v>
      </c>
      <c r="W5" s="14" t="s">
        <v>218</v>
      </c>
      <c r="X5" s="14" t="s">
        <v>464</v>
      </c>
    </row>
    <row r="6" spans="1:24" x14ac:dyDescent="0.2">
      <c r="A6" s="14" t="s">
        <v>403</v>
      </c>
      <c r="B6" s="14">
        <v>132</v>
      </c>
      <c r="D6" s="14" t="s">
        <v>403</v>
      </c>
      <c r="E6" s="14">
        <v>11</v>
      </c>
      <c r="G6" s="14" t="s">
        <v>424</v>
      </c>
      <c r="H6" s="14">
        <v>10.5</v>
      </c>
      <c r="J6" s="14" t="s">
        <v>415</v>
      </c>
      <c r="K6" s="14" t="s">
        <v>464</v>
      </c>
      <c r="N6" s="14" t="s">
        <v>139</v>
      </c>
      <c r="O6" s="14">
        <v>1010.46</v>
      </c>
      <c r="Q6" s="14" t="s">
        <v>153</v>
      </c>
      <c r="R6" s="14">
        <v>10</v>
      </c>
      <c r="T6" s="14" t="s">
        <v>157</v>
      </c>
      <c r="U6" s="14">
        <v>39.74</v>
      </c>
      <c r="W6" s="14" t="s">
        <v>113</v>
      </c>
      <c r="X6" s="14" t="s">
        <v>484</v>
      </c>
    </row>
    <row r="7" spans="1:24" x14ac:dyDescent="0.2">
      <c r="A7" s="14" t="s">
        <v>404</v>
      </c>
      <c r="B7" s="14">
        <v>100</v>
      </c>
      <c r="D7" s="14" t="s">
        <v>425</v>
      </c>
      <c r="E7" s="14">
        <v>1.3</v>
      </c>
      <c r="G7" s="14" t="s">
        <v>402</v>
      </c>
      <c r="H7" s="14">
        <v>6.8</v>
      </c>
      <c r="J7" s="14" t="s">
        <v>447</v>
      </c>
      <c r="K7" s="14" t="s">
        <v>464</v>
      </c>
      <c r="N7" s="14" t="s">
        <v>286</v>
      </c>
      <c r="O7" s="14">
        <v>280</v>
      </c>
      <c r="Q7" s="14" t="s">
        <v>139</v>
      </c>
      <c r="R7" s="14">
        <v>10</v>
      </c>
      <c r="T7" s="14" t="s">
        <v>119</v>
      </c>
      <c r="U7" s="14">
        <v>38</v>
      </c>
      <c r="W7" s="14" t="s">
        <v>270</v>
      </c>
      <c r="X7" s="14" t="s">
        <v>485</v>
      </c>
    </row>
    <row r="8" spans="1:24" x14ac:dyDescent="0.2">
      <c r="A8" s="14" t="s">
        <v>405</v>
      </c>
      <c r="B8" s="14">
        <v>100</v>
      </c>
      <c r="D8" s="14" t="s">
        <v>408</v>
      </c>
      <c r="E8" s="14">
        <v>0.7</v>
      </c>
      <c r="G8" s="14" t="s">
        <v>414</v>
      </c>
      <c r="H8" s="14">
        <v>3.5</v>
      </c>
      <c r="J8" s="14" t="s">
        <v>451</v>
      </c>
      <c r="K8" s="14" t="s">
        <v>467</v>
      </c>
      <c r="N8" s="14" t="s">
        <v>178</v>
      </c>
      <c r="O8" s="14">
        <v>147.4</v>
      </c>
      <c r="Q8" s="14" t="s">
        <v>286</v>
      </c>
      <c r="R8" s="14">
        <v>10</v>
      </c>
      <c r="T8" s="14" t="s">
        <v>178</v>
      </c>
      <c r="U8" s="14">
        <v>34.9</v>
      </c>
      <c r="W8" s="14" t="s">
        <v>119</v>
      </c>
      <c r="X8" s="14" t="s">
        <v>488</v>
      </c>
    </row>
    <row r="9" spans="1:24" x14ac:dyDescent="0.2">
      <c r="A9" s="14" t="s">
        <v>406</v>
      </c>
      <c r="B9" s="14">
        <v>100</v>
      </c>
      <c r="D9" s="14" t="s">
        <v>411</v>
      </c>
      <c r="E9" s="14">
        <v>0.25</v>
      </c>
      <c r="G9" s="14" t="s">
        <v>418</v>
      </c>
      <c r="H9" s="14">
        <v>3</v>
      </c>
      <c r="J9" s="14" t="s">
        <v>405</v>
      </c>
      <c r="K9" s="14" t="s">
        <v>468</v>
      </c>
      <c r="N9" s="14" t="s">
        <v>113</v>
      </c>
      <c r="O9" s="14">
        <v>131</v>
      </c>
      <c r="Q9" s="14" t="s">
        <v>146</v>
      </c>
      <c r="R9" s="14">
        <v>8.5</v>
      </c>
      <c r="T9" s="14" t="s">
        <v>236</v>
      </c>
      <c r="U9" s="14">
        <v>6.5</v>
      </c>
      <c r="W9" s="14" t="s">
        <v>139</v>
      </c>
      <c r="X9" s="14" t="s">
        <v>489</v>
      </c>
    </row>
    <row r="10" spans="1:24" x14ac:dyDescent="0.2">
      <c r="A10" s="14" t="s">
        <v>407</v>
      </c>
      <c r="B10" s="14">
        <v>40</v>
      </c>
      <c r="D10" s="14" t="s">
        <v>410</v>
      </c>
      <c r="E10" s="14">
        <v>0.16</v>
      </c>
      <c r="G10" s="14" t="s">
        <v>419</v>
      </c>
      <c r="H10" s="14">
        <v>3</v>
      </c>
      <c r="J10" s="14" t="s">
        <v>412</v>
      </c>
      <c r="K10" s="14" t="s">
        <v>469</v>
      </c>
      <c r="N10" s="14" t="s">
        <v>218</v>
      </c>
      <c r="O10" s="14">
        <v>110</v>
      </c>
      <c r="Q10" s="14" t="s">
        <v>132</v>
      </c>
      <c r="R10" s="14">
        <v>8.5</v>
      </c>
      <c r="T10" s="14" t="s">
        <v>276</v>
      </c>
      <c r="U10" s="14">
        <v>4.9800000000000004</v>
      </c>
      <c r="W10" s="14" t="s">
        <v>178</v>
      </c>
      <c r="X10" s="14" t="s">
        <v>490</v>
      </c>
    </row>
    <row r="11" spans="1:24" x14ac:dyDescent="0.2">
      <c r="A11" s="14" t="s">
        <v>408</v>
      </c>
      <c r="B11" s="14">
        <v>37</v>
      </c>
      <c r="D11" s="14" t="s">
        <v>423</v>
      </c>
      <c r="E11" s="14">
        <v>0.15</v>
      </c>
      <c r="G11" s="14" t="s">
        <v>422</v>
      </c>
      <c r="H11" s="14">
        <v>2.85</v>
      </c>
      <c r="J11" s="14" t="s">
        <v>413</v>
      </c>
      <c r="K11" s="14" t="s">
        <v>469</v>
      </c>
      <c r="N11" s="14" t="s">
        <v>260</v>
      </c>
      <c r="O11" s="14">
        <v>84</v>
      </c>
      <c r="Q11" s="14" t="s">
        <v>213</v>
      </c>
      <c r="R11" s="14">
        <v>8</v>
      </c>
      <c r="T11" s="14" t="s">
        <v>205</v>
      </c>
      <c r="U11" s="14">
        <v>4.78</v>
      </c>
      <c r="W11" s="14" t="s">
        <v>192</v>
      </c>
      <c r="X11" s="14" t="s">
        <v>491</v>
      </c>
    </row>
    <row r="12" spans="1:24" x14ac:dyDescent="0.2">
      <c r="A12" s="14" t="s">
        <v>409</v>
      </c>
      <c r="B12" s="14">
        <v>28</v>
      </c>
      <c r="D12" s="14" t="s">
        <v>438</v>
      </c>
      <c r="E12" s="14">
        <v>0.15</v>
      </c>
      <c r="G12" s="14" t="s">
        <v>439</v>
      </c>
      <c r="H12" s="14">
        <v>1.32</v>
      </c>
      <c r="J12" s="14" t="s">
        <v>427</v>
      </c>
      <c r="K12" s="14" t="s">
        <v>469</v>
      </c>
      <c r="N12" s="14" t="s">
        <v>39</v>
      </c>
      <c r="O12" s="14">
        <v>66</v>
      </c>
      <c r="Q12" s="14" t="s">
        <v>270</v>
      </c>
      <c r="R12" s="14">
        <v>0.2</v>
      </c>
      <c r="T12" s="14" t="s">
        <v>89</v>
      </c>
      <c r="U12" s="14">
        <v>2.5</v>
      </c>
      <c r="W12" s="14" t="s">
        <v>248</v>
      </c>
      <c r="X12" s="14" t="s">
        <v>469</v>
      </c>
    </row>
    <row r="13" spans="1:24" x14ac:dyDescent="0.2">
      <c r="A13" s="14" t="s">
        <v>410</v>
      </c>
      <c r="B13" s="14">
        <v>26.08</v>
      </c>
      <c r="G13" s="14" t="s">
        <v>440</v>
      </c>
      <c r="H13" s="14">
        <v>0.5</v>
      </c>
      <c r="J13" s="14" t="s">
        <v>428</v>
      </c>
      <c r="K13" s="14" t="s">
        <v>469</v>
      </c>
      <c r="N13" s="14" t="s">
        <v>119</v>
      </c>
      <c r="O13" s="14">
        <v>42</v>
      </c>
      <c r="T13" s="14" t="s">
        <v>103</v>
      </c>
      <c r="U13" s="14">
        <v>2.5</v>
      </c>
      <c r="W13" s="14" t="s">
        <v>132</v>
      </c>
      <c r="X13" s="14" t="s">
        <v>469</v>
      </c>
    </row>
    <row r="14" spans="1:24" x14ac:dyDescent="0.2">
      <c r="A14" s="14" t="s">
        <v>411</v>
      </c>
      <c r="B14" s="14">
        <v>25</v>
      </c>
      <c r="G14" s="14" t="s">
        <v>434</v>
      </c>
      <c r="H14" s="14">
        <v>0.33</v>
      </c>
      <c r="J14" s="14" t="s">
        <v>452</v>
      </c>
      <c r="K14" s="14" t="s">
        <v>469</v>
      </c>
      <c r="N14" s="14" t="s">
        <v>228</v>
      </c>
      <c r="O14" s="14">
        <v>41.2</v>
      </c>
      <c r="T14" s="14" t="s">
        <v>57</v>
      </c>
      <c r="U14" s="14">
        <v>1.98</v>
      </c>
      <c r="W14" s="14" t="s">
        <v>236</v>
      </c>
      <c r="X14" s="14" t="s">
        <v>470</v>
      </c>
    </row>
    <row r="15" spans="1:24" x14ac:dyDescent="0.2">
      <c r="A15" s="14" t="s">
        <v>412</v>
      </c>
      <c r="B15" s="14">
        <v>22</v>
      </c>
      <c r="J15" s="14" t="s">
        <v>439</v>
      </c>
      <c r="K15" s="14" t="s">
        <v>469</v>
      </c>
      <c r="N15" s="14" t="s">
        <v>236</v>
      </c>
      <c r="O15" s="14">
        <v>23</v>
      </c>
      <c r="T15" s="14" t="s">
        <v>39</v>
      </c>
      <c r="U15" s="14">
        <v>1.67</v>
      </c>
      <c r="W15" s="14" t="s">
        <v>228</v>
      </c>
      <c r="X15" s="14" t="s">
        <v>486</v>
      </c>
    </row>
    <row r="16" spans="1:24" x14ac:dyDescent="0.2">
      <c r="A16" s="14" t="s">
        <v>413</v>
      </c>
      <c r="B16" s="14">
        <v>19.149999999999999</v>
      </c>
      <c r="J16" s="14" t="s">
        <v>416</v>
      </c>
      <c r="K16" s="14" t="s">
        <v>461</v>
      </c>
      <c r="N16" s="14" t="s">
        <v>213</v>
      </c>
      <c r="O16" s="14">
        <v>16</v>
      </c>
      <c r="T16" s="14" t="s">
        <v>125</v>
      </c>
      <c r="U16" s="14">
        <v>1.18</v>
      </c>
      <c r="W16" s="14" t="s">
        <v>171</v>
      </c>
      <c r="X16" s="14" t="s">
        <v>487</v>
      </c>
    </row>
    <row r="17" spans="1:24" x14ac:dyDescent="0.2">
      <c r="A17" s="14" t="s">
        <v>414</v>
      </c>
      <c r="B17" s="14">
        <v>11.5</v>
      </c>
      <c r="J17" s="14" t="s">
        <v>417</v>
      </c>
      <c r="K17" s="14" t="s">
        <v>461</v>
      </c>
      <c r="N17" s="14" t="s">
        <v>165</v>
      </c>
      <c r="O17" s="14">
        <v>6.3579999999999997</v>
      </c>
      <c r="T17" s="14" t="s">
        <v>82</v>
      </c>
      <c r="U17" s="14">
        <v>0.99</v>
      </c>
      <c r="W17" s="14" t="s">
        <v>286</v>
      </c>
      <c r="X17" s="14" t="s">
        <v>471</v>
      </c>
    </row>
    <row r="18" spans="1:24" x14ac:dyDescent="0.2">
      <c r="A18" s="14" t="s">
        <v>415</v>
      </c>
      <c r="B18" s="14">
        <v>10.159000000000001</v>
      </c>
      <c r="J18" s="14" t="s">
        <v>429</v>
      </c>
      <c r="K18" s="14" t="s">
        <v>466</v>
      </c>
      <c r="N18" s="14" t="s">
        <v>103</v>
      </c>
      <c r="O18" s="14">
        <v>2.2000000000000002</v>
      </c>
      <c r="T18" s="14" t="s">
        <v>281</v>
      </c>
      <c r="U18" s="14">
        <v>0.9</v>
      </c>
      <c r="W18" s="14" t="s">
        <v>125</v>
      </c>
      <c r="X18" s="14" t="s">
        <v>482</v>
      </c>
    </row>
    <row r="19" spans="1:24" x14ac:dyDescent="0.2">
      <c r="A19" s="14" t="s">
        <v>416</v>
      </c>
      <c r="B19" s="14">
        <v>9.6</v>
      </c>
      <c r="J19" s="14" t="s">
        <v>450</v>
      </c>
      <c r="K19" s="14" t="s">
        <v>466</v>
      </c>
      <c r="N19" s="14" t="s">
        <v>68</v>
      </c>
      <c r="O19" s="14">
        <v>2.2000000000000002</v>
      </c>
      <c r="T19" s="14" t="s">
        <v>49</v>
      </c>
      <c r="U19" s="14">
        <v>0.75</v>
      </c>
      <c r="W19" s="14" t="s">
        <v>146</v>
      </c>
      <c r="X19" s="14" t="s">
        <v>483</v>
      </c>
    </row>
    <row r="20" spans="1:24" x14ac:dyDescent="0.2">
      <c r="A20" s="14" t="s">
        <v>417</v>
      </c>
      <c r="B20" s="14">
        <v>8.4</v>
      </c>
      <c r="J20" s="14" t="s">
        <v>453</v>
      </c>
      <c r="K20" s="14" t="s">
        <v>470</v>
      </c>
      <c r="N20" s="14" t="s">
        <v>101</v>
      </c>
      <c r="O20" s="14">
        <v>2</v>
      </c>
      <c r="T20" s="14" t="s">
        <v>68</v>
      </c>
      <c r="U20" s="14">
        <v>0.73</v>
      </c>
      <c r="W20" s="14" t="s">
        <v>89</v>
      </c>
      <c r="X20" s="14" t="s">
        <v>476</v>
      </c>
    </row>
    <row r="21" spans="1:24" x14ac:dyDescent="0.2">
      <c r="A21" s="14" t="s">
        <v>418</v>
      </c>
      <c r="B21" s="14">
        <v>7</v>
      </c>
      <c r="J21" s="14" t="s">
        <v>425</v>
      </c>
      <c r="K21" s="14" t="s">
        <v>459</v>
      </c>
      <c r="N21" s="14" t="s">
        <v>95</v>
      </c>
      <c r="O21" s="14">
        <v>1.9</v>
      </c>
      <c r="T21" s="14" t="s">
        <v>198</v>
      </c>
      <c r="U21" s="14">
        <v>0.37</v>
      </c>
      <c r="W21" s="14" t="s">
        <v>260</v>
      </c>
      <c r="X21" s="14" t="s">
        <v>492</v>
      </c>
    </row>
    <row r="22" spans="1:24" x14ac:dyDescent="0.2">
      <c r="A22" s="14" t="s">
        <v>419</v>
      </c>
      <c r="B22" s="14">
        <v>7</v>
      </c>
      <c r="J22" s="14" t="s">
        <v>444</v>
      </c>
      <c r="K22" s="14" t="s">
        <v>460</v>
      </c>
      <c r="N22" s="14" t="s">
        <v>281</v>
      </c>
      <c r="O22" s="14">
        <v>1.845</v>
      </c>
      <c r="T22" s="14" t="s">
        <v>76</v>
      </c>
      <c r="U22" s="14">
        <v>0.35</v>
      </c>
      <c r="W22" s="14" t="s">
        <v>153</v>
      </c>
      <c r="X22" s="14" t="s">
        <v>493</v>
      </c>
    </row>
    <row r="23" spans="1:24" x14ac:dyDescent="0.2">
      <c r="A23" s="14" t="s">
        <v>420</v>
      </c>
      <c r="B23" s="14">
        <v>5.52</v>
      </c>
      <c r="J23" s="14" t="s">
        <v>411</v>
      </c>
      <c r="K23" s="14" t="s">
        <v>462</v>
      </c>
      <c r="N23" s="14" t="s">
        <v>82</v>
      </c>
      <c r="O23" s="14">
        <v>0.92</v>
      </c>
      <c r="T23" s="14" t="s">
        <v>258</v>
      </c>
      <c r="U23" s="14">
        <v>0.3</v>
      </c>
    </row>
    <row r="24" spans="1:24" x14ac:dyDescent="0.2">
      <c r="A24" s="14" t="s">
        <v>421</v>
      </c>
      <c r="B24" s="14">
        <v>5</v>
      </c>
      <c r="J24" s="14" t="s">
        <v>410</v>
      </c>
      <c r="K24" s="14" t="s">
        <v>462</v>
      </c>
      <c r="N24" s="14" t="s">
        <v>198</v>
      </c>
      <c r="O24" s="14">
        <v>0.89359999999999995</v>
      </c>
      <c r="T24" s="14" t="s">
        <v>62</v>
      </c>
      <c r="U24" s="14">
        <v>0.28999999999999998</v>
      </c>
    </row>
    <row r="25" spans="1:24" x14ac:dyDescent="0.2">
      <c r="A25" s="14" t="s">
        <v>422</v>
      </c>
      <c r="B25" s="14">
        <v>4.657</v>
      </c>
      <c r="J25" s="14" t="s">
        <v>408</v>
      </c>
      <c r="K25" s="14" t="s">
        <v>465</v>
      </c>
      <c r="N25" s="14" t="s">
        <v>49</v>
      </c>
      <c r="O25" s="14">
        <v>0.50600000000000001</v>
      </c>
      <c r="T25" s="14" t="s">
        <v>65</v>
      </c>
      <c r="U25" s="14">
        <v>0.28999999999999998</v>
      </c>
    </row>
    <row r="26" spans="1:24" x14ac:dyDescent="0.2">
      <c r="A26" s="14" t="s">
        <v>423</v>
      </c>
      <c r="B26" s="14">
        <v>4.05</v>
      </c>
      <c r="J26" s="14" t="s">
        <v>423</v>
      </c>
      <c r="K26" s="14" t="s">
        <v>465</v>
      </c>
      <c r="N26" s="14" t="s">
        <v>76</v>
      </c>
      <c r="O26" s="14">
        <v>0.28499999999999998</v>
      </c>
      <c r="T26" s="14" t="s">
        <v>107</v>
      </c>
      <c r="U26" s="14">
        <v>0.18</v>
      </c>
    </row>
    <row r="27" spans="1:24" x14ac:dyDescent="0.2">
      <c r="A27" s="14" t="s">
        <v>424</v>
      </c>
      <c r="B27" s="14">
        <v>3.92</v>
      </c>
      <c r="J27" s="14" t="s">
        <v>448</v>
      </c>
      <c r="K27" s="14" t="s">
        <v>465</v>
      </c>
      <c r="T27" s="14" t="s">
        <v>252</v>
      </c>
      <c r="U27" s="14">
        <v>0.11</v>
      </c>
    </row>
    <row r="28" spans="1:24" x14ac:dyDescent="0.2">
      <c r="A28" s="14" t="s">
        <v>425</v>
      </c>
      <c r="B28" s="14">
        <v>3.9</v>
      </c>
      <c r="J28" s="14" t="s">
        <v>406</v>
      </c>
      <c r="K28" s="14" t="s">
        <v>471</v>
      </c>
    </row>
    <row r="29" spans="1:24" x14ac:dyDescent="0.2">
      <c r="A29" s="14" t="s">
        <v>426</v>
      </c>
      <c r="B29" s="14">
        <v>3</v>
      </c>
      <c r="J29" s="14" t="s">
        <v>420</v>
      </c>
      <c r="K29" s="14" t="s">
        <v>471</v>
      </c>
    </row>
    <row r="30" spans="1:24" x14ac:dyDescent="0.2">
      <c r="A30" s="14" t="s">
        <v>427</v>
      </c>
      <c r="B30" s="14">
        <v>1.665</v>
      </c>
      <c r="J30" s="14" t="s">
        <v>433</v>
      </c>
      <c r="K30" s="14" t="s">
        <v>471</v>
      </c>
    </row>
    <row r="31" spans="1:24" x14ac:dyDescent="0.2">
      <c r="A31" s="14" t="s">
        <v>428</v>
      </c>
      <c r="B31" s="14">
        <v>1.635</v>
      </c>
      <c r="J31" s="14" t="s">
        <v>454</v>
      </c>
      <c r="K31" s="14" t="s">
        <v>471</v>
      </c>
    </row>
    <row r="32" spans="1:24" x14ac:dyDescent="0.2">
      <c r="A32" s="14" t="s">
        <v>429</v>
      </c>
      <c r="B32" s="14">
        <v>1.2</v>
      </c>
      <c r="J32" s="14" t="s">
        <v>445</v>
      </c>
      <c r="K32" s="14" t="s">
        <v>477</v>
      </c>
    </row>
    <row r="33" spans="1:11" x14ac:dyDescent="0.2">
      <c r="A33" s="14" t="s">
        <v>430</v>
      </c>
      <c r="B33" s="14">
        <v>1.034</v>
      </c>
      <c r="J33" s="14" t="s">
        <v>402</v>
      </c>
      <c r="K33" s="14" t="s">
        <v>477</v>
      </c>
    </row>
    <row r="34" spans="1:11" x14ac:dyDescent="0.2">
      <c r="A34" s="14" t="s">
        <v>431</v>
      </c>
      <c r="B34" s="14">
        <v>0.74099999999999999</v>
      </c>
      <c r="J34" s="14" t="s">
        <v>446</v>
      </c>
      <c r="K34" s="14" t="s">
        <v>463</v>
      </c>
    </row>
    <row r="35" spans="1:11" x14ac:dyDescent="0.2">
      <c r="A35" s="14" t="s">
        <v>432</v>
      </c>
      <c r="B35" s="14">
        <v>0.32500000000000001</v>
      </c>
      <c r="J35" s="14" t="s">
        <v>422</v>
      </c>
      <c r="K35" s="14" t="s">
        <v>463</v>
      </c>
    </row>
    <row r="36" spans="1:11" x14ac:dyDescent="0.2">
      <c r="A36" s="14" t="s">
        <v>433</v>
      </c>
      <c r="B36" s="14">
        <v>0.32400000000000001</v>
      </c>
      <c r="J36" s="14" t="s">
        <v>449</v>
      </c>
      <c r="K36" s="14" t="s">
        <v>476</v>
      </c>
    </row>
    <row r="37" spans="1:11" x14ac:dyDescent="0.2">
      <c r="A37" s="14" t="s">
        <v>434</v>
      </c>
      <c r="B37" s="14">
        <v>0.254</v>
      </c>
      <c r="J37" s="14" t="s">
        <v>418</v>
      </c>
      <c r="K37" s="14" t="s">
        <v>475</v>
      </c>
    </row>
    <row r="38" spans="1:11" x14ac:dyDescent="0.2">
      <c r="A38" s="14" t="s">
        <v>435</v>
      </c>
      <c r="B38" s="14">
        <v>0.19799999999999998</v>
      </c>
      <c r="J38" s="14" t="s">
        <v>419</v>
      </c>
      <c r="K38" s="14" t="s">
        <v>475</v>
      </c>
    </row>
    <row r="39" spans="1:11" x14ac:dyDescent="0.2">
      <c r="A39" s="14" t="s">
        <v>436</v>
      </c>
      <c r="B39" s="14">
        <v>0.15</v>
      </c>
      <c r="J39" s="14" t="s">
        <v>458</v>
      </c>
      <c r="K39" s="14" t="s">
        <v>472</v>
      </c>
    </row>
    <row r="40" spans="1:11" x14ac:dyDescent="0.2">
      <c r="A40" s="14" t="s">
        <v>437</v>
      </c>
      <c r="B40" s="14">
        <v>0.115</v>
      </c>
      <c r="J40" s="14" t="s">
        <v>430</v>
      </c>
      <c r="K40" s="14" t="s">
        <v>473</v>
      </c>
    </row>
    <row r="41" spans="1:11" x14ac:dyDescent="0.2">
      <c r="J41" s="14" t="s">
        <v>431</v>
      </c>
      <c r="K41" s="14" t="s">
        <v>474</v>
      </c>
    </row>
    <row r="42" spans="1:11" x14ac:dyDescent="0.2">
      <c r="J42" s="14" t="s">
        <v>455</v>
      </c>
      <c r="K42" s="14" t="s">
        <v>474</v>
      </c>
    </row>
    <row r="43" spans="1:11" x14ac:dyDescent="0.2">
      <c r="J43" s="14" t="s">
        <v>456</v>
      </c>
      <c r="K43" s="14" t="s">
        <v>474</v>
      </c>
    </row>
    <row r="44" spans="1:11" x14ac:dyDescent="0.2">
      <c r="J44" s="14" t="s">
        <v>457</v>
      </c>
      <c r="K44" s="14" t="s">
        <v>474</v>
      </c>
    </row>
    <row r="45" spans="1:11" x14ac:dyDescent="0.2">
      <c r="J45" s="14" t="s">
        <v>424</v>
      </c>
      <c r="K45" s="14" t="s">
        <v>474</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0978B-182A-46EF-9E4B-518AE6F7620F}">
  <dimension ref="A1:G121"/>
  <sheetViews>
    <sheetView workbookViewId="0"/>
  </sheetViews>
  <sheetFormatPr defaultRowHeight="11.25" x14ac:dyDescent="0.2"/>
  <cols>
    <col min="1" max="2" width="12.7109375" style="14" customWidth="1"/>
    <col min="3" max="3" width="1.7109375" style="14" customWidth="1"/>
    <col min="4" max="4" width="12.7109375" style="14" customWidth="1"/>
    <col min="5" max="5" width="8.7109375" style="14" customWidth="1"/>
    <col min="6" max="6" width="9" style="14" customWidth="1"/>
    <col min="7" max="7" width="8.7109375" style="14" customWidth="1"/>
    <col min="8" max="8" width="1.7109375" style="14" customWidth="1"/>
    <col min="9" max="16384" width="9.140625" style="14"/>
  </cols>
  <sheetData>
    <row r="1" spans="1:7" x14ac:dyDescent="0.2">
      <c r="A1" s="15" t="s">
        <v>294</v>
      </c>
      <c r="B1" s="15"/>
      <c r="D1" s="15" t="s">
        <v>295</v>
      </c>
      <c r="E1" s="15"/>
      <c r="F1" s="15"/>
      <c r="G1" s="15"/>
    </row>
    <row r="2" spans="1:7" x14ac:dyDescent="0.2">
      <c r="A2" s="15" t="s">
        <v>8</v>
      </c>
      <c r="B2" s="15" t="s">
        <v>494</v>
      </c>
      <c r="D2" s="15"/>
      <c r="E2" s="2" t="s">
        <v>296</v>
      </c>
      <c r="F2" s="2"/>
      <c r="G2" s="2"/>
    </row>
    <row r="3" spans="1:7" x14ac:dyDescent="0.2">
      <c r="A3" s="14" t="s">
        <v>497</v>
      </c>
      <c r="B3" s="14" t="s">
        <v>495</v>
      </c>
      <c r="D3" s="15" t="s">
        <v>8</v>
      </c>
      <c r="E3" s="15" t="s">
        <v>495</v>
      </c>
      <c r="F3" s="15" t="s">
        <v>0</v>
      </c>
      <c r="G3" s="15" t="s">
        <v>304</v>
      </c>
    </row>
    <row r="4" spans="1:7" x14ac:dyDescent="0.2">
      <c r="A4" s="14" t="s">
        <v>497</v>
      </c>
      <c r="B4" s="14" t="s">
        <v>495</v>
      </c>
      <c r="D4" s="14" t="s">
        <v>500</v>
      </c>
      <c r="E4" s="14">
        <f>COUNTIFS(Table19[name],Table20[[#This Row],[name]],Table19[self/dataset],"self")</f>
        <v>20</v>
      </c>
      <c r="F4" s="14">
        <f>COUNTIFS(Table19[name],Table20[[#This Row],[name]],Table19[self/dataset],"dataset")</f>
        <v>11</v>
      </c>
      <c r="G4" s="14">
        <f>COUNTIF(Table19[name],Table20[[#This Row],[name]])</f>
        <v>31</v>
      </c>
    </row>
    <row r="5" spans="1:7" x14ac:dyDescent="0.2">
      <c r="A5" s="14" t="s">
        <v>497</v>
      </c>
      <c r="B5" s="14" t="s">
        <v>495</v>
      </c>
      <c r="D5" s="14" t="s">
        <v>238</v>
      </c>
      <c r="E5" s="14">
        <f>COUNTIFS(Table19[name],Table20[[#This Row],[name]],Table19[self/dataset],"self")</f>
        <v>8</v>
      </c>
      <c r="F5" s="14">
        <f>COUNTIFS(Table19[name],Table20[[#This Row],[name]],Table19[self/dataset],"dataset")</f>
        <v>9</v>
      </c>
      <c r="G5" s="14">
        <f>COUNTIF(Table19[name],Table20[[#This Row],[name]])</f>
        <v>17</v>
      </c>
    </row>
    <row r="6" spans="1:7" x14ac:dyDescent="0.2">
      <c r="A6" s="14" t="s">
        <v>498</v>
      </c>
      <c r="B6" s="14" t="s">
        <v>495</v>
      </c>
      <c r="D6" s="14" t="s">
        <v>505</v>
      </c>
      <c r="E6" s="14">
        <f>COUNTIFS(Table19[name],Table20[[#This Row],[name]],Table19[self/dataset],"self")</f>
        <v>12</v>
      </c>
      <c r="F6" s="14">
        <f>COUNTIFS(Table19[name],Table20[[#This Row],[name]],Table19[self/dataset],"dataset")</f>
        <v>3</v>
      </c>
      <c r="G6" s="14">
        <f>COUNTIF(Table19[name],Table20[[#This Row],[name]])</f>
        <v>15</v>
      </c>
    </row>
    <row r="7" spans="1:7" x14ac:dyDescent="0.2">
      <c r="A7" s="14" t="s">
        <v>499</v>
      </c>
      <c r="B7" s="14" t="s">
        <v>495</v>
      </c>
      <c r="D7" s="14" t="s">
        <v>72</v>
      </c>
      <c r="E7" s="14">
        <f>COUNTIFS(Table19[name],Table20[[#This Row],[name]],Table19[self/dataset],"self")</f>
        <v>6</v>
      </c>
      <c r="F7" s="14">
        <f>COUNTIFS(Table19[name],Table20[[#This Row],[name]],Table19[self/dataset],"dataset")</f>
        <v>8</v>
      </c>
      <c r="G7" s="14">
        <f>COUNTIF(Table19[name],Table20[[#This Row],[name]])</f>
        <v>14</v>
      </c>
    </row>
    <row r="8" spans="1:7" x14ac:dyDescent="0.2">
      <c r="A8" s="14" t="s">
        <v>72</v>
      </c>
      <c r="B8" s="14" t="s">
        <v>495</v>
      </c>
      <c r="D8" s="14" t="s">
        <v>504</v>
      </c>
      <c r="E8" s="14">
        <f>COUNTIFS(Table19[name],Table20[[#This Row],[name]],Table19[self/dataset],"self")</f>
        <v>10</v>
      </c>
      <c r="F8" s="14">
        <f>COUNTIFS(Table19[name],Table20[[#This Row],[name]],Table19[self/dataset],"dataset")</f>
        <v>0</v>
      </c>
      <c r="G8" s="14">
        <f>COUNTIF(Table19[name],Table20[[#This Row],[name]])</f>
        <v>10</v>
      </c>
    </row>
    <row r="9" spans="1:7" x14ac:dyDescent="0.2">
      <c r="A9" s="14" t="s">
        <v>72</v>
      </c>
      <c r="B9" s="14" t="s">
        <v>495</v>
      </c>
      <c r="D9" s="14" t="s">
        <v>497</v>
      </c>
      <c r="E9" s="14">
        <f>COUNTIFS(Table19[name],Table20[[#This Row],[name]],Table19[self/dataset],"self")</f>
        <v>3</v>
      </c>
      <c r="F9" s="14">
        <f>COUNTIFS(Table19[name],Table20[[#This Row],[name]],Table19[self/dataset],"dataset")</f>
        <v>5</v>
      </c>
      <c r="G9" s="14">
        <f>COUNTIF(Table19[name],Table20[[#This Row],[name]])</f>
        <v>8</v>
      </c>
    </row>
    <row r="10" spans="1:7" x14ac:dyDescent="0.2">
      <c r="A10" s="14" t="s">
        <v>72</v>
      </c>
      <c r="B10" s="14" t="s">
        <v>495</v>
      </c>
      <c r="D10" s="14" t="s">
        <v>503</v>
      </c>
      <c r="E10" s="14">
        <f>COUNTIFS(Table19[name],Table20[[#This Row],[name]],Table19[self/dataset],"self")</f>
        <v>7</v>
      </c>
      <c r="F10" s="14">
        <f>COUNTIFS(Table19[name],Table20[[#This Row],[name]],Table19[self/dataset],"dataset")</f>
        <v>0</v>
      </c>
      <c r="G10" s="14">
        <f>COUNTIF(Table19[name],Table20[[#This Row],[name]])</f>
        <v>7</v>
      </c>
    </row>
    <row r="11" spans="1:7" x14ac:dyDescent="0.2">
      <c r="A11" s="14" t="s">
        <v>72</v>
      </c>
      <c r="B11" s="14" t="s">
        <v>495</v>
      </c>
      <c r="D11" s="14" t="s">
        <v>502</v>
      </c>
      <c r="E11" s="14">
        <f>COUNTIFS(Table19[name],Table20[[#This Row],[name]],Table19[self/dataset],"self")</f>
        <v>4</v>
      </c>
      <c r="F11" s="14">
        <f>COUNTIFS(Table19[name],Table20[[#This Row],[name]],Table19[self/dataset],"dataset")</f>
        <v>2</v>
      </c>
      <c r="G11" s="14">
        <f>COUNTIF(Table19[name],Table20[[#This Row],[name]])</f>
        <v>6</v>
      </c>
    </row>
    <row r="12" spans="1:7" x14ac:dyDescent="0.2">
      <c r="A12" s="14" t="s">
        <v>72</v>
      </c>
      <c r="B12" s="14" t="s">
        <v>495</v>
      </c>
      <c r="D12" s="14" t="s">
        <v>498</v>
      </c>
      <c r="E12" s="14">
        <f>COUNTIFS(Table19[name],Table20[[#This Row],[name]],Table19[self/dataset],"self")</f>
        <v>2</v>
      </c>
      <c r="F12" s="14">
        <f>COUNTIFS(Table19[name],Table20[[#This Row],[name]],Table19[self/dataset],"dataset")</f>
        <v>2</v>
      </c>
      <c r="G12" s="14">
        <f>COUNTIF(Table19[name],Table20[[#This Row],[name]])</f>
        <v>4</v>
      </c>
    </row>
    <row r="13" spans="1:7" x14ac:dyDescent="0.2">
      <c r="A13" s="14" t="s">
        <v>72</v>
      </c>
      <c r="B13" s="14" t="s">
        <v>495</v>
      </c>
      <c r="D13" s="14" t="s">
        <v>508</v>
      </c>
      <c r="E13" s="14">
        <f>COUNTIFS(Table19[name],Table20[[#This Row],[name]],Table19[self/dataset],"self")</f>
        <v>2</v>
      </c>
      <c r="F13" s="14">
        <f>COUNTIFS(Table19[name],Table20[[#This Row],[name]],Table19[self/dataset],"dataset")</f>
        <v>0</v>
      </c>
      <c r="G13" s="14">
        <f>COUNTIF(Table19[name],Table20[[#This Row],[name]])</f>
        <v>2</v>
      </c>
    </row>
    <row r="14" spans="1:7" x14ac:dyDescent="0.2">
      <c r="A14" s="14" t="s">
        <v>500</v>
      </c>
      <c r="B14" s="14" t="s">
        <v>495</v>
      </c>
      <c r="D14" s="14" t="s">
        <v>499</v>
      </c>
      <c r="E14" s="14">
        <f>COUNTIFS(Table19[name],Table20[[#This Row],[name]],Table19[self/dataset],"self")</f>
        <v>1</v>
      </c>
      <c r="F14" s="14">
        <f>COUNTIFS(Table19[name],Table20[[#This Row],[name]],Table19[self/dataset],"dataset")</f>
        <v>0</v>
      </c>
      <c r="G14" s="14">
        <f>COUNTIF(Table19[name],Table20[[#This Row],[name]])</f>
        <v>1</v>
      </c>
    </row>
    <row r="15" spans="1:7" x14ac:dyDescent="0.2">
      <c r="A15" s="14" t="s">
        <v>501</v>
      </c>
      <c r="B15" s="14" t="s">
        <v>495</v>
      </c>
      <c r="D15" s="14" t="s">
        <v>188</v>
      </c>
      <c r="E15" s="14">
        <f>COUNTIFS(Table19[name],Table20[[#This Row],[name]],Table19[self/dataset],"self")</f>
        <v>0</v>
      </c>
      <c r="F15" s="14">
        <f>COUNTIFS(Table19[name],Table20[[#This Row],[name]],Table19[self/dataset],"dataset")</f>
        <v>1</v>
      </c>
      <c r="G15" s="14">
        <f>COUNTIF(Table19[name],Table20[[#This Row],[name]])</f>
        <v>1</v>
      </c>
    </row>
    <row r="16" spans="1:7" x14ac:dyDescent="0.2">
      <c r="A16" s="14" t="s">
        <v>502</v>
      </c>
      <c r="B16" s="14" t="s">
        <v>495</v>
      </c>
      <c r="D16" s="14" t="s">
        <v>501</v>
      </c>
      <c r="E16" s="14">
        <f>COUNTIFS(Table19[name],Table20[[#This Row],[name]],Table19[self/dataset],"self")</f>
        <v>1</v>
      </c>
      <c r="F16" s="14">
        <f>COUNTIFS(Table19[name],Table20[[#This Row],[name]],Table19[self/dataset],"dataset")</f>
        <v>0</v>
      </c>
      <c r="G16" s="14">
        <f>COUNTIF(Table19[name],Table20[[#This Row],[name]])</f>
        <v>1</v>
      </c>
    </row>
    <row r="17" spans="1:7" x14ac:dyDescent="0.2">
      <c r="A17" s="14" t="s">
        <v>502</v>
      </c>
      <c r="B17" s="14" t="s">
        <v>495</v>
      </c>
      <c r="D17" s="14" t="s">
        <v>506</v>
      </c>
      <c r="E17" s="14">
        <f>COUNTIFS(Table19[name],Table20[[#This Row],[name]],Table19[self/dataset],"self")</f>
        <v>1</v>
      </c>
      <c r="F17" s="14">
        <f>COUNTIFS(Table19[name],Table20[[#This Row],[name]],Table19[self/dataset],"dataset")</f>
        <v>0</v>
      </c>
      <c r="G17" s="14">
        <f>COUNTIF(Table19[name],Table20[[#This Row],[name]])</f>
        <v>1</v>
      </c>
    </row>
    <row r="18" spans="1:7" x14ac:dyDescent="0.2">
      <c r="A18" s="14" t="s">
        <v>502</v>
      </c>
      <c r="B18" s="14" t="s">
        <v>495</v>
      </c>
      <c r="D18" s="14" t="s">
        <v>507</v>
      </c>
      <c r="E18" s="14">
        <f>COUNTIFS(Table19[name],Table20[[#This Row],[name]],Table19[self/dataset],"self")</f>
        <v>1</v>
      </c>
      <c r="F18" s="14">
        <f>COUNTIFS(Table19[name],Table20[[#This Row],[name]],Table19[self/dataset],"dataset")</f>
        <v>0</v>
      </c>
      <c r="G18" s="14">
        <f>COUNTIF(Table19[name],Table20[[#This Row],[name]])</f>
        <v>1</v>
      </c>
    </row>
    <row r="19" spans="1:7" x14ac:dyDescent="0.2">
      <c r="A19" s="14" t="s">
        <v>502</v>
      </c>
      <c r="B19" s="14" t="s">
        <v>495</v>
      </c>
    </row>
    <row r="20" spans="1:7" x14ac:dyDescent="0.2">
      <c r="A20" s="14" t="s">
        <v>500</v>
      </c>
      <c r="B20" s="14" t="s">
        <v>495</v>
      </c>
    </row>
    <row r="21" spans="1:7" x14ac:dyDescent="0.2">
      <c r="A21" s="14" t="s">
        <v>500</v>
      </c>
      <c r="B21" s="14" t="s">
        <v>495</v>
      </c>
    </row>
    <row r="22" spans="1:7" x14ac:dyDescent="0.2">
      <c r="A22" s="14" t="s">
        <v>500</v>
      </c>
      <c r="B22" s="14" t="s">
        <v>495</v>
      </c>
    </row>
    <row r="23" spans="1:7" x14ac:dyDescent="0.2">
      <c r="A23" s="14" t="s">
        <v>500</v>
      </c>
      <c r="B23" s="14" t="s">
        <v>495</v>
      </c>
    </row>
    <row r="24" spans="1:7" x14ac:dyDescent="0.2">
      <c r="A24" s="14" t="s">
        <v>500</v>
      </c>
      <c r="B24" s="14" t="s">
        <v>495</v>
      </c>
    </row>
    <row r="25" spans="1:7" x14ac:dyDescent="0.2">
      <c r="A25" s="14" t="s">
        <v>500</v>
      </c>
      <c r="B25" s="14" t="s">
        <v>495</v>
      </c>
    </row>
    <row r="26" spans="1:7" x14ac:dyDescent="0.2">
      <c r="A26" s="14" t="s">
        <v>500</v>
      </c>
      <c r="B26" s="14" t="s">
        <v>495</v>
      </c>
    </row>
    <row r="27" spans="1:7" x14ac:dyDescent="0.2">
      <c r="A27" s="14" t="s">
        <v>500</v>
      </c>
      <c r="B27" s="14" t="s">
        <v>495</v>
      </c>
    </row>
    <row r="28" spans="1:7" x14ac:dyDescent="0.2">
      <c r="A28" s="14" t="s">
        <v>500</v>
      </c>
      <c r="B28" s="14" t="s">
        <v>495</v>
      </c>
    </row>
    <row r="29" spans="1:7" x14ac:dyDescent="0.2">
      <c r="A29" s="14" t="s">
        <v>500</v>
      </c>
      <c r="B29" s="14" t="s">
        <v>495</v>
      </c>
    </row>
    <row r="30" spans="1:7" x14ac:dyDescent="0.2">
      <c r="A30" s="14" t="s">
        <v>500</v>
      </c>
      <c r="B30" s="14" t="s">
        <v>495</v>
      </c>
    </row>
    <row r="31" spans="1:7" x14ac:dyDescent="0.2">
      <c r="A31" s="14" t="s">
        <v>500</v>
      </c>
      <c r="B31" s="14" t="s">
        <v>495</v>
      </c>
    </row>
    <row r="32" spans="1:7" x14ac:dyDescent="0.2">
      <c r="A32" s="14" t="s">
        <v>500</v>
      </c>
      <c r="B32" s="14" t="s">
        <v>495</v>
      </c>
    </row>
    <row r="33" spans="1:2" x14ac:dyDescent="0.2">
      <c r="A33" s="14" t="s">
        <v>500</v>
      </c>
      <c r="B33" s="14" t="s">
        <v>495</v>
      </c>
    </row>
    <row r="34" spans="1:2" x14ac:dyDescent="0.2">
      <c r="A34" s="14" t="s">
        <v>500</v>
      </c>
      <c r="B34" s="14" t="s">
        <v>495</v>
      </c>
    </row>
    <row r="35" spans="1:2" x14ac:dyDescent="0.2">
      <c r="A35" s="14" t="s">
        <v>500</v>
      </c>
      <c r="B35" s="14" t="s">
        <v>495</v>
      </c>
    </row>
    <row r="36" spans="1:2" x14ac:dyDescent="0.2">
      <c r="A36" s="14" t="s">
        <v>503</v>
      </c>
      <c r="B36" s="14" t="s">
        <v>495</v>
      </c>
    </row>
    <row r="37" spans="1:2" x14ac:dyDescent="0.2">
      <c r="A37" s="14" t="s">
        <v>500</v>
      </c>
      <c r="B37" s="14" t="s">
        <v>495</v>
      </c>
    </row>
    <row r="38" spans="1:2" x14ac:dyDescent="0.2">
      <c r="A38" s="14" t="s">
        <v>504</v>
      </c>
      <c r="B38" s="14" t="s">
        <v>495</v>
      </c>
    </row>
    <row r="39" spans="1:2" x14ac:dyDescent="0.2">
      <c r="A39" s="14" t="s">
        <v>500</v>
      </c>
      <c r="B39" s="14" t="s">
        <v>495</v>
      </c>
    </row>
    <row r="40" spans="1:2" x14ac:dyDescent="0.2">
      <c r="A40" s="14" t="s">
        <v>505</v>
      </c>
      <c r="B40" s="14" t="s">
        <v>495</v>
      </c>
    </row>
    <row r="41" spans="1:2" x14ac:dyDescent="0.2">
      <c r="A41" s="14" t="s">
        <v>500</v>
      </c>
      <c r="B41" s="14" t="s">
        <v>495</v>
      </c>
    </row>
    <row r="42" spans="1:2" x14ac:dyDescent="0.2">
      <c r="A42" s="14" t="s">
        <v>505</v>
      </c>
      <c r="B42" s="14" t="s">
        <v>495</v>
      </c>
    </row>
    <row r="43" spans="1:2" x14ac:dyDescent="0.2">
      <c r="A43" s="14" t="s">
        <v>498</v>
      </c>
      <c r="B43" s="14" t="s">
        <v>495</v>
      </c>
    </row>
    <row r="44" spans="1:2" x14ac:dyDescent="0.2">
      <c r="A44" s="14" t="s">
        <v>506</v>
      </c>
      <c r="B44" s="14" t="s">
        <v>495</v>
      </c>
    </row>
    <row r="45" spans="1:2" x14ac:dyDescent="0.2">
      <c r="A45" s="14" t="s">
        <v>507</v>
      </c>
      <c r="B45" s="14" t="s">
        <v>495</v>
      </c>
    </row>
    <row r="46" spans="1:2" x14ac:dyDescent="0.2">
      <c r="A46" s="14" t="s">
        <v>503</v>
      </c>
      <c r="B46" s="14" t="s">
        <v>495</v>
      </c>
    </row>
    <row r="47" spans="1:2" x14ac:dyDescent="0.2">
      <c r="A47" s="14" t="s">
        <v>503</v>
      </c>
      <c r="B47" s="14" t="s">
        <v>495</v>
      </c>
    </row>
    <row r="48" spans="1:2" x14ac:dyDescent="0.2">
      <c r="A48" s="14" t="s">
        <v>503</v>
      </c>
      <c r="B48" s="14" t="s">
        <v>495</v>
      </c>
    </row>
    <row r="49" spans="1:2" x14ac:dyDescent="0.2">
      <c r="A49" s="14" t="s">
        <v>503</v>
      </c>
      <c r="B49" s="14" t="s">
        <v>495</v>
      </c>
    </row>
    <row r="50" spans="1:2" x14ac:dyDescent="0.2">
      <c r="A50" s="14" t="s">
        <v>503</v>
      </c>
      <c r="B50" s="14" t="s">
        <v>495</v>
      </c>
    </row>
    <row r="51" spans="1:2" x14ac:dyDescent="0.2">
      <c r="A51" s="14" t="s">
        <v>503</v>
      </c>
      <c r="B51" s="14" t="s">
        <v>495</v>
      </c>
    </row>
    <row r="52" spans="1:2" x14ac:dyDescent="0.2">
      <c r="A52" s="14" t="s">
        <v>508</v>
      </c>
      <c r="B52" s="14" t="s">
        <v>495</v>
      </c>
    </row>
    <row r="53" spans="1:2" x14ac:dyDescent="0.2">
      <c r="A53" s="14" t="s">
        <v>508</v>
      </c>
      <c r="B53" s="14" t="s">
        <v>495</v>
      </c>
    </row>
    <row r="54" spans="1:2" x14ac:dyDescent="0.2">
      <c r="A54" s="14" t="s">
        <v>238</v>
      </c>
      <c r="B54" s="14" t="s">
        <v>495</v>
      </c>
    </row>
    <row r="55" spans="1:2" x14ac:dyDescent="0.2">
      <c r="A55" s="14" t="s">
        <v>238</v>
      </c>
      <c r="B55" s="14" t="s">
        <v>495</v>
      </c>
    </row>
    <row r="56" spans="1:2" x14ac:dyDescent="0.2">
      <c r="A56" s="14" t="s">
        <v>238</v>
      </c>
      <c r="B56" s="14" t="s">
        <v>495</v>
      </c>
    </row>
    <row r="57" spans="1:2" x14ac:dyDescent="0.2">
      <c r="A57" s="14" t="s">
        <v>238</v>
      </c>
      <c r="B57" s="14" t="s">
        <v>495</v>
      </c>
    </row>
    <row r="58" spans="1:2" x14ac:dyDescent="0.2">
      <c r="A58" s="14" t="s">
        <v>238</v>
      </c>
      <c r="B58" s="14" t="s">
        <v>495</v>
      </c>
    </row>
    <row r="59" spans="1:2" x14ac:dyDescent="0.2">
      <c r="A59" s="14" t="s">
        <v>238</v>
      </c>
      <c r="B59" s="14" t="s">
        <v>495</v>
      </c>
    </row>
    <row r="60" spans="1:2" x14ac:dyDescent="0.2">
      <c r="A60" s="14" t="s">
        <v>238</v>
      </c>
      <c r="B60" s="14" t="s">
        <v>495</v>
      </c>
    </row>
    <row r="61" spans="1:2" x14ac:dyDescent="0.2">
      <c r="A61" s="14" t="s">
        <v>504</v>
      </c>
      <c r="B61" s="14" t="s">
        <v>495</v>
      </c>
    </row>
    <row r="62" spans="1:2" x14ac:dyDescent="0.2">
      <c r="A62" s="14" t="s">
        <v>238</v>
      </c>
      <c r="B62" s="14" t="s">
        <v>495</v>
      </c>
    </row>
    <row r="63" spans="1:2" x14ac:dyDescent="0.2">
      <c r="A63" s="14" t="s">
        <v>505</v>
      </c>
      <c r="B63" s="14" t="s">
        <v>495</v>
      </c>
    </row>
    <row r="64" spans="1:2" x14ac:dyDescent="0.2">
      <c r="A64" s="14" t="s">
        <v>504</v>
      </c>
      <c r="B64" s="14" t="s">
        <v>495</v>
      </c>
    </row>
    <row r="65" spans="1:2" x14ac:dyDescent="0.2">
      <c r="A65" s="14" t="s">
        <v>504</v>
      </c>
      <c r="B65" s="14" t="s">
        <v>495</v>
      </c>
    </row>
    <row r="66" spans="1:2" x14ac:dyDescent="0.2">
      <c r="A66" s="14" t="s">
        <v>504</v>
      </c>
      <c r="B66" s="14" t="s">
        <v>495</v>
      </c>
    </row>
    <row r="67" spans="1:2" x14ac:dyDescent="0.2">
      <c r="A67" s="14" t="s">
        <v>504</v>
      </c>
      <c r="B67" s="14" t="s">
        <v>495</v>
      </c>
    </row>
    <row r="68" spans="1:2" x14ac:dyDescent="0.2">
      <c r="A68" s="14" t="s">
        <v>504</v>
      </c>
      <c r="B68" s="14" t="s">
        <v>495</v>
      </c>
    </row>
    <row r="69" spans="1:2" x14ac:dyDescent="0.2">
      <c r="A69" s="14" t="s">
        <v>504</v>
      </c>
      <c r="B69" s="14" t="s">
        <v>495</v>
      </c>
    </row>
    <row r="70" spans="1:2" x14ac:dyDescent="0.2">
      <c r="A70" s="14" t="s">
        <v>504</v>
      </c>
      <c r="B70" s="14" t="s">
        <v>495</v>
      </c>
    </row>
    <row r="71" spans="1:2" x14ac:dyDescent="0.2">
      <c r="A71" s="14" t="s">
        <v>504</v>
      </c>
      <c r="B71" s="14" t="s">
        <v>495</v>
      </c>
    </row>
    <row r="72" spans="1:2" x14ac:dyDescent="0.2">
      <c r="A72" s="14" t="s">
        <v>505</v>
      </c>
      <c r="B72" s="14" t="s">
        <v>495</v>
      </c>
    </row>
    <row r="73" spans="1:2" x14ac:dyDescent="0.2">
      <c r="A73" s="14" t="s">
        <v>505</v>
      </c>
      <c r="B73" s="14" t="s">
        <v>495</v>
      </c>
    </row>
    <row r="74" spans="1:2" x14ac:dyDescent="0.2">
      <c r="A74" s="14" t="s">
        <v>505</v>
      </c>
      <c r="B74" s="14" t="s">
        <v>495</v>
      </c>
    </row>
    <row r="75" spans="1:2" x14ac:dyDescent="0.2">
      <c r="A75" s="14" t="s">
        <v>505</v>
      </c>
      <c r="B75" s="14" t="s">
        <v>495</v>
      </c>
    </row>
    <row r="76" spans="1:2" x14ac:dyDescent="0.2">
      <c r="A76" s="14" t="s">
        <v>505</v>
      </c>
      <c r="B76" s="14" t="s">
        <v>495</v>
      </c>
    </row>
    <row r="77" spans="1:2" x14ac:dyDescent="0.2">
      <c r="A77" s="14" t="s">
        <v>505</v>
      </c>
      <c r="B77" s="14" t="s">
        <v>495</v>
      </c>
    </row>
    <row r="78" spans="1:2" x14ac:dyDescent="0.2">
      <c r="A78" s="14" t="s">
        <v>505</v>
      </c>
      <c r="B78" s="14" t="s">
        <v>495</v>
      </c>
    </row>
    <row r="79" spans="1:2" x14ac:dyDescent="0.2">
      <c r="A79" s="14" t="s">
        <v>505</v>
      </c>
      <c r="B79" s="14" t="s">
        <v>495</v>
      </c>
    </row>
    <row r="80" spans="1:2" x14ac:dyDescent="0.2">
      <c r="A80" s="14" t="s">
        <v>505</v>
      </c>
      <c r="B80" s="14" t="s">
        <v>495</v>
      </c>
    </row>
    <row r="81" spans="1:2" x14ac:dyDescent="0.2">
      <c r="A81" s="14" t="s">
        <v>497</v>
      </c>
      <c r="B81" s="14" t="s">
        <v>0</v>
      </c>
    </row>
    <row r="82" spans="1:2" x14ac:dyDescent="0.2">
      <c r="A82" s="14" t="s">
        <v>497</v>
      </c>
      <c r="B82" s="14" t="s">
        <v>0</v>
      </c>
    </row>
    <row r="83" spans="1:2" x14ac:dyDescent="0.2">
      <c r="A83" s="14" t="s">
        <v>497</v>
      </c>
      <c r="B83" s="14" t="s">
        <v>0</v>
      </c>
    </row>
    <row r="84" spans="1:2" x14ac:dyDescent="0.2">
      <c r="A84" s="14" t="s">
        <v>497</v>
      </c>
      <c r="B84" s="14" t="s">
        <v>0</v>
      </c>
    </row>
    <row r="85" spans="1:2" x14ac:dyDescent="0.2">
      <c r="A85" s="14" t="s">
        <v>497</v>
      </c>
      <c r="B85" s="14" t="s">
        <v>0</v>
      </c>
    </row>
    <row r="86" spans="1:2" x14ac:dyDescent="0.2">
      <c r="A86" s="14" t="s">
        <v>72</v>
      </c>
      <c r="B86" s="14" t="s">
        <v>0</v>
      </c>
    </row>
    <row r="87" spans="1:2" x14ac:dyDescent="0.2">
      <c r="A87" s="14" t="s">
        <v>72</v>
      </c>
      <c r="B87" s="14" t="s">
        <v>0</v>
      </c>
    </row>
    <row r="88" spans="1:2" x14ac:dyDescent="0.2">
      <c r="A88" s="14" t="s">
        <v>72</v>
      </c>
      <c r="B88" s="14" t="s">
        <v>0</v>
      </c>
    </row>
    <row r="89" spans="1:2" x14ac:dyDescent="0.2">
      <c r="A89" s="14" t="s">
        <v>72</v>
      </c>
      <c r="B89" s="14" t="s">
        <v>0</v>
      </c>
    </row>
    <row r="90" spans="1:2" x14ac:dyDescent="0.2">
      <c r="A90" s="14" t="s">
        <v>72</v>
      </c>
      <c r="B90" s="14" t="s">
        <v>0</v>
      </c>
    </row>
    <row r="91" spans="1:2" x14ac:dyDescent="0.2">
      <c r="A91" s="14" t="s">
        <v>72</v>
      </c>
      <c r="B91" s="14" t="s">
        <v>0</v>
      </c>
    </row>
    <row r="92" spans="1:2" x14ac:dyDescent="0.2">
      <c r="A92" s="14" t="s">
        <v>500</v>
      </c>
      <c r="B92" s="14" t="s">
        <v>0</v>
      </c>
    </row>
    <row r="93" spans="1:2" x14ac:dyDescent="0.2">
      <c r="A93" s="14" t="s">
        <v>72</v>
      </c>
      <c r="B93" s="14" t="s">
        <v>0</v>
      </c>
    </row>
    <row r="94" spans="1:2" x14ac:dyDescent="0.2">
      <c r="A94" s="14" t="s">
        <v>500</v>
      </c>
      <c r="B94" s="14" t="s">
        <v>0</v>
      </c>
    </row>
    <row r="95" spans="1:2" x14ac:dyDescent="0.2">
      <c r="A95" s="14" t="s">
        <v>72</v>
      </c>
      <c r="B95" s="14" t="s">
        <v>0</v>
      </c>
    </row>
    <row r="96" spans="1:2" x14ac:dyDescent="0.2">
      <c r="A96" s="14" t="s">
        <v>500</v>
      </c>
      <c r="B96" s="14" t="s">
        <v>0</v>
      </c>
    </row>
    <row r="97" spans="1:2" x14ac:dyDescent="0.2">
      <c r="A97" s="14" t="s">
        <v>188</v>
      </c>
      <c r="B97" s="14" t="s">
        <v>0</v>
      </c>
    </row>
    <row r="98" spans="1:2" x14ac:dyDescent="0.2">
      <c r="A98" s="14" t="s">
        <v>502</v>
      </c>
      <c r="B98" s="14" t="s">
        <v>0</v>
      </c>
    </row>
    <row r="99" spans="1:2" x14ac:dyDescent="0.2">
      <c r="A99" s="14" t="s">
        <v>500</v>
      </c>
      <c r="B99" s="14" t="s">
        <v>0</v>
      </c>
    </row>
    <row r="100" spans="1:2" x14ac:dyDescent="0.2">
      <c r="A100" s="14" t="s">
        <v>500</v>
      </c>
      <c r="B100" s="14" t="s">
        <v>0</v>
      </c>
    </row>
    <row r="101" spans="1:2" x14ac:dyDescent="0.2">
      <c r="A101" s="14" t="s">
        <v>500</v>
      </c>
      <c r="B101" s="14" t="s">
        <v>0</v>
      </c>
    </row>
    <row r="102" spans="1:2" x14ac:dyDescent="0.2">
      <c r="A102" s="14" t="s">
        <v>500</v>
      </c>
      <c r="B102" s="14" t="s">
        <v>0</v>
      </c>
    </row>
    <row r="103" spans="1:2" x14ac:dyDescent="0.2">
      <c r="A103" s="14" t="s">
        <v>500</v>
      </c>
      <c r="B103" s="14" t="s">
        <v>0</v>
      </c>
    </row>
    <row r="104" spans="1:2" x14ac:dyDescent="0.2">
      <c r="A104" s="14" t="s">
        <v>500</v>
      </c>
      <c r="B104" s="14" t="s">
        <v>0</v>
      </c>
    </row>
    <row r="105" spans="1:2" x14ac:dyDescent="0.2">
      <c r="A105" s="14" t="s">
        <v>500</v>
      </c>
      <c r="B105" s="14" t="s">
        <v>0</v>
      </c>
    </row>
    <row r="106" spans="1:2" x14ac:dyDescent="0.2">
      <c r="A106" s="14" t="s">
        <v>500</v>
      </c>
      <c r="B106" s="14" t="s">
        <v>0</v>
      </c>
    </row>
    <row r="107" spans="1:2" x14ac:dyDescent="0.2">
      <c r="A107" s="14" t="s">
        <v>498</v>
      </c>
      <c r="B107" s="14" t="s">
        <v>0</v>
      </c>
    </row>
    <row r="108" spans="1:2" x14ac:dyDescent="0.2">
      <c r="A108" s="14" t="s">
        <v>498</v>
      </c>
      <c r="B108" s="14" t="s">
        <v>0</v>
      </c>
    </row>
    <row r="109" spans="1:2" x14ac:dyDescent="0.2">
      <c r="A109" s="14" t="s">
        <v>502</v>
      </c>
      <c r="B109" s="14" t="s">
        <v>0</v>
      </c>
    </row>
    <row r="110" spans="1:2" x14ac:dyDescent="0.2">
      <c r="A110" s="14" t="s">
        <v>238</v>
      </c>
      <c r="B110" s="14" t="s">
        <v>0</v>
      </c>
    </row>
    <row r="111" spans="1:2" x14ac:dyDescent="0.2">
      <c r="A111" s="14" t="s">
        <v>238</v>
      </c>
      <c r="B111" s="14" t="s">
        <v>0</v>
      </c>
    </row>
    <row r="112" spans="1:2" x14ac:dyDescent="0.2">
      <c r="A112" s="14" t="s">
        <v>238</v>
      </c>
      <c r="B112" s="14" t="s">
        <v>0</v>
      </c>
    </row>
    <row r="113" spans="1:2" x14ac:dyDescent="0.2">
      <c r="A113" s="14" t="s">
        <v>238</v>
      </c>
      <c r="B113" s="14" t="s">
        <v>0</v>
      </c>
    </row>
    <row r="114" spans="1:2" x14ac:dyDescent="0.2">
      <c r="A114" s="14" t="s">
        <v>238</v>
      </c>
      <c r="B114" s="14" t="s">
        <v>0</v>
      </c>
    </row>
    <row r="115" spans="1:2" x14ac:dyDescent="0.2">
      <c r="A115" s="14" t="s">
        <v>505</v>
      </c>
      <c r="B115" s="14" t="s">
        <v>0</v>
      </c>
    </row>
    <row r="116" spans="1:2" x14ac:dyDescent="0.2">
      <c r="A116" s="14" t="s">
        <v>238</v>
      </c>
      <c r="B116" s="14" t="s">
        <v>0</v>
      </c>
    </row>
    <row r="117" spans="1:2" x14ac:dyDescent="0.2">
      <c r="A117" s="14" t="s">
        <v>505</v>
      </c>
      <c r="B117" s="14" t="s">
        <v>0</v>
      </c>
    </row>
    <row r="118" spans="1:2" x14ac:dyDescent="0.2">
      <c r="A118" s="14" t="s">
        <v>238</v>
      </c>
      <c r="B118" s="14" t="s">
        <v>0</v>
      </c>
    </row>
    <row r="119" spans="1:2" x14ac:dyDescent="0.2">
      <c r="A119" s="14" t="s">
        <v>238</v>
      </c>
      <c r="B119" s="14" t="s">
        <v>0</v>
      </c>
    </row>
    <row r="120" spans="1:2" x14ac:dyDescent="0.2">
      <c r="A120" s="14" t="s">
        <v>238</v>
      </c>
      <c r="B120" s="14" t="s">
        <v>0</v>
      </c>
    </row>
    <row r="121" spans="1:2" x14ac:dyDescent="0.2">
      <c r="A121" s="14" t="s">
        <v>505</v>
      </c>
      <c r="B121" s="14" t="s">
        <v>0</v>
      </c>
    </row>
  </sheetData>
  <mergeCells count="1">
    <mergeCell ref="E2:G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5D27-7275-49DC-A810-641F6A823374}">
  <dimension ref="A1:U104"/>
  <sheetViews>
    <sheetView tabSelected="1" workbookViewId="0"/>
  </sheetViews>
  <sheetFormatPr defaultRowHeight="11.25" x14ac:dyDescent="0.2"/>
  <cols>
    <col min="1" max="16384" width="9.140625" style="1"/>
  </cols>
  <sheetData>
    <row r="1" spans="1:21" x14ac:dyDescent="0.2">
      <c r="A1" s="1" t="s">
        <v>305</v>
      </c>
    </row>
    <row r="2" spans="1:21" x14ac:dyDescent="0.2">
      <c r="A2" s="20" t="s">
        <v>311</v>
      </c>
      <c r="F2" s="1" t="s">
        <v>343</v>
      </c>
    </row>
    <row r="3" spans="1:21" x14ac:dyDescent="0.2">
      <c r="A3" s="20" t="s">
        <v>306</v>
      </c>
      <c r="F3" s="1" t="s">
        <v>307</v>
      </c>
    </row>
    <row r="4" spans="1:21" x14ac:dyDescent="0.2">
      <c r="A4" s="20" t="s">
        <v>334</v>
      </c>
    </row>
    <row r="5" spans="1:21" x14ac:dyDescent="0.2">
      <c r="A5" s="21" t="s">
        <v>371</v>
      </c>
      <c r="B5" s="14"/>
      <c r="C5" s="14"/>
      <c r="D5" s="14"/>
      <c r="E5" s="14"/>
      <c r="F5" s="14" t="s">
        <v>372</v>
      </c>
    </row>
    <row r="6" spans="1:21" x14ac:dyDescent="0.2">
      <c r="A6" s="20"/>
      <c r="B6" s="14"/>
      <c r="C6" s="14"/>
      <c r="D6" s="14"/>
      <c r="E6" s="14"/>
      <c r="F6" s="14"/>
    </row>
    <row r="7" spans="1:21" x14ac:dyDescent="0.2">
      <c r="A7" s="20" t="s">
        <v>335</v>
      </c>
    </row>
    <row r="8" spans="1:21" s="14" customFormat="1" x14ac:dyDescent="0.2">
      <c r="A8" s="21" t="s">
        <v>371</v>
      </c>
      <c r="F8" s="14" t="s">
        <v>13</v>
      </c>
      <c r="G8" s="14" t="s">
        <v>14</v>
      </c>
      <c r="H8" s="14" t="s">
        <v>15</v>
      </c>
      <c r="I8" s="14" t="s">
        <v>16</v>
      </c>
      <c r="J8" s="14" t="s">
        <v>17</v>
      </c>
      <c r="K8" s="14" t="s">
        <v>18</v>
      </c>
      <c r="L8" s="14" t="s">
        <v>19</v>
      </c>
      <c r="M8" s="14" t="s">
        <v>20</v>
      </c>
      <c r="N8" s="14" t="s">
        <v>21</v>
      </c>
      <c r="O8" s="14" t="s">
        <v>22</v>
      </c>
      <c r="P8" s="14" t="s">
        <v>23</v>
      </c>
      <c r="Q8" s="14" t="s">
        <v>24</v>
      </c>
      <c r="R8" s="14" t="s">
        <v>25</v>
      </c>
      <c r="S8" s="14" t="s">
        <v>26</v>
      </c>
      <c r="T8" s="14" t="s">
        <v>27</v>
      </c>
      <c r="U8" s="14" t="s">
        <v>28</v>
      </c>
    </row>
    <row r="9" spans="1:21" x14ac:dyDescent="0.2">
      <c r="A9" s="21"/>
      <c r="B9" s="14"/>
      <c r="C9" s="14"/>
      <c r="D9" s="14"/>
      <c r="E9" s="14"/>
      <c r="F9" s="14">
        <v>16</v>
      </c>
      <c r="G9" s="1">
        <v>7</v>
      </c>
      <c r="H9" s="1">
        <v>33</v>
      </c>
      <c r="I9" s="1">
        <v>27</v>
      </c>
      <c r="J9" s="1">
        <v>14</v>
      </c>
      <c r="K9" s="1">
        <v>5</v>
      </c>
      <c r="L9" s="1">
        <v>5</v>
      </c>
      <c r="M9" s="1">
        <v>1</v>
      </c>
      <c r="N9" s="1">
        <v>17</v>
      </c>
      <c r="O9" s="1">
        <v>10</v>
      </c>
      <c r="P9" s="1">
        <v>3</v>
      </c>
      <c r="Q9" s="1">
        <v>2</v>
      </c>
      <c r="R9" s="1">
        <v>17</v>
      </c>
      <c r="S9" s="1">
        <v>18</v>
      </c>
      <c r="T9" s="1">
        <v>25</v>
      </c>
      <c r="U9" s="1">
        <v>24</v>
      </c>
    </row>
    <row r="10" spans="1:21" x14ac:dyDescent="0.2">
      <c r="A10" s="21"/>
      <c r="B10" s="14"/>
      <c r="C10" s="14"/>
      <c r="D10" s="14"/>
      <c r="E10" s="14"/>
      <c r="F10" s="28">
        <f>F9/43</f>
        <v>0.37209302325581395</v>
      </c>
      <c r="G10" s="28">
        <f t="shared" ref="G10:U10" si="0">G9/43</f>
        <v>0.16279069767441862</v>
      </c>
      <c r="H10" s="28">
        <f t="shared" si="0"/>
        <v>0.76744186046511631</v>
      </c>
      <c r="I10" s="28">
        <f t="shared" si="0"/>
        <v>0.62790697674418605</v>
      </c>
      <c r="J10" s="28">
        <f t="shared" si="0"/>
        <v>0.32558139534883723</v>
      </c>
      <c r="K10" s="28">
        <f t="shared" si="0"/>
        <v>0.11627906976744186</v>
      </c>
      <c r="L10" s="28">
        <f t="shared" si="0"/>
        <v>0.11627906976744186</v>
      </c>
      <c r="M10" s="28">
        <f t="shared" si="0"/>
        <v>2.3255813953488372E-2</v>
      </c>
      <c r="N10" s="28">
        <f t="shared" si="0"/>
        <v>0.39534883720930231</v>
      </c>
      <c r="O10" s="28">
        <f t="shared" si="0"/>
        <v>0.23255813953488372</v>
      </c>
      <c r="P10" s="28">
        <f t="shared" si="0"/>
        <v>6.9767441860465115E-2</v>
      </c>
      <c r="Q10" s="28">
        <f t="shared" si="0"/>
        <v>4.6511627906976744E-2</v>
      </c>
      <c r="R10" s="28">
        <f t="shared" si="0"/>
        <v>0.39534883720930231</v>
      </c>
      <c r="S10" s="28">
        <f t="shared" si="0"/>
        <v>0.41860465116279072</v>
      </c>
      <c r="T10" s="28">
        <f t="shared" si="0"/>
        <v>0.58139534883720934</v>
      </c>
      <c r="U10" s="28">
        <f t="shared" si="0"/>
        <v>0.55813953488372092</v>
      </c>
    </row>
    <row r="11" spans="1:21" x14ac:dyDescent="0.2">
      <c r="A11" s="21" t="s">
        <v>373</v>
      </c>
      <c r="B11" s="14"/>
      <c r="C11" s="14"/>
      <c r="D11" s="14"/>
      <c r="E11" s="14"/>
      <c r="F11" s="14"/>
    </row>
    <row r="12" spans="1:21" x14ac:dyDescent="0.2">
      <c r="A12" s="22" t="s">
        <v>375</v>
      </c>
      <c r="B12" s="14"/>
      <c r="C12" s="14"/>
      <c r="D12" s="14"/>
      <c r="E12" s="14"/>
      <c r="F12" s="14" t="s">
        <v>378</v>
      </c>
    </row>
    <row r="13" spans="1:21" x14ac:dyDescent="0.2">
      <c r="A13" s="22" t="s">
        <v>379</v>
      </c>
      <c r="B13" s="14"/>
      <c r="C13" s="14"/>
      <c r="D13" s="14"/>
      <c r="E13" s="14"/>
      <c r="F13" s="14" t="s">
        <v>380</v>
      </c>
    </row>
    <row r="14" spans="1:21" x14ac:dyDescent="0.2">
      <c r="A14" s="22" t="s">
        <v>385</v>
      </c>
      <c r="B14" s="14"/>
      <c r="C14" s="14"/>
      <c r="D14" s="14"/>
      <c r="E14" s="14"/>
      <c r="F14" s="14" t="s">
        <v>386</v>
      </c>
    </row>
    <row r="15" spans="1:21" x14ac:dyDescent="0.2">
      <c r="A15" s="22" t="s">
        <v>381</v>
      </c>
      <c r="B15" s="14"/>
      <c r="C15" s="14"/>
      <c r="D15" s="14"/>
      <c r="E15" s="14"/>
      <c r="F15" s="14" t="s">
        <v>382</v>
      </c>
    </row>
    <row r="16" spans="1:21" x14ac:dyDescent="0.2">
      <c r="A16" s="22" t="s">
        <v>383</v>
      </c>
      <c r="B16" s="14"/>
      <c r="C16" s="14"/>
      <c r="D16" s="14"/>
      <c r="E16" s="14"/>
      <c r="F16" s="14" t="s">
        <v>384</v>
      </c>
    </row>
    <row r="17" spans="1:6" x14ac:dyDescent="0.2">
      <c r="A17" s="21"/>
      <c r="B17" s="14"/>
      <c r="C17" s="14"/>
      <c r="D17" s="14"/>
      <c r="E17" s="14"/>
      <c r="F17" s="14"/>
    </row>
    <row r="18" spans="1:6" x14ac:dyDescent="0.2">
      <c r="A18" s="21" t="s">
        <v>38</v>
      </c>
      <c r="B18" s="14"/>
      <c r="C18" s="14"/>
      <c r="D18" s="14"/>
      <c r="E18" s="14"/>
      <c r="F18" s="14" t="s">
        <v>374</v>
      </c>
    </row>
    <row r="19" spans="1:6" x14ac:dyDescent="0.2">
      <c r="A19" s="21" t="s">
        <v>362</v>
      </c>
      <c r="B19" s="14"/>
      <c r="C19" s="14"/>
      <c r="D19" s="14"/>
      <c r="E19" s="14"/>
      <c r="F19" s="14" t="s">
        <v>387</v>
      </c>
    </row>
    <row r="20" spans="1:6" x14ac:dyDescent="0.2">
      <c r="A20" s="21"/>
      <c r="B20" s="14"/>
      <c r="C20" s="14"/>
      <c r="D20" s="14"/>
      <c r="E20" s="14"/>
      <c r="F20" s="14" t="s">
        <v>392</v>
      </c>
    </row>
    <row r="21" spans="1:6" x14ac:dyDescent="0.2">
      <c r="A21" s="22" t="s">
        <v>390</v>
      </c>
      <c r="B21" s="14"/>
      <c r="C21" s="14"/>
      <c r="D21" s="14"/>
      <c r="E21" s="14"/>
      <c r="F21" s="14" t="s">
        <v>391</v>
      </c>
    </row>
    <row r="22" spans="1:6" x14ac:dyDescent="0.2">
      <c r="A22" s="22" t="s">
        <v>388</v>
      </c>
      <c r="B22" s="14"/>
      <c r="C22" s="14"/>
      <c r="D22" s="14"/>
      <c r="E22" s="14"/>
      <c r="F22" s="14" t="s">
        <v>393</v>
      </c>
    </row>
    <row r="23" spans="1:6" x14ac:dyDescent="0.2">
      <c r="A23" s="22" t="s">
        <v>389</v>
      </c>
      <c r="B23" s="14"/>
      <c r="C23" s="14"/>
      <c r="D23" s="14"/>
      <c r="E23" s="14"/>
      <c r="F23" s="14" t="s">
        <v>394</v>
      </c>
    </row>
    <row r="24" spans="1:6" x14ac:dyDescent="0.2">
      <c r="A24" s="22" t="s">
        <v>396</v>
      </c>
      <c r="B24" s="14"/>
      <c r="C24" s="14"/>
      <c r="D24" s="14"/>
      <c r="E24" s="14"/>
      <c r="F24" s="14" t="s">
        <v>395</v>
      </c>
    </row>
    <row r="25" spans="1:6" x14ac:dyDescent="0.2">
      <c r="A25" s="21"/>
      <c r="B25" s="14"/>
      <c r="C25" s="14"/>
      <c r="D25" s="14"/>
      <c r="E25" s="14"/>
      <c r="F25" s="14"/>
    </row>
    <row r="26" spans="1:6" x14ac:dyDescent="0.2">
      <c r="A26" s="20" t="s">
        <v>30</v>
      </c>
      <c r="B26" s="14"/>
      <c r="C26" s="14"/>
      <c r="D26" s="14"/>
      <c r="E26" s="14"/>
      <c r="F26" s="14"/>
    </row>
    <row r="27" spans="1:6" x14ac:dyDescent="0.2">
      <c r="A27" s="21" t="s">
        <v>54</v>
      </c>
      <c r="B27" s="14"/>
      <c r="C27" s="14"/>
      <c r="D27" s="14"/>
      <c r="E27" s="14"/>
      <c r="F27" s="14" t="s">
        <v>363</v>
      </c>
    </row>
    <row r="28" spans="1:6" x14ac:dyDescent="0.2">
      <c r="A28" s="21" t="s">
        <v>364</v>
      </c>
      <c r="B28" s="14"/>
      <c r="C28" s="14"/>
      <c r="D28" s="14"/>
      <c r="E28" s="14"/>
      <c r="F28" s="14" t="s">
        <v>370</v>
      </c>
    </row>
    <row r="29" spans="1:6" x14ac:dyDescent="0.2">
      <c r="A29" s="21" t="s">
        <v>365</v>
      </c>
      <c r="B29" s="14"/>
      <c r="C29" s="14"/>
      <c r="D29" s="14"/>
      <c r="E29" s="14"/>
      <c r="F29" s="14" t="s">
        <v>368</v>
      </c>
    </row>
    <row r="30" spans="1:6" x14ac:dyDescent="0.2">
      <c r="A30" s="21" t="s">
        <v>366</v>
      </c>
      <c r="B30" s="14"/>
      <c r="C30" s="14"/>
      <c r="D30" s="14"/>
      <c r="E30" s="14"/>
      <c r="F30" s="14" t="s">
        <v>367</v>
      </c>
    </row>
    <row r="31" spans="1:6" x14ac:dyDescent="0.2">
      <c r="B31" s="14"/>
      <c r="C31" s="14"/>
      <c r="D31" s="14"/>
      <c r="E31" s="14"/>
      <c r="F31" s="14"/>
    </row>
    <row r="32" spans="1:6" x14ac:dyDescent="0.2">
      <c r="A32" s="20" t="s">
        <v>352</v>
      </c>
      <c r="F32" s="1" t="s">
        <v>353</v>
      </c>
    </row>
    <row r="33" spans="1:6" x14ac:dyDescent="0.2">
      <c r="A33" s="20" t="s">
        <v>308</v>
      </c>
    </row>
    <row r="34" spans="1:6" x14ac:dyDescent="0.2">
      <c r="A34" s="21" t="s">
        <v>298</v>
      </c>
    </row>
    <row r="35" spans="1:6" x14ac:dyDescent="0.2">
      <c r="A35" s="22" t="s">
        <v>311</v>
      </c>
      <c r="B35" s="14"/>
      <c r="C35" s="14"/>
      <c r="D35" s="14"/>
      <c r="E35" s="14"/>
      <c r="F35" s="14" t="s">
        <v>310</v>
      </c>
    </row>
    <row r="36" spans="1:6" x14ac:dyDescent="0.2">
      <c r="A36" s="22" t="s">
        <v>309</v>
      </c>
      <c r="F36" s="1" t="s">
        <v>312</v>
      </c>
    </row>
    <row r="37" spans="1:6" x14ac:dyDescent="0.2">
      <c r="A37" s="22" t="s">
        <v>313</v>
      </c>
      <c r="F37" s="1" t="s">
        <v>314</v>
      </c>
    </row>
    <row r="38" spans="1:6" x14ac:dyDescent="0.2">
      <c r="A38" s="22" t="s">
        <v>329</v>
      </c>
      <c r="B38" s="14"/>
      <c r="C38" s="14"/>
      <c r="D38" s="14"/>
      <c r="E38" s="14"/>
      <c r="F38" s="14" t="s">
        <v>332</v>
      </c>
    </row>
    <row r="39" spans="1:6" x14ac:dyDescent="0.2">
      <c r="A39" s="27" t="s">
        <v>331</v>
      </c>
      <c r="B39" s="14"/>
      <c r="C39" s="14"/>
      <c r="D39" s="14"/>
      <c r="E39" s="14"/>
      <c r="F39" s="14" t="s">
        <v>333</v>
      </c>
    </row>
    <row r="41" spans="1:6" x14ac:dyDescent="0.2">
      <c r="A41" s="21" t="s">
        <v>230</v>
      </c>
    </row>
    <row r="42" spans="1:6" x14ac:dyDescent="0.2">
      <c r="A42" s="22" t="s">
        <v>311</v>
      </c>
      <c r="F42" s="26" t="s">
        <v>315</v>
      </c>
    </row>
    <row r="43" spans="1:6" x14ac:dyDescent="0.2">
      <c r="A43" s="22" t="s">
        <v>309</v>
      </c>
      <c r="F43" s="1" t="s">
        <v>318</v>
      </c>
    </row>
    <row r="44" spans="1:6" x14ac:dyDescent="0.2">
      <c r="A44" s="22" t="s">
        <v>313</v>
      </c>
    </row>
    <row r="45" spans="1:6" x14ac:dyDescent="0.2">
      <c r="A45" s="27" t="s">
        <v>317</v>
      </c>
      <c r="F45" s="1" t="s">
        <v>320</v>
      </c>
    </row>
    <row r="46" spans="1:6" s="14" customFormat="1" x14ac:dyDescent="0.2">
      <c r="A46" s="27" t="s">
        <v>319</v>
      </c>
      <c r="B46" s="1"/>
      <c r="C46" s="1"/>
      <c r="D46" s="1"/>
      <c r="E46" s="1"/>
      <c r="F46" s="1" t="s">
        <v>321</v>
      </c>
    </row>
    <row r="47" spans="1:6" x14ac:dyDescent="0.2">
      <c r="A47" s="27" t="s">
        <v>322</v>
      </c>
      <c r="F47" s="1" t="s">
        <v>323</v>
      </c>
    </row>
    <row r="48" spans="1:6" x14ac:dyDescent="0.2">
      <c r="A48" s="27"/>
      <c r="B48" s="14"/>
      <c r="C48" s="14"/>
      <c r="D48" s="14"/>
      <c r="E48" s="14"/>
      <c r="F48" s="14"/>
    </row>
    <row r="49" spans="1:6" x14ac:dyDescent="0.2">
      <c r="A49" s="22" t="s">
        <v>324</v>
      </c>
      <c r="F49" s="1" t="s">
        <v>326</v>
      </c>
    </row>
    <row r="50" spans="1:6" x14ac:dyDescent="0.2">
      <c r="A50" s="22" t="s">
        <v>330</v>
      </c>
      <c r="F50" s="1" t="s">
        <v>327</v>
      </c>
    </row>
    <row r="51" spans="1:6" x14ac:dyDescent="0.2">
      <c r="A51" s="22"/>
      <c r="B51" s="14"/>
      <c r="C51" s="14"/>
      <c r="D51" s="14"/>
      <c r="E51" s="14"/>
      <c r="F51" s="14"/>
    </row>
    <row r="52" spans="1:6" x14ac:dyDescent="0.2">
      <c r="A52" s="21" t="s">
        <v>299</v>
      </c>
      <c r="B52" s="14"/>
      <c r="C52" s="14"/>
      <c r="D52" s="14"/>
      <c r="E52" s="14"/>
      <c r="F52" s="14"/>
    </row>
    <row r="53" spans="1:6" x14ac:dyDescent="0.2">
      <c r="A53" s="22" t="s">
        <v>311</v>
      </c>
      <c r="B53" s="14"/>
      <c r="C53" s="14"/>
      <c r="D53" s="14"/>
      <c r="E53" s="14"/>
      <c r="F53" s="14" t="s">
        <v>356</v>
      </c>
    </row>
    <row r="54" spans="1:6" x14ac:dyDescent="0.2">
      <c r="A54" s="22" t="s">
        <v>309</v>
      </c>
      <c r="B54" s="14"/>
      <c r="C54" s="14"/>
      <c r="D54" s="14"/>
      <c r="E54" s="14"/>
      <c r="F54" s="14" t="s">
        <v>316</v>
      </c>
    </row>
    <row r="55" spans="1:6" x14ac:dyDescent="0.2">
      <c r="A55" s="22" t="s">
        <v>313</v>
      </c>
      <c r="B55" s="14"/>
      <c r="C55" s="14"/>
      <c r="D55" s="14"/>
      <c r="E55" s="14"/>
      <c r="F55" s="14" t="s">
        <v>357</v>
      </c>
    </row>
    <row r="56" spans="1:6" x14ac:dyDescent="0.2">
      <c r="A56" s="22" t="s">
        <v>358</v>
      </c>
      <c r="B56" s="14"/>
      <c r="C56" s="14"/>
      <c r="D56" s="14"/>
      <c r="E56" s="14"/>
      <c r="F56" s="14" t="s">
        <v>359</v>
      </c>
    </row>
    <row r="57" spans="1:6" x14ac:dyDescent="0.2">
      <c r="A57" s="22" t="s">
        <v>328</v>
      </c>
      <c r="B57" s="14"/>
      <c r="C57" s="14"/>
      <c r="D57" s="14"/>
      <c r="E57" s="14"/>
      <c r="F57" s="14" t="s">
        <v>360</v>
      </c>
    </row>
    <row r="58" spans="1:6" x14ac:dyDescent="0.2">
      <c r="A58" s="22"/>
      <c r="B58" s="14"/>
      <c r="C58" s="14"/>
      <c r="D58" s="14"/>
      <c r="E58" s="14"/>
      <c r="F58" s="14" t="s">
        <v>361</v>
      </c>
    </row>
    <row r="59" spans="1:6" x14ac:dyDescent="0.2">
      <c r="A59" s="27"/>
      <c r="B59" s="14"/>
      <c r="C59" s="14"/>
      <c r="D59" s="14"/>
      <c r="E59" s="14"/>
      <c r="F59" s="14"/>
    </row>
    <row r="60" spans="1:6" x14ac:dyDescent="0.2">
      <c r="A60" s="21" t="s">
        <v>344</v>
      </c>
      <c r="F60" s="1" t="s">
        <v>345</v>
      </c>
    </row>
    <row r="61" spans="1:6" x14ac:dyDescent="0.2">
      <c r="A61" s="22" t="s">
        <v>311</v>
      </c>
      <c r="F61" s="1" t="s">
        <v>347</v>
      </c>
    </row>
    <row r="62" spans="1:6" x14ac:dyDescent="0.2">
      <c r="A62" s="22" t="s">
        <v>348</v>
      </c>
      <c r="B62" s="14"/>
      <c r="C62" s="14"/>
      <c r="D62" s="14"/>
      <c r="E62" s="14"/>
      <c r="F62" s="14" t="s">
        <v>349</v>
      </c>
    </row>
    <row r="63" spans="1:6" x14ac:dyDescent="0.2">
      <c r="A63" s="22" t="s">
        <v>350</v>
      </c>
      <c r="B63" s="14"/>
      <c r="C63" s="14"/>
      <c r="D63" s="14"/>
      <c r="E63" s="14"/>
      <c r="F63" s="14" t="s">
        <v>351</v>
      </c>
    </row>
    <row r="64" spans="1:6" x14ac:dyDescent="0.2">
      <c r="A64" s="21"/>
    </row>
    <row r="65" spans="1:6" x14ac:dyDescent="0.2">
      <c r="A65" s="21" t="s">
        <v>302</v>
      </c>
      <c r="F65" s="1" t="s">
        <v>346</v>
      </c>
    </row>
    <row r="66" spans="1:6" x14ac:dyDescent="0.2">
      <c r="A66" s="22" t="s">
        <v>354</v>
      </c>
      <c r="B66" s="14"/>
      <c r="C66" s="14"/>
      <c r="D66" s="14"/>
      <c r="E66" s="14"/>
      <c r="F66" s="14" t="s">
        <v>355</v>
      </c>
    </row>
    <row r="68" spans="1:6" x14ac:dyDescent="0.2">
      <c r="A68" s="1" t="s">
        <v>336</v>
      </c>
    </row>
    <row r="69" spans="1:6" x14ac:dyDescent="0.2">
      <c r="A69" s="20" t="s">
        <v>397</v>
      </c>
      <c r="F69" s="1" t="s">
        <v>399</v>
      </c>
    </row>
    <row r="70" spans="1:6" x14ac:dyDescent="0.2">
      <c r="A70" s="20" t="s">
        <v>342</v>
      </c>
      <c r="F70" s="1" t="s">
        <v>398</v>
      </c>
    </row>
    <row r="71" spans="1:6" x14ac:dyDescent="0.2">
      <c r="A71" s="20" t="s">
        <v>337</v>
      </c>
    </row>
    <row r="72" spans="1:6" x14ac:dyDescent="0.2">
      <c r="A72" s="21" t="s">
        <v>338</v>
      </c>
      <c r="F72" s="1" t="s">
        <v>523</v>
      </c>
    </row>
    <row r="73" spans="1:6" x14ac:dyDescent="0.2">
      <c r="A73" s="22" t="s">
        <v>514</v>
      </c>
      <c r="B73" s="14"/>
      <c r="C73" s="14"/>
      <c r="D73" s="14"/>
      <c r="E73" s="14"/>
      <c r="F73" s="14" t="s">
        <v>513</v>
      </c>
    </row>
    <row r="74" spans="1:6" x14ac:dyDescent="0.2">
      <c r="A74" s="22" t="s">
        <v>515</v>
      </c>
      <c r="B74" s="14"/>
      <c r="C74" s="14"/>
      <c r="D74" s="14"/>
      <c r="E74" s="14"/>
      <c r="F74" s="14" t="s">
        <v>519</v>
      </c>
    </row>
    <row r="75" spans="1:6" x14ac:dyDescent="0.2">
      <c r="A75" s="22"/>
      <c r="B75" s="14"/>
      <c r="C75" s="14"/>
      <c r="D75" s="14"/>
      <c r="E75" s="14"/>
      <c r="F75" s="14"/>
    </row>
    <row r="76" spans="1:6" x14ac:dyDescent="0.2">
      <c r="A76" s="21" t="s">
        <v>339</v>
      </c>
      <c r="F76" s="1" t="s">
        <v>516</v>
      </c>
    </row>
    <row r="77" spans="1:6" x14ac:dyDescent="0.2">
      <c r="A77" s="22" t="s">
        <v>517</v>
      </c>
      <c r="B77" s="14"/>
      <c r="C77" s="14"/>
      <c r="D77" s="14"/>
      <c r="E77" s="14"/>
      <c r="F77" s="14" t="s">
        <v>518</v>
      </c>
    </row>
    <row r="78" spans="1:6" x14ac:dyDescent="0.2">
      <c r="A78" s="22" t="s">
        <v>515</v>
      </c>
      <c r="B78" s="14"/>
      <c r="C78" s="14"/>
      <c r="D78" s="14"/>
      <c r="E78" s="14"/>
      <c r="F78" s="14" t="s">
        <v>520</v>
      </c>
    </row>
    <row r="79" spans="1:6" x14ac:dyDescent="0.2">
      <c r="A79" s="22"/>
      <c r="B79" s="14"/>
      <c r="C79" s="14"/>
      <c r="D79" s="14"/>
      <c r="E79" s="14"/>
      <c r="F79" s="14"/>
    </row>
    <row r="80" spans="1:6" x14ac:dyDescent="0.2">
      <c r="A80" s="21" t="s">
        <v>340</v>
      </c>
    </row>
    <row r="81" spans="1:6" x14ac:dyDescent="0.2">
      <c r="A81" s="22" t="s">
        <v>522</v>
      </c>
      <c r="B81" s="14"/>
      <c r="C81" s="14"/>
      <c r="D81" s="14"/>
      <c r="E81" s="14"/>
      <c r="F81" s="14" t="s">
        <v>527</v>
      </c>
    </row>
    <row r="82" spans="1:6" x14ac:dyDescent="0.2">
      <c r="A82" s="22" t="s">
        <v>515</v>
      </c>
      <c r="B82" s="14"/>
      <c r="C82" s="14"/>
      <c r="D82" s="14"/>
      <c r="E82" s="14"/>
      <c r="F82" s="14" t="s">
        <v>525</v>
      </c>
    </row>
    <row r="83" spans="1:6" x14ac:dyDescent="0.2">
      <c r="A83" s="22"/>
      <c r="B83" s="14"/>
      <c r="C83" s="14"/>
      <c r="D83" s="14"/>
      <c r="E83" s="14"/>
      <c r="F83" s="14"/>
    </row>
    <row r="84" spans="1:6" x14ac:dyDescent="0.2">
      <c r="A84" s="21" t="s">
        <v>341</v>
      </c>
    </row>
    <row r="85" spans="1:6" x14ac:dyDescent="0.2">
      <c r="A85" s="22" t="s">
        <v>521</v>
      </c>
      <c r="B85" s="14"/>
      <c r="C85" s="14"/>
      <c r="D85" s="14"/>
      <c r="E85" s="14"/>
      <c r="F85" s="14" t="s">
        <v>524</v>
      </c>
    </row>
    <row r="86" spans="1:6" x14ac:dyDescent="0.2">
      <c r="A86" s="22" t="s">
        <v>515</v>
      </c>
      <c r="B86" s="14"/>
      <c r="C86" s="14"/>
      <c r="D86" s="14"/>
      <c r="E86" s="14"/>
      <c r="F86" s="14" t="s">
        <v>526</v>
      </c>
    </row>
    <row r="87" spans="1:6" x14ac:dyDescent="0.2">
      <c r="A87" s="22"/>
      <c r="B87" s="14"/>
      <c r="C87" s="14"/>
      <c r="D87" s="14"/>
      <c r="E87" s="14"/>
      <c r="F87" s="14"/>
    </row>
    <row r="88" spans="1:6" x14ac:dyDescent="0.2">
      <c r="A88" s="20" t="s">
        <v>29</v>
      </c>
    </row>
    <row r="89" spans="1:6" x14ac:dyDescent="0.2">
      <c r="A89" s="21" t="s">
        <v>500</v>
      </c>
      <c r="F89" s="1" t="s">
        <v>528</v>
      </c>
    </row>
    <row r="90" spans="1:6" x14ac:dyDescent="0.2">
      <c r="A90" s="21" t="s">
        <v>238</v>
      </c>
      <c r="F90" s="1" t="s">
        <v>529</v>
      </c>
    </row>
    <row r="91" spans="1:6" x14ac:dyDescent="0.2">
      <c r="A91" s="21" t="s">
        <v>505</v>
      </c>
      <c r="F91" s="1" t="s">
        <v>531</v>
      </c>
    </row>
    <row r="92" spans="1:6" x14ac:dyDescent="0.2">
      <c r="A92" s="21" t="s">
        <v>503</v>
      </c>
      <c r="F92" s="1" t="s">
        <v>530</v>
      </c>
    </row>
    <row r="93" spans="1:6" x14ac:dyDescent="0.2">
      <c r="A93" s="21" t="s">
        <v>504</v>
      </c>
      <c r="F93" s="1" t="s">
        <v>532</v>
      </c>
    </row>
    <row r="94" spans="1:6" x14ac:dyDescent="0.2">
      <c r="A94" s="21" t="s">
        <v>497</v>
      </c>
      <c r="F94" s="1" t="s">
        <v>533</v>
      </c>
    </row>
    <row r="95" spans="1:6" x14ac:dyDescent="0.2">
      <c r="A95" s="21" t="s">
        <v>502</v>
      </c>
      <c r="F95" s="1" t="s">
        <v>534</v>
      </c>
    </row>
    <row r="96" spans="1:6" x14ac:dyDescent="0.2">
      <c r="A96" s="21" t="s">
        <v>498</v>
      </c>
      <c r="F96" s="1" t="s">
        <v>535</v>
      </c>
    </row>
    <row r="97" spans="1:6" x14ac:dyDescent="0.2">
      <c r="A97" s="21"/>
    </row>
    <row r="98" spans="1:6" x14ac:dyDescent="0.2">
      <c r="A98" s="21" t="s">
        <v>536</v>
      </c>
      <c r="F98" s="1" t="s">
        <v>537</v>
      </c>
    </row>
    <row r="99" spans="1:6" x14ac:dyDescent="0.2">
      <c r="A99" s="21"/>
    </row>
    <row r="100" spans="1:6" x14ac:dyDescent="0.2">
      <c r="A100" s="21"/>
    </row>
    <row r="101" spans="1:6" x14ac:dyDescent="0.2">
      <c r="A101" s="21"/>
    </row>
    <row r="102" spans="1:6" x14ac:dyDescent="0.2">
      <c r="A102" s="21"/>
    </row>
    <row r="103" spans="1:6" x14ac:dyDescent="0.2">
      <c r="A103" s="21"/>
    </row>
    <row r="104" spans="1:6" x14ac:dyDescent="0.2">
      <c r="A104" s="2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datasets</vt:lpstr>
      <vt:lpstr>datasets-analysis</vt:lpstr>
      <vt:lpstr>distance-time-analysis</vt:lpstr>
      <vt:lpstr>ground-truth-analysis</vt:lpstr>
      <vt:lpstr>organization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2022-08-29T18:52:20Z</dcterms:modified>
</cp:coreProperties>
</file>