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30" windowHeight="6660" activeTab="1"/>
  </bookViews>
  <sheets>
    <sheet name="PremFixtures" sheetId="1" r:id="rId1"/>
    <sheet name="Div1Fixtures" sheetId="5" r:id="rId2"/>
    <sheet name="Deductions" sheetId="2" r:id="rId3"/>
    <sheet name="Prem Results" sheetId="3" r:id="rId4"/>
    <sheet name="Div1 Results" sheetId="4" r:id="rId5"/>
    <sheet name="Tables" sheetId="6" r:id="rId6"/>
  </sheets>
  <externalReferences>
    <externalReference r:id="rId7"/>
  </externalReferences>
  <definedNames>
    <definedName name="results_array">[1]Points!$A$5:$AP$14</definedName>
  </definedNames>
  <calcPr calcId="125725"/>
</workbook>
</file>

<file path=xl/calcChain.xml><?xml version="1.0" encoding="utf-8"?>
<calcChain xmlns="http://schemas.openxmlformats.org/spreadsheetml/2006/main">
  <c r="I62" i="3"/>
  <c r="H16" i="6"/>
  <c r="G16"/>
  <c r="F16"/>
  <c r="E16"/>
  <c r="D16"/>
  <c r="K16"/>
  <c r="J16"/>
  <c r="A29" i="2" l="1"/>
  <c r="A28"/>
  <c r="A27"/>
  <c r="A26"/>
  <c r="A25"/>
  <c r="A24"/>
  <c r="A23"/>
  <c r="A22"/>
  <c r="A21"/>
  <c r="A20"/>
  <c r="A16"/>
  <c r="A15"/>
  <c r="A14"/>
  <c r="A13"/>
  <c r="A12"/>
  <c r="A11"/>
  <c r="A10"/>
  <c r="A9"/>
  <c r="A8"/>
  <c r="A7"/>
  <c r="A88" i="4" l="1"/>
  <c r="A87"/>
  <c r="A86"/>
  <c r="A85"/>
  <c r="A84"/>
  <c r="A83"/>
  <c r="A82"/>
  <c r="A81"/>
  <c r="A80"/>
  <c r="A79"/>
  <c r="AC78"/>
  <c r="Z78"/>
  <c r="W78"/>
  <c r="T78"/>
  <c r="Q78"/>
  <c r="N78"/>
  <c r="K78"/>
  <c r="H78"/>
  <c r="E78"/>
  <c r="B78"/>
  <c r="A60"/>
  <c r="A59"/>
  <c r="A58"/>
  <c r="A57"/>
  <c r="A56"/>
  <c r="A55"/>
  <c r="A54"/>
  <c r="A53"/>
  <c r="B52"/>
  <c r="B53" s="1"/>
  <c r="B54" s="1"/>
  <c r="B55" s="1"/>
  <c r="B56" s="1"/>
  <c r="B57" s="1"/>
  <c r="B58" s="1"/>
  <c r="B59" s="1"/>
  <c r="B60" s="1"/>
  <c r="A52"/>
  <c r="A51"/>
  <c r="H49"/>
  <c r="A41"/>
  <c r="A40"/>
  <c r="A39"/>
  <c r="A38"/>
  <c r="A37"/>
  <c r="A36"/>
  <c r="A35"/>
  <c r="A34"/>
  <c r="A33"/>
  <c r="A32"/>
  <c r="A31"/>
  <c r="A28"/>
  <c r="A27"/>
  <c r="A26"/>
  <c r="A25"/>
  <c r="A24"/>
  <c r="A23"/>
  <c r="A22"/>
  <c r="A21"/>
  <c r="A20"/>
  <c r="A19"/>
  <c r="A18"/>
  <c r="AC2"/>
  <c r="AC31" s="1"/>
  <c r="Z2"/>
  <c r="W2"/>
  <c r="W18" s="1"/>
  <c r="T2"/>
  <c r="Q2"/>
  <c r="Q31" s="1"/>
  <c r="N2"/>
  <c r="K2"/>
  <c r="K18" s="1"/>
  <c r="H2"/>
  <c r="E2"/>
  <c r="E31" s="1"/>
  <c r="B2"/>
  <c r="Z79" l="1" a="1"/>
  <c r="Z79" s="1"/>
  <c r="Z81" a="1"/>
  <c r="Z81" s="1"/>
  <c r="Z83" a="1"/>
  <c r="Z83" s="1"/>
  <c r="Z85" a="1"/>
  <c r="Z85" s="1"/>
  <c r="W87" a="1"/>
  <c r="W87" s="1"/>
  <c r="AC80" a="1"/>
  <c r="AC80" s="1"/>
  <c r="AC82" a="1"/>
  <c r="AC82" s="1"/>
  <c r="AC84" a="1"/>
  <c r="AC84" s="1"/>
  <c r="AC86" a="1"/>
  <c r="AC86" s="1"/>
  <c r="Z88" a="1"/>
  <c r="Z88" s="1"/>
  <c r="AA3" a="1"/>
  <c r="AA3" s="1"/>
  <c r="AB3"/>
  <c r="Z3"/>
  <c r="AB5"/>
  <c r="AA5" a="1"/>
  <c r="AA5" s="1"/>
  <c r="AB7"/>
  <c r="AA7" a="1"/>
  <c r="AA7" s="1"/>
  <c r="AA9" a="1"/>
  <c r="AA9" s="1"/>
  <c r="AB9"/>
  <c r="Z9"/>
  <c r="Y11"/>
  <c r="X11" a="1"/>
  <c r="X11" s="1"/>
  <c r="AE4"/>
  <c r="AD4" a="1"/>
  <c r="AD4" s="1"/>
  <c r="AE6"/>
  <c r="AD6" a="1"/>
  <c r="AD6" s="1"/>
  <c r="AE8"/>
  <c r="AD8" a="1"/>
  <c r="AD8" s="1"/>
  <c r="AD10" a="1"/>
  <c r="AD10" s="1"/>
  <c r="AE10"/>
  <c r="AC10"/>
  <c r="AA12" a="1"/>
  <c r="AA12" s="1"/>
  <c r="AB12"/>
  <c r="Z12"/>
  <c r="E79" a="1"/>
  <c r="E79" s="1"/>
  <c r="K79" a="1"/>
  <c r="K79" s="1"/>
  <c r="Q79" a="1"/>
  <c r="Q79" s="1"/>
  <c r="W79" a="1"/>
  <c r="W79" s="1"/>
  <c r="X3" s="1" a="1"/>
  <c r="X3" s="1"/>
  <c r="AC79" a="1"/>
  <c r="AC79" s="1"/>
  <c r="AD3" s="1" a="1"/>
  <c r="AD3" s="1"/>
  <c r="H80" a="1"/>
  <c r="H80" s="1"/>
  <c r="I4" s="1" a="1"/>
  <c r="I4" s="1"/>
  <c r="N80" a="1"/>
  <c r="N80" s="1"/>
  <c r="O4" s="1" a="1"/>
  <c r="O4" s="1"/>
  <c r="T80" a="1"/>
  <c r="T80" s="1"/>
  <c r="U4" s="1" a="1"/>
  <c r="U4" s="1"/>
  <c r="Z80" a="1"/>
  <c r="Z80" s="1"/>
  <c r="AA4" s="1" a="1"/>
  <c r="AA4" s="1"/>
  <c r="B81" a="1"/>
  <c r="B81" s="1"/>
  <c r="C5" s="1" a="1"/>
  <c r="C5" s="1"/>
  <c r="K81" a="1"/>
  <c r="K81" s="1"/>
  <c r="L5" s="1" a="1"/>
  <c r="L5" s="1"/>
  <c r="Q81" a="1"/>
  <c r="Q81" s="1"/>
  <c r="R5" s="1" a="1"/>
  <c r="R5" s="1"/>
  <c r="W81" a="1"/>
  <c r="W81" s="1"/>
  <c r="X5" s="1" a="1"/>
  <c r="X5" s="1"/>
  <c r="AC81" a="1"/>
  <c r="AC81" s="1"/>
  <c r="AD5" s="1" a="1"/>
  <c r="AD5" s="1"/>
  <c r="E82" a="1"/>
  <c r="E82" s="1"/>
  <c r="F6" s="1" a="1"/>
  <c r="F6" s="1"/>
  <c r="N82" a="1"/>
  <c r="N82" s="1"/>
  <c r="O6" s="1" a="1"/>
  <c r="O6" s="1"/>
  <c r="T82" a="1"/>
  <c r="T82" s="1"/>
  <c r="U6" s="1" a="1"/>
  <c r="U6" s="1"/>
  <c r="Z82" a="1"/>
  <c r="Z82" s="1"/>
  <c r="AA6" s="1" a="1"/>
  <c r="AA6" s="1"/>
  <c r="B83" a="1"/>
  <c r="B83" s="1"/>
  <c r="C7" s="1" a="1"/>
  <c r="C7" s="1"/>
  <c r="H83" a="1"/>
  <c r="H83" s="1"/>
  <c r="I7" s="1" a="1"/>
  <c r="I7" s="1"/>
  <c r="Q83" a="1"/>
  <c r="Q83" s="1"/>
  <c r="R7" s="1" a="1"/>
  <c r="R7" s="1"/>
  <c r="W83" a="1"/>
  <c r="W83" s="1"/>
  <c r="X7" s="1" a="1"/>
  <c r="X7" s="1"/>
  <c r="AC83" a="1"/>
  <c r="AC83" s="1"/>
  <c r="AD7" s="1" a="1"/>
  <c r="AD7" s="1"/>
  <c r="E84" a="1"/>
  <c r="E84" s="1"/>
  <c r="F8" s="1" a="1"/>
  <c r="F8" s="1"/>
  <c r="K84" a="1"/>
  <c r="K84" s="1"/>
  <c r="L8" s="1" a="1"/>
  <c r="L8" s="1"/>
  <c r="T84" a="1"/>
  <c r="T84" s="1"/>
  <c r="U8" s="1" a="1"/>
  <c r="U8" s="1"/>
  <c r="Z84" a="1"/>
  <c r="Z84" s="1"/>
  <c r="AA8" s="1" a="1"/>
  <c r="AA8" s="1"/>
  <c r="B85" a="1"/>
  <c r="B85" s="1"/>
  <c r="C9" s="1" a="1"/>
  <c r="C9" s="1"/>
  <c r="H85" a="1"/>
  <c r="H85" s="1"/>
  <c r="I9" s="1" a="1"/>
  <c r="I9" s="1"/>
  <c r="N85" a="1"/>
  <c r="N85" s="1"/>
  <c r="O9" s="1" a="1"/>
  <c r="O9" s="1"/>
  <c r="W85" a="1"/>
  <c r="W85" s="1"/>
  <c r="X9" s="1" a="1"/>
  <c r="X9" s="1"/>
  <c r="AC85" a="1"/>
  <c r="AC85" s="1"/>
  <c r="AD9" s="1" a="1"/>
  <c r="AD9" s="1"/>
  <c r="E86" a="1"/>
  <c r="E86" s="1"/>
  <c r="F10" s="1" a="1"/>
  <c r="F10" s="1"/>
  <c r="K86" a="1"/>
  <c r="K86" s="1"/>
  <c r="L10" s="1" a="1"/>
  <c r="L10" s="1"/>
  <c r="Q86" a="1"/>
  <c r="Q86" s="1"/>
  <c r="R10" s="1" a="1"/>
  <c r="R10" s="1"/>
  <c r="Z86" a="1"/>
  <c r="Z86" s="1"/>
  <c r="AA10" s="1" a="1"/>
  <c r="AA10" s="1"/>
  <c r="B87" a="1"/>
  <c r="B87" s="1"/>
  <c r="C11" s="1" a="1"/>
  <c r="C11" s="1"/>
  <c r="H87" a="1"/>
  <c r="H87" s="1"/>
  <c r="I11" s="1" a="1"/>
  <c r="I11" s="1"/>
  <c r="N87" a="1"/>
  <c r="N87" s="1"/>
  <c r="T87" a="1"/>
  <c r="T87" s="1"/>
  <c r="U11" s="1" a="1"/>
  <c r="U11" s="1"/>
  <c r="AC87" a="1"/>
  <c r="AC87" s="1"/>
  <c r="AD11" s="1" a="1"/>
  <c r="AD11" s="1"/>
  <c r="E88" a="1"/>
  <c r="E88" s="1"/>
  <c r="K88" a="1"/>
  <c r="K88" s="1"/>
  <c r="Q88" a="1"/>
  <c r="Q88" s="1"/>
  <c r="R12" s="1" a="1"/>
  <c r="R12" s="1"/>
  <c r="W88" a="1"/>
  <c r="W88" s="1"/>
  <c r="X12" s="1" a="1"/>
  <c r="X12" s="1"/>
  <c r="H79" a="1"/>
  <c r="H79" s="1"/>
  <c r="N79" a="1"/>
  <c r="N79" s="1"/>
  <c r="T79" a="1"/>
  <c r="T79" s="1"/>
  <c r="B80" a="1"/>
  <c r="B80" s="1"/>
  <c r="K80" a="1"/>
  <c r="K80" s="1"/>
  <c r="Q80" a="1"/>
  <c r="Q80" s="1"/>
  <c r="W80" a="1"/>
  <c r="W80" s="1"/>
  <c r="E81" a="1"/>
  <c r="E81" s="1"/>
  <c r="N81" a="1"/>
  <c r="N81" s="1"/>
  <c r="T81" a="1"/>
  <c r="T81" s="1"/>
  <c r="B82" a="1"/>
  <c r="B82" s="1"/>
  <c r="H82" a="1"/>
  <c r="H82" s="1"/>
  <c r="Q82" a="1"/>
  <c r="Q82" s="1"/>
  <c r="W82" a="1"/>
  <c r="W82" s="1"/>
  <c r="E83" a="1"/>
  <c r="E83" s="1"/>
  <c r="K83" a="1"/>
  <c r="K83" s="1"/>
  <c r="T83" a="1"/>
  <c r="T83" s="1"/>
  <c r="B84" a="1"/>
  <c r="B84" s="1"/>
  <c r="H84" a="1"/>
  <c r="H84" s="1"/>
  <c r="N84" a="1"/>
  <c r="N84" s="1"/>
  <c r="W84" a="1"/>
  <c r="W84" s="1"/>
  <c r="E85" a="1"/>
  <c r="E85" s="1"/>
  <c r="K85" a="1"/>
  <c r="K85" s="1"/>
  <c r="Q85" a="1"/>
  <c r="Q85" s="1"/>
  <c r="B86" a="1"/>
  <c r="B86" s="1"/>
  <c r="H86" a="1"/>
  <c r="H86" s="1"/>
  <c r="N86" a="1"/>
  <c r="N86" s="1"/>
  <c r="T86" a="1"/>
  <c r="T86" s="1"/>
  <c r="E87" a="1"/>
  <c r="E87" s="1"/>
  <c r="K87" a="1"/>
  <c r="K87" s="1"/>
  <c r="Q87" a="1"/>
  <c r="Q87" s="1"/>
  <c r="B88" a="1"/>
  <c r="B88" s="1"/>
  <c r="H88" a="1"/>
  <c r="H88" s="1"/>
  <c r="N88" a="1"/>
  <c r="N88" s="1"/>
  <c r="T88" a="1"/>
  <c r="T88" s="1"/>
  <c r="T12" s="1"/>
  <c r="Y9"/>
  <c r="S10"/>
  <c r="V11"/>
  <c r="AC11"/>
  <c r="S12"/>
  <c r="W12"/>
  <c r="Q5"/>
  <c r="Y5"/>
  <c r="AC5"/>
  <c r="G6"/>
  <c r="N6"/>
  <c r="V6"/>
  <c r="Z6"/>
  <c r="D7"/>
  <c r="H7"/>
  <c r="S7"/>
  <c r="W7"/>
  <c r="AE7"/>
  <c r="E8"/>
  <c r="M8"/>
  <c r="T8"/>
  <c r="AB8"/>
  <c r="J9"/>
  <c r="G10"/>
  <c r="D11"/>
  <c r="N9"/>
  <c r="AC9"/>
  <c r="K10"/>
  <c r="Z10"/>
  <c r="H11"/>
  <c r="T11"/>
  <c r="AE11"/>
  <c r="G12"/>
  <c r="K12"/>
  <c r="Q12"/>
  <c r="Q41" s="1"/>
  <c r="R41" s="1"/>
  <c r="Y12"/>
  <c r="T3"/>
  <c r="B4"/>
  <c r="Q4"/>
  <c r="AC4"/>
  <c r="N5"/>
  <c r="T5"/>
  <c r="Z5"/>
  <c r="B6"/>
  <c r="H6"/>
  <c r="Q6"/>
  <c r="W6"/>
  <c r="AC6"/>
  <c r="E7"/>
  <c r="K7"/>
  <c r="T7"/>
  <c r="Z7"/>
  <c r="B8"/>
  <c r="H8"/>
  <c r="N8"/>
  <c r="W8"/>
  <c r="AC8"/>
  <c r="W11"/>
  <c r="W3"/>
  <c r="AE3"/>
  <c r="H4"/>
  <c r="P4"/>
  <c r="T4"/>
  <c r="AB4"/>
  <c r="B5"/>
  <c r="M5"/>
  <c r="H9"/>
  <c r="P9"/>
  <c r="W9"/>
  <c r="AE9"/>
  <c r="E10"/>
  <c r="M10"/>
  <c r="Q10"/>
  <c r="AB10"/>
  <c r="B11"/>
  <c r="J11"/>
  <c r="N11"/>
  <c r="B9"/>
  <c r="V4"/>
  <c r="Z4"/>
  <c r="D5"/>
  <c r="K5"/>
  <c r="S5"/>
  <c r="W5"/>
  <c r="AE5"/>
  <c r="E6"/>
  <c r="P6"/>
  <c r="T6"/>
  <c r="AB6"/>
  <c r="B7"/>
  <c r="J7"/>
  <c r="Q7"/>
  <c r="Y7"/>
  <c r="AC7"/>
  <c r="G8"/>
  <c r="K8"/>
  <c r="V8"/>
  <c r="Z8"/>
  <c r="D9"/>
  <c r="Y3"/>
  <c r="AC3"/>
  <c r="J4"/>
  <c r="N4"/>
  <c r="E3"/>
  <c r="G3"/>
  <c r="F3" a="1"/>
  <c r="F3" s="1"/>
  <c r="K3"/>
  <c r="M3"/>
  <c r="L3" a="1"/>
  <c r="L3" s="1"/>
  <c r="Q3"/>
  <c r="S3"/>
  <c r="R3" a="1"/>
  <c r="R3" s="1"/>
  <c r="H3"/>
  <c r="J3"/>
  <c r="I3" a="1"/>
  <c r="I3" s="1"/>
  <c r="N3"/>
  <c r="P3"/>
  <c r="O3" a="1"/>
  <c r="O3" s="1"/>
  <c r="Q28"/>
  <c r="S28" s="1"/>
  <c r="W41"/>
  <c r="X41" s="1"/>
  <c r="B31"/>
  <c r="B18"/>
  <c r="H31"/>
  <c r="H18"/>
  <c r="N31"/>
  <c r="N18"/>
  <c r="Z31"/>
  <c r="Z18"/>
  <c r="R28"/>
  <c r="T31"/>
  <c r="T18"/>
  <c r="K31"/>
  <c r="W31"/>
  <c r="AC39"/>
  <c r="AD39" s="1"/>
  <c r="AC26"/>
  <c r="Z41"/>
  <c r="AA41" s="1"/>
  <c r="Z28"/>
  <c r="E18"/>
  <c r="Q18"/>
  <c r="AC18"/>
  <c r="H49" i="3"/>
  <c r="J12" i="4" l="1"/>
  <c r="I12" a="1"/>
  <c r="I12" s="1"/>
  <c r="R11" a="1"/>
  <c r="R11" s="1"/>
  <c r="Q11"/>
  <c r="S11"/>
  <c r="F11" a="1"/>
  <c r="F11" s="1"/>
  <c r="G11"/>
  <c r="E11"/>
  <c r="O10" a="1"/>
  <c r="O10" s="1"/>
  <c r="P10"/>
  <c r="N10"/>
  <c r="C10" a="1"/>
  <c r="C10" s="1"/>
  <c r="D10"/>
  <c r="B10"/>
  <c r="L9" a="1"/>
  <c r="L9" s="1"/>
  <c r="M9"/>
  <c r="K9"/>
  <c r="Y8"/>
  <c r="X8" a="1"/>
  <c r="X8" s="1"/>
  <c r="J8"/>
  <c r="I8" a="1"/>
  <c r="I8" s="1"/>
  <c r="V7"/>
  <c r="U7" a="1"/>
  <c r="U7" s="1"/>
  <c r="G7"/>
  <c r="F7" a="1"/>
  <c r="F7" s="1"/>
  <c r="S6"/>
  <c r="R6" a="1"/>
  <c r="R6" s="1"/>
  <c r="D6"/>
  <c r="C6" a="1"/>
  <c r="C6" s="1"/>
  <c r="P5"/>
  <c r="O5" a="1"/>
  <c r="O5" s="1"/>
  <c r="X4" a="1"/>
  <c r="X4" s="1"/>
  <c r="Y4"/>
  <c r="W4"/>
  <c r="L4" a="1"/>
  <c r="L4" s="1"/>
  <c r="K4"/>
  <c r="M4"/>
  <c r="V3"/>
  <c r="U3" a="1"/>
  <c r="U3" s="1"/>
  <c r="F12" a="1"/>
  <c r="F12" s="1"/>
  <c r="E12"/>
  <c r="V12"/>
  <c r="T28" s="1"/>
  <c r="V28" s="1"/>
  <c r="U12" a="1"/>
  <c r="U12" s="1"/>
  <c r="H12"/>
  <c r="O12" a="1"/>
  <c r="O12" s="1"/>
  <c r="N12"/>
  <c r="P12"/>
  <c r="C12" a="1"/>
  <c r="C12" s="1"/>
  <c r="D12"/>
  <c r="B12"/>
  <c r="L11" a="1"/>
  <c r="L11" s="1"/>
  <c r="M11"/>
  <c r="K11"/>
  <c r="U10" a="1"/>
  <c r="U10" s="1"/>
  <c r="V10"/>
  <c r="T10"/>
  <c r="I10" a="1"/>
  <c r="I10" s="1"/>
  <c r="J10"/>
  <c r="H10"/>
  <c r="R9" a="1"/>
  <c r="R9" s="1"/>
  <c r="S9"/>
  <c r="Q9"/>
  <c r="F9" a="1"/>
  <c r="F9" s="1"/>
  <c r="G9"/>
  <c r="E9"/>
  <c r="P8"/>
  <c r="O8" a="1"/>
  <c r="O8" s="1"/>
  <c r="D8"/>
  <c r="C8" a="1"/>
  <c r="C8" s="1"/>
  <c r="M7"/>
  <c r="L7" a="1"/>
  <c r="L7" s="1"/>
  <c r="Y6"/>
  <c r="X6" a="1"/>
  <c r="X6" s="1"/>
  <c r="J6"/>
  <c r="I6" a="1"/>
  <c r="I6" s="1"/>
  <c r="V5"/>
  <c r="U5" a="1"/>
  <c r="U5" s="1"/>
  <c r="F5" a="1"/>
  <c r="F5" s="1"/>
  <c r="E5"/>
  <c r="G5"/>
  <c r="S4"/>
  <c r="R4" a="1"/>
  <c r="R4" s="1"/>
  <c r="D4"/>
  <c r="C4" a="1"/>
  <c r="C4" s="1"/>
  <c r="L12" a="1"/>
  <c r="L12" s="1"/>
  <c r="M12"/>
  <c r="O11" a="1"/>
  <c r="O11" s="1"/>
  <c r="P11"/>
  <c r="W28"/>
  <c r="X28" s="1"/>
  <c r="AJ24"/>
  <c r="AB28"/>
  <c r="AA28"/>
  <c r="U28"/>
  <c r="AE26"/>
  <c r="AD26"/>
  <c r="V45" l="1"/>
  <c r="AJ28"/>
  <c r="M45"/>
  <c r="T41"/>
  <c r="U41" s="1"/>
  <c r="Y28"/>
  <c r="K41"/>
  <c r="L41" s="1"/>
  <c r="K28"/>
  <c r="N28"/>
  <c r="N41"/>
  <c r="O41" s="1"/>
  <c r="H28"/>
  <c r="H41"/>
  <c r="I41" s="1"/>
  <c r="E41"/>
  <c r="F41" s="1"/>
  <c r="E28"/>
  <c r="B41"/>
  <c r="C41" s="1"/>
  <c r="AI28"/>
  <c r="B28"/>
  <c r="B33"/>
  <c r="C33" s="1"/>
  <c r="AI20"/>
  <c r="B20"/>
  <c r="D46"/>
  <c r="D45"/>
  <c r="AJ20"/>
  <c r="V46"/>
  <c r="T32"/>
  <c r="U32" s="1"/>
  <c r="T19"/>
  <c r="S46"/>
  <c r="G56" s="1"/>
  <c r="Q32"/>
  <c r="R32" s="1"/>
  <c r="Q19"/>
  <c r="S45"/>
  <c r="B37"/>
  <c r="C37" s="1"/>
  <c r="AI24"/>
  <c r="F56" s="1"/>
  <c r="B24"/>
  <c r="AB46"/>
  <c r="Z32"/>
  <c r="AA32" s="1"/>
  <c r="Z19"/>
  <c r="AB45"/>
  <c r="Q33"/>
  <c r="R33" s="1"/>
  <c r="Q20"/>
  <c r="Q22"/>
  <c r="Q35"/>
  <c r="R35" s="1"/>
  <c r="N37"/>
  <c r="O37" s="1"/>
  <c r="N24"/>
  <c r="N39"/>
  <c r="O39" s="1"/>
  <c r="N26"/>
  <c r="M46"/>
  <c r="K32"/>
  <c r="L32" s="1"/>
  <c r="K19"/>
  <c r="N33"/>
  <c r="O33" s="1"/>
  <c r="N20"/>
  <c r="Z34"/>
  <c r="AA34" s="1"/>
  <c r="Z21"/>
  <c r="N34"/>
  <c r="O34" s="1"/>
  <c r="N21"/>
  <c r="E35"/>
  <c r="F35" s="1"/>
  <c r="E22"/>
  <c r="AC36"/>
  <c r="AD36" s="1"/>
  <c r="AC23"/>
  <c r="Q36"/>
  <c r="R36" s="1"/>
  <c r="Q23"/>
  <c r="B36"/>
  <c r="C36" s="1"/>
  <c r="AI23"/>
  <c r="B23"/>
  <c r="AJ23"/>
  <c r="Z37"/>
  <c r="AA37" s="1"/>
  <c r="Z24"/>
  <c r="Q38"/>
  <c r="R38" s="1"/>
  <c r="Q25"/>
  <c r="E38"/>
  <c r="F38" s="1"/>
  <c r="E25"/>
  <c r="Q26"/>
  <c r="Q39"/>
  <c r="R39" s="1"/>
  <c r="T40"/>
  <c r="U40" s="1"/>
  <c r="T27"/>
  <c r="H40"/>
  <c r="I40" s="1"/>
  <c r="H27"/>
  <c r="AJ26"/>
  <c r="AI22"/>
  <c r="F54" s="1"/>
  <c r="B22"/>
  <c r="B35"/>
  <c r="C35" s="1"/>
  <c r="AJ22"/>
  <c r="Y46"/>
  <c r="W32"/>
  <c r="X32" s="1"/>
  <c r="W19"/>
  <c r="Y45"/>
  <c r="W33"/>
  <c r="X33" s="1"/>
  <c r="W20"/>
  <c r="W35"/>
  <c r="X35" s="1"/>
  <c r="W22"/>
  <c r="W37"/>
  <c r="X37" s="1"/>
  <c r="W24"/>
  <c r="T39"/>
  <c r="U39" s="1"/>
  <c r="T26"/>
  <c r="P46"/>
  <c r="N32"/>
  <c r="O32" s="1"/>
  <c r="N19"/>
  <c r="P45"/>
  <c r="T33"/>
  <c r="U33" s="1"/>
  <c r="T20"/>
  <c r="W34"/>
  <c r="X34" s="1"/>
  <c r="W21"/>
  <c r="K34"/>
  <c r="L34" s="1"/>
  <c r="K21"/>
  <c r="N35"/>
  <c r="O35" s="1"/>
  <c r="N22"/>
  <c r="Z36"/>
  <c r="AA36" s="1"/>
  <c r="Z23"/>
  <c r="K36"/>
  <c r="L36" s="1"/>
  <c r="K23"/>
  <c r="E37"/>
  <c r="F37" s="1"/>
  <c r="E24"/>
  <c r="AC38"/>
  <c r="AD38" s="1"/>
  <c r="AC25"/>
  <c r="N38"/>
  <c r="O38" s="1"/>
  <c r="N25"/>
  <c r="B38"/>
  <c r="C38" s="1"/>
  <c r="AI25"/>
  <c r="F57" s="1"/>
  <c r="B25"/>
  <c r="Z39"/>
  <c r="AA39" s="1"/>
  <c r="Z26"/>
  <c r="Q40"/>
  <c r="R40" s="1"/>
  <c r="Q27"/>
  <c r="E40"/>
  <c r="F40" s="1"/>
  <c r="E27"/>
  <c r="AJ27"/>
  <c r="AC33"/>
  <c r="AD33" s="1"/>
  <c r="AC20"/>
  <c r="AC22"/>
  <c r="AC35"/>
  <c r="AD35" s="1"/>
  <c r="AC37"/>
  <c r="AD37" s="1"/>
  <c r="AC24"/>
  <c r="G46"/>
  <c r="E32"/>
  <c r="F32" s="1"/>
  <c r="AI19"/>
  <c r="F51" s="1"/>
  <c r="E19"/>
  <c r="G45"/>
  <c r="AJ19"/>
  <c r="G51" s="1"/>
  <c r="Z33"/>
  <c r="AA33" s="1"/>
  <c r="Z20"/>
  <c r="T34"/>
  <c r="U34" s="1"/>
  <c r="T21"/>
  <c r="E34"/>
  <c r="F34" s="1"/>
  <c r="E21"/>
  <c r="T35"/>
  <c r="U35" s="1"/>
  <c r="T22"/>
  <c r="W36"/>
  <c r="X36" s="1"/>
  <c r="W23"/>
  <c r="H36"/>
  <c r="I36" s="1"/>
  <c r="H23"/>
  <c r="K37"/>
  <c r="L37" s="1"/>
  <c r="K24"/>
  <c r="Z38"/>
  <c r="AA38" s="1"/>
  <c r="Z25"/>
  <c r="K38"/>
  <c r="L38" s="1"/>
  <c r="K25"/>
  <c r="E39"/>
  <c r="F39" s="1"/>
  <c r="E26"/>
  <c r="AC40"/>
  <c r="AD40" s="1"/>
  <c r="AC27"/>
  <c r="N40"/>
  <c r="O40" s="1"/>
  <c r="N27"/>
  <c r="B39"/>
  <c r="C39" s="1"/>
  <c r="AI26"/>
  <c r="F58" s="1"/>
  <c r="B26"/>
  <c r="AE46"/>
  <c r="G60" s="1"/>
  <c r="AC32"/>
  <c r="AD32" s="1"/>
  <c r="AC19"/>
  <c r="AE45"/>
  <c r="K33"/>
  <c r="L33" s="1"/>
  <c r="K20"/>
  <c r="H35"/>
  <c r="I35" s="1"/>
  <c r="H22"/>
  <c r="H37"/>
  <c r="I37" s="1"/>
  <c r="H24"/>
  <c r="H39"/>
  <c r="I39" s="1"/>
  <c r="H26"/>
  <c r="J46"/>
  <c r="H32"/>
  <c r="I32" s="1"/>
  <c r="H19"/>
  <c r="J45"/>
  <c r="H33"/>
  <c r="I33" s="1"/>
  <c r="H20"/>
  <c r="AC34"/>
  <c r="AD34" s="1"/>
  <c r="AC21"/>
  <c r="Q34"/>
  <c r="R34" s="1"/>
  <c r="Q21"/>
  <c r="B34"/>
  <c r="C34" s="1"/>
  <c r="AI21"/>
  <c r="F53" s="1"/>
  <c r="B21"/>
  <c r="AJ21"/>
  <c r="Z35"/>
  <c r="AA35" s="1"/>
  <c r="Z22"/>
  <c r="T36"/>
  <c r="U36" s="1"/>
  <c r="T23"/>
  <c r="E36"/>
  <c r="F36" s="1"/>
  <c r="E23"/>
  <c r="T24"/>
  <c r="T37"/>
  <c r="U37" s="1"/>
  <c r="W38"/>
  <c r="X38" s="1"/>
  <c r="W25"/>
  <c r="H38"/>
  <c r="I38" s="1"/>
  <c r="H25"/>
  <c r="AJ25"/>
  <c r="K39"/>
  <c r="L39" s="1"/>
  <c r="K26"/>
  <c r="W40"/>
  <c r="X40" s="1"/>
  <c r="W27"/>
  <c r="K40"/>
  <c r="L40" s="1"/>
  <c r="K27"/>
  <c r="B40"/>
  <c r="C40" s="1"/>
  <c r="AI27"/>
  <c r="F59" s="1"/>
  <c r="B27"/>
  <c r="AC2" i="3"/>
  <c r="Z2"/>
  <c r="W2"/>
  <c r="T2"/>
  <c r="Q2"/>
  <c r="N2"/>
  <c r="K2"/>
  <c r="H2"/>
  <c r="E2"/>
  <c r="B2"/>
  <c r="B52"/>
  <c r="B53" s="1"/>
  <c r="B54" s="1"/>
  <c r="B55" s="1"/>
  <c r="B56" s="1"/>
  <c r="B57" s="1"/>
  <c r="B58" s="1"/>
  <c r="P48" i="4" l="1"/>
  <c r="G48"/>
  <c r="G47"/>
  <c r="Y48"/>
  <c r="M48"/>
  <c r="AB48"/>
  <c r="V48"/>
  <c r="J48"/>
  <c r="AE48"/>
  <c r="S48"/>
  <c r="D48"/>
  <c r="G28"/>
  <c r="F28"/>
  <c r="M28"/>
  <c r="L28"/>
  <c r="I28"/>
  <c r="J28"/>
  <c r="O28"/>
  <c r="P28"/>
  <c r="G57"/>
  <c r="G59"/>
  <c r="G54"/>
  <c r="B59" i="3"/>
  <c r="G58" i="4"/>
  <c r="I19"/>
  <c r="J19"/>
  <c r="AE19"/>
  <c r="AD19"/>
  <c r="P27"/>
  <c r="O27"/>
  <c r="F26"/>
  <c r="G26"/>
  <c r="AA25"/>
  <c r="AB25"/>
  <c r="D27"/>
  <c r="C27"/>
  <c r="J25"/>
  <c r="I25"/>
  <c r="Y25"/>
  <c r="X25"/>
  <c r="F23"/>
  <c r="G23"/>
  <c r="U23"/>
  <c r="V23"/>
  <c r="AA22"/>
  <c r="AB22"/>
  <c r="G53"/>
  <c r="S21"/>
  <c r="R21"/>
  <c r="AE21"/>
  <c r="AD21"/>
  <c r="I20"/>
  <c r="J20"/>
  <c r="J47"/>
  <c r="J26"/>
  <c r="I26"/>
  <c r="J24"/>
  <c r="I24"/>
  <c r="J22"/>
  <c r="I22"/>
  <c r="M20"/>
  <c r="L20"/>
  <c r="AE47"/>
  <c r="D26"/>
  <c r="C26"/>
  <c r="AE22"/>
  <c r="AD22"/>
  <c r="F27"/>
  <c r="G27"/>
  <c r="R27"/>
  <c r="S27"/>
  <c r="AA26"/>
  <c r="AB26"/>
  <c r="D25"/>
  <c r="C25"/>
  <c r="O19"/>
  <c r="P19"/>
  <c r="Y19"/>
  <c r="X19"/>
  <c r="J27"/>
  <c r="I27"/>
  <c r="V27"/>
  <c r="U27"/>
  <c r="F25"/>
  <c r="G25"/>
  <c r="R25"/>
  <c r="S25"/>
  <c r="AA24"/>
  <c r="AB24"/>
  <c r="G55"/>
  <c r="F55"/>
  <c r="S23"/>
  <c r="R23"/>
  <c r="AE23"/>
  <c r="AD23"/>
  <c r="F22"/>
  <c r="G22"/>
  <c r="O21"/>
  <c r="P21"/>
  <c r="AA21"/>
  <c r="AB21"/>
  <c r="O20"/>
  <c r="P20"/>
  <c r="M19"/>
  <c r="L19"/>
  <c r="S22"/>
  <c r="R22"/>
  <c r="AA19"/>
  <c r="AB19"/>
  <c r="S19"/>
  <c r="R19"/>
  <c r="V47"/>
  <c r="G52"/>
  <c r="F52"/>
  <c r="F60"/>
  <c r="L27"/>
  <c r="M27"/>
  <c r="X27"/>
  <c r="Y27"/>
  <c r="L26"/>
  <c r="M26"/>
  <c r="U24"/>
  <c r="V24"/>
  <c r="D21"/>
  <c r="C21"/>
  <c r="AE27"/>
  <c r="AD27"/>
  <c r="L25"/>
  <c r="M25"/>
  <c r="L24"/>
  <c r="M24"/>
  <c r="J23"/>
  <c r="I23"/>
  <c r="Y23"/>
  <c r="X23"/>
  <c r="U22"/>
  <c r="V22"/>
  <c r="F21"/>
  <c r="G21"/>
  <c r="U21"/>
  <c r="V21"/>
  <c r="AA20"/>
  <c r="AB20"/>
  <c r="G19"/>
  <c r="F19"/>
  <c r="AE24"/>
  <c r="AD24"/>
  <c r="AE20"/>
  <c r="AD20"/>
  <c r="P25"/>
  <c r="O25"/>
  <c r="AE25"/>
  <c r="AD25"/>
  <c r="F24"/>
  <c r="G24"/>
  <c r="L23"/>
  <c r="M23"/>
  <c r="AA23"/>
  <c r="AB23"/>
  <c r="O22"/>
  <c r="P22"/>
  <c r="M21"/>
  <c r="L21"/>
  <c r="Y21"/>
  <c r="X21"/>
  <c r="U20"/>
  <c r="V20"/>
  <c r="P47"/>
  <c r="V26"/>
  <c r="U26"/>
  <c r="Y24"/>
  <c r="X24"/>
  <c r="Y22"/>
  <c r="X22"/>
  <c r="Y20"/>
  <c r="X20"/>
  <c r="Y47"/>
  <c r="D22"/>
  <c r="C22"/>
  <c r="R26"/>
  <c r="S26"/>
  <c r="D23"/>
  <c r="C23"/>
  <c r="M47"/>
  <c r="P26"/>
  <c r="O26"/>
  <c r="P24"/>
  <c r="O24"/>
  <c r="S20"/>
  <c r="R20"/>
  <c r="AB47"/>
  <c r="D24"/>
  <c r="C24"/>
  <c r="S47"/>
  <c r="U19"/>
  <c r="V19"/>
  <c r="D20"/>
  <c r="C20"/>
  <c r="D47"/>
  <c r="D28"/>
  <c r="C28"/>
  <c r="A51" i="3"/>
  <c r="A52"/>
  <c r="A53"/>
  <c r="A54"/>
  <c r="A55"/>
  <c r="A56"/>
  <c r="A57"/>
  <c r="A58"/>
  <c r="A59"/>
  <c r="L59" s="1"/>
  <c r="A60"/>
  <c r="A31"/>
  <c r="A32"/>
  <c r="A33"/>
  <c r="A34"/>
  <c r="A35"/>
  <c r="A36"/>
  <c r="A37"/>
  <c r="A38"/>
  <c r="A39"/>
  <c r="A40"/>
  <c r="A41"/>
  <c r="AL28" i="4" l="1"/>
  <c r="I60" s="1"/>
  <c r="AL24"/>
  <c r="I56" s="1"/>
  <c r="AL23"/>
  <c r="I55" s="1"/>
  <c r="AL22"/>
  <c r="I54" s="1"/>
  <c r="AL20"/>
  <c r="I52" s="1"/>
  <c r="AL27"/>
  <c r="I59" s="1"/>
  <c r="AL19"/>
  <c r="I51" s="1"/>
  <c r="AL21"/>
  <c r="I53" s="1"/>
  <c r="AL25"/>
  <c r="I57" s="1"/>
  <c r="AL26"/>
  <c r="I58" s="1"/>
  <c r="G61"/>
  <c r="B60" i="3"/>
  <c r="L60" s="1"/>
  <c r="AK28" i="4"/>
  <c r="AH28"/>
  <c r="AF19"/>
  <c r="AK24"/>
  <c r="AK23"/>
  <c r="AK22"/>
  <c r="AG20"/>
  <c r="AG19"/>
  <c r="AH26"/>
  <c r="F61"/>
  <c r="AG25"/>
  <c r="AG27"/>
  <c r="AK27"/>
  <c r="AK21"/>
  <c r="AF25"/>
  <c r="AK25"/>
  <c r="AG26"/>
  <c r="AF28"/>
  <c r="AG28"/>
  <c r="AF20"/>
  <c r="D43"/>
  <c r="D44"/>
  <c r="D42"/>
  <c r="C51" s="1"/>
  <c r="AK20"/>
  <c r="AF24"/>
  <c r="AG24"/>
  <c r="AF23"/>
  <c r="AH23"/>
  <c r="AG23"/>
  <c r="AG22"/>
  <c r="G44"/>
  <c r="G43"/>
  <c r="G42"/>
  <c r="AK19"/>
  <c r="AH21"/>
  <c r="AG21"/>
  <c r="AB43"/>
  <c r="AB44"/>
  <c r="AB42"/>
  <c r="P43"/>
  <c r="P42"/>
  <c r="P44"/>
  <c r="AH25"/>
  <c r="AK26"/>
  <c r="AF27"/>
  <c r="C59" s="1"/>
  <c r="AH27"/>
  <c r="E59" s="1"/>
  <c r="J44"/>
  <c r="J42"/>
  <c r="J43"/>
  <c r="AH20"/>
  <c r="V44"/>
  <c r="V42"/>
  <c r="V43"/>
  <c r="D57" s="1"/>
  <c r="AH24"/>
  <c r="AH22"/>
  <c r="AF22"/>
  <c r="AH19"/>
  <c r="AF21"/>
  <c r="C53" s="1"/>
  <c r="S44"/>
  <c r="S43"/>
  <c r="S42"/>
  <c r="M44"/>
  <c r="M43"/>
  <c r="M42"/>
  <c r="Y44"/>
  <c r="E58" s="1"/>
  <c r="Y43"/>
  <c r="Y42"/>
  <c r="AF26"/>
  <c r="AE44"/>
  <c r="AE43"/>
  <c r="AE42"/>
  <c r="A19" i="3"/>
  <c r="A20"/>
  <c r="A21"/>
  <c r="A22"/>
  <c r="A23"/>
  <c r="A24"/>
  <c r="A25"/>
  <c r="A26"/>
  <c r="A27"/>
  <c r="A28"/>
  <c r="A79"/>
  <c r="A80"/>
  <c r="A81"/>
  <c r="A82"/>
  <c r="A83"/>
  <c r="A84"/>
  <c r="A85"/>
  <c r="A86"/>
  <c r="A87"/>
  <c r="A88"/>
  <c r="A18"/>
  <c r="H58" i="4" l="1"/>
  <c r="L58" s="1"/>
  <c r="H51"/>
  <c r="L51" s="1"/>
  <c r="H52"/>
  <c r="L52" s="1"/>
  <c r="H57"/>
  <c r="L57" s="1"/>
  <c r="H53"/>
  <c r="L53" s="1"/>
  <c r="H54"/>
  <c r="L54" s="1"/>
  <c r="H56"/>
  <c r="L56" s="1"/>
  <c r="H59"/>
  <c r="L59" s="1"/>
  <c r="H55"/>
  <c r="L55" s="1"/>
  <c r="H60"/>
  <c r="L60" s="1"/>
  <c r="E60"/>
  <c r="E51"/>
  <c r="D59"/>
  <c r="D51"/>
  <c r="D58"/>
  <c r="C57"/>
  <c r="E52"/>
  <c r="D52"/>
  <c r="E54"/>
  <c r="D53"/>
  <c r="D54"/>
  <c r="E55"/>
  <c r="D56"/>
  <c r="C52"/>
  <c r="C60"/>
  <c r="C58"/>
  <c r="C54"/>
  <c r="E56"/>
  <c r="E57"/>
  <c r="E53"/>
  <c r="D55"/>
  <c r="C55"/>
  <c r="C56"/>
  <c r="D60"/>
  <c r="AC78" i="3"/>
  <c r="Z78"/>
  <c r="W78"/>
  <c r="T78"/>
  <c r="Q78"/>
  <c r="N78"/>
  <c r="K78"/>
  <c r="H78"/>
  <c r="E78"/>
  <c r="B78"/>
  <c r="H61" i="4" l="1"/>
  <c r="M52"/>
  <c r="D61"/>
  <c r="E61"/>
  <c r="C61"/>
  <c r="M51"/>
  <c r="M60"/>
  <c r="M59"/>
  <c r="M56"/>
  <c r="M54"/>
  <c r="M55"/>
  <c r="M53"/>
  <c r="M57"/>
  <c r="M58"/>
  <c r="E18" i="3"/>
  <c r="E31"/>
  <c r="K18"/>
  <c r="K31"/>
  <c r="Q18"/>
  <c r="Q31"/>
  <c r="W18"/>
  <c r="W31"/>
  <c r="AC18"/>
  <c r="AC31"/>
  <c r="H18"/>
  <c r="H31"/>
  <c r="N18"/>
  <c r="N31"/>
  <c r="T18"/>
  <c r="T31"/>
  <c r="Z18"/>
  <c r="Z31"/>
  <c r="H88" a="1"/>
  <c r="H88" s="1"/>
  <c r="I12" s="1" a="1"/>
  <c r="I12" s="1"/>
  <c r="H86" a="1"/>
  <c r="H86" s="1"/>
  <c r="I10" s="1" a="1"/>
  <c r="I10" s="1"/>
  <c r="H84" a="1"/>
  <c r="H84" s="1"/>
  <c r="I8" s="1" a="1"/>
  <c r="I8" s="1"/>
  <c r="H82" a="1"/>
  <c r="H82" s="1"/>
  <c r="I6" s="1" a="1"/>
  <c r="I6" s="1"/>
  <c r="H79" a="1"/>
  <c r="H79" s="1"/>
  <c r="I3" s="1" a="1"/>
  <c r="I3" s="1"/>
  <c r="H87" a="1"/>
  <c r="H87" s="1"/>
  <c r="I11" s="1" a="1"/>
  <c r="I11" s="1"/>
  <c r="H85" a="1"/>
  <c r="H85" s="1"/>
  <c r="I9" s="1" a="1"/>
  <c r="I9" s="1"/>
  <c r="H83" a="1"/>
  <c r="H83" s="1"/>
  <c r="I7" s="1" a="1"/>
  <c r="I7" s="1"/>
  <c r="H80" a="1"/>
  <c r="H80" s="1"/>
  <c r="I4" s="1" a="1"/>
  <c r="I4" s="1"/>
  <c r="N88" a="1"/>
  <c r="N88" s="1"/>
  <c r="O12" s="1" a="1"/>
  <c r="O12" s="1"/>
  <c r="N86" a="1"/>
  <c r="N86" s="1"/>
  <c r="O10" s="1" a="1"/>
  <c r="O10" s="1"/>
  <c r="N84" a="1"/>
  <c r="N84" s="1"/>
  <c r="O8" s="1" a="1"/>
  <c r="O8" s="1"/>
  <c r="N81" a="1"/>
  <c r="N81" s="1"/>
  <c r="O5" s="1" a="1"/>
  <c r="O5" s="1"/>
  <c r="N79" a="1"/>
  <c r="N79" s="1"/>
  <c r="O3" s="1" a="1"/>
  <c r="O3" s="1"/>
  <c r="N87" a="1"/>
  <c r="N87" s="1"/>
  <c r="O11" s="1" a="1"/>
  <c r="O11" s="1"/>
  <c r="N85" a="1"/>
  <c r="N85" s="1"/>
  <c r="O9" s="1" a="1"/>
  <c r="O9" s="1"/>
  <c r="N82" a="1"/>
  <c r="N82" s="1"/>
  <c r="O6" s="1" a="1"/>
  <c r="O6" s="1"/>
  <c r="N80" a="1"/>
  <c r="N80" s="1"/>
  <c r="O4" s="1" a="1"/>
  <c r="O4" s="1"/>
  <c r="T88" a="1"/>
  <c r="T88" s="1"/>
  <c r="U12" s="1" a="1"/>
  <c r="U12" s="1"/>
  <c r="T86" a="1"/>
  <c r="T86" s="1"/>
  <c r="U10" s="1" a="1"/>
  <c r="U10" s="1"/>
  <c r="T83" a="1"/>
  <c r="T83" s="1"/>
  <c r="U7" s="1" a="1"/>
  <c r="U7" s="1"/>
  <c r="T81" a="1"/>
  <c r="T81" s="1"/>
  <c r="U5" s="1" a="1"/>
  <c r="U5" s="1"/>
  <c r="T79" a="1"/>
  <c r="T79" s="1"/>
  <c r="U3" s="1" a="1"/>
  <c r="U3" s="1"/>
  <c r="T87" a="1"/>
  <c r="T87" s="1"/>
  <c r="U11" s="1" a="1"/>
  <c r="U11" s="1"/>
  <c r="T84" a="1"/>
  <c r="T84" s="1"/>
  <c r="U8" s="1" a="1"/>
  <c r="U8" s="1"/>
  <c r="T82" a="1"/>
  <c r="T82" s="1"/>
  <c r="U6" s="1" a="1"/>
  <c r="U6" s="1"/>
  <c r="T80" a="1"/>
  <c r="T80" s="1"/>
  <c r="U4" s="1" a="1"/>
  <c r="U4" s="1"/>
  <c r="B88" a="1"/>
  <c r="B88" s="1"/>
  <c r="B86" a="1"/>
  <c r="B86" s="1"/>
  <c r="B84" a="1"/>
  <c r="B84" s="1"/>
  <c r="B82" a="1"/>
  <c r="B82" s="1"/>
  <c r="B80" a="1"/>
  <c r="B80" s="1"/>
  <c r="B87" a="1"/>
  <c r="B87" s="1"/>
  <c r="B85" a="1"/>
  <c r="B85" s="1"/>
  <c r="B83" a="1"/>
  <c r="B83" s="1"/>
  <c r="B81" a="1"/>
  <c r="B81" s="1"/>
  <c r="E87" a="1"/>
  <c r="E87" s="1"/>
  <c r="F11" s="1" a="1"/>
  <c r="F11" s="1"/>
  <c r="E85" a="1"/>
  <c r="E85" s="1"/>
  <c r="F9" s="1" a="1"/>
  <c r="F9" s="1"/>
  <c r="E83" a="1"/>
  <c r="E83" s="1"/>
  <c r="F7" s="1" a="1"/>
  <c r="F7" s="1"/>
  <c r="E81" a="1"/>
  <c r="E81" s="1"/>
  <c r="F5" s="1" a="1"/>
  <c r="F5" s="1"/>
  <c r="E88" a="1"/>
  <c r="E88" s="1"/>
  <c r="F12" s="1" a="1"/>
  <c r="F12" s="1"/>
  <c r="E86" a="1"/>
  <c r="E86" s="1"/>
  <c r="E84" a="1"/>
  <c r="E84" s="1"/>
  <c r="F8" s="1" a="1"/>
  <c r="F8" s="1"/>
  <c r="E82" a="1"/>
  <c r="E82" s="1"/>
  <c r="F6" s="1" a="1"/>
  <c r="F6" s="1"/>
  <c r="E79" a="1"/>
  <c r="E79" s="1"/>
  <c r="F3" s="1" a="1"/>
  <c r="F3" s="1"/>
  <c r="K87" a="1"/>
  <c r="K87" s="1"/>
  <c r="L11" s="1" a="1"/>
  <c r="L11" s="1"/>
  <c r="K85" a="1"/>
  <c r="K85" s="1"/>
  <c r="L9" s="1" a="1"/>
  <c r="L9" s="1"/>
  <c r="K83" a="1"/>
  <c r="K83" s="1"/>
  <c r="L7" s="1" a="1"/>
  <c r="L7" s="1"/>
  <c r="K80" a="1"/>
  <c r="K80" s="1"/>
  <c r="L4" s="1" a="1"/>
  <c r="L4" s="1"/>
  <c r="K88" a="1"/>
  <c r="K88" s="1"/>
  <c r="L12" s="1" a="1"/>
  <c r="L12" s="1"/>
  <c r="K86" a="1"/>
  <c r="K86" s="1"/>
  <c r="L10" s="1" a="1"/>
  <c r="L10" s="1"/>
  <c r="K84" a="1"/>
  <c r="K84" s="1"/>
  <c r="L8" s="1" a="1"/>
  <c r="L8" s="1"/>
  <c r="K81" a="1"/>
  <c r="K81" s="1"/>
  <c r="L5" s="1" a="1"/>
  <c r="L5" s="1"/>
  <c r="K79" a="1"/>
  <c r="K79" s="1"/>
  <c r="Q87" a="1"/>
  <c r="Q87" s="1"/>
  <c r="R11" s="1" a="1"/>
  <c r="R11" s="1"/>
  <c r="Q85" a="1"/>
  <c r="Q85" s="1"/>
  <c r="R9" s="1" a="1"/>
  <c r="R9" s="1"/>
  <c r="Q82" a="1"/>
  <c r="Q82" s="1"/>
  <c r="R6" s="1" a="1"/>
  <c r="R6" s="1"/>
  <c r="Q80" a="1"/>
  <c r="Q80" s="1"/>
  <c r="R4" s="1" a="1"/>
  <c r="R4" s="1"/>
  <c r="Q88" a="1"/>
  <c r="Q88" s="1"/>
  <c r="R12" s="1" a="1"/>
  <c r="R12" s="1"/>
  <c r="Q86" a="1"/>
  <c r="Q86" s="1"/>
  <c r="R10" s="1" a="1"/>
  <c r="R10" s="1"/>
  <c r="Q83" a="1"/>
  <c r="Q83" s="1"/>
  <c r="R7" s="1" a="1"/>
  <c r="R7" s="1"/>
  <c r="Q81" a="1"/>
  <c r="Q81" s="1"/>
  <c r="R5" s="1" a="1"/>
  <c r="R5" s="1"/>
  <c r="Q79" a="1"/>
  <c r="Q79" s="1"/>
  <c r="W87" a="1"/>
  <c r="W87" s="1"/>
  <c r="X11" s="1" a="1"/>
  <c r="X11" s="1"/>
  <c r="W84" a="1"/>
  <c r="W84" s="1"/>
  <c r="X8" s="1" a="1"/>
  <c r="X8" s="1"/>
  <c r="W82" a="1"/>
  <c r="W82" s="1"/>
  <c r="X6" s="1" a="1"/>
  <c r="X6" s="1"/>
  <c r="W80" a="1"/>
  <c r="W80" s="1"/>
  <c r="X4" s="1" a="1"/>
  <c r="X4" s="1"/>
  <c r="W88" a="1"/>
  <c r="W88" s="1"/>
  <c r="X12" s="1" a="1"/>
  <c r="X12" s="1"/>
  <c r="W85" a="1"/>
  <c r="W85" s="1"/>
  <c r="X9" s="1" a="1"/>
  <c r="X9" s="1"/>
  <c r="W83" a="1"/>
  <c r="W83" s="1"/>
  <c r="X7" s="1" a="1"/>
  <c r="X7" s="1"/>
  <c r="W81" a="1"/>
  <c r="W81" s="1"/>
  <c r="X5" s="1" a="1"/>
  <c r="X5" s="1"/>
  <c r="W79" a="1"/>
  <c r="W79" s="1"/>
  <c r="X3" s="1" a="1"/>
  <c r="X3" s="1"/>
  <c r="AC86" a="1"/>
  <c r="AC86" s="1"/>
  <c r="AD10" s="1" a="1"/>
  <c r="AD10" s="1"/>
  <c r="AC84" a="1"/>
  <c r="AC84" s="1"/>
  <c r="AD8" s="1" a="1"/>
  <c r="AD8" s="1"/>
  <c r="AC82" a="1"/>
  <c r="AC82" s="1"/>
  <c r="AD6" s="1" a="1"/>
  <c r="AD6" s="1"/>
  <c r="AC80" a="1"/>
  <c r="AC80" s="1"/>
  <c r="AD4" s="1" a="1"/>
  <c r="AD4" s="1"/>
  <c r="AC87" a="1"/>
  <c r="AC87" s="1"/>
  <c r="AD11" s="1" a="1"/>
  <c r="AD11" s="1"/>
  <c r="AC85" a="1"/>
  <c r="AC85" s="1"/>
  <c r="AD9" s="1" a="1"/>
  <c r="AD9" s="1"/>
  <c r="AC83" a="1"/>
  <c r="AC83" s="1"/>
  <c r="AD7" s="1" a="1"/>
  <c r="AD7" s="1"/>
  <c r="AC81" a="1"/>
  <c r="AC81" s="1"/>
  <c r="AD5" s="1" a="1"/>
  <c r="AD5" s="1"/>
  <c r="AC79" a="1"/>
  <c r="AC79" s="1"/>
  <c r="AD3" s="1" a="1"/>
  <c r="AD3" s="1"/>
  <c r="Z88" a="1"/>
  <c r="Z88" s="1"/>
  <c r="AA12" s="1" a="1"/>
  <c r="AA12" s="1"/>
  <c r="Z85" a="1"/>
  <c r="Z85" s="1"/>
  <c r="AA9" s="1" a="1"/>
  <c r="AA9" s="1"/>
  <c r="Z83" a="1"/>
  <c r="Z83" s="1"/>
  <c r="AA7" s="1" a="1"/>
  <c r="AA7" s="1"/>
  <c r="Z81" a="1"/>
  <c r="Z81" s="1"/>
  <c r="AA5" s="1" a="1"/>
  <c r="AA5" s="1"/>
  <c r="Z79" a="1"/>
  <c r="Z79" s="1"/>
  <c r="AA3" s="1" a="1"/>
  <c r="AA3" s="1"/>
  <c r="Z86" a="1"/>
  <c r="Z86" s="1"/>
  <c r="AA10" s="1" a="1"/>
  <c r="AA10" s="1"/>
  <c r="Z84" a="1"/>
  <c r="Z84" s="1"/>
  <c r="AA8" s="1" a="1"/>
  <c r="AA8" s="1"/>
  <c r="Z82" a="1"/>
  <c r="Z82" s="1"/>
  <c r="AA6" s="1" a="1"/>
  <c r="AA6" s="1"/>
  <c r="Z80" a="1"/>
  <c r="Z80" s="1"/>
  <c r="AA4" s="1" a="1"/>
  <c r="AA4" s="1"/>
  <c r="G3"/>
  <c r="E3"/>
  <c r="J3"/>
  <c r="H3"/>
  <c r="F10" l="1" a="1"/>
  <c r="F10" s="1"/>
  <c r="G10"/>
  <c r="N3"/>
  <c r="M30" i="6"/>
  <c r="J30" s="1"/>
  <c r="M29"/>
  <c r="J29" s="1"/>
  <c r="M28"/>
  <c r="J28" s="1"/>
  <c r="M27"/>
  <c r="J27" s="1"/>
  <c r="M26"/>
  <c r="J26" s="1"/>
  <c r="M25"/>
  <c r="J25" s="1"/>
  <c r="M24"/>
  <c r="J24" s="1"/>
  <c r="M23"/>
  <c r="J23" s="1"/>
  <c r="M22"/>
  <c r="J22" s="1"/>
  <c r="M21"/>
  <c r="J21" s="1"/>
  <c r="K3" i="3"/>
  <c r="L3" a="1"/>
  <c r="L3" s="1"/>
  <c r="C5" a="1"/>
  <c r="C5" s="1"/>
  <c r="C9" a="1"/>
  <c r="C9" s="1"/>
  <c r="C4" a="1"/>
  <c r="C4" s="1"/>
  <c r="C8" a="1"/>
  <c r="C8" s="1"/>
  <c r="C12" a="1"/>
  <c r="C12" s="1"/>
  <c r="S3"/>
  <c r="R3" a="1"/>
  <c r="R3" s="1"/>
  <c r="D7"/>
  <c r="C7" a="1"/>
  <c r="C7" s="1"/>
  <c r="C11" a="1"/>
  <c r="C11" s="1"/>
  <c r="C6" a="1"/>
  <c r="C6" s="1"/>
  <c r="C10" a="1"/>
  <c r="C10" s="1"/>
  <c r="H32"/>
  <c r="I32" s="1"/>
  <c r="H19"/>
  <c r="E19"/>
  <c r="E32"/>
  <c r="F32" s="1"/>
  <c r="Q3"/>
  <c r="B18"/>
  <c r="B31"/>
  <c r="M3"/>
  <c r="P3"/>
  <c r="N32" s="1"/>
  <c r="O32" s="1"/>
  <c r="AB4"/>
  <c r="Z4"/>
  <c r="AB8"/>
  <c r="Z8"/>
  <c r="AB3"/>
  <c r="Z3"/>
  <c r="AB7"/>
  <c r="Z7"/>
  <c r="AB12"/>
  <c r="Z12"/>
  <c r="AE5"/>
  <c r="AC5"/>
  <c r="AE9"/>
  <c r="AC9"/>
  <c r="AE4"/>
  <c r="AC4"/>
  <c r="AE8"/>
  <c r="AC8"/>
  <c r="W3"/>
  <c r="Y3"/>
  <c r="Y7"/>
  <c r="W7"/>
  <c r="Y12"/>
  <c r="W12"/>
  <c r="Y6"/>
  <c r="W6"/>
  <c r="Y11"/>
  <c r="W11"/>
  <c r="S5"/>
  <c r="Q5"/>
  <c r="S10"/>
  <c r="Q10"/>
  <c r="S4"/>
  <c r="Q4"/>
  <c r="S9"/>
  <c r="Q9"/>
  <c r="M8"/>
  <c r="K8"/>
  <c r="M12"/>
  <c r="K12"/>
  <c r="M7"/>
  <c r="K7"/>
  <c r="M11"/>
  <c r="K11"/>
  <c r="G6"/>
  <c r="E6"/>
  <c r="E10"/>
  <c r="G5"/>
  <c r="E5"/>
  <c r="G9"/>
  <c r="E9"/>
  <c r="D5"/>
  <c r="B5"/>
  <c r="D9"/>
  <c r="B9"/>
  <c r="D4"/>
  <c r="B4"/>
  <c r="D8"/>
  <c r="B8"/>
  <c r="D12"/>
  <c r="B12"/>
  <c r="V6"/>
  <c r="T6"/>
  <c r="V11"/>
  <c r="T11"/>
  <c r="V5"/>
  <c r="T5"/>
  <c r="V10"/>
  <c r="T10"/>
  <c r="P4"/>
  <c r="N4"/>
  <c r="P9"/>
  <c r="N9"/>
  <c r="P8"/>
  <c r="N8"/>
  <c r="P12"/>
  <c r="N12"/>
  <c r="J7"/>
  <c r="H7"/>
  <c r="J11"/>
  <c r="H11"/>
  <c r="J6"/>
  <c r="H6"/>
  <c r="J10"/>
  <c r="H10"/>
  <c r="AB6"/>
  <c r="Z6"/>
  <c r="AB10"/>
  <c r="Z10"/>
  <c r="AB5"/>
  <c r="Z5"/>
  <c r="AB9"/>
  <c r="Z9"/>
  <c r="AE3"/>
  <c r="AC3"/>
  <c r="AE7"/>
  <c r="AC7"/>
  <c r="AE11"/>
  <c r="AC11"/>
  <c r="AE6"/>
  <c r="AC6"/>
  <c r="AE10"/>
  <c r="AC10"/>
  <c r="Y5"/>
  <c r="W5"/>
  <c r="Y9"/>
  <c r="W9"/>
  <c r="Y4"/>
  <c r="W4"/>
  <c r="Y8"/>
  <c r="W8"/>
  <c r="S7"/>
  <c r="Q7"/>
  <c r="S12"/>
  <c r="Q12"/>
  <c r="S6"/>
  <c r="Q6"/>
  <c r="S11"/>
  <c r="Q11"/>
  <c r="M5"/>
  <c r="K5"/>
  <c r="M10"/>
  <c r="K10"/>
  <c r="M4"/>
  <c r="K4"/>
  <c r="M9"/>
  <c r="K9"/>
  <c r="G8"/>
  <c r="E8"/>
  <c r="G12"/>
  <c r="E12"/>
  <c r="G7"/>
  <c r="E7"/>
  <c r="G11"/>
  <c r="E11"/>
  <c r="B7"/>
  <c r="D11"/>
  <c r="B11"/>
  <c r="D6"/>
  <c r="B6"/>
  <c r="D10"/>
  <c r="B10"/>
  <c r="V4"/>
  <c r="T4"/>
  <c r="V8"/>
  <c r="T8"/>
  <c r="V3"/>
  <c r="T3"/>
  <c r="V7"/>
  <c r="T7"/>
  <c r="V12"/>
  <c r="T12"/>
  <c r="P6"/>
  <c r="N6"/>
  <c r="P11"/>
  <c r="N11"/>
  <c r="P5"/>
  <c r="N5"/>
  <c r="P10"/>
  <c r="N10"/>
  <c r="J4"/>
  <c r="H4"/>
  <c r="J9"/>
  <c r="H9"/>
  <c r="J8"/>
  <c r="H8"/>
  <c r="J12"/>
  <c r="H12"/>
  <c r="K22" i="6" l="1"/>
  <c r="H22"/>
  <c r="F22"/>
  <c r="D22"/>
  <c r="G22"/>
  <c r="E22"/>
  <c r="K24"/>
  <c r="H24"/>
  <c r="F24"/>
  <c r="D24"/>
  <c r="G24"/>
  <c r="E24"/>
  <c r="K26"/>
  <c r="H26"/>
  <c r="F26"/>
  <c r="D26"/>
  <c r="G26"/>
  <c r="E26"/>
  <c r="K28"/>
  <c r="H28"/>
  <c r="F28"/>
  <c r="D28"/>
  <c r="G28"/>
  <c r="E28"/>
  <c r="K30"/>
  <c r="H30"/>
  <c r="F30"/>
  <c r="D30"/>
  <c r="G30"/>
  <c r="E30"/>
  <c r="G21"/>
  <c r="E21"/>
  <c r="K21"/>
  <c r="H21"/>
  <c r="F21"/>
  <c r="D21"/>
  <c r="G23"/>
  <c r="E23"/>
  <c r="K23"/>
  <c r="H23"/>
  <c r="F23"/>
  <c r="D23"/>
  <c r="G25"/>
  <c r="E25"/>
  <c r="K25"/>
  <c r="H25"/>
  <c r="F25"/>
  <c r="D25"/>
  <c r="G27"/>
  <c r="E27"/>
  <c r="K27"/>
  <c r="H27"/>
  <c r="F27"/>
  <c r="D27"/>
  <c r="G29"/>
  <c r="E29"/>
  <c r="K29"/>
  <c r="H29"/>
  <c r="F29"/>
  <c r="D29"/>
  <c r="K32" i="3"/>
  <c r="L32" s="1"/>
  <c r="AI19"/>
  <c r="B21" i="6"/>
  <c r="B23"/>
  <c r="B25"/>
  <c r="B27"/>
  <c r="B29"/>
  <c r="B22"/>
  <c r="B24"/>
  <c r="B26"/>
  <c r="B28"/>
  <c r="B30"/>
  <c r="AJ22" i="3"/>
  <c r="AI26"/>
  <c r="AI22"/>
  <c r="AI27"/>
  <c r="AI23"/>
  <c r="AJ28"/>
  <c r="AJ24"/>
  <c r="AJ20"/>
  <c r="AJ25"/>
  <c r="AJ21"/>
  <c r="AJ23"/>
  <c r="AJ26"/>
  <c r="AJ27"/>
  <c r="AI28"/>
  <c r="AI24"/>
  <c r="AI20"/>
  <c r="AI25"/>
  <c r="AI21"/>
  <c r="AJ19"/>
  <c r="AC40"/>
  <c r="N19"/>
  <c r="O19" s="1"/>
  <c r="H28"/>
  <c r="H41"/>
  <c r="I41" s="1"/>
  <c r="H24"/>
  <c r="H37"/>
  <c r="I37" s="1"/>
  <c r="H38"/>
  <c r="I38" s="1"/>
  <c r="H25"/>
  <c r="N39"/>
  <c r="O39" s="1"/>
  <c r="N26"/>
  <c r="N21"/>
  <c r="N34"/>
  <c r="O34" s="1"/>
  <c r="T41"/>
  <c r="U41" s="1"/>
  <c r="T28"/>
  <c r="T36"/>
  <c r="U36" s="1"/>
  <c r="T23"/>
  <c r="T32"/>
  <c r="U32" s="1"/>
  <c r="T19"/>
  <c r="T33"/>
  <c r="U33" s="1"/>
  <c r="T20"/>
  <c r="B39"/>
  <c r="C39" s="1"/>
  <c r="B26"/>
  <c r="B27"/>
  <c r="B40"/>
  <c r="C40" s="1"/>
  <c r="B36"/>
  <c r="C36" s="1"/>
  <c r="B23"/>
  <c r="E41"/>
  <c r="F41" s="1"/>
  <c r="E28"/>
  <c r="E37"/>
  <c r="F37" s="1"/>
  <c r="E24"/>
  <c r="K38"/>
  <c r="L38" s="1"/>
  <c r="K25"/>
  <c r="K39"/>
  <c r="L39" s="1"/>
  <c r="K26"/>
  <c r="K34"/>
  <c r="L34" s="1"/>
  <c r="K21"/>
  <c r="Q41"/>
  <c r="R41" s="1"/>
  <c r="Q28"/>
  <c r="Q36"/>
  <c r="R36" s="1"/>
  <c r="Q23"/>
  <c r="W37"/>
  <c r="X37" s="1"/>
  <c r="W24"/>
  <c r="W34"/>
  <c r="X34" s="1"/>
  <c r="W21"/>
  <c r="AD40"/>
  <c r="AC27"/>
  <c r="AC36"/>
  <c r="AD36" s="1"/>
  <c r="AC23"/>
  <c r="Z21"/>
  <c r="Z34"/>
  <c r="AA34" s="1"/>
  <c r="H22"/>
  <c r="H35"/>
  <c r="I35" s="1"/>
  <c r="N41"/>
  <c r="O41" s="1"/>
  <c r="N28"/>
  <c r="N37"/>
  <c r="O37" s="1"/>
  <c r="N24"/>
  <c r="N25"/>
  <c r="N38"/>
  <c r="O38" s="1"/>
  <c r="T26"/>
  <c r="T39"/>
  <c r="U39" s="1"/>
  <c r="T34"/>
  <c r="U34" s="1"/>
  <c r="T21"/>
  <c r="B28"/>
  <c r="B41"/>
  <c r="C41" s="1"/>
  <c r="B24"/>
  <c r="B37"/>
  <c r="C37" s="1"/>
  <c r="B34"/>
  <c r="C34" s="1"/>
  <c r="B21"/>
  <c r="E38"/>
  <c r="F38" s="1"/>
  <c r="E25"/>
  <c r="E35"/>
  <c r="F35" s="1"/>
  <c r="E22"/>
  <c r="K41"/>
  <c r="L41" s="1"/>
  <c r="K28"/>
  <c r="K37"/>
  <c r="L37" s="1"/>
  <c r="K24"/>
  <c r="Q38"/>
  <c r="R38" s="1"/>
  <c r="Q25"/>
  <c r="Q39"/>
  <c r="R39" s="1"/>
  <c r="Q26"/>
  <c r="Q34"/>
  <c r="R34" s="1"/>
  <c r="Q21"/>
  <c r="W41"/>
  <c r="X41" s="1"/>
  <c r="W28"/>
  <c r="W36"/>
  <c r="X36" s="1"/>
  <c r="W23"/>
  <c r="AC33"/>
  <c r="AD33" s="1"/>
  <c r="AC20"/>
  <c r="AC38"/>
  <c r="AD38" s="1"/>
  <c r="AC25"/>
  <c r="Z41"/>
  <c r="AA41" s="1"/>
  <c r="Z28"/>
  <c r="Z23"/>
  <c r="Z36"/>
  <c r="AA36" s="1"/>
  <c r="Z32"/>
  <c r="AA32" s="1"/>
  <c r="Z19"/>
  <c r="Z33"/>
  <c r="AA33" s="1"/>
  <c r="Z20"/>
  <c r="I19"/>
  <c r="J19"/>
  <c r="K19"/>
  <c r="H33"/>
  <c r="I33" s="1"/>
  <c r="H20"/>
  <c r="N27"/>
  <c r="N40"/>
  <c r="O40" s="1"/>
  <c r="N22"/>
  <c r="N35"/>
  <c r="O35" s="1"/>
  <c r="T24"/>
  <c r="T37"/>
  <c r="U37" s="1"/>
  <c r="B35"/>
  <c r="C35" s="1"/>
  <c r="B22"/>
  <c r="E40"/>
  <c r="F40" s="1"/>
  <c r="E27"/>
  <c r="E36"/>
  <c r="F36" s="1"/>
  <c r="E23"/>
  <c r="K33"/>
  <c r="L33" s="1"/>
  <c r="K20"/>
  <c r="Q40"/>
  <c r="R40" s="1"/>
  <c r="Q27"/>
  <c r="Q35"/>
  <c r="R35" s="1"/>
  <c r="Q22"/>
  <c r="W33"/>
  <c r="X33" s="1"/>
  <c r="W20"/>
  <c r="W38"/>
  <c r="X38" s="1"/>
  <c r="W25"/>
  <c r="AC39"/>
  <c r="AD39" s="1"/>
  <c r="AC26"/>
  <c r="AC35"/>
  <c r="AD35" s="1"/>
  <c r="AC22"/>
  <c r="AC19"/>
  <c r="AC32"/>
  <c r="AD32" s="1"/>
  <c r="Z25"/>
  <c r="Z38"/>
  <c r="AA38" s="1"/>
  <c r="Z26"/>
  <c r="Z39"/>
  <c r="AA39" s="1"/>
  <c r="Z22"/>
  <c r="Z35"/>
  <c r="AA35" s="1"/>
  <c r="H26"/>
  <c r="H39"/>
  <c r="I39" s="1"/>
  <c r="H40"/>
  <c r="I40" s="1"/>
  <c r="H27"/>
  <c r="H36"/>
  <c r="I36" s="1"/>
  <c r="H23"/>
  <c r="N33"/>
  <c r="O33" s="1"/>
  <c r="N20"/>
  <c r="T27"/>
  <c r="T40"/>
  <c r="U40" s="1"/>
  <c r="T35"/>
  <c r="U35" s="1"/>
  <c r="T22"/>
  <c r="B25"/>
  <c r="B38"/>
  <c r="C38" s="1"/>
  <c r="E34"/>
  <c r="F34" s="1"/>
  <c r="E21"/>
  <c r="E39"/>
  <c r="F39" s="1"/>
  <c r="E26"/>
  <c r="K40"/>
  <c r="L40" s="1"/>
  <c r="K27"/>
  <c r="K36"/>
  <c r="L36" s="1"/>
  <c r="K23"/>
  <c r="Q33"/>
  <c r="R33" s="1"/>
  <c r="Q20"/>
  <c r="W40"/>
  <c r="X40" s="1"/>
  <c r="W27"/>
  <c r="W35"/>
  <c r="X35" s="1"/>
  <c r="W22"/>
  <c r="W32"/>
  <c r="X32" s="1"/>
  <c r="W19"/>
  <c r="AC37"/>
  <c r="AD37" s="1"/>
  <c r="AC24"/>
  <c r="AC34"/>
  <c r="AD34" s="1"/>
  <c r="AC21"/>
  <c r="Z37"/>
  <c r="AA37" s="1"/>
  <c r="Z24"/>
  <c r="Q19"/>
  <c r="Q32"/>
  <c r="R32" s="1"/>
  <c r="G19"/>
  <c r="F19"/>
  <c r="B33"/>
  <c r="C33" s="1"/>
  <c r="B20"/>
  <c r="J45"/>
  <c r="G45"/>
  <c r="S45"/>
  <c r="J46"/>
  <c r="M46"/>
  <c r="P46"/>
  <c r="G46"/>
  <c r="V45"/>
  <c r="AE46"/>
  <c r="D46"/>
  <c r="Y46"/>
  <c r="AB45"/>
  <c r="P45"/>
  <c r="S46"/>
  <c r="V46"/>
  <c r="AE45"/>
  <c r="D45"/>
  <c r="Y45"/>
  <c r="AB46"/>
  <c r="M45"/>
  <c r="Y48" l="1"/>
  <c r="P48"/>
  <c r="S48"/>
  <c r="G48"/>
  <c r="J48"/>
  <c r="V48"/>
  <c r="D47"/>
  <c r="D48"/>
  <c r="M48"/>
  <c r="F51"/>
  <c r="P19"/>
  <c r="G51"/>
  <c r="F57"/>
  <c r="G55"/>
  <c r="G56"/>
  <c r="F54"/>
  <c r="F56"/>
  <c r="G59"/>
  <c r="G57"/>
  <c r="F55"/>
  <c r="G54"/>
  <c r="F53"/>
  <c r="F52"/>
  <c r="F60"/>
  <c r="G58"/>
  <c r="G53"/>
  <c r="G52"/>
  <c r="G60"/>
  <c r="F59"/>
  <c r="F58"/>
  <c r="S19"/>
  <c r="R19"/>
  <c r="D25"/>
  <c r="C25"/>
  <c r="V27"/>
  <c r="U27"/>
  <c r="J26"/>
  <c r="I26"/>
  <c r="AB22"/>
  <c r="AA22"/>
  <c r="AB26"/>
  <c r="AA26"/>
  <c r="AB25"/>
  <c r="AA25"/>
  <c r="AE19"/>
  <c r="AD19"/>
  <c r="V24"/>
  <c r="U24"/>
  <c r="P22"/>
  <c r="O22"/>
  <c r="P27"/>
  <c r="O27"/>
  <c r="AB20"/>
  <c r="AA20"/>
  <c r="AA19"/>
  <c r="AB19"/>
  <c r="AA28"/>
  <c r="AB28"/>
  <c r="AE25"/>
  <c r="AD25"/>
  <c r="AD20"/>
  <c r="AE20"/>
  <c r="Y23"/>
  <c r="X23"/>
  <c r="Y28"/>
  <c r="X28"/>
  <c r="R21"/>
  <c r="S21"/>
  <c r="S26"/>
  <c r="R26"/>
  <c r="S25"/>
  <c r="R25"/>
  <c r="M24"/>
  <c r="L24"/>
  <c r="M28"/>
  <c r="L28"/>
  <c r="F22"/>
  <c r="G22"/>
  <c r="G25"/>
  <c r="F25"/>
  <c r="D21"/>
  <c r="C21"/>
  <c r="V21"/>
  <c r="U21"/>
  <c r="P24"/>
  <c r="O24"/>
  <c r="O28"/>
  <c r="P28"/>
  <c r="AE23"/>
  <c r="AD23"/>
  <c r="AE27"/>
  <c r="AD27"/>
  <c r="X21"/>
  <c r="Y21"/>
  <c r="Y24"/>
  <c r="X24"/>
  <c r="S23"/>
  <c r="R23"/>
  <c r="S28"/>
  <c r="R28"/>
  <c r="L21"/>
  <c r="M21"/>
  <c r="M26"/>
  <c r="L26"/>
  <c r="M25"/>
  <c r="L25"/>
  <c r="G24"/>
  <c r="F24"/>
  <c r="G28"/>
  <c r="F28"/>
  <c r="D23"/>
  <c r="C23"/>
  <c r="D26"/>
  <c r="C26"/>
  <c r="V20"/>
  <c r="U20"/>
  <c r="U19"/>
  <c r="V19"/>
  <c r="V23"/>
  <c r="U23"/>
  <c r="U28"/>
  <c r="V28"/>
  <c r="P26"/>
  <c r="O26"/>
  <c r="J25"/>
  <c r="I25"/>
  <c r="D20"/>
  <c r="C20"/>
  <c r="AB24"/>
  <c r="AA24"/>
  <c r="AD21"/>
  <c r="AE21"/>
  <c r="AE24"/>
  <c r="AD24"/>
  <c r="Y19"/>
  <c r="X19"/>
  <c r="X22"/>
  <c r="Y22"/>
  <c r="Y27"/>
  <c r="X27"/>
  <c r="R20"/>
  <c r="S20"/>
  <c r="L23"/>
  <c r="M23"/>
  <c r="M27"/>
  <c r="L27"/>
  <c r="G26"/>
  <c r="F26"/>
  <c r="F21"/>
  <c r="G21"/>
  <c r="V22"/>
  <c r="U22"/>
  <c r="P20"/>
  <c r="O20"/>
  <c r="J23"/>
  <c r="I23"/>
  <c r="J27"/>
  <c r="I27"/>
  <c r="AD22"/>
  <c r="AE22"/>
  <c r="AE26"/>
  <c r="AD26"/>
  <c r="Y25"/>
  <c r="X25"/>
  <c r="X20"/>
  <c r="Y20"/>
  <c r="R22"/>
  <c r="S22"/>
  <c r="S27"/>
  <c r="R27"/>
  <c r="L20"/>
  <c r="M20"/>
  <c r="F23"/>
  <c r="G23"/>
  <c r="G27"/>
  <c r="F27"/>
  <c r="D22"/>
  <c r="C22"/>
  <c r="J20"/>
  <c r="I20"/>
  <c r="M19"/>
  <c r="L19"/>
  <c r="AB23"/>
  <c r="AA23"/>
  <c r="D24"/>
  <c r="C24"/>
  <c r="D28"/>
  <c r="C28"/>
  <c r="V26"/>
  <c r="U26"/>
  <c r="P25"/>
  <c r="O25"/>
  <c r="J22"/>
  <c r="I22"/>
  <c r="AB21"/>
  <c r="AA21"/>
  <c r="D27"/>
  <c r="C27"/>
  <c r="P21"/>
  <c r="O21"/>
  <c r="J24"/>
  <c r="I24"/>
  <c r="J28"/>
  <c r="I28"/>
  <c r="AL27" l="1"/>
  <c r="I59" s="1"/>
  <c r="AL19"/>
  <c r="AL24"/>
  <c r="I56" s="1"/>
  <c r="AL28"/>
  <c r="I60" s="1"/>
  <c r="AL22"/>
  <c r="AL20"/>
  <c r="I52" s="1"/>
  <c r="AL26"/>
  <c r="I58" s="1"/>
  <c r="AL23"/>
  <c r="I55" s="1"/>
  <c r="AL21"/>
  <c r="I53" s="1"/>
  <c r="AL25"/>
  <c r="I57" s="1"/>
  <c r="I54"/>
  <c r="I51"/>
  <c r="AK27"/>
  <c r="AG19"/>
  <c r="AK28"/>
  <c r="AK24"/>
  <c r="AK22"/>
  <c r="AK20"/>
  <c r="AK26"/>
  <c r="AK23"/>
  <c r="AK21"/>
  <c r="AK25"/>
  <c r="AF27"/>
  <c r="AG27"/>
  <c r="AF28"/>
  <c r="AG28"/>
  <c r="AF24"/>
  <c r="AG24"/>
  <c r="AF22"/>
  <c r="AG22"/>
  <c r="AF20"/>
  <c r="AG20"/>
  <c r="AF26"/>
  <c r="AG26"/>
  <c r="AF21"/>
  <c r="AG21"/>
  <c r="AF23"/>
  <c r="AG23"/>
  <c r="AF25"/>
  <c r="AG25"/>
  <c r="AK19"/>
  <c r="H51" s="1"/>
  <c r="AF19"/>
  <c r="AH27"/>
  <c r="AH28"/>
  <c r="AH24"/>
  <c r="AH22"/>
  <c r="AH20"/>
  <c r="AH19"/>
  <c r="AH26"/>
  <c r="AH21"/>
  <c r="AH23"/>
  <c r="AH25"/>
  <c r="M44"/>
  <c r="M43"/>
  <c r="J44"/>
  <c r="M42"/>
  <c r="G44"/>
  <c r="P43"/>
  <c r="F61"/>
  <c r="G61"/>
  <c r="J43"/>
  <c r="V44"/>
  <c r="V43"/>
  <c r="V42"/>
  <c r="P42"/>
  <c r="P44"/>
  <c r="G42"/>
  <c r="AB44"/>
  <c r="AB43"/>
  <c r="AB42"/>
  <c r="S44"/>
  <c r="S43"/>
  <c r="S42"/>
  <c r="J42"/>
  <c r="AE44"/>
  <c r="AE43"/>
  <c r="AE42"/>
  <c r="Y44"/>
  <c r="Y43"/>
  <c r="Y42"/>
  <c r="G43"/>
  <c r="J47"/>
  <c r="M47"/>
  <c r="P47"/>
  <c r="G47"/>
  <c r="V47"/>
  <c r="AE47"/>
  <c r="Y47"/>
  <c r="S47"/>
  <c r="AB47"/>
  <c r="H57" l="1"/>
  <c r="H55"/>
  <c r="L55" s="1"/>
  <c r="H52"/>
  <c r="H56"/>
  <c r="L56" s="1"/>
  <c r="H53"/>
  <c r="H58"/>
  <c r="L58" s="1"/>
  <c r="H54"/>
  <c r="H60"/>
  <c r="H59"/>
  <c r="L57"/>
  <c r="L51"/>
  <c r="L54"/>
  <c r="L52"/>
  <c r="L53"/>
  <c r="E57"/>
  <c r="E53"/>
  <c r="E54"/>
  <c r="E60"/>
  <c r="D57"/>
  <c r="D55"/>
  <c r="D53"/>
  <c r="D58"/>
  <c r="D52"/>
  <c r="D54"/>
  <c r="D56"/>
  <c r="D60"/>
  <c r="D59"/>
  <c r="E55"/>
  <c r="E58"/>
  <c r="E52"/>
  <c r="E56"/>
  <c r="E59"/>
  <c r="C57"/>
  <c r="C55"/>
  <c r="C53"/>
  <c r="C58"/>
  <c r="C52"/>
  <c r="C54"/>
  <c r="C56"/>
  <c r="C60"/>
  <c r="C59"/>
  <c r="D42"/>
  <c r="C51" s="1"/>
  <c r="D43"/>
  <c r="D51" s="1"/>
  <c r="D44"/>
  <c r="E51" s="1"/>
  <c r="M51" l="1"/>
  <c r="M59"/>
  <c r="M60"/>
  <c r="M52"/>
  <c r="M53"/>
  <c r="M57"/>
  <c r="M54"/>
  <c r="M58"/>
  <c r="M55"/>
  <c r="M56"/>
  <c r="D61"/>
  <c r="E61"/>
  <c r="C61"/>
  <c r="M13" i="6" l="1"/>
  <c r="J13" s="1"/>
  <c r="M12"/>
  <c r="J12" s="1"/>
  <c r="M11"/>
  <c r="J11" s="1"/>
  <c r="M10"/>
  <c r="J10" s="1"/>
  <c r="M9"/>
  <c r="J9" s="1"/>
  <c r="M8"/>
  <c r="J8" s="1"/>
  <c r="M7"/>
  <c r="J7" s="1"/>
  <c r="M6"/>
  <c r="J6" s="1"/>
  <c r="M5"/>
  <c r="J5" s="1"/>
  <c r="M4"/>
  <c r="J4" s="1"/>
  <c r="H61" i="3"/>
  <c r="G4" i="6" l="1"/>
  <c r="E4"/>
  <c r="K4"/>
  <c r="H4"/>
  <c r="F4"/>
  <c r="D4"/>
  <c r="G6"/>
  <c r="E6"/>
  <c r="K6"/>
  <c r="H6"/>
  <c r="F6"/>
  <c r="D6"/>
  <c r="G8"/>
  <c r="E8"/>
  <c r="K8"/>
  <c r="H8"/>
  <c r="F8"/>
  <c r="D8"/>
  <c r="G10"/>
  <c r="E10"/>
  <c r="K10"/>
  <c r="H10"/>
  <c r="F10"/>
  <c r="D10"/>
  <c r="G12"/>
  <c r="E12"/>
  <c r="K12"/>
  <c r="H12"/>
  <c r="F12"/>
  <c r="D12"/>
  <c r="K5"/>
  <c r="H5"/>
  <c r="F5"/>
  <c r="D5"/>
  <c r="G5"/>
  <c r="E5"/>
  <c r="K7"/>
  <c r="H7"/>
  <c r="F7"/>
  <c r="D7"/>
  <c r="G7"/>
  <c r="E7"/>
  <c r="K9"/>
  <c r="H9"/>
  <c r="F9"/>
  <c r="D9"/>
  <c r="G9"/>
  <c r="E9"/>
  <c r="K11"/>
  <c r="H11"/>
  <c r="F11"/>
  <c r="D11"/>
  <c r="G11"/>
  <c r="E11"/>
  <c r="K13"/>
  <c r="H13"/>
  <c r="F13"/>
  <c r="D13"/>
  <c r="G13"/>
  <c r="E13"/>
  <c r="B4"/>
  <c r="B6"/>
  <c r="B8"/>
  <c r="B10"/>
  <c r="B12"/>
  <c r="B5"/>
  <c r="I5"/>
  <c r="B7"/>
  <c r="B9"/>
  <c r="B11"/>
  <c r="B13"/>
  <c r="I30"/>
  <c r="I26"/>
  <c r="I25"/>
  <c r="I7" l="1"/>
  <c r="I9"/>
  <c r="I13"/>
  <c r="I11"/>
  <c r="C12"/>
  <c r="I12"/>
  <c r="C10"/>
  <c r="I10"/>
  <c r="C6"/>
  <c r="C4"/>
  <c r="I8"/>
  <c r="C13"/>
  <c r="C11"/>
  <c r="C9"/>
  <c r="C7"/>
  <c r="I6"/>
  <c r="I4"/>
  <c r="C29"/>
  <c r="C5"/>
  <c r="C8"/>
  <c r="I29"/>
  <c r="C23"/>
  <c r="I23"/>
  <c r="I28"/>
  <c r="I24"/>
  <c r="C24"/>
  <c r="C27"/>
  <c r="I21"/>
  <c r="I27"/>
  <c r="C25"/>
  <c r="C21"/>
  <c r="C30"/>
  <c r="I22"/>
  <c r="C22"/>
  <c r="C28"/>
  <c r="C26"/>
</calcChain>
</file>

<file path=xl/sharedStrings.xml><?xml version="1.0" encoding="utf-8"?>
<sst xmlns="http://schemas.openxmlformats.org/spreadsheetml/2006/main" count="1064" uniqueCount="122">
  <si>
    <t>Date</t>
  </si>
  <si>
    <t>Play</t>
  </si>
  <si>
    <t>Rearrange date</t>
  </si>
  <si>
    <t>play</t>
  </si>
  <si>
    <t>Putney</t>
  </si>
  <si>
    <t>Home</t>
  </si>
  <si>
    <t>Away</t>
  </si>
  <si>
    <t>Venue</t>
  </si>
  <si>
    <t>Time</t>
  </si>
  <si>
    <t>West London 1</t>
  </si>
  <si>
    <t>11am</t>
  </si>
  <si>
    <t>Newbury Royals</t>
  </si>
  <si>
    <t>Harpenden</t>
  </si>
  <si>
    <t>Blackheath Legends</t>
  </si>
  <si>
    <t>RMS/Cow Roast</t>
  </si>
  <si>
    <t>Blues</t>
  </si>
  <si>
    <t>Centaurs</t>
  </si>
  <si>
    <t>Old Walcountians Club</t>
  </si>
  <si>
    <t>Woollam Playing Fields</t>
  </si>
  <si>
    <t>Regent's Park</t>
  </si>
  <si>
    <t>Hatch End Hawks</t>
  </si>
  <si>
    <t>Barnes Sports Club</t>
  </si>
  <si>
    <t>St Bart's School</t>
  </si>
  <si>
    <t xml:space="preserve">LEH </t>
  </si>
  <si>
    <t>Rearrange Date</t>
  </si>
  <si>
    <t>LEH</t>
  </si>
  <si>
    <t>Points</t>
  </si>
  <si>
    <t>(score)</t>
  </si>
  <si>
    <t>v</t>
  </si>
  <si>
    <t>Blackheath Storm</t>
  </si>
  <si>
    <t>Cobham</t>
  </si>
  <si>
    <t>Clapham</t>
  </si>
  <si>
    <t>West London 2</t>
  </si>
  <si>
    <t>Royal Holloway</t>
  </si>
  <si>
    <t>Welwyn</t>
  </si>
  <si>
    <t>Caterham Cougars</t>
  </si>
  <si>
    <t>Reading Wildcats</t>
  </si>
  <si>
    <t>Hitchin Sprites</t>
  </si>
  <si>
    <t>Old Caterhamians Sports Club</t>
  </si>
  <si>
    <t>Haydons Road Recreation Ground</t>
  </si>
  <si>
    <t>Old Surbitonians Memorial Ground</t>
  </si>
  <si>
    <t>Reigate Priory</t>
  </si>
  <si>
    <t>Reigate Priory Cricket Club</t>
  </si>
  <si>
    <t>Royal Holloway Sports Centre</t>
  </si>
  <si>
    <t>Blueharts Hockey Club</t>
  </si>
  <si>
    <t>Prudential Ibis Sports Club</t>
  </si>
  <si>
    <t>Sir Frederic Osborn School</t>
  </si>
  <si>
    <t>For</t>
  </si>
  <si>
    <t>Against</t>
  </si>
  <si>
    <t>Played</t>
  </si>
  <si>
    <t>Won</t>
  </si>
  <si>
    <t>Lost</t>
  </si>
  <si>
    <t>Home \ Away</t>
  </si>
  <si>
    <t>Work area:</t>
  </si>
  <si>
    <t>Columns on fixtures page: B=date, D=home, E=home goals, F=v, G=away goals, H=away</t>
  </si>
  <si>
    <t>A</t>
  </si>
  <si>
    <t>Conceded loss</t>
  </si>
  <si>
    <t>cl</t>
  </si>
  <si>
    <t>Conceded win</t>
  </si>
  <si>
    <t>cw</t>
  </si>
  <si>
    <t>Draw</t>
  </si>
  <si>
    <t>d</t>
  </si>
  <si>
    <t>Loss</t>
  </si>
  <si>
    <t>l</t>
  </si>
  <si>
    <t>Win</t>
  </si>
  <si>
    <t>w</t>
  </si>
  <si>
    <t>cl2</t>
  </si>
  <si>
    <t>cl3</t>
  </si>
  <si>
    <t>5 for a win; 3 for a draw; 1 for a loss if the team scores half the goals of the opposition or more; 0 for all other loses; -1 to -3 for conceded games, depending on cancellation notice.</t>
  </si>
  <si>
    <t>W</t>
  </si>
  <si>
    <t>D</t>
  </si>
  <si>
    <t>F</t>
  </si>
  <si>
    <t>L</t>
  </si>
  <si>
    <t>Pts</t>
  </si>
  <si>
    <t>Points lookup table:</t>
  </si>
  <si>
    <t>HW</t>
  </si>
  <si>
    <t>HL</t>
  </si>
  <si>
    <t>HD</t>
  </si>
  <si>
    <t>HPts</t>
  </si>
  <si>
    <t>Away win</t>
  </si>
  <si>
    <t>Away draw</t>
  </si>
  <si>
    <t>Away loss</t>
  </si>
  <si>
    <t>Away Pts</t>
  </si>
  <si>
    <t>Away goals for</t>
  </si>
  <si>
    <t>Away goals against</t>
  </si>
  <si>
    <t>HGF</t>
  </si>
  <si>
    <t>HGA</t>
  </si>
  <si>
    <t>#</t>
  </si>
  <si>
    <t>Table</t>
  </si>
  <si>
    <t>Markers for SUMIFS - home goals for/against</t>
  </si>
  <si>
    <t>Home W/L</t>
  </si>
  <si>
    <t>DO NOT ENTER SCORES HERE – THEY GO ON THE 'Fixtures' SHEET</t>
  </si>
  <si>
    <t>Rank</t>
  </si>
  <si>
    <t>Home team results/points and if home or away win</t>
  </si>
  <si>
    <t>Away team results/points</t>
  </si>
  <si>
    <t>Find row of game on Fixtures sheet</t>
  </si>
  <si>
    <t>Enter scores, 'p' if postponed, or for conceeded games enter 'cw' for the winner, and 'cl', 'cl2', or 'cl3' for the loser for 1, 2 or 3 penalty points respectively.</t>
  </si>
  <si>
    <t>Pos</t>
  </si>
  <si>
    <t>Team</t>
  </si>
  <si>
    <t>Drawn</t>
  </si>
  <si>
    <t>+/-</t>
  </si>
  <si>
    <t>col:</t>
  </si>
  <si>
    <t>Ord</t>
  </si>
  <si>
    <t>n/a</t>
  </si>
  <si>
    <t>heading:</t>
  </si>
  <si>
    <t>Match col</t>
  </si>
  <si>
    <t>Division 1</t>
  </si>
  <si>
    <t>Premier Division</t>
  </si>
  <si>
    <t>p</t>
  </si>
  <si>
    <t>(postponed to 25 Nov)</t>
  </si>
  <si>
    <t>Deduct</t>
  </si>
  <si>
    <t>Deductions</t>
  </si>
  <si>
    <t>Reasons</t>
  </si>
  <si>
    <t>Non-cancellation Deductions</t>
  </si>
  <si>
    <t>HDed</t>
  </si>
  <si>
    <t>Away deduct</t>
  </si>
  <si>
    <t>Penalties for cancelled games go on the Fixtures sheets (cl,cl2,cl3) - other deduction (e.g. rule violations) go here.</t>
  </si>
  <si>
    <t>Make sure you enter positive numbers.</t>
  </si>
  <si>
    <t>Scores not sent in on time</t>
  </si>
  <si>
    <t>Postponed due to bad weather</t>
  </si>
  <si>
    <t>Postponed due to bad weather - rearranged for 25th November</t>
  </si>
  <si>
    <t>Postponed due to bad weather - rearranged for 9th Dec</t>
  </si>
</sst>
</file>

<file path=xl/styles.xml><?xml version="1.0" encoding="utf-8"?>
<styleSheet xmlns="http://schemas.openxmlformats.org/spreadsheetml/2006/main">
  <numFmts count="2">
    <numFmt numFmtId="164" formatCode="0_ ;[Red]\-0\ "/>
    <numFmt numFmtId="165" formatCode="m/d/yyyy;@"/>
  </numFmts>
  <fonts count="1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3"/>
      <color rgb="FFAB4721"/>
      <name val="Arial"/>
      <family val="2"/>
    </font>
    <font>
      <sz val="12"/>
      <color rgb="FF686868"/>
      <name val="Verdana"/>
      <family val="2"/>
    </font>
    <font>
      <sz val="11"/>
      <color rgb="FF68686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Arial MT"/>
      <family val="2"/>
    </font>
    <font>
      <sz val="10"/>
      <name val="Arial MT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</cellStyleXfs>
  <cellXfs count="15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/>
    <xf numFmtId="1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14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14" fontId="0" fillId="0" borderId="13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7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22" xfId="0" applyNumberFormat="1" applyBorder="1"/>
    <xf numFmtId="0" fontId="0" fillId="0" borderId="22" xfId="0" applyBorder="1"/>
    <xf numFmtId="0" fontId="0" fillId="0" borderId="23" xfId="0" applyBorder="1"/>
    <xf numFmtId="14" fontId="0" fillId="0" borderId="19" xfId="0" applyNumberFormat="1" applyBorder="1"/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0" xfId="0" applyFont="1"/>
    <xf numFmtId="0" fontId="4" fillId="0" borderId="0" xfId="0" applyFont="1" applyAlignment="1">
      <alignment horizontal="left" wrapText="1"/>
    </xf>
    <xf numFmtId="0" fontId="0" fillId="0" borderId="22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19" xfId="0" applyFont="1" applyBorder="1"/>
    <xf numFmtId="0" fontId="1" fillId="0" borderId="3" xfId="0" applyFont="1" applyBorder="1"/>
    <xf numFmtId="0" fontId="1" fillId="0" borderId="22" xfId="0" applyFont="1" applyBorder="1"/>
    <xf numFmtId="0" fontId="1" fillId="0" borderId="13" xfId="0" applyFont="1" applyBorder="1"/>
    <xf numFmtId="0" fontId="1" fillId="0" borderId="16" xfId="0" applyFont="1" applyBorder="1"/>
    <xf numFmtId="0" fontId="0" fillId="0" borderId="2" xfId="0" applyBorder="1"/>
    <xf numFmtId="0" fontId="8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Protection="1"/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0" fillId="0" borderId="0" xfId="0" applyAlignment="1">
      <alignment horizontal="center"/>
    </xf>
    <xf numFmtId="0" fontId="0" fillId="0" borderId="0" xfId="0" applyFont="1" applyFill="1" applyAlignment="1" applyProtection="1">
      <alignment horizontal="center"/>
      <protection locked="0"/>
    </xf>
    <xf numFmtId="0" fontId="11" fillId="3" borderId="0" xfId="1" applyAlignment="1">
      <alignment horizontal="center"/>
    </xf>
    <xf numFmtId="0" fontId="10" fillId="4" borderId="0" xfId="2" applyAlignment="1">
      <alignment horizontal="center"/>
    </xf>
    <xf numFmtId="0" fontId="8" fillId="0" borderId="2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0" fillId="4" borderId="3" xfId="2" applyBorder="1"/>
    <xf numFmtId="0" fontId="10" fillId="4" borderId="0" xfId="2"/>
    <xf numFmtId="0" fontId="15" fillId="0" borderId="27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32" xfId="0" applyBorder="1"/>
    <xf numFmtId="0" fontId="8" fillId="0" borderId="0" xfId="0" applyFont="1" applyBorder="1" applyAlignment="1">
      <alignment horizontal="left"/>
    </xf>
    <xf numFmtId="0" fontId="14" fillId="0" borderId="3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" xfId="0" applyBorder="1" applyAlignment="1">
      <alignment horizontal="center"/>
    </xf>
    <xf numFmtId="0" fontId="16" fillId="0" borderId="3" xfId="0" applyNumberFormat="1" applyFont="1" applyFill="1" applyBorder="1" applyAlignment="1" applyProtection="1">
      <alignment horizontal="center"/>
      <protection locked="0"/>
    </xf>
    <xf numFmtId="165" fontId="16" fillId="0" borderId="3" xfId="0" applyNumberFormat="1" applyFont="1" applyFill="1" applyBorder="1" applyAlignment="1"/>
    <xf numFmtId="165" fontId="16" fillId="0" borderId="0" xfId="0" applyNumberFormat="1" applyFont="1" applyFill="1" applyBorder="1" applyAlignment="1"/>
    <xf numFmtId="0" fontId="0" fillId="0" borderId="3" xfId="0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3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4" fillId="0" borderId="31" xfId="0" applyFont="1" applyBorder="1" applyAlignment="1">
      <alignment horizontal="center"/>
    </xf>
    <xf numFmtId="0" fontId="0" fillId="0" borderId="35" xfId="0" applyBorder="1"/>
    <xf numFmtId="0" fontId="13" fillId="0" borderId="0" xfId="0" applyFont="1" applyBorder="1" applyAlignment="1">
      <alignment horizontal="center"/>
    </xf>
    <xf numFmtId="0" fontId="14" fillId="0" borderId="3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2" applyFont="1" applyBorder="1"/>
    <xf numFmtId="0" fontId="0" fillId="4" borderId="0" xfId="2" applyFont="1"/>
    <xf numFmtId="0" fontId="0" fillId="4" borderId="3" xfId="2" applyFont="1" applyBorder="1"/>
    <xf numFmtId="0" fontId="10" fillId="4" borderId="36" xfId="2" applyBorder="1"/>
    <xf numFmtId="0" fontId="0" fillId="0" borderId="0" xfId="0" applyAlignment="1" applyProtection="1">
      <alignment horizontal="center"/>
      <protection locked="0"/>
    </xf>
    <xf numFmtId="0" fontId="0" fillId="0" borderId="25" xfId="0" applyBorder="1" applyAlignment="1" applyProtection="1">
      <alignment horizontal="left"/>
      <protection locked="0"/>
    </xf>
    <xf numFmtId="0" fontId="0" fillId="0" borderId="26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4" fillId="0" borderId="3" xfId="0" applyFont="1" applyBorder="1" applyAlignment="1">
      <alignment horizontal="center"/>
    </xf>
    <xf numFmtId="0" fontId="0" fillId="0" borderId="0" xfId="0" applyFont="1" applyAlignment="1">
      <alignment vertical="top" wrapText="1"/>
    </xf>
    <xf numFmtId="164" fontId="12" fillId="0" borderId="0" xfId="0" applyNumberFormat="1" applyFont="1" applyBorder="1" applyProtection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0" xfId="0" applyFont="1" applyBorder="1" applyAlignment="1">
      <alignment horizontal="left"/>
    </xf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wnloads\archive\Rosebowl_2010-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xtures"/>
      <sheetName val="Points"/>
      <sheetName val="Table"/>
      <sheetName val="Setup"/>
    </sheetNames>
    <sheetDataSet>
      <sheetData sheetId="0" refreshError="1"/>
      <sheetData sheetId="1">
        <row r="5">
          <cell r="A5">
            <v>5</v>
          </cell>
          <cell r="B5" t="str">
            <v>Blackheath</v>
          </cell>
          <cell r="F5" t="str">
            <v>cw</v>
          </cell>
          <cell r="G5" t="str">
            <v>cl</v>
          </cell>
          <cell r="H5">
            <v>5</v>
          </cell>
          <cell r="I5">
            <v>7</v>
          </cell>
          <cell r="J5">
            <v>11</v>
          </cell>
          <cell r="K5">
            <v>0</v>
          </cell>
          <cell r="L5" t="str">
            <v>cw</v>
          </cell>
          <cell r="M5" t="str">
            <v>cl</v>
          </cell>
          <cell r="N5">
            <v>5</v>
          </cell>
          <cell r="O5">
            <v>7</v>
          </cell>
          <cell r="P5">
            <v>3</v>
          </cell>
          <cell r="Q5">
            <v>5</v>
          </cell>
          <cell r="R5">
            <v>2</v>
          </cell>
          <cell r="S5">
            <v>15</v>
          </cell>
          <cell r="T5">
            <v>0</v>
          </cell>
          <cell r="U5" t="str">
            <v>cw</v>
          </cell>
          <cell r="V5" t="str">
            <v>cl</v>
          </cell>
          <cell r="W5">
            <v>5</v>
          </cell>
          <cell r="X5">
            <v>2</v>
          </cell>
          <cell r="Y5">
            <v>12</v>
          </cell>
          <cell r="Z5">
            <v>0</v>
          </cell>
          <cell r="AA5">
            <v>6</v>
          </cell>
          <cell r="AB5">
            <v>8</v>
          </cell>
          <cell r="AC5">
            <v>0</v>
          </cell>
          <cell r="AD5" t="str">
            <v>cw</v>
          </cell>
          <cell r="AE5" t="str">
            <v>cl</v>
          </cell>
          <cell r="AF5">
            <v>5</v>
          </cell>
          <cell r="AG5">
            <v>24</v>
          </cell>
          <cell r="AH5">
            <v>49</v>
          </cell>
          <cell r="AI5">
            <v>25</v>
          </cell>
          <cell r="AJ5">
            <v>9</v>
          </cell>
          <cell r="AK5">
            <v>5</v>
          </cell>
          <cell r="AL5">
            <v>0</v>
          </cell>
          <cell r="AM5">
            <v>4</v>
          </cell>
          <cell r="AN5">
            <v>-25</v>
          </cell>
          <cell r="AO5">
            <v>1</v>
          </cell>
          <cell r="AP5">
            <v>249974.99</v>
          </cell>
        </row>
        <row r="6">
          <cell r="A6">
            <v>8</v>
          </cell>
          <cell r="B6" t="str">
            <v>Harpenden</v>
          </cell>
          <cell r="C6" t="str">
            <v>cl</v>
          </cell>
          <cell r="D6" t="str">
            <v>cw</v>
          </cell>
          <cell r="E6">
            <v>-1</v>
          </cell>
          <cell r="I6" t="str">
            <v>cl</v>
          </cell>
          <cell r="J6" t="str">
            <v>cw</v>
          </cell>
          <cell r="K6">
            <v>-1</v>
          </cell>
          <cell r="L6" t="str">
            <v>cw</v>
          </cell>
          <cell r="M6" t="str">
            <v>cl</v>
          </cell>
          <cell r="N6">
            <v>5</v>
          </cell>
          <cell r="O6" t="str">
            <v>cl</v>
          </cell>
          <cell r="P6" t="str">
            <v>cw</v>
          </cell>
          <cell r="Q6">
            <v>-1</v>
          </cell>
          <cell r="R6" t="str">
            <v>cl</v>
          </cell>
          <cell r="S6" t="str">
            <v>cw</v>
          </cell>
          <cell r="T6">
            <v>-1</v>
          </cell>
          <cell r="U6" t="str">
            <v>cl</v>
          </cell>
          <cell r="V6" t="str">
            <v>cw</v>
          </cell>
          <cell r="W6">
            <v>-1</v>
          </cell>
          <cell r="X6" t="str">
            <v>cl</v>
          </cell>
          <cell r="Y6" t="str">
            <v>cw</v>
          </cell>
          <cell r="Z6">
            <v>-1</v>
          </cell>
          <cell r="AA6" t="str">
            <v>cl</v>
          </cell>
          <cell r="AB6" t="str">
            <v>cw</v>
          </cell>
          <cell r="AC6">
            <v>-1</v>
          </cell>
          <cell r="AD6" t="str">
            <v>cw</v>
          </cell>
          <cell r="AE6" t="str">
            <v>cl</v>
          </cell>
          <cell r="AF6">
            <v>5</v>
          </cell>
          <cell r="AG6">
            <v>0</v>
          </cell>
          <cell r="AH6">
            <v>0</v>
          </cell>
          <cell r="AI6">
            <v>3</v>
          </cell>
          <cell r="AJ6">
            <v>9</v>
          </cell>
          <cell r="AK6">
            <v>2</v>
          </cell>
          <cell r="AL6">
            <v>0</v>
          </cell>
          <cell r="AM6">
            <v>7</v>
          </cell>
          <cell r="AN6">
            <v>0</v>
          </cell>
          <cell r="AO6">
            <v>2</v>
          </cell>
          <cell r="AP6">
            <v>29999.98</v>
          </cell>
        </row>
        <row r="7">
          <cell r="A7">
            <v>3</v>
          </cell>
          <cell r="B7" t="str">
            <v>Hatch End</v>
          </cell>
          <cell r="C7">
            <v>11</v>
          </cell>
          <cell r="D7">
            <v>7</v>
          </cell>
          <cell r="E7">
            <v>5</v>
          </cell>
          <cell r="F7" t="str">
            <v>cw</v>
          </cell>
          <cell r="G7" t="str">
            <v>cl</v>
          </cell>
          <cell r="H7">
            <v>5</v>
          </cell>
          <cell r="L7" t="str">
            <v>cw</v>
          </cell>
          <cell r="M7" t="str">
            <v>cl</v>
          </cell>
          <cell r="N7">
            <v>5</v>
          </cell>
          <cell r="O7">
            <v>10</v>
          </cell>
          <cell r="P7">
            <v>6</v>
          </cell>
          <cell r="Q7">
            <v>5</v>
          </cell>
          <cell r="R7">
            <v>9</v>
          </cell>
          <cell r="S7">
            <v>9</v>
          </cell>
          <cell r="T7">
            <v>2</v>
          </cell>
          <cell r="U7">
            <v>9</v>
          </cell>
          <cell r="V7">
            <v>7</v>
          </cell>
          <cell r="W7">
            <v>5</v>
          </cell>
          <cell r="X7">
            <v>7</v>
          </cell>
          <cell r="Y7">
            <v>7</v>
          </cell>
          <cell r="Z7">
            <v>2</v>
          </cell>
          <cell r="AA7">
            <v>5</v>
          </cell>
          <cell r="AB7">
            <v>9</v>
          </cell>
          <cell r="AC7">
            <v>0</v>
          </cell>
          <cell r="AD7" t="str">
            <v>cw</v>
          </cell>
          <cell r="AE7" t="str">
            <v>cl</v>
          </cell>
          <cell r="AF7">
            <v>5</v>
          </cell>
          <cell r="AG7">
            <v>51</v>
          </cell>
          <cell r="AH7">
            <v>45</v>
          </cell>
          <cell r="AI7">
            <v>34</v>
          </cell>
          <cell r="AJ7">
            <v>9</v>
          </cell>
          <cell r="AK7">
            <v>6</v>
          </cell>
          <cell r="AL7">
            <v>2</v>
          </cell>
          <cell r="AM7">
            <v>1</v>
          </cell>
          <cell r="AN7">
            <v>6</v>
          </cell>
          <cell r="AO7">
            <v>3</v>
          </cell>
          <cell r="AP7">
            <v>340005.97</v>
          </cell>
        </row>
        <row r="8">
          <cell r="A8">
            <v>9</v>
          </cell>
          <cell r="B8" t="str">
            <v>Putney</v>
          </cell>
          <cell r="C8" t="str">
            <v>cl</v>
          </cell>
          <cell r="D8" t="str">
            <v>cw</v>
          </cell>
          <cell r="E8">
            <v>-1</v>
          </cell>
          <cell r="F8" t="str">
            <v>cl</v>
          </cell>
          <cell r="G8" t="str">
            <v>cw</v>
          </cell>
          <cell r="H8">
            <v>-1</v>
          </cell>
          <cell r="I8" t="str">
            <v>cl</v>
          </cell>
          <cell r="J8" t="str">
            <v>cw</v>
          </cell>
          <cell r="K8">
            <v>-1</v>
          </cell>
          <cell r="O8" t="str">
            <v>cl</v>
          </cell>
          <cell r="P8" t="str">
            <v>cw</v>
          </cell>
          <cell r="Q8">
            <v>-1</v>
          </cell>
          <cell r="R8" t="str">
            <v>cl</v>
          </cell>
          <cell r="S8" t="str">
            <v>cw</v>
          </cell>
          <cell r="T8">
            <v>-1</v>
          </cell>
          <cell r="U8" t="str">
            <v>cl</v>
          </cell>
          <cell r="V8" t="str">
            <v>cw</v>
          </cell>
          <cell r="W8">
            <v>-1</v>
          </cell>
          <cell r="X8" t="str">
            <v>cl</v>
          </cell>
          <cell r="Y8" t="str">
            <v>cw</v>
          </cell>
          <cell r="Z8">
            <v>-1</v>
          </cell>
          <cell r="AA8" t="str">
            <v>cl</v>
          </cell>
          <cell r="AB8" t="str">
            <v>cw</v>
          </cell>
          <cell r="AC8">
            <v>-1</v>
          </cell>
          <cell r="AD8" t="str">
            <v>cw</v>
          </cell>
          <cell r="AE8" t="str">
            <v>cl</v>
          </cell>
          <cell r="AF8">
            <v>5</v>
          </cell>
          <cell r="AG8">
            <v>0</v>
          </cell>
          <cell r="AH8">
            <v>0</v>
          </cell>
          <cell r="AI8">
            <v>-3</v>
          </cell>
          <cell r="AJ8">
            <v>9</v>
          </cell>
          <cell r="AK8">
            <v>1</v>
          </cell>
          <cell r="AL8">
            <v>0</v>
          </cell>
          <cell r="AM8">
            <v>8</v>
          </cell>
          <cell r="AN8">
            <v>0</v>
          </cell>
          <cell r="AO8">
            <v>4</v>
          </cell>
          <cell r="AP8">
            <v>-30000.04</v>
          </cell>
        </row>
        <row r="9">
          <cell r="A9">
            <v>7</v>
          </cell>
          <cell r="B9" t="str">
            <v>Hitchin</v>
          </cell>
          <cell r="C9">
            <v>3</v>
          </cell>
          <cell r="D9">
            <v>7</v>
          </cell>
          <cell r="E9">
            <v>0</v>
          </cell>
          <cell r="F9" t="str">
            <v>cw</v>
          </cell>
          <cell r="G9" t="str">
            <v>cl</v>
          </cell>
          <cell r="H9">
            <v>5</v>
          </cell>
          <cell r="I9">
            <v>6</v>
          </cell>
          <cell r="J9">
            <v>10</v>
          </cell>
          <cell r="K9">
            <v>0</v>
          </cell>
          <cell r="L9" t="str">
            <v>cw</v>
          </cell>
          <cell r="M9" t="str">
            <v>cl</v>
          </cell>
          <cell r="N9">
            <v>5</v>
          </cell>
          <cell r="R9">
            <v>3</v>
          </cell>
          <cell r="S9">
            <v>18</v>
          </cell>
          <cell r="T9">
            <v>0</v>
          </cell>
          <cell r="U9" t="str">
            <v>cl</v>
          </cell>
          <cell r="V9" t="str">
            <v>cw</v>
          </cell>
          <cell r="W9">
            <v>-1</v>
          </cell>
          <cell r="X9">
            <v>1</v>
          </cell>
          <cell r="Y9">
            <v>15</v>
          </cell>
          <cell r="Z9">
            <v>0</v>
          </cell>
          <cell r="AA9">
            <v>4</v>
          </cell>
          <cell r="AB9">
            <v>7</v>
          </cell>
          <cell r="AC9">
            <v>0</v>
          </cell>
          <cell r="AD9" t="str">
            <v>cw</v>
          </cell>
          <cell r="AE9" t="str">
            <v>cl</v>
          </cell>
          <cell r="AF9">
            <v>5</v>
          </cell>
          <cell r="AG9">
            <v>17</v>
          </cell>
          <cell r="AH9">
            <v>57</v>
          </cell>
          <cell r="AI9">
            <v>14</v>
          </cell>
          <cell r="AJ9">
            <v>9</v>
          </cell>
          <cell r="AK9">
            <v>3</v>
          </cell>
          <cell r="AL9">
            <v>0</v>
          </cell>
          <cell r="AM9">
            <v>6</v>
          </cell>
          <cell r="AN9">
            <v>-40</v>
          </cell>
          <cell r="AO9">
            <v>5</v>
          </cell>
          <cell r="AP9">
            <v>139959.95000000001</v>
          </cell>
        </row>
        <row r="10">
          <cell r="A10">
            <v>1</v>
          </cell>
          <cell r="B10" t="str">
            <v>Blues</v>
          </cell>
          <cell r="C10">
            <v>15</v>
          </cell>
          <cell r="D10">
            <v>2</v>
          </cell>
          <cell r="E10">
            <v>5</v>
          </cell>
          <cell r="F10" t="str">
            <v>cw</v>
          </cell>
          <cell r="G10" t="str">
            <v>cl</v>
          </cell>
          <cell r="H10">
            <v>5</v>
          </cell>
          <cell r="I10">
            <v>9</v>
          </cell>
          <cell r="J10">
            <v>9</v>
          </cell>
          <cell r="K10">
            <v>2</v>
          </cell>
          <cell r="L10" t="str">
            <v>cw</v>
          </cell>
          <cell r="M10" t="str">
            <v>cl</v>
          </cell>
          <cell r="N10">
            <v>5</v>
          </cell>
          <cell r="O10">
            <v>18</v>
          </cell>
          <cell r="P10">
            <v>3</v>
          </cell>
          <cell r="Q10">
            <v>5</v>
          </cell>
          <cell r="U10" t="str">
            <v>cw</v>
          </cell>
          <cell r="V10" t="str">
            <v>cl</v>
          </cell>
          <cell r="W10">
            <v>5</v>
          </cell>
          <cell r="X10">
            <v>7</v>
          </cell>
          <cell r="Y10">
            <v>3</v>
          </cell>
          <cell r="Z10">
            <v>5</v>
          </cell>
          <cell r="AA10">
            <v>11</v>
          </cell>
          <cell r="AB10">
            <v>9</v>
          </cell>
          <cell r="AC10">
            <v>5</v>
          </cell>
          <cell r="AD10" t="str">
            <v>cw</v>
          </cell>
          <cell r="AE10" t="str">
            <v>cl</v>
          </cell>
          <cell r="AF10">
            <v>5</v>
          </cell>
          <cell r="AG10">
            <v>60</v>
          </cell>
          <cell r="AH10">
            <v>26</v>
          </cell>
          <cell r="AI10">
            <v>42</v>
          </cell>
          <cell r="AJ10">
            <v>9</v>
          </cell>
          <cell r="AK10">
            <v>8</v>
          </cell>
          <cell r="AL10">
            <v>1</v>
          </cell>
          <cell r="AM10">
            <v>0</v>
          </cell>
          <cell r="AN10">
            <v>34</v>
          </cell>
          <cell r="AO10">
            <v>6</v>
          </cell>
          <cell r="AP10">
            <v>420033.94</v>
          </cell>
        </row>
        <row r="11">
          <cell r="A11">
            <v>6</v>
          </cell>
          <cell r="B11" t="str">
            <v>Caterham Cougars</v>
          </cell>
          <cell r="C11" t="str">
            <v>cl</v>
          </cell>
          <cell r="D11" t="str">
            <v>cw</v>
          </cell>
          <cell r="E11">
            <v>-1</v>
          </cell>
          <cell r="F11" t="str">
            <v>cw</v>
          </cell>
          <cell r="G11" t="str">
            <v>cl</v>
          </cell>
          <cell r="H11">
            <v>5</v>
          </cell>
          <cell r="I11">
            <v>7</v>
          </cell>
          <cell r="J11">
            <v>9</v>
          </cell>
          <cell r="K11">
            <v>0</v>
          </cell>
          <cell r="L11" t="str">
            <v>cw</v>
          </cell>
          <cell r="M11" t="str">
            <v>cl</v>
          </cell>
          <cell r="N11">
            <v>5</v>
          </cell>
          <cell r="O11" t="str">
            <v>cw</v>
          </cell>
          <cell r="P11" t="str">
            <v>cl</v>
          </cell>
          <cell r="Q11">
            <v>5</v>
          </cell>
          <cell r="R11" t="str">
            <v>cl</v>
          </cell>
          <cell r="S11" t="str">
            <v>cw</v>
          </cell>
          <cell r="T11">
            <v>-1</v>
          </cell>
          <cell r="U11" t="str">
            <v/>
          </cell>
          <cell r="V11" t="str">
            <v/>
          </cell>
          <cell r="W11" t="str">
            <v/>
          </cell>
          <cell r="X11">
            <v>6</v>
          </cell>
          <cell r="Y11">
            <v>19</v>
          </cell>
          <cell r="Z11">
            <v>0</v>
          </cell>
          <cell r="AA11">
            <v>5</v>
          </cell>
          <cell r="AB11">
            <v>17</v>
          </cell>
          <cell r="AC11">
            <v>0</v>
          </cell>
          <cell r="AD11" t="str">
            <v>cw</v>
          </cell>
          <cell r="AE11" t="str">
            <v>cl</v>
          </cell>
          <cell r="AF11">
            <v>5</v>
          </cell>
          <cell r="AG11">
            <v>18</v>
          </cell>
          <cell r="AH11">
            <v>45</v>
          </cell>
          <cell r="AI11">
            <v>18</v>
          </cell>
          <cell r="AJ11">
            <v>9</v>
          </cell>
          <cell r="AK11">
            <v>4</v>
          </cell>
          <cell r="AL11">
            <v>0</v>
          </cell>
          <cell r="AM11">
            <v>5</v>
          </cell>
          <cell r="AN11">
            <v>-27</v>
          </cell>
          <cell r="AO11">
            <v>7</v>
          </cell>
          <cell r="AP11">
            <v>179972.93</v>
          </cell>
        </row>
        <row r="12">
          <cell r="A12">
            <v>4</v>
          </cell>
          <cell r="B12" t="str">
            <v>West London</v>
          </cell>
          <cell r="C12">
            <v>12</v>
          </cell>
          <cell r="D12">
            <v>2</v>
          </cell>
          <cell r="E12">
            <v>5</v>
          </cell>
          <cell r="F12" t="str">
            <v>cw</v>
          </cell>
          <cell r="G12" t="str">
            <v>cl</v>
          </cell>
          <cell r="H12">
            <v>5</v>
          </cell>
          <cell r="I12">
            <v>7</v>
          </cell>
          <cell r="J12">
            <v>7</v>
          </cell>
          <cell r="K12">
            <v>2</v>
          </cell>
          <cell r="L12" t="str">
            <v>cw</v>
          </cell>
          <cell r="M12" t="str">
            <v>cl</v>
          </cell>
          <cell r="N12">
            <v>5</v>
          </cell>
          <cell r="O12">
            <v>15</v>
          </cell>
          <cell r="P12">
            <v>1</v>
          </cell>
          <cell r="Q12">
            <v>5</v>
          </cell>
          <cell r="R12">
            <v>3</v>
          </cell>
          <cell r="S12">
            <v>7</v>
          </cell>
          <cell r="T12">
            <v>0</v>
          </cell>
          <cell r="U12">
            <v>19</v>
          </cell>
          <cell r="V12">
            <v>6</v>
          </cell>
          <cell r="W12">
            <v>5</v>
          </cell>
          <cell r="X12" t="str">
            <v/>
          </cell>
          <cell r="Y12" t="str">
            <v/>
          </cell>
          <cell r="Z12" t="str">
            <v/>
          </cell>
          <cell r="AA12">
            <v>5</v>
          </cell>
          <cell r="AB12">
            <v>6</v>
          </cell>
          <cell r="AC12">
            <v>0</v>
          </cell>
          <cell r="AD12" t="str">
            <v>cw</v>
          </cell>
          <cell r="AE12" t="str">
            <v>cl</v>
          </cell>
          <cell r="AF12">
            <v>5</v>
          </cell>
          <cell r="AG12">
            <v>61</v>
          </cell>
          <cell r="AH12">
            <v>29</v>
          </cell>
          <cell r="AI12">
            <v>32</v>
          </cell>
          <cell r="AJ12">
            <v>9</v>
          </cell>
          <cell r="AK12">
            <v>6</v>
          </cell>
          <cell r="AL12">
            <v>1</v>
          </cell>
          <cell r="AM12">
            <v>2</v>
          </cell>
          <cell r="AN12">
            <v>32</v>
          </cell>
          <cell r="AO12">
            <v>8</v>
          </cell>
          <cell r="AP12">
            <v>320031.92</v>
          </cell>
        </row>
        <row r="13">
          <cell r="A13">
            <v>2</v>
          </cell>
          <cell r="B13" t="str">
            <v>Clapham</v>
          </cell>
          <cell r="C13">
            <v>8</v>
          </cell>
          <cell r="D13">
            <v>6</v>
          </cell>
          <cell r="E13">
            <v>5</v>
          </cell>
          <cell r="F13" t="str">
            <v>cw</v>
          </cell>
          <cell r="G13" t="str">
            <v>cl</v>
          </cell>
          <cell r="H13">
            <v>5</v>
          </cell>
          <cell r="I13">
            <v>9</v>
          </cell>
          <cell r="J13">
            <v>5</v>
          </cell>
          <cell r="K13">
            <v>5</v>
          </cell>
          <cell r="L13" t="str">
            <v>cw</v>
          </cell>
          <cell r="M13" t="str">
            <v>cl</v>
          </cell>
          <cell r="N13">
            <v>5</v>
          </cell>
          <cell r="O13">
            <v>7</v>
          </cell>
          <cell r="P13">
            <v>4</v>
          </cell>
          <cell r="Q13">
            <v>5</v>
          </cell>
          <cell r="R13">
            <v>9</v>
          </cell>
          <cell r="S13">
            <v>11</v>
          </cell>
          <cell r="T13">
            <v>0</v>
          </cell>
          <cell r="U13">
            <v>17</v>
          </cell>
          <cell r="V13">
            <v>5</v>
          </cell>
          <cell r="W13">
            <v>5</v>
          </cell>
          <cell r="X13">
            <v>6</v>
          </cell>
          <cell r="Y13">
            <v>5</v>
          </cell>
          <cell r="Z13">
            <v>5</v>
          </cell>
          <cell r="AA13" t="str">
            <v/>
          </cell>
          <cell r="AB13" t="str">
            <v/>
          </cell>
          <cell r="AC13" t="str">
            <v/>
          </cell>
          <cell r="AD13" t="str">
            <v>cw</v>
          </cell>
          <cell r="AE13" t="str">
            <v>cl</v>
          </cell>
          <cell r="AF13">
            <v>5</v>
          </cell>
          <cell r="AG13">
            <v>56</v>
          </cell>
          <cell r="AH13">
            <v>36</v>
          </cell>
          <cell r="AI13">
            <v>40</v>
          </cell>
          <cell r="AJ13">
            <v>9</v>
          </cell>
          <cell r="AK13">
            <v>8</v>
          </cell>
          <cell r="AL13">
            <v>0</v>
          </cell>
          <cell r="AM13">
            <v>1</v>
          </cell>
          <cell r="AN13">
            <v>20</v>
          </cell>
          <cell r="AO13">
            <v>9</v>
          </cell>
          <cell r="AP13">
            <v>400019.91</v>
          </cell>
        </row>
        <row r="14">
          <cell r="A14">
            <v>10</v>
          </cell>
          <cell r="B14" t="str">
            <v>Centaurs</v>
          </cell>
          <cell r="C14" t="str">
            <v>cl</v>
          </cell>
          <cell r="D14" t="str">
            <v>cw</v>
          </cell>
          <cell r="E14">
            <v>-1</v>
          </cell>
          <cell r="F14" t="str">
            <v>cl</v>
          </cell>
          <cell r="G14" t="str">
            <v>cw</v>
          </cell>
          <cell r="H14">
            <v>-1</v>
          </cell>
          <cell r="I14" t="str">
            <v>cl</v>
          </cell>
          <cell r="J14" t="str">
            <v>cw</v>
          </cell>
          <cell r="K14">
            <v>-1</v>
          </cell>
          <cell r="L14" t="str">
            <v>cl</v>
          </cell>
          <cell r="M14" t="str">
            <v>cw</v>
          </cell>
          <cell r="N14">
            <v>-1</v>
          </cell>
          <cell r="O14" t="str">
            <v>cl</v>
          </cell>
          <cell r="P14" t="str">
            <v>cw</v>
          </cell>
          <cell r="Q14">
            <v>-1</v>
          </cell>
          <cell r="R14" t="str">
            <v>cl</v>
          </cell>
          <cell r="S14" t="str">
            <v>cw</v>
          </cell>
          <cell r="T14">
            <v>-1</v>
          </cell>
          <cell r="U14" t="str">
            <v>cl</v>
          </cell>
          <cell r="V14" t="str">
            <v>cw</v>
          </cell>
          <cell r="W14">
            <v>-1</v>
          </cell>
          <cell r="X14" t="str">
            <v>cl</v>
          </cell>
          <cell r="Y14" t="str">
            <v>cw</v>
          </cell>
          <cell r="Z14">
            <v>-1</v>
          </cell>
          <cell r="AA14" t="str">
            <v>cl</v>
          </cell>
          <cell r="AB14" t="str">
            <v>cw</v>
          </cell>
          <cell r="AC14">
            <v>-1</v>
          </cell>
          <cell r="AD14" t="str">
            <v/>
          </cell>
          <cell r="AE14" t="str">
            <v/>
          </cell>
          <cell r="AF14" t="str">
            <v/>
          </cell>
          <cell r="AG14">
            <v>0</v>
          </cell>
          <cell r="AH14">
            <v>0</v>
          </cell>
          <cell r="AI14">
            <v>-9</v>
          </cell>
          <cell r="AJ14">
            <v>9</v>
          </cell>
          <cell r="AK14">
            <v>0</v>
          </cell>
          <cell r="AL14">
            <v>0</v>
          </cell>
          <cell r="AM14">
            <v>9</v>
          </cell>
          <cell r="AN14">
            <v>0</v>
          </cell>
          <cell r="AO14">
            <v>10</v>
          </cell>
          <cell r="AP14">
            <v>-90000.1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opLeftCell="A10" zoomScale="85" zoomScaleNormal="85" workbookViewId="0">
      <selection activeCell="L24" sqref="L24"/>
    </sheetView>
  </sheetViews>
  <sheetFormatPr defaultRowHeight="15"/>
  <cols>
    <col min="1" max="1" width="3" bestFit="1" customWidth="1"/>
    <col min="2" max="2" width="11.5703125" customWidth="1"/>
    <col min="3" max="3" width="6.140625" customWidth="1"/>
    <col min="4" max="4" width="21" bestFit="1" customWidth="1"/>
    <col min="5" max="5" width="6.5703125" style="3" bestFit="1" customWidth="1"/>
    <col min="6" max="6" width="3.7109375" customWidth="1"/>
    <col min="7" max="7" width="6.5703125" style="3" bestFit="1" customWidth="1"/>
    <col min="8" max="8" width="21" bestFit="1" customWidth="1"/>
    <col min="9" max="9" width="24.85546875" bestFit="1" customWidth="1"/>
    <col min="10" max="10" width="6.42578125" bestFit="1" customWidth="1"/>
    <col min="12" max="12" width="44.28515625" customWidth="1"/>
  </cols>
  <sheetData>
    <row r="1" spans="1:12" ht="15.75" thickBot="1">
      <c r="B1" t="s">
        <v>0</v>
      </c>
      <c r="D1" s="10" t="s">
        <v>5</v>
      </c>
      <c r="E1" s="61" t="s">
        <v>27</v>
      </c>
      <c r="F1" s="5"/>
      <c r="G1" s="61" t="s">
        <v>27</v>
      </c>
      <c r="H1" s="17" t="s">
        <v>6</v>
      </c>
      <c r="I1" s="10" t="s">
        <v>7</v>
      </c>
      <c r="J1" s="17" t="s">
        <v>8</v>
      </c>
    </row>
    <row r="2" spans="1:12" ht="22.5" customHeight="1" thickTop="1">
      <c r="A2" s="9">
        <v>1</v>
      </c>
      <c r="B2" s="13">
        <v>41175</v>
      </c>
      <c r="C2" s="14" t="s">
        <v>1</v>
      </c>
      <c r="D2" s="9" t="s">
        <v>4</v>
      </c>
      <c r="E2" s="80">
        <v>4</v>
      </c>
      <c r="F2" s="15" t="s">
        <v>28</v>
      </c>
      <c r="G2" s="80">
        <v>15</v>
      </c>
      <c r="H2" s="16" t="s">
        <v>9</v>
      </c>
      <c r="I2" s="9" t="s">
        <v>4</v>
      </c>
      <c r="J2" s="16" t="s">
        <v>10</v>
      </c>
      <c r="L2" s="150" t="s">
        <v>96</v>
      </c>
    </row>
    <row r="3" spans="1:12" ht="22.5" customHeight="1">
      <c r="A3" s="29"/>
      <c r="B3" s="6"/>
      <c r="C3" s="7"/>
      <c r="D3" s="29" t="s">
        <v>11</v>
      </c>
      <c r="E3" s="111">
        <v>12</v>
      </c>
      <c r="F3" s="8" t="s">
        <v>28</v>
      </c>
      <c r="G3" s="111">
        <v>7</v>
      </c>
      <c r="H3" s="30" t="s">
        <v>12</v>
      </c>
      <c r="I3" s="29" t="s">
        <v>22</v>
      </c>
      <c r="J3" s="30" t="s">
        <v>10</v>
      </c>
      <c r="L3" s="150"/>
    </row>
    <row r="4" spans="1:12" ht="22.5" customHeight="1">
      <c r="A4" s="29"/>
      <c r="B4" s="6"/>
      <c r="C4" s="7"/>
      <c r="D4" s="29" t="s">
        <v>20</v>
      </c>
      <c r="E4" s="111">
        <v>11</v>
      </c>
      <c r="F4" s="8" t="s">
        <v>28</v>
      </c>
      <c r="G4" s="111">
        <v>11</v>
      </c>
      <c r="H4" s="30" t="s">
        <v>13</v>
      </c>
      <c r="I4" s="29" t="s">
        <v>14</v>
      </c>
      <c r="J4" s="30" t="s">
        <v>10</v>
      </c>
      <c r="L4" s="150"/>
    </row>
    <row r="5" spans="1:12" ht="22.5" customHeight="1" thickBot="1">
      <c r="A5" s="11"/>
      <c r="B5" s="6"/>
      <c r="C5" s="19"/>
      <c r="D5" s="11" t="s">
        <v>15</v>
      </c>
      <c r="E5" s="111">
        <v>7</v>
      </c>
      <c r="F5" s="20" t="s">
        <v>28</v>
      </c>
      <c r="G5" s="111">
        <v>23</v>
      </c>
      <c r="H5" s="21" t="s">
        <v>16</v>
      </c>
      <c r="I5" s="11" t="s">
        <v>17</v>
      </c>
      <c r="J5" s="21" t="s">
        <v>10</v>
      </c>
    </row>
    <row r="6" spans="1:12" ht="22.5" customHeight="1" thickTop="1">
      <c r="A6" s="9">
        <v>2</v>
      </c>
      <c r="B6" s="13">
        <v>41182</v>
      </c>
      <c r="C6" s="14" t="s">
        <v>1</v>
      </c>
      <c r="D6" s="9" t="s">
        <v>12</v>
      </c>
      <c r="E6" s="80">
        <v>15</v>
      </c>
      <c r="F6" s="15" t="s">
        <v>28</v>
      </c>
      <c r="G6" s="80">
        <v>12</v>
      </c>
      <c r="H6" s="16" t="s">
        <v>4</v>
      </c>
      <c r="I6" s="9" t="s">
        <v>18</v>
      </c>
      <c r="J6" s="16" t="s">
        <v>10</v>
      </c>
    </row>
    <row r="7" spans="1:12" ht="22.5" customHeight="1">
      <c r="A7" s="29"/>
      <c r="B7" s="112"/>
      <c r="C7" s="7"/>
      <c r="D7" s="29" t="s">
        <v>13</v>
      </c>
      <c r="E7" s="111" t="s">
        <v>108</v>
      </c>
      <c r="F7" s="8" t="s">
        <v>28</v>
      </c>
      <c r="G7" s="111" t="s">
        <v>108</v>
      </c>
      <c r="H7" s="30" t="s">
        <v>9</v>
      </c>
      <c r="I7" s="29" t="s">
        <v>19</v>
      </c>
      <c r="J7" s="30" t="s">
        <v>10</v>
      </c>
      <c r="L7" s="113" t="s">
        <v>109</v>
      </c>
    </row>
    <row r="8" spans="1:12" ht="22.5" customHeight="1">
      <c r="A8" s="29"/>
      <c r="B8" s="6"/>
      <c r="C8" s="7"/>
      <c r="D8" s="29" t="s">
        <v>16</v>
      </c>
      <c r="E8" s="116">
        <v>16</v>
      </c>
      <c r="F8" s="8" t="s">
        <v>28</v>
      </c>
      <c r="G8" s="121">
        <v>5</v>
      </c>
      <c r="H8" s="30" t="s">
        <v>11</v>
      </c>
      <c r="I8" s="29" t="s">
        <v>23</v>
      </c>
      <c r="J8" s="30" t="s">
        <v>10</v>
      </c>
    </row>
    <row r="9" spans="1:12" ht="22.5" customHeight="1" thickBot="1">
      <c r="A9" s="11"/>
      <c r="B9" s="6"/>
      <c r="C9" s="19"/>
      <c r="D9" s="11" t="s">
        <v>15</v>
      </c>
      <c r="E9" s="117">
        <v>9</v>
      </c>
      <c r="F9" s="20" t="s">
        <v>28</v>
      </c>
      <c r="G9" s="122">
        <v>8</v>
      </c>
      <c r="H9" s="21" t="s">
        <v>20</v>
      </c>
      <c r="I9" s="11" t="s">
        <v>17</v>
      </c>
      <c r="J9" s="21" t="s">
        <v>10</v>
      </c>
    </row>
    <row r="10" spans="1:12" ht="22.5" customHeight="1" thickTop="1">
      <c r="A10" s="9">
        <v>3</v>
      </c>
      <c r="B10" s="13">
        <v>41189</v>
      </c>
      <c r="C10" s="14" t="s">
        <v>1</v>
      </c>
      <c r="D10" s="9" t="s">
        <v>4</v>
      </c>
      <c r="E10" s="115">
        <v>20</v>
      </c>
      <c r="F10" s="15" t="s">
        <v>28</v>
      </c>
      <c r="G10" s="120">
        <v>8</v>
      </c>
      <c r="H10" s="16" t="s">
        <v>13</v>
      </c>
      <c r="I10" s="9" t="s">
        <v>4</v>
      </c>
      <c r="J10" s="16" t="s">
        <v>10</v>
      </c>
    </row>
    <row r="11" spans="1:12" ht="22.5" customHeight="1">
      <c r="A11" s="29"/>
      <c r="B11" s="6"/>
      <c r="C11" s="7"/>
      <c r="D11" s="29" t="s">
        <v>12</v>
      </c>
      <c r="E11" s="116">
        <v>10</v>
      </c>
      <c r="F11" s="8" t="s">
        <v>28</v>
      </c>
      <c r="G11" s="121">
        <v>12</v>
      </c>
      <c r="H11" s="30" t="s">
        <v>16</v>
      </c>
      <c r="I11" s="29" t="s">
        <v>18</v>
      </c>
      <c r="J11" s="30" t="s">
        <v>10</v>
      </c>
    </row>
    <row r="12" spans="1:12" ht="22.5" customHeight="1">
      <c r="A12" s="29"/>
      <c r="B12" s="6"/>
      <c r="C12" s="7"/>
      <c r="D12" s="29" t="s">
        <v>9</v>
      </c>
      <c r="E12" s="116">
        <v>16</v>
      </c>
      <c r="F12" s="8" t="s">
        <v>28</v>
      </c>
      <c r="G12" s="121">
        <v>8</v>
      </c>
      <c r="H12" s="30" t="s">
        <v>15</v>
      </c>
      <c r="I12" s="29" t="s">
        <v>21</v>
      </c>
      <c r="J12" s="30" t="s">
        <v>10</v>
      </c>
    </row>
    <row r="13" spans="1:12" ht="22.5" customHeight="1" thickBot="1">
      <c r="A13" s="11"/>
      <c r="B13" s="6"/>
      <c r="C13" s="19"/>
      <c r="D13" s="11" t="s">
        <v>11</v>
      </c>
      <c r="E13" s="117">
        <v>11</v>
      </c>
      <c r="F13" s="20" t="s">
        <v>28</v>
      </c>
      <c r="G13" s="122">
        <v>8</v>
      </c>
      <c r="H13" s="21" t="s">
        <v>20</v>
      </c>
      <c r="I13" s="11" t="s">
        <v>22</v>
      </c>
      <c r="J13" s="21" t="s">
        <v>10</v>
      </c>
    </row>
    <row r="14" spans="1:12" ht="22.5" customHeight="1" thickTop="1">
      <c r="A14" s="9">
        <v>4</v>
      </c>
      <c r="B14" s="13">
        <v>41196</v>
      </c>
      <c r="C14" s="14" t="s">
        <v>1</v>
      </c>
      <c r="D14" s="9" t="s">
        <v>16</v>
      </c>
      <c r="E14" s="115">
        <v>7</v>
      </c>
      <c r="F14" s="15" t="s">
        <v>28</v>
      </c>
      <c r="G14" s="120">
        <v>9</v>
      </c>
      <c r="H14" s="16" t="s">
        <v>4</v>
      </c>
      <c r="I14" s="9" t="s">
        <v>23</v>
      </c>
      <c r="J14" s="16" t="s">
        <v>10</v>
      </c>
    </row>
    <row r="15" spans="1:12" ht="22.5" customHeight="1">
      <c r="A15" s="29"/>
      <c r="B15" s="6"/>
      <c r="C15" s="7"/>
      <c r="D15" s="29" t="s">
        <v>15</v>
      </c>
      <c r="E15" s="116">
        <v>9</v>
      </c>
      <c r="F15" s="8" t="s">
        <v>28</v>
      </c>
      <c r="G15" s="121">
        <v>5</v>
      </c>
      <c r="H15" s="30" t="s">
        <v>13</v>
      </c>
      <c r="I15" s="29" t="s">
        <v>17</v>
      </c>
      <c r="J15" s="30" t="s">
        <v>10</v>
      </c>
    </row>
    <row r="16" spans="1:12" ht="22.5" customHeight="1">
      <c r="A16" s="29"/>
      <c r="B16" s="6"/>
      <c r="C16" s="7"/>
      <c r="D16" s="31" t="s">
        <v>20</v>
      </c>
      <c r="E16" s="118" t="s">
        <v>59</v>
      </c>
      <c r="F16" s="8" t="s">
        <v>28</v>
      </c>
      <c r="G16" s="123" t="s">
        <v>67</v>
      </c>
      <c r="H16" s="32" t="s">
        <v>12</v>
      </c>
      <c r="I16" s="29" t="s">
        <v>14</v>
      </c>
      <c r="J16" s="32" t="s">
        <v>10</v>
      </c>
    </row>
    <row r="17" spans="1:12" ht="22.5" customHeight="1" thickBot="1">
      <c r="A17" s="11"/>
      <c r="B17" s="6"/>
      <c r="C17" s="19"/>
      <c r="D17" s="26" t="s">
        <v>11</v>
      </c>
      <c r="E17" s="119">
        <v>5</v>
      </c>
      <c r="F17" s="20" t="s">
        <v>28</v>
      </c>
      <c r="G17" s="124">
        <v>11</v>
      </c>
      <c r="H17" s="27" t="s">
        <v>9</v>
      </c>
      <c r="I17" s="11" t="s">
        <v>22</v>
      </c>
      <c r="J17" s="27" t="s">
        <v>10</v>
      </c>
    </row>
    <row r="18" spans="1:12" ht="22.5" customHeight="1" thickTop="1">
      <c r="A18" s="9">
        <v>5</v>
      </c>
      <c r="B18" s="13">
        <v>41203</v>
      </c>
      <c r="C18" s="14" t="s">
        <v>1</v>
      </c>
      <c r="D18" s="9" t="s">
        <v>20</v>
      </c>
      <c r="E18" s="115">
        <v>3</v>
      </c>
      <c r="F18" s="15" t="s">
        <v>28</v>
      </c>
      <c r="G18" s="120">
        <v>20</v>
      </c>
      <c r="H18" s="16" t="s">
        <v>4</v>
      </c>
      <c r="I18" s="9" t="s">
        <v>14</v>
      </c>
      <c r="J18" s="16" t="s">
        <v>10</v>
      </c>
    </row>
    <row r="19" spans="1:12" ht="22.5" customHeight="1">
      <c r="A19" s="29"/>
      <c r="B19" s="6"/>
      <c r="C19" s="7"/>
      <c r="D19" s="29" t="s">
        <v>11</v>
      </c>
      <c r="E19" s="116">
        <v>7</v>
      </c>
      <c r="F19" s="8" t="s">
        <v>28</v>
      </c>
      <c r="G19" s="121">
        <v>7</v>
      </c>
      <c r="H19" s="30" t="s">
        <v>15</v>
      </c>
      <c r="I19" s="29" t="s">
        <v>22</v>
      </c>
      <c r="J19" s="30" t="s">
        <v>10</v>
      </c>
    </row>
    <row r="20" spans="1:12" ht="22.5" customHeight="1">
      <c r="A20" s="29"/>
      <c r="B20" s="6"/>
      <c r="C20" s="7"/>
      <c r="D20" s="29" t="s">
        <v>9</v>
      </c>
      <c r="E20" s="116">
        <v>2</v>
      </c>
      <c r="F20" s="8" t="s">
        <v>28</v>
      </c>
      <c r="G20" s="121">
        <v>9</v>
      </c>
      <c r="H20" s="30" t="s">
        <v>16</v>
      </c>
      <c r="I20" s="29" t="s">
        <v>21</v>
      </c>
      <c r="J20" s="30" t="s">
        <v>10</v>
      </c>
    </row>
    <row r="21" spans="1:12" ht="22.5" customHeight="1" thickBot="1">
      <c r="A21" s="11"/>
      <c r="B21" s="6"/>
      <c r="C21" s="19"/>
      <c r="D21" s="11" t="s">
        <v>13</v>
      </c>
      <c r="E21" s="117">
        <v>6</v>
      </c>
      <c r="F21" s="20" t="s">
        <v>28</v>
      </c>
      <c r="G21" s="122">
        <v>15</v>
      </c>
      <c r="H21" s="21" t="s">
        <v>12</v>
      </c>
      <c r="I21" s="11" t="s">
        <v>19</v>
      </c>
      <c r="J21" s="21" t="s">
        <v>10</v>
      </c>
    </row>
    <row r="22" spans="1:12" ht="22.5" customHeight="1" thickTop="1">
      <c r="A22" s="9">
        <v>6</v>
      </c>
      <c r="B22" s="13">
        <v>41217</v>
      </c>
      <c r="C22" s="14" t="s">
        <v>1</v>
      </c>
      <c r="D22" s="9" t="s">
        <v>4</v>
      </c>
      <c r="E22" s="120" t="s">
        <v>108</v>
      </c>
      <c r="F22" s="15" t="s">
        <v>28</v>
      </c>
      <c r="G22" s="120" t="s">
        <v>108</v>
      </c>
      <c r="H22" s="16" t="s">
        <v>15</v>
      </c>
      <c r="I22" s="9" t="s">
        <v>4</v>
      </c>
      <c r="J22" s="16" t="s">
        <v>10</v>
      </c>
      <c r="L22" t="s">
        <v>119</v>
      </c>
    </row>
    <row r="23" spans="1:12" ht="22.5" customHeight="1">
      <c r="A23" s="29"/>
      <c r="B23" s="6"/>
      <c r="C23" s="7"/>
      <c r="D23" s="29" t="s">
        <v>16</v>
      </c>
      <c r="E23" s="121" t="s">
        <v>108</v>
      </c>
      <c r="F23" s="114" t="s">
        <v>28</v>
      </c>
      <c r="G23" s="121" t="s">
        <v>108</v>
      </c>
      <c r="H23" s="30" t="s">
        <v>20</v>
      </c>
      <c r="I23" s="29" t="s">
        <v>23</v>
      </c>
      <c r="J23" s="30" t="s">
        <v>10</v>
      </c>
      <c r="L23" t="s">
        <v>120</v>
      </c>
    </row>
    <row r="24" spans="1:12" ht="22.5" customHeight="1">
      <c r="A24" s="29"/>
      <c r="B24" s="6"/>
      <c r="C24" s="7"/>
      <c r="D24" s="29" t="s">
        <v>13</v>
      </c>
      <c r="E24" s="121">
        <v>8</v>
      </c>
      <c r="F24" s="114" t="s">
        <v>28</v>
      </c>
      <c r="G24" s="121">
        <v>3</v>
      </c>
      <c r="H24" s="30" t="s">
        <v>11</v>
      </c>
      <c r="I24" s="29" t="s">
        <v>19</v>
      </c>
      <c r="J24" s="30" t="s">
        <v>10</v>
      </c>
    </row>
    <row r="25" spans="1:12" ht="22.5" customHeight="1" thickBot="1">
      <c r="A25" s="11"/>
      <c r="B25" s="6"/>
      <c r="C25" s="19"/>
      <c r="D25" s="11" t="s">
        <v>12</v>
      </c>
      <c r="E25" s="122">
        <v>10</v>
      </c>
      <c r="F25" s="20" t="s">
        <v>28</v>
      </c>
      <c r="G25" s="122">
        <v>8</v>
      </c>
      <c r="H25" s="21" t="s">
        <v>9</v>
      </c>
      <c r="I25" s="11" t="s">
        <v>18</v>
      </c>
      <c r="J25" s="21" t="s">
        <v>10</v>
      </c>
    </row>
    <row r="26" spans="1:12" ht="22.5" customHeight="1" thickTop="1">
      <c r="A26" s="9">
        <v>7</v>
      </c>
      <c r="B26" s="13">
        <v>41224</v>
      </c>
      <c r="C26" s="14" t="s">
        <v>1</v>
      </c>
      <c r="D26" s="9" t="s">
        <v>4</v>
      </c>
      <c r="E26" s="80">
        <v>13</v>
      </c>
      <c r="F26" s="15" t="s">
        <v>28</v>
      </c>
      <c r="G26" s="80">
        <v>6</v>
      </c>
      <c r="H26" s="16" t="s">
        <v>11</v>
      </c>
      <c r="I26" s="9" t="s">
        <v>4</v>
      </c>
      <c r="J26" s="16" t="s">
        <v>10</v>
      </c>
    </row>
    <row r="27" spans="1:12" ht="22.5" customHeight="1">
      <c r="A27" s="29"/>
      <c r="B27" s="6"/>
      <c r="C27" s="7"/>
      <c r="D27" s="29" t="s">
        <v>20</v>
      </c>
      <c r="E27" s="81" t="s">
        <v>59</v>
      </c>
      <c r="F27" s="8" t="s">
        <v>28</v>
      </c>
      <c r="G27" s="81" t="s">
        <v>57</v>
      </c>
      <c r="H27" s="30" t="s">
        <v>9</v>
      </c>
      <c r="I27" s="29" t="s">
        <v>14</v>
      </c>
      <c r="J27" s="30" t="s">
        <v>10</v>
      </c>
    </row>
    <row r="28" spans="1:12" ht="22.5" customHeight="1">
      <c r="A28" s="29"/>
      <c r="B28" s="6"/>
      <c r="C28" s="7"/>
      <c r="D28" s="29" t="s">
        <v>15</v>
      </c>
      <c r="E28" s="81">
        <v>6</v>
      </c>
      <c r="F28" s="8" t="s">
        <v>28</v>
      </c>
      <c r="G28" s="81">
        <v>18</v>
      </c>
      <c r="H28" s="30" t="s">
        <v>12</v>
      </c>
      <c r="I28" s="29" t="s">
        <v>17</v>
      </c>
      <c r="J28" s="30" t="s">
        <v>10</v>
      </c>
    </row>
    <row r="29" spans="1:12" ht="22.5" customHeight="1" thickBot="1">
      <c r="A29" s="11"/>
      <c r="B29" s="6"/>
      <c r="C29" s="19"/>
      <c r="D29" s="11" t="s">
        <v>16</v>
      </c>
      <c r="E29" s="82">
        <v>15</v>
      </c>
      <c r="F29" s="20" t="s">
        <v>28</v>
      </c>
      <c r="G29" s="82">
        <v>5</v>
      </c>
      <c r="H29" s="21" t="s">
        <v>13</v>
      </c>
      <c r="I29" s="11" t="s">
        <v>23</v>
      </c>
      <c r="J29" s="21" t="s">
        <v>10</v>
      </c>
    </row>
    <row r="30" spans="1:12" ht="22.5" customHeight="1" thickTop="1">
      <c r="A30" s="9">
        <v>8</v>
      </c>
      <c r="B30" s="13">
        <v>41231</v>
      </c>
      <c r="C30" s="14" t="s">
        <v>1</v>
      </c>
      <c r="D30" s="9" t="s">
        <v>4</v>
      </c>
      <c r="E30" s="80">
        <v>13</v>
      </c>
      <c r="F30" s="15" t="s">
        <v>28</v>
      </c>
      <c r="G30" s="80">
        <v>11</v>
      </c>
      <c r="H30" s="16" t="s">
        <v>12</v>
      </c>
      <c r="I30" s="9" t="s">
        <v>4</v>
      </c>
      <c r="J30" s="16" t="s">
        <v>10</v>
      </c>
    </row>
    <row r="31" spans="1:12" ht="22.5" customHeight="1">
      <c r="A31" s="29"/>
      <c r="B31" s="6"/>
      <c r="C31" s="7"/>
      <c r="D31" s="29" t="s">
        <v>9</v>
      </c>
      <c r="E31" s="81">
        <v>6</v>
      </c>
      <c r="F31" s="8" t="s">
        <v>28</v>
      </c>
      <c r="G31" s="81">
        <v>6</v>
      </c>
      <c r="H31" s="30" t="s">
        <v>13</v>
      </c>
      <c r="I31" s="29" t="s">
        <v>21</v>
      </c>
      <c r="J31" s="30" t="s">
        <v>10</v>
      </c>
    </row>
    <row r="32" spans="1:12" ht="22.5" customHeight="1">
      <c r="A32" s="29"/>
      <c r="B32" s="6"/>
      <c r="C32" s="7"/>
      <c r="D32" s="29" t="s">
        <v>11</v>
      </c>
      <c r="E32" s="81">
        <v>4</v>
      </c>
      <c r="F32" s="8" t="s">
        <v>28</v>
      </c>
      <c r="G32" s="81">
        <v>19</v>
      </c>
      <c r="H32" s="30" t="s">
        <v>16</v>
      </c>
      <c r="I32" s="29" t="s">
        <v>22</v>
      </c>
      <c r="J32" s="30" t="s">
        <v>10</v>
      </c>
    </row>
    <row r="33" spans="1:12" ht="22.5" customHeight="1" thickBot="1">
      <c r="A33" s="11"/>
      <c r="B33" s="6"/>
      <c r="C33" s="19"/>
      <c r="D33" s="11" t="s">
        <v>20</v>
      </c>
      <c r="E33" s="82">
        <v>14</v>
      </c>
      <c r="F33" s="20" t="s">
        <v>28</v>
      </c>
      <c r="G33" s="82">
        <v>14</v>
      </c>
      <c r="H33" s="21" t="s">
        <v>15</v>
      </c>
      <c r="I33" s="11" t="s">
        <v>14</v>
      </c>
      <c r="J33" s="21" t="s">
        <v>10</v>
      </c>
    </row>
    <row r="34" spans="1:12" ht="22.5" customHeight="1" thickTop="1" thickBot="1">
      <c r="A34" s="9"/>
      <c r="B34" s="13">
        <v>41238</v>
      </c>
      <c r="C34" s="14"/>
      <c r="D34" s="29" t="s">
        <v>13</v>
      </c>
      <c r="E34" s="111"/>
      <c r="F34" s="110" t="s">
        <v>28</v>
      </c>
      <c r="G34" s="111"/>
      <c r="H34" s="30" t="s">
        <v>9</v>
      </c>
      <c r="I34" s="29" t="s">
        <v>19</v>
      </c>
      <c r="J34" s="30" t="s">
        <v>10</v>
      </c>
      <c r="L34" s="5" t="s">
        <v>24</v>
      </c>
    </row>
    <row r="35" spans="1:12" ht="22.5" customHeight="1" thickTop="1" thickBot="1">
      <c r="A35" s="12"/>
      <c r="B35" s="22">
        <v>41252</v>
      </c>
      <c r="C35" s="23" t="s">
        <v>24</v>
      </c>
      <c r="D35" s="12"/>
      <c r="E35" s="85"/>
      <c r="F35" s="24"/>
      <c r="G35" s="85"/>
      <c r="H35" s="25"/>
      <c r="I35" s="12"/>
      <c r="J35" s="25"/>
    </row>
    <row r="36" spans="1:12" ht="22.5" customHeight="1" thickTop="1" thickBot="1">
      <c r="A36" s="12"/>
      <c r="B36" s="22">
        <v>41294</v>
      </c>
      <c r="C36" s="23" t="s">
        <v>2</v>
      </c>
      <c r="D36" s="12"/>
      <c r="E36" s="85"/>
      <c r="F36" s="24"/>
      <c r="G36" s="85"/>
      <c r="H36" s="25"/>
      <c r="I36" s="12"/>
      <c r="J36" s="25"/>
    </row>
    <row r="37" spans="1:12" ht="22.5" customHeight="1" thickTop="1">
      <c r="A37" s="9">
        <v>9</v>
      </c>
      <c r="B37" s="13">
        <v>41301</v>
      </c>
      <c r="C37" s="14" t="s">
        <v>3</v>
      </c>
      <c r="D37" s="9" t="s">
        <v>13</v>
      </c>
      <c r="E37" s="80"/>
      <c r="F37" s="15" t="s">
        <v>28</v>
      </c>
      <c r="G37" s="80"/>
      <c r="H37" s="16" t="s">
        <v>4</v>
      </c>
      <c r="I37" s="9" t="s">
        <v>19</v>
      </c>
      <c r="J37" s="16" t="s">
        <v>10</v>
      </c>
    </row>
    <row r="38" spans="1:12" ht="22.5" customHeight="1">
      <c r="A38" s="29"/>
      <c r="B38" s="6"/>
      <c r="C38" s="7"/>
      <c r="D38" s="29" t="s">
        <v>16</v>
      </c>
      <c r="E38" s="81"/>
      <c r="F38" s="8" t="s">
        <v>28</v>
      </c>
      <c r="G38" s="81"/>
      <c r="H38" s="30" t="s">
        <v>12</v>
      </c>
      <c r="I38" s="29" t="s">
        <v>25</v>
      </c>
      <c r="J38" s="30" t="s">
        <v>10</v>
      </c>
    </row>
    <row r="39" spans="1:12" ht="22.5" customHeight="1">
      <c r="A39" s="29"/>
      <c r="B39" s="6"/>
      <c r="C39" s="7"/>
      <c r="D39" s="29" t="s">
        <v>15</v>
      </c>
      <c r="E39" s="81"/>
      <c r="F39" s="8" t="s">
        <v>28</v>
      </c>
      <c r="G39" s="81"/>
      <c r="H39" s="30" t="s">
        <v>9</v>
      </c>
      <c r="I39" s="29" t="s">
        <v>17</v>
      </c>
      <c r="J39" s="30" t="s">
        <v>10</v>
      </c>
    </row>
    <row r="40" spans="1:12" ht="22.5" customHeight="1" thickBot="1">
      <c r="A40" s="11"/>
      <c r="B40" s="6"/>
      <c r="C40" s="19"/>
      <c r="D40" s="11" t="s">
        <v>20</v>
      </c>
      <c r="E40" s="82"/>
      <c r="F40" s="20" t="s">
        <v>28</v>
      </c>
      <c r="G40" s="82"/>
      <c r="H40" s="21" t="s">
        <v>11</v>
      </c>
      <c r="I40" s="11" t="s">
        <v>14</v>
      </c>
      <c r="J40" s="21" t="s">
        <v>10</v>
      </c>
    </row>
    <row r="41" spans="1:12" ht="22.5" customHeight="1" thickTop="1">
      <c r="A41" s="9">
        <v>10</v>
      </c>
      <c r="B41" s="13">
        <v>41308</v>
      </c>
      <c r="C41" s="14" t="s">
        <v>1</v>
      </c>
      <c r="D41" s="9" t="s">
        <v>9</v>
      </c>
      <c r="E41" s="80"/>
      <c r="F41" s="15" t="s">
        <v>28</v>
      </c>
      <c r="G41" s="80"/>
      <c r="H41" s="16" t="s">
        <v>4</v>
      </c>
      <c r="I41" s="9" t="s">
        <v>21</v>
      </c>
      <c r="J41" s="16" t="s">
        <v>10</v>
      </c>
    </row>
    <row r="42" spans="1:12" ht="22.5" customHeight="1">
      <c r="A42" s="29"/>
      <c r="B42" s="6"/>
      <c r="C42" s="7"/>
      <c r="D42" s="29" t="s">
        <v>12</v>
      </c>
      <c r="E42" s="81"/>
      <c r="F42" s="8" t="s">
        <v>28</v>
      </c>
      <c r="G42" s="81"/>
      <c r="H42" s="30" t="s">
        <v>11</v>
      </c>
      <c r="I42" s="29" t="s">
        <v>18</v>
      </c>
      <c r="J42" s="30" t="s">
        <v>10</v>
      </c>
    </row>
    <row r="43" spans="1:12" ht="22.5" customHeight="1">
      <c r="A43" s="29"/>
      <c r="B43" s="6"/>
      <c r="C43" s="7"/>
      <c r="D43" s="29" t="s">
        <v>13</v>
      </c>
      <c r="E43" s="81"/>
      <c r="F43" s="8" t="s">
        <v>28</v>
      </c>
      <c r="G43" s="81"/>
      <c r="H43" s="30" t="s">
        <v>20</v>
      </c>
      <c r="I43" s="29" t="s">
        <v>19</v>
      </c>
      <c r="J43" s="30" t="s">
        <v>10</v>
      </c>
    </row>
    <row r="44" spans="1:12" ht="22.5" customHeight="1" thickBot="1">
      <c r="A44" s="11"/>
      <c r="B44" s="6"/>
      <c r="C44" s="19"/>
      <c r="D44" s="11" t="s">
        <v>16</v>
      </c>
      <c r="E44" s="82"/>
      <c r="F44" s="20" t="s">
        <v>28</v>
      </c>
      <c r="G44" s="82"/>
      <c r="H44" s="21" t="s">
        <v>15</v>
      </c>
      <c r="I44" s="11" t="s">
        <v>23</v>
      </c>
      <c r="J44" s="21" t="s">
        <v>10</v>
      </c>
    </row>
    <row r="45" spans="1:12" ht="22.5" customHeight="1" thickTop="1">
      <c r="A45" s="9">
        <v>11</v>
      </c>
      <c r="B45" s="13">
        <v>41315</v>
      </c>
      <c r="C45" s="14" t="s">
        <v>1</v>
      </c>
      <c r="D45" s="9" t="s">
        <v>4</v>
      </c>
      <c r="E45" s="80"/>
      <c r="F45" s="15" t="s">
        <v>28</v>
      </c>
      <c r="G45" s="80"/>
      <c r="H45" s="16" t="s">
        <v>20</v>
      </c>
      <c r="I45" s="9" t="s">
        <v>4</v>
      </c>
      <c r="J45" s="16" t="s">
        <v>10</v>
      </c>
    </row>
    <row r="46" spans="1:12" ht="22.5" customHeight="1">
      <c r="A46" s="29"/>
      <c r="B46" s="6"/>
      <c r="C46" s="7"/>
      <c r="D46" s="29" t="s">
        <v>15</v>
      </c>
      <c r="E46" s="81"/>
      <c r="F46" s="8" t="s">
        <v>28</v>
      </c>
      <c r="G46" s="81"/>
      <c r="H46" s="30" t="s">
        <v>11</v>
      </c>
      <c r="I46" s="29" t="s">
        <v>17</v>
      </c>
      <c r="J46" s="30" t="s">
        <v>10</v>
      </c>
    </row>
    <row r="47" spans="1:12" ht="22.5" customHeight="1">
      <c r="A47" s="29"/>
      <c r="B47" s="6"/>
      <c r="C47" s="7"/>
      <c r="D47" s="29" t="s">
        <v>16</v>
      </c>
      <c r="E47" s="81"/>
      <c r="F47" s="8" t="s">
        <v>28</v>
      </c>
      <c r="G47" s="81"/>
      <c r="H47" s="30" t="s">
        <v>9</v>
      </c>
      <c r="I47" s="29" t="s">
        <v>25</v>
      </c>
      <c r="J47" s="30" t="s">
        <v>10</v>
      </c>
    </row>
    <row r="48" spans="1:12" ht="22.5" customHeight="1" thickBot="1">
      <c r="A48" s="11"/>
      <c r="B48" s="6"/>
      <c r="C48" s="19"/>
      <c r="D48" s="11" t="s">
        <v>12</v>
      </c>
      <c r="E48" s="82"/>
      <c r="F48" s="20" t="s">
        <v>28</v>
      </c>
      <c r="G48" s="82"/>
      <c r="H48" s="21" t="s">
        <v>13</v>
      </c>
      <c r="I48" s="11" t="s">
        <v>18</v>
      </c>
      <c r="J48" s="21" t="s">
        <v>10</v>
      </c>
    </row>
    <row r="49" spans="1:10" ht="22.5" customHeight="1" thickTop="1">
      <c r="A49" s="9">
        <v>12</v>
      </c>
      <c r="B49" s="13">
        <v>41322</v>
      </c>
      <c r="C49" s="14" t="s">
        <v>1</v>
      </c>
      <c r="D49" s="9" t="s">
        <v>4</v>
      </c>
      <c r="E49" s="80"/>
      <c r="F49" s="15" t="s">
        <v>28</v>
      </c>
      <c r="G49" s="80"/>
      <c r="H49" s="16" t="s">
        <v>16</v>
      </c>
      <c r="I49" s="9" t="s">
        <v>4</v>
      </c>
      <c r="J49" s="16" t="s">
        <v>10</v>
      </c>
    </row>
    <row r="50" spans="1:10" ht="22.5" customHeight="1">
      <c r="A50" s="29"/>
      <c r="B50" s="6"/>
      <c r="C50" s="7"/>
      <c r="D50" s="29" t="s">
        <v>13</v>
      </c>
      <c r="E50" s="81"/>
      <c r="F50" s="8" t="s">
        <v>28</v>
      </c>
      <c r="G50" s="81"/>
      <c r="H50" s="30" t="s">
        <v>15</v>
      </c>
      <c r="I50" s="29" t="s">
        <v>19</v>
      </c>
      <c r="J50" s="30" t="s">
        <v>10</v>
      </c>
    </row>
    <row r="51" spans="1:10" ht="22.5" customHeight="1">
      <c r="A51" s="29"/>
      <c r="B51" s="6"/>
      <c r="C51" s="7"/>
      <c r="D51" s="31" t="s">
        <v>12</v>
      </c>
      <c r="E51" s="83"/>
      <c r="F51" s="8" t="s">
        <v>28</v>
      </c>
      <c r="G51" s="83"/>
      <c r="H51" s="32" t="s">
        <v>20</v>
      </c>
      <c r="I51" s="29" t="s">
        <v>18</v>
      </c>
      <c r="J51" s="32" t="s">
        <v>10</v>
      </c>
    </row>
    <row r="52" spans="1:10" ht="22.5" customHeight="1" thickBot="1">
      <c r="A52" s="11"/>
      <c r="B52" s="6"/>
      <c r="C52" s="19"/>
      <c r="D52" s="26" t="s">
        <v>9</v>
      </c>
      <c r="E52" s="84"/>
      <c r="F52" s="20" t="s">
        <v>28</v>
      </c>
      <c r="G52" s="84"/>
      <c r="H52" s="27" t="s">
        <v>11</v>
      </c>
      <c r="I52" s="11" t="s">
        <v>21</v>
      </c>
      <c r="J52" s="27" t="s">
        <v>10</v>
      </c>
    </row>
    <row r="53" spans="1:10" ht="22.5" customHeight="1" thickTop="1" thickBot="1">
      <c r="A53" s="12"/>
      <c r="B53" s="22">
        <v>41329</v>
      </c>
      <c r="C53" s="23" t="s">
        <v>2</v>
      </c>
      <c r="D53" s="12"/>
      <c r="E53" s="85"/>
      <c r="F53" s="24"/>
      <c r="G53" s="85"/>
      <c r="H53" s="25"/>
      <c r="I53" s="12"/>
      <c r="J53" s="25"/>
    </row>
    <row r="54" spans="1:10" ht="22.5" customHeight="1" thickTop="1">
      <c r="A54" s="9">
        <v>13</v>
      </c>
      <c r="B54" s="13">
        <v>41336</v>
      </c>
      <c r="C54" s="14" t="s">
        <v>1</v>
      </c>
      <c r="D54" s="9" t="s">
        <v>15</v>
      </c>
      <c r="E54" s="80"/>
      <c r="F54" s="15" t="s">
        <v>28</v>
      </c>
      <c r="G54" s="80"/>
      <c r="H54" s="16" t="s">
        <v>4</v>
      </c>
      <c r="I54" s="9" t="s">
        <v>17</v>
      </c>
      <c r="J54" s="16" t="s">
        <v>10</v>
      </c>
    </row>
    <row r="55" spans="1:10" ht="22.5" customHeight="1">
      <c r="A55" s="29"/>
      <c r="B55" s="6"/>
      <c r="C55" s="7"/>
      <c r="D55" s="29" t="s">
        <v>20</v>
      </c>
      <c r="E55" s="81"/>
      <c r="F55" s="8" t="s">
        <v>28</v>
      </c>
      <c r="G55" s="81"/>
      <c r="H55" s="30" t="s">
        <v>16</v>
      </c>
      <c r="I55" s="29" t="s">
        <v>14</v>
      </c>
      <c r="J55" s="30" t="s">
        <v>10</v>
      </c>
    </row>
    <row r="56" spans="1:10" ht="22.5" customHeight="1">
      <c r="A56" s="29"/>
      <c r="B56" s="6"/>
      <c r="C56" s="7"/>
      <c r="D56" s="29" t="s">
        <v>11</v>
      </c>
      <c r="E56" s="81"/>
      <c r="F56" s="8" t="s">
        <v>28</v>
      </c>
      <c r="G56" s="81"/>
      <c r="H56" s="30" t="s">
        <v>13</v>
      </c>
      <c r="I56" s="29" t="s">
        <v>22</v>
      </c>
      <c r="J56" s="30" t="s">
        <v>10</v>
      </c>
    </row>
    <row r="57" spans="1:10" ht="22.5" customHeight="1" thickBot="1">
      <c r="A57" s="11"/>
      <c r="B57" s="6"/>
      <c r="C57" s="19"/>
      <c r="D57" s="11" t="s">
        <v>9</v>
      </c>
      <c r="E57" s="82"/>
      <c r="F57" s="20" t="s">
        <v>28</v>
      </c>
      <c r="G57" s="82"/>
      <c r="H57" s="21" t="s">
        <v>12</v>
      </c>
      <c r="I57" s="11" t="s">
        <v>21</v>
      </c>
      <c r="J57" s="21" t="s">
        <v>10</v>
      </c>
    </row>
    <row r="58" spans="1:10" ht="22.5" customHeight="1" thickTop="1">
      <c r="A58" s="9">
        <v>14</v>
      </c>
      <c r="B58" s="13">
        <v>41350</v>
      </c>
      <c r="C58" s="14" t="s">
        <v>1</v>
      </c>
      <c r="D58" s="9" t="s">
        <v>11</v>
      </c>
      <c r="E58" s="80"/>
      <c r="F58" s="15" t="s">
        <v>28</v>
      </c>
      <c r="G58" s="80"/>
      <c r="H58" s="16" t="s">
        <v>4</v>
      </c>
      <c r="I58" s="9" t="s">
        <v>22</v>
      </c>
      <c r="J58" s="16" t="s">
        <v>10</v>
      </c>
    </row>
    <row r="59" spans="1:10" ht="22.5" customHeight="1">
      <c r="A59" s="29"/>
      <c r="B59" s="6"/>
      <c r="C59" s="7"/>
      <c r="D59" s="29" t="s">
        <v>9</v>
      </c>
      <c r="E59" s="81"/>
      <c r="F59" s="8" t="s">
        <v>28</v>
      </c>
      <c r="G59" s="81"/>
      <c r="H59" s="30" t="s">
        <v>20</v>
      </c>
      <c r="I59" s="29" t="s">
        <v>21</v>
      </c>
      <c r="J59" s="30" t="s">
        <v>10</v>
      </c>
    </row>
    <row r="60" spans="1:10" ht="22.5" customHeight="1">
      <c r="A60" s="29"/>
      <c r="B60" s="6"/>
      <c r="C60" s="7"/>
      <c r="D60" s="29" t="s">
        <v>12</v>
      </c>
      <c r="E60" s="81"/>
      <c r="F60" s="8" t="s">
        <v>28</v>
      </c>
      <c r="G60" s="81"/>
      <c r="H60" s="30" t="s">
        <v>15</v>
      </c>
      <c r="I60" s="29" t="s">
        <v>18</v>
      </c>
      <c r="J60" s="30" t="s">
        <v>10</v>
      </c>
    </row>
    <row r="61" spans="1:10" ht="22.5" customHeight="1" thickBot="1">
      <c r="A61" s="11"/>
      <c r="B61" s="18"/>
      <c r="C61" s="19"/>
      <c r="D61" s="11" t="s">
        <v>13</v>
      </c>
      <c r="E61" s="82"/>
      <c r="F61" s="20" t="s">
        <v>28</v>
      </c>
      <c r="G61" s="82"/>
      <c r="H61" s="21" t="s">
        <v>16</v>
      </c>
      <c r="I61" s="11" t="s">
        <v>19</v>
      </c>
      <c r="J61" s="21" t="s">
        <v>10</v>
      </c>
    </row>
    <row r="62" spans="1:10" ht="22.5" customHeight="1" thickTop="1" thickBot="1">
      <c r="A62" s="12"/>
      <c r="B62" s="22">
        <v>41353</v>
      </c>
      <c r="C62" s="23" t="s">
        <v>2</v>
      </c>
      <c r="D62" s="12"/>
      <c r="E62" s="85"/>
      <c r="F62" s="23"/>
      <c r="G62" s="85"/>
      <c r="H62" s="25"/>
      <c r="I62" s="12"/>
      <c r="J62" s="25"/>
    </row>
    <row r="63" spans="1:10" ht="15.75" thickTop="1"/>
  </sheetData>
  <mergeCells count="1">
    <mergeCell ref="L2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6"/>
  <sheetViews>
    <sheetView tabSelected="1" topLeftCell="A25" zoomScale="85" zoomScaleNormal="85" workbookViewId="0">
      <selection activeCell="L28" sqref="L28"/>
    </sheetView>
  </sheetViews>
  <sheetFormatPr defaultRowHeight="15"/>
  <cols>
    <col min="1" max="1" width="4" bestFit="1" customWidth="1"/>
    <col min="2" max="2" width="11.5703125" bestFit="1" customWidth="1"/>
    <col min="3" max="3" width="6.140625" customWidth="1"/>
    <col min="4" max="4" width="19.140625" bestFit="1" customWidth="1"/>
    <col min="5" max="5" width="6.5703125" style="3" bestFit="1" customWidth="1"/>
    <col min="6" max="6" width="2.7109375" customWidth="1"/>
    <col min="7" max="7" width="6.5703125" style="3" bestFit="1" customWidth="1"/>
    <col min="8" max="8" width="19.140625" bestFit="1" customWidth="1"/>
    <col min="9" max="9" width="36.28515625" style="2" bestFit="1" customWidth="1"/>
    <col min="11" max="11" width="5.5703125" customWidth="1"/>
    <col min="12" max="12" width="44.7109375" customWidth="1"/>
  </cols>
  <sheetData>
    <row r="1" spans="1:24" ht="15.75" thickBot="1">
      <c r="B1" t="s">
        <v>0</v>
      </c>
      <c r="D1" t="s">
        <v>5</v>
      </c>
      <c r="E1" s="62" t="s">
        <v>27</v>
      </c>
      <c r="F1" s="4"/>
      <c r="G1" s="62" t="s">
        <v>27</v>
      </c>
      <c r="H1" t="s">
        <v>6</v>
      </c>
      <c r="I1" s="2" t="s">
        <v>7</v>
      </c>
      <c r="J1" t="s">
        <v>8</v>
      </c>
    </row>
    <row r="2" spans="1:24" ht="22.5" customHeight="1" thickTop="1">
      <c r="A2" s="33">
        <v>1</v>
      </c>
      <c r="B2" s="40">
        <v>41175</v>
      </c>
      <c r="C2" s="34" t="s">
        <v>1</v>
      </c>
      <c r="D2" s="33" t="s">
        <v>41</v>
      </c>
      <c r="E2" s="86" t="s">
        <v>59</v>
      </c>
      <c r="F2" s="15" t="s">
        <v>28</v>
      </c>
      <c r="G2" s="86" t="s">
        <v>57</v>
      </c>
      <c r="H2" s="35" t="s">
        <v>33</v>
      </c>
      <c r="I2" s="51" t="s">
        <v>42</v>
      </c>
      <c r="J2" s="35" t="s">
        <v>10</v>
      </c>
      <c r="L2" s="150" t="s">
        <v>96</v>
      </c>
    </row>
    <row r="3" spans="1:24" ht="22.5" customHeight="1">
      <c r="A3" s="29"/>
      <c r="B3" s="6"/>
      <c r="C3" s="7"/>
      <c r="D3" s="29" t="s">
        <v>30</v>
      </c>
      <c r="E3" s="111">
        <v>5</v>
      </c>
      <c r="F3" s="8" t="s">
        <v>28</v>
      </c>
      <c r="G3" s="111">
        <v>19</v>
      </c>
      <c r="H3" s="30" t="s">
        <v>29</v>
      </c>
      <c r="I3" s="2" t="s">
        <v>40</v>
      </c>
      <c r="J3" s="30" t="s">
        <v>10</v>
      </c>
      <c r="L3" s="150"/>
    </row>
    <row r="4" spans="1:24" ht="22.5" customHeight="1">
      <c r="A4" s="29"/>
      <c r="B4" s="6"/>
      <c r="C4" s="7"/>
      <c r="D4" s="29" t="s">
        <v>31</v>
      </c>
      <c r="E4" s="111">
        <v>5</v>
      </c>
      <c r="F4" s="8" t="s">
        <v>28</v>
      </c>
      <c r="G4" s="111">
        <v>15</v>
      </c>
      <c r="H4" s="30" t="s">
        <v>35</v>
      </c>
      <c r="I4" s="52" t="s">
        <v>39</v>
      </c>
      <c r="J4" s="30" t="s">
        <v>10</v>
      </c>
      <c r="L4" s="150"/>
      <c r="N4" s="44"/>
      <c r="O4" s="41"/>
      <c r="Q4" s="41"/>
      <c r="R4" s="43"/>
      <c r="S4" s="44"/>
      <c r="T4" s="44"/>
      <c r="U4" s="44"/>
    </row>
    <row r="5" spans="1:24" ht="22.5" customHeight="1">
      <c r="A5" s="29"/>
      <c r="B5" s="6"/>
      <c r="C5" s="7"/>
      <c r="D5" s="29" t="s">
        <v>36</v>
      </c>
      <c r="E5" s="111" t="s">
        <v>59</v>
      </c>
      <c r="F5" s="8" t="s">
        <v>28</v>
      </c>
      <c r="G5" s="111" t="s">
        <v>57</v>
      </c>
      <c r="H5" s="30" t="s">
        <v>34</v>
      </c>
      <c r="I5" s="52" t="s">
        <v>45</v>
      </c>
      <c r="J5" s="28" t="s">
        <v>10</v>
      </c>
      <c r="N5" s="44"/>
      <c r="O5" s="41"/>
      <c r="Q5" s="41"/>
      <c r="R5" s="43"/>
      <c r="S5" s="44"/>
      <c r="T5" s="44"/>
      <c r="U5" s="44"/>
    </row>
    <row r="6" spans="1:24" ht="22.5" customHeight="1" thickBot="1">
      <c r="A6" s="36"/>
      <c r="B6" s="37"/>
      <c r="C6" s="38"/>
      <c r="D6" s="36" t="s">
        <v>37</v>
      </c>
      <c r="E6" s="111">
        <v>13</v>
      </c>
      <c r="F6" s="47" t="s">
        <v>28</v>
      </c>
      <c r="G6" s="111">
        <v>9</v>
      </c>
      <c r="H6" s="39" t="s">
        <v>32</v>
      </c>
      <c r="I6" s="2" t="s">
        <v>44</v>
      </c>
      <c r="J6" s="39" t="s">
        <v>10</v>
      </c>
      <c r="N6" s="44"/>
      <c r="O6" s="41"/>
      <c r="Q6" s="41"/>
      <c r="R6" s="43"/>
      <c r="S6" s="44"/>
      <c r="T6" s="44"/>
      <c r="U6" s="44"/>
    </row>
    <row r="7" spans="1:24" ht="22.5" customHeight="1" thickTop="1">
      <c r="A7" s="33">
        <v>2</v>
      </c>
      <c r="B7" s="40">
        <v>41182</v>
      </c>
      <c r="C7" s="34" t="s">
        <v>1</v>
      </c>
      <c r="D7" s="33" t="s">
        <v>29</v>
      </c>
      <c r="E7" s="86">
        <v>12</v>
      </c>
      <c r="F7" s="15" t="s">
        <v>28</v>
      </c>
      <c r="G7" s="86">
        <v>7</v>
      </c>
      <c r="H7" s="35" t="s">
        <v>41</v>
      </c>
      <c r="I7" s="51" t="s">
        <v>19</v>
      </c>
      <c r="J7" s="35" t="s">
        <v>10</v>
      </c>
      <c r="N7" s="44"/>
      <c r="O7" s="41"/>
      <c r="Q7" s="41"/>
      <c r="R7" s="43"/>
      <c r="S7" s="44"/>
      <c r="T7" s="44"/>
      <c r="U7" s="44"/>
    </row>
    <row r="8" spans="1:24" ht="22.5" customHeight="1">
      <c r="A8" s="29"/>
      <c r="B8" s="6"/>
      <c r="C8" s="7"/>
      <c r="D8" s="29" t="s">
        <v>35</v>
      </c>
      <c r="E8" s="81">
        <v>21</v>
      </c>
      <c r="F8" s="8" t="s">
        <v>28</v>
      </c>
      <c r="G8" s="81">
        <v>3</v>
      </c>
      <c r="H8" s="30" t="s">
        <v>33</v>
      </c>
      <c r="I8" s="52" t="s">
        <v>38</v>
      </c>
      <c r="J8" s="30" t="s">
        <v>10</v>
      </c>
      <c r="N8" s="44"/>
      <c r="O8" s="41"/>
      <c r="Q8" s="41"/>
      <c r="R8" s="43"/>
      <c r="S8" s="44"/>
      <c r="T8" s="44"/>
      <c r="U8" s="44"/>
    </row>
    <row r="9" spans="1:24" ht="22.5" customHeight="1">
      <c r="A9" s="29"/>
      <c r="B9" s="6"/>
      <c r="C9" s="7"/>
      <c r="D9" s="29" t="s">
        <v>30</v>
      </c>
      <c r="E9" s="81" t="s">
        <v>57</v>
      </c>
      <c r="F9" s="8" t="s">
        <v>28</v>
      </c>
      <c r="G9" s="81" t="s">
        <v>59</v>
      </c>
      <c r="H9" s="30" t="s">
        <v>34</v>
      </c>
      <c r="I9" s="2" t="s">
        <v>40</v>
      </c>
      <c r="J9" s="30" t="s">
        <v>10</v>
      </c>
    </row>
    <row r="10" spans="1:24" ht="22.5" customHeight="1">
      <c r="A10" s="29"/>
      <c r="B10" s="6"/>
      <c r="C10" s="7"/>
      <c r="D10" s="29" t="s">
        <v>37</v>
      </c>
      <c r="E10" s="121">
        <v>4</v>
      </c>
      <c r="F10" s="8" t="s">
        <v>28</v>
      </c>
      <c r="G10" s="121">
        <v>12</v>
      </c>
      <c r="H10" s="30" t="s">
        <v>31</v>
      </c>
      <c r="I10" s="52" t="s">
        <v>44</v>
      </c>
      <c r="J10" s="28" t="s">
        <v>10</v>
      </c>
      <c r="N10" s="48"/>
      <c r="V10" s="45"/>
      <c r="W10" s="45"/>
      <c r="X10" s="45"/>
    </row>
    <row r="11" spans="1:24" ht="22.5" customHeight="1" thickBot="1">
      <c r="A11" s="36"/>
      <c r="B11" s="37"/>
      <c r="C11" s="38"/>
      <c r="D11" s="36" t="s">
        <v>32</v>
      </c>
      <c r="E11" s="126">
        <v>8</v>
      </c>
      <c r="F11" s="47" t="s">
        <v>28</v>
      </c>
      <c r="G11" s="126">
        <v>4</v>
      </c>
      <c r="H11" s="39" t="s">
        <v>36</v>
      </c>
      <c r="I11" s="53" t="s">
        <v>21</v>
      </c>
      <c r="J11" s="39" t="s">
        <v>10</v>
      </c>
      <c r="N11" s="42"/>
      <c r="V11" s="45"/>
      <c r="W11" s="45"/>
      <c r="X11" s="45"/>
    </row>
    <row r="12" spans="1:24" ht="22.5" customHeight="1" thickTop="1">
      <c r="A12" s="33">
        <v>3</v>
      </c>
      <c r="B12" s="40">
        <v>41189</v>
      </c>
      <c r="C12" s="34" t="s">
        <v>1</v>
      </c>
      <c r="D12" s="33" t="s">
        <v>41</v>
      </c>
      <c r="E12" s="125">
        <v>11</v>
      </c>
      <c r="F12" s="15" t="s">
        <v>28</v>
      </c>
      <c r="G12" s="125">
        <v>11</v>
      </c>
      <c r="H12" s="35" t="s">
        <v>35</v>
      </c>
      <c r="I12" s="2" t="s">
        <v>42</v>
      </c>
      <c r="J12" s="35" t="s">
        <v>10</v>
      </c>
      <c r="M12" s="44"/>
      <c r="N12" s="44"/>
      <c r="O12" s="41"/>
      <c r="P12" s="41"/>
      <c r="Q12" s="41"/>
      <c r="R12" s="43"/>
      <c r="S12" s="44"/>
      <c r="T12" s="44"/>
      <c r="U12" s="44"/>
      <c r="V12" s="45"/>
      <c r="W12" s="45"/>
      <c r="X12" s="45"/>
    </row>
    <row r="13" spans="1:24" ht="22.5" customHeight="1">
      <c r="A13" s="29"/>
      <c r="B13" s="6"/>
      <c r="C13" s="7"/>
      <c r="D13" s="55" t="s">
        <v>34</v>
      </c>
      <c r="E13" s="121">
        <v>3</v>
      </c>
      <c r="F13" s="8" t="s">
        <v>28</v>
      </c>
      <c r="G13" s="121">
        <v>18</v>
      </c>
      <c r="H13" s="30" t="s">
        <v>29</v>
      </c>
      <c r="I13" s="52" t="s">
        <v>46</v>
      </c>
      <c r="J13" s="30" t="s">
        <v>10</v>
      </c>
      <c r="M13" s="44"/>
      <c r="N13" s="44"/>
      <c r="O13" s="49"/>
      <c r="P13" s="41"/>
      <c r="Q13" s="41"/>
      <c r="R13" s="43"/>
      <c r="S13" s="44"/>
      <c r="T13" s="44"/>
      <c r="U13" s="44"/>
      <c r="V13" s="46"/>
      <c r="W13" s="45"/>
      <c r="X13" s="45"/>
    </row>
    <row r="14" spans="1:24" ht="22.5" customHeight="1">
      <c r="A14" s="29"/>
      <c r="B14" s="6"/>
      <c r="C14" s="7"/>
      <c r="D14" s="29" t="s">
        <v>33</v>
      </c>
      <c r="E14" s="121" t="s">
        <v>57</v>
      </c>
      <c r="F14" s="8" t="s">
        <v>28</v>
      </c>
      <c r="G14" s="121" t="s">
        <v>59</v>
      </c>
      <c r="H14" s="30" t="s">
        <v>37</v>
      </c>
      <c r="I14" s="52" t="s">
        <v>43</v>
      </c>
      <c r="J14" s="30" t="s">
        <v>10</v>
      </c>
      <c r="M14" s="44"/>
      <c r="N14" s="44"/>
      <c r="O14" s="41"/>
      <c r="P14" s="41"/>
      <c r="Q14" s="41"/>
      <c r="R14" s="43"/>
      <c r="S14" s="44"/>
      <c r="T14" s="44"/>
      <c r="U14" s="44"/>
      <c r="V14" s="46"/>
      <c r="W14" s="45"/>
      <c r="X14" s="45"/>
    </row>
    <row r="15" spans="1:24" ht="22.5" customHeight="1">
      <c r="A15" s="29"/>
      <c r="B15" s="6"/>
      <c r="C15" s="7"/>
      <c r="D15" s="29" t="s">
        <v>30</v>
      </c>
      <c r="E15" s="121">
        <v>5</v>
      </c>
      <c r="F15" s="8" t="s">
        <v>28</v>
      </c>
      <c r="G15" s="121">
        <v>11</v>
      </c>
      <c r="H15" s="30" t="s">
        <v>32</v>
      </c>
      <c r="I15" s="52" t="s">
        <v>40</v>
      </c>
      <c r="J15" s="28" t="s">
        <v>10</v>
      </c>
      <c r="M15" s="44"/>
      <c r="N15" s="44"/>
      <c r="O15" s="41"/>
      <c r="P15" s="2"/>
      <c r="Q15" s="41"/>
      <c r="R15" s="43"/>
      <c r="S15" s="44"/>
      <c r="T15" s="44"/>
      <c r="U15" s="44"/>
      <c r="V15" s="46"/>
      <c r="W15" s="45"/>
      <c r="X15" s="45"/>
    </row>
    <row r="16" spans="1:24" ht="22.5" customHeight="1" thickBot="1">
      <c r="A16" s="36"/>
      <c r="B16" s="37"/>
      <c r="C16" s="38"/>
      <c r="D16" s="36" t="s">
        <v>31</v>
      </c>
      <c r="E16" s="126">
        <v>9</v>
      </c>
      <c r="F16" s="47" t="s">
        <v>28</v>
      </c>
      <c r="G16" s="126">
        <v>0</v>
      </c>
      <c r="H16" s="39" t="s">
        <v>36</v>
      </c>
      <c r="I16" s="2" t="s">
        <v>39</v>
      </c>
      <c r="J16" s="39" t="s">
        <v>10</v>
      </c>
      <c r="M16" s="44"/>
      <c r="N16" s="44"/>
      <c r="O16" s="41"/>
      <c r="P16" s="41"/>
      <c r="Q16" s="41"/>
      <c r="R16" s="43"/>
      <c r="S16" s="44"/>
      <c r="T16" s="44"/>
      <c r="U16" s="44"/>
      <c r="V16" s="46"/>
      <c r="W16" s="45"/>
      <c r="X16" s="45"/>
    </row>
    <row r="17" spans="1:24" ht="22.5" customHeight="1" thickTop="1">
      <c r="A17" s="33">
        <v>4</v>
      </c>
      <c r="B17" s="40">
        <v>41196</v>
      </c>
      <c r="C17" s="34" t="s">
        <v>1</v>
      </c>
      <c r="D17" s="33" t="s">
        <v>34</v>
      </c>
      <c r="E17" s="125" t="s">
        <v>59</v>
      </c>
      <c r="F17" s="15" t="s">
        <v>28</v>
      </c>
      <c r="G17" s="125" t="s">
        <v>57</v>
      </c>
      <c r="H17" s="35" t="s">
        <v>41</v>
      </c>
      <c r="I17" s="51" t="s">
        <v>46</v>
      </c>
      <c r="J17" s="35" t="s">
        <v>10</v>
      </c>
      <c r="V17" s="45"/>
      <c r="W17" s="45"/>
      <c r="X17" s="45"/>
    </row>
    <row r="18" spans="1:24" ht="22.5" customHeight="1">
      <c r="A18" s="29"/>
      <c r="B18" s="6"/>
      <c r="C18" s="7"/>
      <c r="D18" s="29" t="s">
        <v>37</v>
      </c>
      <c r="E18" s="121">
        <v>6</v>
      </c>
      <c r="F18" s="8" t="s">
        <v>28</v>
      </c>
      <c r="G18" s="121">
        <v>15</v>
      </c>
      <c r="H18" s="30" t="s">
        <v>35</v>
      </c>
      <c r="I18" s="52" t="s">
        <v>44</v>
      </c>
      <c r="J18" s="30" t="s">
        <v>10</v>
      </c>
      <c r="N18" s="48"/>
      <c r="V18" s="45"/>
      <c r="W18" s="45"/>
      <c r="X18" s="45"/>
    </row>
    <row r="19" spans="1:24" ht="22.5" customHeight="1">
      <c r="A19" s="29"/>
      <c r="B19" s="6"/>
      <c r="C19" s="7"/>
      <c r="D19" s="29" t="s">
        <v>32</v>
      </c>
      <c r="E19" s="121">
        <v>10</v>
      </c>
      <c r="F19" s="8" t="s">
        <v>28</v>
      </c>
      <c r="G19" s="121">
        <v>10</v>
      </c>
      <c r="H19" s="30" t="s">
        <v>29</v>
      </c>
      <c r="I19" s="52" t="s">
        <v>21</v>
      </c>
      <c r="J19" s="30" t="s">
        <v>10</v>
      </c>
      <c r="N19" s="42"/>
    </row>
    <row r="20" spans="1:24" ht="22.5" customHeight="1">
      <c r="A20" s="29"/>
      <c r="B20" s="6"/>
      <c r="C20" s="7"/>
      <c r="D20" s="29" t="s">
        <v>36</v>
      </c>
      <c r="E20" s="121">
        <v>16</v>
      </c>
      <c r="F20" s="8" t="s">
        <v>28</v>
      </c>
      <c r="G20" s="121">
        <v>4</v>
      </c>
      <c r="H20" s="30" t="s">
        <v>33</v>
      </c>
      <c r="I20" s="52" t="s">
        <v>45</v>
      </c>
      <c r="J20" s="28" t="s">
        <v>10</v>
      </c>
      <c r="N20" s="44"/>
      <c r="O20" s="41"/>
      <c r="P20" s="41"/>
      <c r="Q20" s="41"/>
      <c r="R20" s="43"/>
      <c r="S20" s="44"/>
      <c r="T20" s="44"/>
      <c r="U20" s="44"/>
    </row>
    <row r="21" spans="1:24" ht="22.5" customHeight="1" thickBot="1">
      <c r="A21" s="36"/>
      <c r="B21" s="37"/>
      <c r="C21" s="38"/>
      <c r="D21" s="36" t="s">
        <v>31</v>
      </c>
      <c r="E21" s="126">
        <v>9</v>
      </c>
      <c r="F21" s="47" t="s">
        <v>28</v>
      </c>
      <c r="G21" s="126">
        <v>0</v>
      </c>
      <c r="H21" s="39" t="s">
        <v>30</v>
      </c>
      <c r="I21" s="2" t="s">
        <v>39</v>
      </c>
      <c r="J21" s="39" t="s">
        <v>10</v>
      </c>
      <c r="N21" s="44"/>
      <c r="O21" s="41"/>
      <c r="P21" s="41"/>
      <c r="Q21" s="41"/>
      <c r="R21" s="43"/>
      <c r="S21" s="44"/>
      <c r="T21" s="44"/>
      <c r="U21" s="44"/>
    </row>
    <row r="22" spans="1:24" ht="22.5" customHeight="1" thickTop="1">
      <c r="A22" s="33">
        <v>5</v>
      </c>
      <c r="B22" s="40">
        <v>41203</v>
      </c>
      <c r="C22" s="34" t="s">
        <v>1</v>
      </c>
      <c r="D22" s="33" t="s">
        <v>32</v>
      </c>
      <c r="E22" s="125">
        <v>12</v>
      </c>
      <c r="F22" s="15" t="s">
        <v>28</v>
      </c>
      <c r="G22" s="125">
        <v>1</v>
      </c>
      <c r="H22" s="35" t="s">
        <v>41</v>
      </c>
      <c r="I22" s="51" t="s">
        <v>21</v>
      </c>
      <c r="J22" s="35" t="s">
        <v>10</v>
      </c>
      <c r="M22" s="44"/>
      <c r="N22" s="44"/>
    </row>
    <row r="23" spans="1:24" ht="22.5" customHeight="1">
      <c r="A23" s="29"/>
      <c r="B23" s="6"/>
      <c r="C23" s="7"/>
      <c r="D23" s="29" t="s">
        <v>36</v>
      </c>
      <c r="E23" s="121" t="s">
        <v>57</v>
      </c>
      <c r="F23" s="8" t="s">
        <v>28</v>
      </c>
      <c r="G23" s="121" t="s">
        <v>59</v>
      </c>
      <c r="H23" s="30" t="s">
        <v>37</v>
      </c>
      <c r="I23" s="52" t="s">
        <v>45</v>
      </c>
      <c r="J23" s="30" t="s">
        <v>10</v>
      </c>
      <c r="M23" s="44"/>
      <c r="N23" s="44"/>
    </row>
    <row r="24" spans="1:24" ht="22.5" customHeight="1">
      <c r="A24" s="29"/>
      <c r="B24" s="6"/>
      <c r="C24" s="7"/>
      <c r="D24" s="55" t="s">
        <v>31</v>
      </c>
      <c r="E24" s="121">
        <v>32</v>
      </c>
      <c r="F24" s="8" t="s">
        <v>28</v>
      </c>
      <c r="G24" s="121">
        <v>1</v>
      </c>
      <c r="H24" s="30" t="s">
        <v>34</v>
      </c>
      <c r="I24" s="52" t="s">
        <v>39</v>
      </c>
      <c r="J24" s="30" t="s">
        <v>10</v>
      </c>
      <c r="M24" s="44"/>
      <c r="N24" s="44"/>
    </row>
    <row r="25" spans="1:24" ht="22.5" customHeight="1">
      <c r="A25" s="29"/>
      <c r="B25" s="6"/>
      <c r="C25" s="7"/>
      <c r="D25" s="29" t="s">
        <v>30</v>
      </c>
      <c r="E25" s="121" t="s">
        <v>57</v>
      </c>
      <c r="F25" s="8" t="s">
        <v>28</v>
      </c>
      <c r="G25" s="121" t="s">
        <v>59</v>
      </c>
      <c r="H25" s="30" t="s">
        <v>35</v>
      </c>
      <c r="I25" s="52" t="s">
        <v>40</v>
      </c>
      <c r="J25" s="28" t="s">
        <v>10</v>
      </c>
    </row>
    <row r="26" spans="1:24" ht="22.5" customHeight="1" thickBot="1">
      <c r="A26" s="36"/>
      <c r="B26" s="37"/>
      <c r="C26" s="38"/>
      <c r="D26" s="36" t="s">
        <v>29</v>
      </c>
      <c r="E26" s="87">
        <v>10</v>
      </c>
      <c r="F26" s="47" t="s">
        <v>28</v>
      </c>
      <c r="G26" s="87">
        <v>0</v>
      </c>
      <c r="H26" s="39" t="s">
        <v>33</v>
      </c>
      <c r="I26" s="53" t="s">
        <v>19</v>
      </c>
      <c r="J26" s="39" t="s">
        <v>10</v>
      </c>
    </row>
    <row r="27" spans="1:24" ht="22.5" customHeight="1" thickTop="1">
      <c r="A27" s="33">
        <v>6</v>
      </c>
      <c r="B27" s="40">
        <v>41217</v>
      </c>
      <c r="C27" s="34" t="s">
        <v>1</v>
      </c>
      <c r="D27" s="33" t="s">
        <v>41</v>
      </c>
      <c r="E27" s="125" t="s">
        <v>108</v>
      </c>
      <c r="F27" s="15" t="s">
        <v>28</v>
      </c>
      <c r="G27" s="125" t="s">
        <v>108</v>
      </c>
      <c r="H27" s="35" t="s">
        <v>37</v>
      </c>
      <c r="I27" s="51" t="s">
        <v>42</v>
      </c>
      <c r="J27" s="35" t="s">
        <v>10</v>
      </c>
      <c r="L27" t="s">
        <v>121</v>
      </c>
      <c r="N27" s="42"/>
      <c r="S27" s="50"/>
    </row>
    <row r="28" spans="1:24" ht="22.5" customHeight="1">
      <c r="A28" s="29"/>
      <c r="B28" s="6"/>
      <c r="C28" s="7"/>
      <c r="D28" s="29" t="s">
        <v>34</v>
      </c>
      <c r="E28" s="121" t="s">
        <v>108</v>
      </c>
      <c r="F28" s="114" t="s">
        <v>28</v>
      </c>
      <c r="G28" s="121" t="s">
        <v>108</v>
      </c>
      <c r="H28" s="30" t="s">
        <v>32</v>
      </c>
      <c r="I28" s="52" t="s">
        <v>46</v>
      </c>
      <c r="J28" s="30" t="s">
        <v>10</v>
      </c>
      <c r="N28" s="44"/>
      <c r="O28" s="41"/>
      <c r="P28" s="41"/>
      <c r="Q28" s="41"/>
      <c r="R28" s="43"/>
      <c r="S28" s="44"/>
      <c r="T28" s="44"/>
      <c r="U28" s="44"/>
    </row>
    <row r="29" spans="1:24" ht="22.5" customHeight="1">
      <c r="A29" s="29"/>
      <c r="B29" s="6"/>
      <c r="C29" s="7"/>
      <c r="D29" s="29" t="s">
        <v>35</v>
      </c>
      <c r="E29" s="121">
        <v>5</v>
      </c>
      <c r="F29" s="114" t="s">
        <v>28</v>
      </c>
      <c r="G29" s="121">
        <v>14</v>
      </c>
      <c r="H29" s="30" t="s">
        <v>36</v>
      </c>
      <c r="I29" s="52" t="s">
        <v>38</v>
      </c>
      <c r="J29" s="30" t="s">
        <v>10</v>
      </c>
      <c r="N29" s="44"/>
      <c r="O29" s="41"/>
      <c r="P29" s="41"/>
      <c r="Q29" s="41"/>
      <c r="R29" s="43"/>
      <c r="S29" s="44"/>
      <c r="T29" s="44"/>
      <c r="U29" s="44"/>
    </row>
    <row r="30" spans="1:24" ht="22.5" customHeight="1">
      <c r="A30" s="29"/>
      <c r="B30" s="6"/>
      <c r="C30" s="7"/>
      <c r="D30" s="29" t="s">
        <v>29</v>
      </c>
      <c r="E30" s="121">
        <v>5</v>
      </c>
      <c r="F30" s="114" t="s">
        <v>28</v>
      </c>
      <c r="G30" s="121">
        <v>17</v>
      </c>
      <c r="H30" s="30" t="s">
        <v>31</v>
      </c>
      <c r="I30" s="52" t="s">
        <v>19</v>
      </c>
      <c r="J30" s="28" t="s">
        <v>10</v>
      </c>
      <c r="N30" s="44"/>
      <c r="O30" s="41"/>
      <c r="P30" s="41"/>
      <c r="Q30" s="41"/>
      <c r="R30" s="43"/>
      <c r="S30" s="44"/>
      <c r="T30" s="44"/>
      <c r="U30" s="44"/>
    </row>
    <row r="31" spans="1:24" ht="22.5" customHeight="1" thickBot="1">
      <c r="A31" s="36"/>
      <c r="B31" s="37"/>
      <c r="C31" s="38"/>
      <c r="D31" s="36" t="s">
        <v>33</v>
      </c>
      <c r="E31" s="126" t="s">
        <v>108</v>
      </c>
      <c r="F31" s="47" t="s">
        <v>28</v>
      </c>
      <c r="G31" s="126" t="s">
        <v>108</v>
      </c>
      <c r="H31" s="39" t="s">
        <v>30</v>
      </c>
      <c r="I31" s="2" t="s">
        <v>43</v>
      </c>
      <c r="J31" s="39" t="s">
        <v>10</v>
      </c>
      <c r="N31" s="44"/>
      <c r="O31" s="41"/>
      <c r="P31" s="41"/>
      <c r="Q31" s="41"/>
      <c r="R31" s="43"/>
      <c r="S31" s="44"/>
      <c r="T31" s="44"/>
      <c r="U31" s="44"/>
    </row>
    <row r="32" spans="1:24" ht="22.5" customHeight="1" thickTop="1">
      <c r="A32" s="33">
        <v>7</v>
      </c>
      <c r="B32" s="40">
        <v>41224</v>
      </c>
      <c r="C32" s="34" t="s">
        <v>1</v>
      </c>
      <c r="D32" s="33" t="s">
        <v>41</v>
      </c>
      <c r="E32" s="144">
        <v>3</v>
      </c>
      <c r="F32" s="15" t="s">
        <v>28</v>
      </c>
      <c r="G32" s="147">
        <v>13</v>
      </c>
      <c r="H32" s="35" t="s">
        <v>36</v>
      </c>
      <c r="I32" s="51" t="s">
        <v>42</v>
      </c>
      <c r="J32" s="35" t="s">
        <v>10</v>
      </c>
      <c r="N32" s="44"/>
      <c r="O32" s="41"/>
      <c r="P32" s="41"/>
      <c r="Q32" s="41"/>
      <c r="R32" s="43"/>
      <c r="S32" s="44"/>
      <c r="T32" s="44"/>
      <c r="U32" s="44"/>
    </row>
    <row r="33" spans="1:21" ht="22.5" customHeight="1">
      <c r="A33" s="29"/>
      <c r="B33" s="6"/>
      <c r="C33" s="7"/>
      <c r="D33" s="29" t="s">
        <v>32</v>
      </c>
      <c r="E33" s="143">
        <v>8</v>
      </c>
      <c r="F33" s="8" t="s">
        <v>28</v>
      </c>
      <c r="G33" s="146">
        <v>9</v>
      </c>
      <c r="H33" s="30" t="s">
        <v>31</v>
      </c>
      <c r="I33" s="52" t="s">
        <v>21</v>
      </c>
      <c r="J33" s="30" t="s">
        <v>10</v>
      </c>
    </row>
    <row r="34" spans="1:21" ht="22.5" customHeight="1">
      <c r="A34" s="29"/>
      <c r="B34" s="6"/>
      <c r="C34" s="7"/>
      <c r="D34" s="29" t="s">
        <v>37</v>
      </c>
      <c r="E34" s="143" t="s">
        <v>59</v>
      </c>
      <c r="F34" s="8" t="s">
        <v>28</v>
      </c>
      <c r="G34" s="146" t="s">
        <v>57</v>
      </c>
      <c r="H34" s="30" t="s">
        <v>30</v>
      </c>
      <c r="I34" s="52" t="s">
        <v>44</v>
      </c>
      <c r="J34" s="30" t="s">
        <v>10</v>
      </c>
      <c r="N34" s="48"/>
    </row>
    <row r="35" spans="1:21" ht="22.5" customHeight="1">
      <c r="A35" s="29"/>
      <c r="B35" s="6"/>
      <c r="C35" s="7"/>
      <c r="D35" s="29" t="s">
        <v>34</v>
      </c>
      <c r="E35" s="143">
        <v>8</v>
      </c>
      <c r="F35" s="8" t="s">
        <v>28</v>
      </c>
      <c r="G35" s="146">
        <v>0</v>
      </c>
      <c r="H35" s="30" t="s">
        <v>33</v>
      </c>
      <c r="I35" s="52" t="s">
        <v>46</v>
      </c>
      <c r="J35" s="28" t="s">
        <v>10</v>
      </c>
      <c r="N35" s="42"/>
    </row>
    <row r="36" spans="1:21" ht="22.5" customHeight="1" thickBot="1">
      <c r="A36" s="36"/>
      <c r="B36" s="37"/>
      <c r="C36" s="38"/>
      <c r="D36" s="36" t="s">
        <v>35</v>
      </c>
      <c r="E36" s="145" t="s">
        <v>108</v>
      </c>
      <c r="F36" s="47" t="s">
        <v>28</v>
      </c>
      <c r="G36" s="148" t="s">
        <v>108</v>
      </c>
      <c r="H36" s="39" t="s">
        <v>29</v>
      </c>
      <c r="I36" s="2" t="s">
        <v>38</v>
      </c>
      <c r="J36" s="39" t="s">
        <v>10</v>
      </c>
      <c r="S36" s="44"/>
      <c r="T36" s="44"/>
      <c r="U36" s="44"/>
    </row>
    <row r="37" spans="1:21" ht="22.5" customHeight="1" thickTop="1">
      <c r="A37" s="33">
        <v>8</v>
      </c>
      <c r="B37" s="40">
        <v>41231</v>
      </c>
      <c r="C37" s="34" t="s">
        <v>1</v>
      </c>
      <c r="D37" s="33" t="s">
        <v>41</v>
      </c>
      <c r="E37" s="86">
        <v>24</v>
      </c>
      <c r="F37" s="15" t="s">
        <v>28</v>
      </c>
      <c r="G37" s="86">
        <v>4</v>
      </c>
      <c r="H37" s="35" t="s">
        <v>30</v>
      </c>
      <c r="I37" s="51" t="s">
        <v>42</v>
      </c>
      <c r="J37" s="35" t="s">
        <v>10</v>
      </c>
      <c r="S37" s="44"/>
      <c r="T37" s="44"/>
      <c r="U37" s="44"/>
    </row>
    <row r="38" spans="1:21" ht="22.5" customHeight="1">
      <c r="A38" s="29"/>
      <c r="B38" s="6"/>
      <c r="C38" s="7"/>
      <c r="D38" s="29" t="s">
        <v>33</v>
      </c>
      <c r="E38" s="146" t="s">
        <v>57</v>
      </c>
      <c r="F38" s="8" t="s">
        <v>28</v>
      </c>
      <c r="G38" s="146" t="s">
        <v>59</v>
      </c>
      <c r="H38" s="30" t="s">
        <v>31</v>
      </c>
      <c r="I38" s="2" t="s">
        <v>43</v>
      </c>
      <c r="J38" s="30" t="s">
        <v>10</v>
      </c>
      <c r="S38" s="44"/>
      <c r="T38" s="44"/>
      <c r="U38" s="44"/>
    </row>
    <row r="39" spans="1:21" ht="22.5" customHeight="1">
      <c r="A39" s="29"/>
      <c r="B39" s="6"/>
      <c r="C39" s="7"/>
      <c r="D39" s="29" t="s">
        <v>36</v>
      </c>
      <c r="E39" s="81">
        <v>12</v>
      </c>
      <c r="F39" s="8" t="s">
        <v>28</v>
      </c>
      <c r="G39" s="81">
        <v>6</v>
      </c>
      <c r="H39" s="30" t="s">
        <v>29</v>
      </c>
      <c r="I39" s="52" t="s">
        <v>45</v>
      </c>
      <c r="J39" s="30" t="s">
        <v>10</v>
      </c>
      <c r="S39" s="44"/>
      <c r="T39" s="44"/>
      <c r="U39" s="44"/>
    </row>
    <row r="40" spans="1:21" ht="22.5" customHeight="1">
      <c r="A40" s="29"/>
      <c r="B40" s="6"/>
      <c r="C40" s="7"/>
      <c r="D40" s="29" t="s">
        <v>32</v>
      </c>
      <c r="E40" s="81">
        <v>12</v>
      </c>
      <c r="F40" s="8" t="s">
        <v>28</v>
      </c>
      <c r="G40" s="81">
        <v>10</v>
      </c>
      <c r="H40" s="30" t="s">
        <v>35</v>
      </c>
      <c r="I40" s="52" t="s">
        <v>21</v>
      </c>
      <c r="J40" s="28" t="s">
        <v>10</v>
      </c>
      <c r="S40" s="44"/>
      <c r="T40" s="44"/>
      <c r="U40" s="44"/>
    </row>
    <row r="41" spans="1:21" ht="22.5" customHeight="1" thickBot="1">
      <c r="A41" s="36"/>
      <c r="B41" s="37"/>
      <c r="C41" s="38"/>
      <c r="D41" s="36" t="s">
        <v>37</v>
      </c>
      <c r="E41" s="87">
        <v>18</v>
      </c>
      <c r="F41" s="47" t="s">
        <v>28</v>
      </c>
      <c r="G41" s="87">
        <v>2</v>
      </c>
      <c r="H41" s="39" t="s">
        <v>34</v>
      </c>
      <c r="I41" s="53" t="s">
        <v>44</v>
      </c>
      <c r="J41" s="39" t="s">
        <v>10</v>
      </c>
    </row>
    <row r="42" spans="1:21" ht="22.5" customHeight="1" thickTop="1">
      <c r="A42" s="33">
        <v>9</v>
      </c>
      <c r="B42" s="40">
        <v>41238</v>
      </c>
      <c r="C42" s="34" t="s">
        <v>1</v>
      </c>
      <c r="D42" s="33" t="s">
        <v>31</v>
      </c>
      <c r="E42" s="86"/>
      <c r="F42" s="15" t="s">
        <v>28</v>
      </c>
      <c r="G42" s="86"/>
      <c r="H42" s="35" t="s">
        <v>41</v>
      </c>
      <c r="I42" s="51" t="s">
        <v>39</v>
      </c>
      <c r="J42" s="35" t="s">
        <v>10</v>
      </c>
      <c r="N42" s="48"/>
    </row>
    <row r="43" spans="1:21" ht="22.5" customHeight="1">
      <c r="A43" s="29"/>
      <c r="B43" s="6"/>
      <c r="C43" s="7"/>
      <c r="D43" s="29" t="s">
        <v>30</v>
      </c>
      <c r="E43" s="81"/>
      <c r="F43" s="8" t="s">
        <v>28</v>
      </c>
      <c r="G43" s="81"/>
      <c r="H43" s="30" t="s">
        <v>36</v>
      </c>
      <c r="I43" s="2" t="s">
        <v>40</v>
      </c>
      <c r="J43" s="30" t="s">
        <v>10</v>
      </c>
      <c r="N43" s="42"/>
    </row>
    <row r="44" spans="1:21" ht="22.5" customHeight="1">
      <c r="A44" s="29"/>
      <c r="B44" s="6"/>
      <c r="C44" s="7"/>
      <c r="D44" s="29" t="s">
        <v>33</v>
      </c>
      <c r="E44" s="81"/>
      <c r="F44" s="8" t="s">
        <v>28</v>
      </c>
      <c r="G44" s="81"/>
      <c r="H44" s="30" t="s">
        <v>32</v>
      </c>
      <c r="I44" s="2" t="s">
        <v>43</v>
      </c>
      <c r="J44" s="30" t="s">
        <v>10</v>
      </c>
      <c r="N44" s="44"/>
      <c r="O44" s="41"/>
      <c r="P44" s="41"/>
      <c r="Q44" s="41"/>
      <c r="R44" s="43"/>
      <c r="S44" s="44"/>
      <c r="T44" s="44"/>
      <c r="U44" s="44"/>
    </row>
    <row r="45" spans="1:21" ht="22.5" customHeight="1">
      <c r="A45" s="29"/>
      <c r="B45" s="6"/>
      <c r="C45" s="7"/>
      <c r="D45" s="29" t="s">
        <v>29</v>
      </c>
      <c r="E45" s="81"/>
      <c r="F45" s="8" t="s">
        <v>28</v>
      </c>
      <c r="G45" s="81"/>
      <c r="H45" s="30" t="s">
        <v>37</v>
      </c>
      <c r="I45" s="52" t="s">
        <v>19</v>
      </c>
      <c r="J45" s="28" t="s">
        <v>10</v>
      </c>
    </row>
    <row r="46" spans="1:21" ht="22.5" customHeight="1" thickBot="1">
      <c r="A46" s="36"/>
      <c r="B46" s="37"/>
      <c r="C46" s="38"/>
      <c r="D46" s="36" t="s">
        <v>35</v>
      </c>
      <c r="E46" s="87"/>
      <c r="F46" s="47" t="s">
        <v>28</v>
      </c>
      <c r="G46" s="87"/>
      <c r="H46" s="39" t="s">
        <v>34</v>
      </c>
      <c r="I46" s="2" t="s">
        <v>38</v>
      </c>
      <c r="J46" s="39" t="s">
        <v>10</v>
      </c>
      <c r="N46" s="48"/>
    </row>
    <row r="47" spans="1:21" ht="22.5" customHeight="1" thickTop="1" thickBot="1">
      <c r="A47" s="29"/>
      <c r="B47" s="6">
        <v>41252</v>
      </c>
      <c r="C47" s="7" t="s">
        <v>24</v>
      </c>
      <c r="D47" s="29"/>
      <c r="E47" s="81"/>
      <c r="F47" s="7"/>
      <c r="G47" s="81"/>
      <c r="H47" s="30"/>
      <c r="I47" s="53"/>
      <c r="J47" s="30"/>
      <c r="N47" s="42"/>
    </row>
    <row r="48" spans="1:21" ht="22.5" customHeight="1" thickTop="1">
      <c r="A48" s="33">
        <v>10</v>
      </c>
      <c r="B48" s="40">
        <v>41294</v>
      </c>
      <c r="C48" s="34" t="s">
        <v>3</v>
      </c>
      <c r="D48" s="33" t="s">
        <v>33</v>
      </c>
      <c r="E48" s="86"/>
      <c r="F48" s="15" t="s">
        <v>28</v>
      </c>
      <c r="G48" s="86"/>
      <c r="H48" s="35" t="s">
        <v>41</v>
      </c>
      <c r="I48" s="2" t="s">
        <v>43</v>
      </c>
      <c r="J48" s="35" t="s">
        <v>10</v>
      </c>
      <c r="N48" s="44"/>
      <c r="O48" s="41"/>
      <c r="P48" s="41"/>
      <c r="Q48" s="41"/>
      <c r="R48" s="43"/>
      <c r="S48" s="44"/>
      <c r="T48" s="44"/>
      <c r="U48" s="44"/>
    </row>
    <row r="49" spans="1:21" ht="22.5" customHeight="1">
      <c r="A49" s="29"/>
      <c r="B49" s="6"/>
      <c r="C49" s="7"/>
      <c r="D49" s="29" t="s">
        <v>29</v>
      </c>
      <c r="E49" s="81"/>
      <c r="F49" s="8" t="s">
        <v>28</v>
      </c>
      <c r="G49" s="81"/>
      <c r="H49" s="30" t="s">
        <v>30</v>
      </c>
      <c r="I49" s="52" t="s">
        <v>19</v>
      </c>
      <c r="J49" s="30" t="s">
        <v>10</v>
      </c>
      <c r="N49" s="44"/>
      <c r="O49" s="41"/>
      <c r="P49" s="41"/>
      <c r="Q49" s="41"/>
      <c r="R49" s="43"/>
      <c r="S49" s="44"/>
      <c r="T49" s="44"/>
      <c r="U49" s="44"/>
    </row>
    <row r="50" spans="1:21" ht="22.5" customHeight="1">
      <c r="A50" s="29"/>
      <c r="B50" s="6"/>
      <c r="C50" s="7"/>
      <c r="D50" s="29" t="s">
        <v>35</v>
      </c>
      <c r="E50" s="81"/>
      <c r="F50" s="8" t="s">
        <v>28</v>
      </c>
      <c r="G50" s="81"/>
      <c r="H50" s="30" t="s">
        <v>31</v>
      </c>
      <c r="I50" s="52" t="s">
        <v>38</v>
      </c>
      <c r="J50" s="30" t="s">
        <v>10</v>
      </c>
      <c r="N50" s="44"/>
      <c r="O50" s="41"/>
      <c r="P50" s="41"/>
      <c r="Q50" s="41"/>
      <c r="R50" s="43"/>
      <c r="S50" s="44"/>
      <c r="T50" s="44"/>
      <c r="U50" s="44"/>
    </row>
    <row r="51" spans="1:21" ht="22.5" customHeight="1">
      <c r="A51" s="29"/>
      <c r="B51" s="6"/>
      <c r="C51" s="7"/>
      <c r="D51" s="29" t="s">
        <v>34</v>
      </c>
      <c r="E51" s="81"/>
      <c r="F51" s="8" t="s">
        <v>28</v>
      </c>
      <c r="G51" s="81"/>
      <c r="H51" s="30" t="s">
        <v>36</v>
      </c>
      <c r="I51" s="52" t="s">
        <v>46</v>
      </c>
      <c r="J51" s="28" t="s">
        <v>10</v>
      </c>
      <c r="N51" s="44"/>
      <c r="O51" s="41"/>
      <c r="P51" s="41"/>
      <c r="Q51" s="41"/>
      <c r="R51" s="43"/>
      <c r="S51" s="44"/>
      <c r="T51" s="44"/>
      <c r="U51" s="44"/>
    </row>
    <row r="52" spans="1:21" ht="22.5" customHeight="1" thickBot="1">
      <c r="A52" s="36"/>
      <c r="B52" s="37"/>
      <c r="C52" s="38"/>
      <c r="D52" s="36" t="s">
        <v>32</v>
      </c>
      <c r="E52" s="87"/>
      <c r="F52" s="47" t="s">
        <v>28</v>
      </c>
      <c r="G52" s="87"/>
      <c r="H52" s="39" t="s">
        <v>37</v>
      </c>
      <c r="I52" s="53" t="s">
        <v>21</v>
      </c>
      <c r="J52" s="39" t="s">
        <v>10</v>
      </c>
      <c r="R52" s="43"/>
      <c r="S52" s="44"/>
      <c r="T52" s="44"/>
      <c r="U52" s="44"/>
    </row>
    <row r="53" spans="1:21" ht="22.5" customHeight="1" thickTop="1">
      <c r="A53" s="33">
        <v>11</v>
      </c>
      <c r="B53" s="40">
        <v>41301</v>
      </c>
      <c r="C53" s="34" t="s">
        <v>3</v>
      </c>
      <c r="D53" s="33" t="s">
        <v>41</v>
      </c>
      <c r="E53" s="86"/>
      <c r="F53" s="15" t="s">
        <v>28</v>
      </c>
      <c r="G53" s="86"/>
      <c r="H53" s="35" t="s">
        <v>34</v>
      </c>
      <c r="I53" s="2" t="s">
        <v>42</v>
      </c>
      <c r="J53" s="35" t="s">
        <v>10</v>
      </c>
    </row>
    <row r="54" spans="1:21" ht="22.5" customHeight="1">
      <c r="A54" s="29"/>
      <c r="B54" s="6"/>
      <c r="C54" s="7"/>
      <c r="D54" s="29" t="s">
        <v>35</v>
      </c>
      <c r="E54" s="81"/>
      <c r="F54" s="8" t="s">
        <v>28</v>
      </c>
      <c r="G54" s="81"/>
      <c r="H54" s="30" t="s">
        <v>37</v>
      </c>
      <c r="I54" s="52" t="s">
        <v>38</v>
      </c>
      <c r="J54" s="30" t="s">
        <v>10</v>
      </c>
    </row>
    <row r="55" spans="1:21" ht="22.5" customHeight="1">
      <c r="A55" s="29"/>
      <c r="B55" s="6"/>
      <c r="C55" s="7"/>
      <c r="D55" s="29" t="s">
        <v>29</v>
      </c>
      <c r="E55" s="81"/>
      <c r="F55" s="8" t="s">
        <v>28</v>
      </c>
      <c r="G55" s="81"/>
      <c r="H55" s="30" t="s">
        <v>32</v>
      </c>
      <c r="I55" s="52" t="s">
        <v>19</v>
      </c>
      <c r="J55" s="30" t="s">
        <v>10</v>
      </c>
    </row>
    <row r="56" spans="1:21" ht="22.5" customHeight="1">
      <c r="A56" s="29"/>
      <c r="B56" s="6"/>
      <c r="C56" s="7"/>
      <c r="D56" s="29" t="s">
        <v>33</v>
      </c>
      <c r="E56" s="81"/>
      <c r="F56" s="8" t="s">
        <v>28</v>
      </c>
      <c r="G56" s="81"/>
      <c r="H56" s="30" t="s">
        <v>36</v>
      </c>
      <c r="I56" s="52" t="s">
        <v>43</v>
      </c>
      <c r="J56" s="28" t="s">
        <v>10</v>
      </c>
      <c r="R56" s="43"/>
      <c r="S56" s="44"/>
      <c r="T56" s="44"/>
      <c r="U56" s="44"/>
    </row>
    <row r="57" spans="1:21" ht="22.5" customHeight="1" thickBot="1">
      <c r="A57" s="36"/>
      <c r="B57" s="37"/>
      <c r="C57" s="38"/>
      <c r="D57" s="36" t="s">
        <v>30</v>
      </c>
      <c r="E57" s="87"/>
      <c r="F57" s="47" t="s">
        <v>28</v>
      </c>
      <c r="G57" s="87"/>
      <c r="H57" s="39" t="s">
        <v>31</v>
      </c>
      <c r="I57" s="2" t="s">
        <v>40</v>
      </c>
      <c r="J57" s="39" t="s">
        <v>10</v>
      </c>
      <c r="N57" s="44"/>
      <c r="O57" s="41"/>
      <c r="P57" s="41"/>
      <c r="Q57" s="41"/>
      <c r="R57" s="43"/>
      <c r="S57" s="44"/>
      <c r="T57" s="44"/>
      <c r="U57" s="44"/>
    </row>
    <row r="58" spans="1:21" ht="22.5" customHeight="1" thickTop="1">
      <c r="A58" s="33">
        <v>12</v>
      </c>
      <c r="B58" s="40">
        <v>41308</v>
      </c>
      <c r="C58" s="34" t="s">
        <v>1</v>
      </c>
      <c r="D58" s="33" t="s">
        <v>35</v>
      </c>
      <c r="E58" s="86"/>
      <c r="F58" s="15" t="s">
        <v>28</v>
      </c>
      <c r="G58" s="86"/>
      <c r="H58" s="35" t="s">
        <v>41</v>
      </c>
      <c r="I58" s="51" t="s">
        <v>38</v>
      </c>
      <c r="J58" s="35" t="s">
        <v>10</v>
      </c>
      <c r="N58" s="44"/>
      <c r="O58" s="41"/>
      <c r="P58" s="41"/>
      <c r="Q58" s="41"/>
      <c r="R58" s="43"/>
      <c r="S58" s="44"/>
      <c r="T58" s="44"/>
      <c r="U58" s="44"/>
    </row>
    <row r="59" spans="1:21" ht="22.5" customHeight="1">
      <c r="A59" s="29"/>
      <c r="B59" s="6"/>
      <c r="C59" s="7"/>
      <c r="D59" s="29" t="s">
        <v>29</v>
      </c>
      <c r="E59" s="81"/>
      <c r="F59" s="8" t="s">
        <v>28</v>
      </c>
      <c r="G59" s="81"/>
      <c r="H59" s="30" t="s">
        <v>34</v>
      </c>
      <c r="I59" s="52" t="s">
        <v>19</v>
      </c>
      <c r="J59" s="30" t="s">
        <v>10</v>
      </c>
      <c r="N59" s="44"/>
      <c r="O59" s="41"/>
      <c r="P59" s="41"/>
      <c r="Q59" s="41"/>
      <c r="R59" s="43"/>
      <c r="S59" s="44"/>
      <c r="T59" s="44"/>
      <c r="U59" s="44"/>
    </row>
    <row r="60" spans="1:21" ht="22.5" customHeight="1">
      <c r="A60" s="29"/>
      <c r="B60" s="6"/>
      <c r="C60" s="7"/>
      <c r="D60" s="29" t="s">
        <v>37</v>
      </c>
      <c r="E60" s="81"/>
      <c r="F60" s="8" t="s">
        <v>28</v>
      </c>
      <c r="G60" s="81"/>
      <c r="H60" s="30" t="s">
        <v>33</v>
      </c>
      <c r="I60" s="52" t="s">
        <v>44</v>
      </c>
      <c r="J60" s="30" t="s">
        <v>10</v>
      </c>
      <c r="N60" s="44"/>
      <c r="O60" s="41"/>
      <c r="P60" s="41"/>
      <c r="Q60" s="41"/>
      <c r="R60" s="43"/>
      <c r="S60" s="44"/>
      <c r="T60" s="44"/>
      <c r="U60" s="44"/>
    </row>
    <row r="61" spans="1:21" ht="22.5" customHeight="1">
      <c r="A61" s="29"/>
      <c r="B61" s="6"/>
      <c r="C61" s="7"/>
      <c r="D61" s="29" t="s">
        <v>32</v>
      </c>
      <c r="E61" s="81"/>
      <c r="F61" s="8" t="s">
        <v>28</v>
      </c>
      <c r="G61" s="81"/>
      <c r="H61" s="30" t="s">
        <v>30</v>
      </c>
      <c r="I61" s="52" t="s">
        <v>21</v>
      </c>
      <c r="J61" s="28" t="s">
        <v>10</v>
      </c>
    </row>
    <row r="62" spans="1:21" ht="22.5" customHeight="1" thickBot="1">
      <c r="A62" s="36"/>
      <c r="B62" s="37"/>
      <c r="C62" s="38"/>
      <c r="D62" s="36" t="s">
        <v>36</v>
      </c>
      <c r="E62" s="87"/>
      <c r="F62" s="47" t="s">
        <v>28</v>
      </c>
      <c r="G62" s="87"/>
      <c r="H62" s="39" t="s">
        <v>31</v>
      </c>
      <c r="I62" s="53" t="s">
        <v>45</v>
      </c>
      <c r="J62" s="39" t="s">
        <v>10</v>
      </c>
      <c r="N62" s="48"/>
    </row>
    <row r="63" spans="1:21" ht="22.5" customHeight="1" thickTop="1">
      <c r="A63" s="33">
        <v>13</v>
      </c>
      <c r="B63" s="40">
        <v>41315</v>
      </c>
      <c r="C63" s="34" t="s">
        <v>1</v>
      </c>
      <c r="D63" s="33" t="s">
        <v>41</v>
      </c>
      <c r="E63" s="86"/>
      <c r="F63" s="15" t="s">
        <v>28</v>
      </c>
      <c r="G63" s="86"/>
      <c r="H63" s="35" t="s">
        <v>29</v>
      </c>
      <c r="I63" s="2" t="s">
        <v>42</v>
      </c>
      <c r="J63" s="35" t="s">
        <v>10</v>
      </c>
      <c r="N63" s="42"/>
    </row>
    <row r="64" spans="1:21" ht="22.5" customHeight="1">
      <c r="A64" s="29"/>
      <c r="B64" s="6"/>
      <c r="C64" s="7"/>
      <c r="D64" s="29" t="s">
        <v>33</v>
      </c>
      <c r="E64" s="81"/>
      <c r="F64" s="8" t="s">
        <v>28</v>
      </c>
      <c r="G64" s="81"/>
      <c r="H64" s="30" t="s">
        <v>35</v>
      </c>
      <c r="I64" s="2" t="s">
        <v>43</v>
      </c>
      <c r="J64" s="30" t="s">
        <v>10</v>
      </c>
      <c r="N64" s="44"/>
      <c r="O64" s="41"/>
      <c r="P64" s="41"/>
      <c r="Q64" s="41"/>
      <c r="R64" s="43"/>
      <c r="S64" s="44"/>
      <c r="T64" s="44"/>
      <c r="U64" s="44"/>
    </row>
    <row r="65" spans="1:14" ht="22.5" customHeight="1">
      <c r="A65" s="29"/>
      <c r="B65" s="6"/>
      <c r="C65" s="7"/>
      <c r="D65" s="29" t="s">
        <v>34</v>
      </c>
      <c r="E65" s="81"/>
      <c r="F65" s="8" t="s">
        <v>28</v>
      </c>
      <c r="G65" s="81"/>
      <c r="H65" s="30" t="s">
        <v>30</v>
      </c>
      <c r="I65" s="52" t="s">
        <v>46</v>
      </c>
      <c r="J65" s="30" t="s">
        <v>10</v>
      </c>
      <c r="N65" s="44"/>
    </row>
    <row r="66" spans="1:14" ht="22.5" customHeight="1">
      <c r="A66" s="29"/>
      <c r="B66" s="6"/>
      <c r="C66" s="7"/>
      <c r="D66" s="29" t="s">
        <v>31</v>
      </c>
      <c r="E66" s="81"/>
      <c r="F66" s="8" t="s">
        <v>28</v>
      </c>
      <c r="G66" s="81"/>
      <c r="H66" s="30" t="s">
        <v>37</v>
      </c>
      <c r="I66" s="2" t="s">
        <v>39</v>
      </c>
      <c r="J66" s="28" t="s">
        <v>10</v>
      </c>
      <c r="N66" s="44"/>
    </row>
    <row r="67" spans="1:14" ht="22.5" customHeight="1" thickBot="1">
      <c r="A67" s="36"/>
      <c r="B67" s="37"/>
      <c r="C67" s="38"/>
      <c r="D67" s="36" t="s">
        <v>36</v>
      </c>
      <c r="E67" s="87"/>
      <c r="F67" s="47" t="s">
        <v>28</v>
      </c>
      <c r="G67" s="87"/>
      <c r="H67" s="39" t="s">
        <v>32</v>
      </c>
      <c r="I67" s="53" t="s">
        <v>45</v>
      </c>
      <c r="J67" s="39" t="s">
        <v>10</v>
      </c>
      <c r="N67" s="44"/>
    </row>
    <row r="68" spans="1:14" ht="22.5" customHeight="1" thickTop="1">
      <c r="A68" s="33">
        <v>14</v>
      </c>
      <c r="B68" s="40">
        <v>41322</v>
      </c>
      <c r="C68" s="34" t="s">
        <v>1</v>
      </c>
      <c r="D68" s="33" t="s">
        <v>36</v>
      </c>
      <c r="E68" s="86"/>
      <c r="F68" s="15" t="s">
        <v>28</v>
      </c>
      <c r="G68" s="86"/>
      <c r="H68" s="35" t="s">
        <v>41</v>
      </c>
      <c r="I68" s="51" t="s">
        <v>45</v>
      </c>
      <c r="J68" s="35" t="s">
        <v>10</v>
      </c>
      <c r="N68" s="44"/>
    </row>
    <row r="69" spans="1:14" ht="22.5" customHeight="1">
      <c r="A69" s="29"/>
      <c r="B69" s="6"/>
      <c r="C69" s="7"/>
      <c r="D69" s="29" t="s">
        <v>31</v>
      </c>
      <c r="E69" s="81"/>
      <c r="F69" s="8" t="s">
        <v>28</v>
      </c>
      <c r="G69" s="81"/>
      <c r="H69" s="30" t="s">
        <v>32</v>
      </c>
      <c r="I69" s="2" t="s">
        <v>39</v>
      </c>
      <c r="J69" s="30" t="s">
        <v>10</v>
      </c>
    </row>
    <row r="70" spans="1:14" ht="22.5" customHeight="1">
      <c r="A70" s="29"/>
      <c r="B70" s="6"/>
      <c r="C70" s="7"/>
      <c r="D70" s="29" t="s">
        <v>30</v>
      </c>
      <c r="E70" s="81"/>
      <c r="F70" s="8" t="s">
        <v>28</v>
      </c>
      <c r="G70" s="81"/>
      <c r="H70" s="30" t="s">
        <v>37</v>
      </c>
      <c r="I70" s="52" t="s">
        <v>40</v>
      </c>
      <c r="J70" s="30" t="s">
        <v>10</v>
      </c>
      <c r="N70" s="48"/>
    </row>
    <row r="71" spans="1:14" ht="22.5" customHeight="1">
      <c r="A71" s="29"/>
      <c r="B71" s="6"/>
      <c r="C71" s="7"/>
      <c r="D71" s="29" t="s">
        <v>33</v>
      </c>
      <c r="E71" s="81"/>
      <c r="F71" s="8" t="s">
        <v>28</v>
      </c>
      <c r="G71" s="81"/>
      <c r="H71" s="30" t="s">
        <v>34</v>
      </c>
      <c r="I71" s="2" t="s">
        <v>43</v>
      </c>
      <c r="J71" s="28" t="s">
        <v>10</v>
      </c>
      <c r="N71" s="42"/>
    </row>
    <row r="72" spans="1:14" ht="22.5" customHeight="1" thickBot="1">
      <c r="A72" s="36"/>
      <c r="B72" s="37"/>
      <c r="C72" s="38"/>
      <c r="D72" s="36" t="s">
        <v>29</v>
      </c>
      <c r="E72" s="87"/>
      <c r="F72" s="47" t="s">
        <v>28</v>
      </c>
      <c r="G72" s="87"/>
      <c r="H72" s="39" t="s">
        <v>35</v>
      </c>
      <c r="I72" s="53" t="s">
        <v>19</v>
      </c>
      <c r="J72" s="39" t="s">
        <v>10</v>
      </c>
      <c r="N72" s="44"/>
    </row>
    <row r="73" spans="1:14" ht="22.5" customHeight="1" thickTop="1">
      <c r="A73" s="33">
        <v>15</v>
      </c>
      <c r="B73" s="40">
        <v>41329</v>
      </c>
      <c r="C73" s="34" t="s">
        <v>1</v>
      </c>
      <c r="D73" s="33" t="s">
        <v>41</v>
      </c>
      <c r="E73" s="86"/>
      <c r="F73" s="15" t="s">
        <v>28</v>
      </c>
      <c r="G73" s="86"/>
      <c r="H73" s="35" t="s">
        <v>32</v>
      </c>
      <c r="I73" s="2" t="s">
        <v>42</v>
      </c>
      <c r="J73" s="35" t="s">
        <v>10</v>
      </c>
      <c r="N73" s="44"/>
    </row>
    <row r="74" spans="1:14" ht="22.5" customHeight="1">
      <c r="A74" s="29"/>
      <c r="B74" s="6"/>
      <c r="C74" s="7"/>
      <c r="D74" s="29" t="s">
        <v>37</v>
      </c>
      <c r="E74" s="81"/>
      <c r="F74" s="8" t="s">
        <v>28</v>
      </c>
      <c r="G74" s="81"/>
      <c r="H74" s="30" t="s">
        <v>36</v>
      </c>
      <c r="I74" s="52" t="s">
        <v>44</v>
      </c>
      <c r="J74" s="30" t="s">
        <v>10</v>
      </c>
      <c r="N74" s="44"/>
    </row>
    <row r="75" spans="1:14" ht="22.5" customHeight="1">
      <c r="A75" s="29"/>
      <c r="B75" s="6"/>
      <c r="C75" s="7"/>
      <c r="D75" s="29" t="s">
        <v>34</v>
      </c>
      <c r="E75" s="81"/>
      <c r="F75" s="8" t="s">
        <v>28</v>
      </c>
      <c r="G75" s="81"/>
      <c r="H75" s="30" t="s">
        <v>31</v>
      </c>
      <c r="I75" s="52" t="s">
        <v>46</v>
      </c>
      <c r="J75" s="30" t="s">
        <v>10</v>
      </c>
      <c r="N75" s="44"/>
    </row>
    <row r="76" spans="1:14" ht="22.5" customHeight="1">
      <c r="A76" s="29"/>
      <c r="B76" s="6"/>
      <c r="C76" s="7"/>
      <c r="D76" s="29" t="s">
        <v>35</v>
      </c>
      <c r="E76" s="81"/>
      <c r="F76" s="8" t="s">
        <v>28</v>
      </c>
      <c r="G76" s="81"/>
      <c r="H76" s="30" t="s">
        <v>30</v>
      </c>
      <c r="I76" s="52" t="s">
        <v>38</v>
      </c>
      <c r="J76" s="28" t="s">
        <v>10</v>
      </c>
      <c r="N76" s="44"/>
    </row>
    <row r="77" spans="1:14" ht="22.5" customHeight="1" thickBot="1">
      <c r="A77" s="36"/>
      <c r="B77" s="37"/>
      <c r="C77" s="38"/>
      <c r="D77" s="36" t="s">
        <v>33</v>
      </c>
      <c r="E77" s="87"/>
      <c r="F77" s="47" t="s">
        <v>28</v>
      </c>
      <c r="G77" s="87"/>
      <c r="H77" s="39" t="s">
        <v>29</v>
      </c>
      <c r="I77" s="2" t="s">
        <v>43</v>
      </c>
      <c r="J77" s="39" t="s">
        <v>10</v>
      </c>
    </row>
    <row r="78" spans="1:14" ht="22.5" customHeight="1" thickTop="1">
      <c r="A78" s="33">
        <v>16</v>
      </c>
      <c r="B78" s="40">
        <v>41336</v>
      </c>
      <c r="C78" s="34" t="s">
        <v>1</v>
      </c>
      <c r="D78" s="33" t="s">
        <v>37</v>
      </c>
      <c r="E78" s="86"/>
      <c r="F78" s="15" t="s">
        <v>28</v>
      </c>
      <c r="G78" s="86"/>
      <c r="H78" s="35" t="s">
        <v>41</v>
      </c>
      <c r="I78" s="51" t="s">
        <v>44</v>
      </c>
      <c r="J78" s="35" t="s">
        <v>10</v>
      </c>
      <c r="N78" s="48"/>
    </row>
    <row r="79" spans="1:14" ht="22.5" customHeight="1">
      <c r="A79" s="29"/>
      <c r="B79" s="6"/>
      <c r="C79" s="7"/>
      <c r="D79" s="29" t="s">
        <v>32</v>
      </c>
      <c r="E79" s="81"/>
      <c r="F79" s="8" t="s">
        <v>28</v>
      </c>
      <c r="G79" s="81"/>
      <c r="H79" s="30" t="s">
        <v>34</v>
      </c>
      <c r="I79" s="52" t="s">
        <v>21</v>
      </c>
      <c r="J79" s="30" t="s">
        <v>10</v>
      </c>
      <c r="N79" s="42"/>
    </row>
    <row r="80" spans="1:14" ht="22.5" customHeight="1">
      <c r="A80" s="29"/>
      <c r="B80" s="6"/>
      <c r="C80" s="7"/>
      <c r="D80" s="29" t="s">
        <v>36</v>
      </c>
      <c r="E80" s="81"/>
      <c r="F80" s="8" t="s">
        <v>28</v>
      </c>
      <c r="G80" s="81"/>
      <c r="H80" s="30" t="s">
        <v>35</v>
      </c>
      <c r="I80" s="52" t="s">
        <v>45</v>
      </c>
      <c r="J80" s="30" t="s">
        <v>10</v>
      </c>
      <c r="N80" s="44"/>
    </row>
    <row r="81" spans="1:15" ht="22.5" customHeight="1">
      <c r="A81" s="29"/>
      <c r="B81" s="6"/>
      <c r="C81" s="7"/>
      <c r="D81" s="29" t="s">
        <v>31</v>
      </c>
      <c r="E81" s="81"/>
      <c r="F81" s="8" t="s">
        <v>28</v>
      </c>
      <c r="G81" s="81"/>
      <c r="H81" s="30" t="s">
        <v>29</v>
      </c>
      <c r="I81" s="2" t="s">
        <v>39</v>
      </c>
      <c r="J81" s="28" t="s">
        <v>10</v>
      </c>
      <c r="N81" s="44"/>
    </row>
    <row r="82" spans="1:15" ht="22.5" customHeight="1" thickBot="1">
      <c r="A82" s="36"/>
      <c r="B82" s="37"/>
      <c r="C82" s="38"/>
      <c r="D82" s="36" t="s">
        <v>30</v>
      </c>
      <c r="E82" s="87"/>
      <c r="F82" s="47" t="s">
        <v>28</v>
      </c>
      <c r="G82" s="87"/>
      <c r="H82" s="39" t="s">
        <v>33</v>
      </c>
      <c r="I82" s="2" t="s">
        <v>40</v>
      </c>
      <c r="J82" s="39" t="s">
        <v>10</v>
      </c>
      <c r="N82" s="44"/>
    </row>
    <row r="83" spans="1:15" ht="22.5" customHeight="1" thickTop="1">
      <c r="A83" s="33">
        <v>17</v>
      </c>
      <c r="B83" s="40">
        <v>41350</v>
      </c>
      <c r="C83" s="34" t="s">
        <v>1</v>
      </c>
      <c r="D83" s="33" t="s">
        <v>41</v>
      </c>
      <c r="E83" s="86"/>
      <c r="F83" s="15" t="s">
        <v>28</v>
      </c>
      <c r="G83" s="86"/>
      <c r="H83" s="35" t="s">
        <v>31</v>
      </c>
      <c r="I83" s="51" t="s">
        <v>42</v>
      </c>
      <c r="J83" s="35" t="s">
        <v>10</v>
      </c>
    </row>
    <row r="84" spans="1:15" ht="22.5" customHeight="1">
      <c r="A84" s="29"/>
      <c r="B84" s="6"/>
      <c r="C84" s="7"/>
      <c r="D84" s="29" t="s">
        <v>36</v>
      </c>
      <c r="E84" s="81"/>
      <c r="F84" s="8" t="s">
        <v>28</v>
      </c>
      <c r="G84" s="81"/>
      <c r="H84" s="30" t="s">
        <v>30</v>
      </c>
      <c r="I84" s="52" t="s">
        <v>45</v>
      </c>
      <c r="J84" s="30" t="s">
        <v>10</v>
      </c>
    </row>
    <row r="85" spans="1:15" ht="22.5" customHeight="1">
      <c r="A85" s="29"/>
      <c r="B85" s="6"/>
      <c r="C85" s="7"/>
      <c r="D85" s="29" t="s">
        <v>32</v>
      </c>
      <c r="E85" s="81"/>
      <c r="F85" s="8" t="s">
        <v>28</v>
      </c>
      <c r="G85" s="81"/>
      <c r="H85" s="30" t="s">
        <v>33</v>
      </c>
      <c r="I85" s="52" t="s">
        <v>21</v>
      </c>
      <c r="J85" s="30" t="s">
        <v>10</v>
      </c>
    </row>
    <row r="86" spans="1:15" ht="22.5" customHeight="1">
      <c r="A86" s="29"/>
      <c r="B86" s="6"/>
      <c r="C86" s="7"/>
      <c r="D86" s="29" t="s">
        <v>37</v>
      </c>
      <c r="E86" s="81"/>
      <c r="F86" s="8" t="s">
        <v>28</v>
      </c>
      <c r="G86" s="81"/>
      <c r="H86" s="30" t="s">
        <v>29</v>
      </c>
      <c r="I86" s="52" t="s">
        <v>44</v>
      </c>
      <c r="J86" s="28" t="s">
        <v>10</v>
      </c>
    </row>
    <row r="87" spans="1:15" ht="22.5" customHeight="1" thickBot="1">
      <c r="A87" s="36"/>
      <c r="B87" s="37"/>
      <c r="C87" s="38"/>
      <c r="D87" s="36" t="s">
        <v>34</v>
      </c>
      <c r="E87" s="87"/>
      <c r="F87" s="47" t="s">
        <v>28</v>
      </c>
      <c r="G87" s="87"/>
      <c r="H87" s="39" t="s">
        <v>35</v>
      </c>
      <c r="I87" s="53" t="s">
        <v>46</v>
      </c>
      <c r="J87" s="39" t="s">
        <v>10</v>
      </c>
      <c r="O87" s="49"/>
    </row>
    <row r="88" spans="1:15" ht="22.5" customHeight="1" thickTop="1">
      <c r="A88" s="33">
        <v>18</v>
      </c>
      <c r="B88" s="40">
        <v>41353</v>
      </c>
      <c r="C88" s="34" t="s">
        <v>1</v>
      </c>
      <c r="D88" s="33" t="s">
        <v>30</v>
      </c>
      <c r="E88" s="86"/>
      <c r="F88" s="15" t="s">
        <v>28</v>
      </c>
      <c r="G88" s="86"/>
      <c r="H88" s="35" t="s">
        <v>41</v>
      </c>
      <c r="I88" s="51" t="s">
        <v>40</v>
      </c>
      <c r="J88" s="35" t="s">
        <v>10</v>
      </c>
    </row>
    <row r="89" spans="1:15" ht="22.5" customHeight="1">
      <c r="A89" s="29"/>
      <c r="B89" s="6"/>
      <c r="C89" s="7"/>
      <c r="D89" s="29" t="s">
        <v>31</v>
      </c>
      <c r="E89" s="81"/>
      <c r="F89" s="8" t="s">
        <v>28</v>
      </c>
      <c r="G89" s="81"/>
      <c r="H89" s="30" t="s">
        <v>33</v>
      </c>
      <c r="I89" s="2" t="s">
        <v>39</v>
      </c>
      <c r="J89" s="30" t="s">
        <v>10</v>
      </c>
    </row>
    <row r="90" spans="1:15" ht="22.5" customHeight="1">
      <c r="A90" s="29"/>
      <c r="B90" s="6"/>
      <c r="C90" s="7"/>
      <c r="D90" s="29" t="s">
        <v>29</v>
      </c>
      <c r="E90" s="81"/>
      <c r="F90" s="8" t="s">
        <v>28</v>
      </c>
      <c r="G90" s="81"/>
      <c r="H90" s="30" t="s">
        <v>36</v>
      </c>
      <c r="I90" s="52" t="s">
        <v>19</v>
      </c>
      <c r="J90" s="30" t="s">
        <v>10</v>
      </c>
    </row>
    <row r="91" spans="1:15" ht="22.5" customHeight="1">
      <c r="A91" s="29"/>
      <c r="B91" s="6"/>
      <c r="C91" s="7"/>
      <c r="D91" s="29" t="s">
        <v>35</v>
      </c>
      <c r="E91" s="81"/>
      <c r="F91" s="8" t="s">
        <v>28</v>
      </c>
      <c r="G91" s="81"/>
      <c r="H91" s="30" t="s">
        <v>32</v>
      </c>
      <c r="I91" s="52" t="s">
        <v>38</v>
      </c>
      <c r="J91" s="28" t="s">
        <v>10</v>
      </c>
    </row>
    <row r="92" spans="1:15" ht="22.5" customHeight="1" thickBot="1">
      <c r="A92" s="36"/>
      <c r="B92" s="37"/>
      <c r="C92" s="38"/>
      <c r="D92" s="36" t="s">
        <v>34</v>
      </c>
      <c r="E92" s="87"/>
      <c r="F92" s="47" t="s">
        <v>28</v>
      </c>
      <c r="G92" s="87"/>
      <c r="H92" s="39" t="s">
        <v>37</v>
      </c>
      <c r="I92" s="53" t="s">
        <v>46</v>
      </c>
      <c r="J92" s="39" t="s">
        <v>10</v>
      </c>
    </row>
    <row r="93" spans="1:15" ht="22.5" customHeight="1" thickTop="1" thickBot="1">
      <c r="A93" s="12"/>
      <c r="B93" s="22">
        <v>41378</v>
      </c>
      <c r="C93" s="23" t="s">
        <v>2</v>
      </c>
      <c r="D93" s="12"/>
      <c r="E93" s="85"/>
      <c r="F93" s="23"/>
      <c r="G93" s="85"/>
      <c r="H93" s="25"/>
      <c r="I93" s="54"/>
      <c r="J93" s="25"/>
    </row>
    <row r="94" spans="1:15" ht="15.75" thickTop="1"/>
    <row r="104" spans="21:21">
      <c r="U104" s="44"/>
    </row>
    <row r="105" spans="21:21">
      <c r="U105" s="44"/>
    </row>
    <row r="106" spans="21:21">
      <c r="U106" s="44"/>
    </row>
    <row r="107" spans="21:21">
      <c r="U107" s="44"/>
    </row>
    <row r="108" spans="21:21">
      <c r="U108" s="44"/>
    </row>
    <row r="112" spans="21:21">
      <c r="U112" s="44"/>
    </row>
    <row r="113" spans="21:21">
      <c r="U113" s="44"/>
    </row>
    <row r="114" spans="21:21">
      <c r="U114" s="44"/>
    </row>
    <row r="115" spans="21:21">
      <c r="U115" s="44"/>
    </row>
    <row r="116" spans="21:21">
      <c r="U116" s="44"/>
    </row>
  </sheetData>
  <sortState ref="P2:P11">
    <sortCondition ref="P2:P11"/>
  </sortState>
  <mergeCells count="1">
    <mergeCell ref="L2:L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opLeftCell="A4" workbookViewId="0">
      <selection activeCell="F25" sqref="F25"/>
    </sheetView>
  </sheetViews>
  <sheetFormatPr defaultRowHeight="15"/>
  <cols>
    <col min="1" max="1" width="25.7109375" customWidth="1"/>
    <col min="2" max="2" width="15.5703125" style="129" bestFit="1" customWidth="1"/>
    <col min="3" max="3" width="76.5703125" style="130" customWidth="1"/>
  </cols>
  <sheetData>
    <row r="1" spans="1:4" ht="18.75">
      <c r="A1" s="128" t="s">
        <v>113</v>
      </c>
    </row>
    <row r="2" spans="1:4">
      <c r="A2" t="s">
        <v>116</v>
      </c>
    </row>
    <row r="3" spans="1:4">
      <c r="A3" t="s">
        <v>117</v>
      </c>
    </row>
    <row r="5" spans="1:4" ht="18.75">
      <c r="A5" s="128" t="s">
        <v>107</v>
      </c>
      <c r="B5" s="133"/>
      <c r="D5" s="130"/>
    </row>
    <row r="6" spans="1:4">
      <c r="A6" s="131" t="s">
        <v>98</v>
      </c>
      <c r="B6" s="102" t="s">
        <v>111</v>
      </c>
      <c r="C6" s="134" t="s">
        <v>112</v>
      </c>
    </row>
    <row r="7" spans="1:4">
      <c r="A7" s="99" t="str">
        <f>'Prem Results'!A3</f>
        <v>Blackheath Legends</v>
      </c>
      <c r="B7" s="140"/>
      <c r="C7" s="141"/>
    </row>
    <row r="8" spans="1:4">
      <c r="A8" s="99" t="str">
        <f>'Prem Results'!A4</f>
        <v>Blues</v>
      </c>
      <c r="B8" s="140"/>
      <c r="C8" s="141"/>
    </row>
    <row r="9" spans="1:4">
      <c r="A9" s="99" t="str">
        <f>'Prem Results'!A5</f>
        <v>Centaurs</v>
      </c>
      <c r="B9" s="140"/>
      <c r="C9" s="141"/>
    </row>
    <row r="10" spans="1:4">
      <c r="A10" s="99" t="str">
        <f>'Prem Results'!A6</f>
        <v>Harpenden</v>
      </c>
      <c r="B10" s="140"/>
      <c r="C10" s="141"/>
    </row>
    <row r="11" spans="1:4">
      <c r="A11" s="99" t="str">
        <f>'Prem Results'!A7</f>
        <v>Hatch End Hawks</v>
      </c>
      <c r="B11" s="140"/>
      <c r="C11" s="141"/>
    </row>
    <row r="12" spans="1:4">
      <c r="A12" s="99" t="str">
        <f>'Prem Results'!A8</f>
        <v>Newbury Royals</v>
      </c>
      <c r="B12" s="140">
        <v>2</v>
      </c>
      <c r="C12" s="141" t="s">
        <v>118</v>
      </c>
    </row>
    <row r="13" spans="1:4">
      <c r="A13" s="99" t="str">
        <f>'Prem Results'!A9</f>
        <v>Putney</v>
      </c>
      <c r="B13" s="140"/>
      <c r="C13" s="141"/>
    </row>
    <row r="14" spans="1:4">
      <c r="A14" s="99" t="str">
        <f>'Prem Results'!A10</f>
        <v>West London 1</v>
      </c>
      <c r="B14" s="140"/>
      <c r="C14" s="141"/>
    </row>
    <row r="15" spans="1:4" hidden="1">
      <c r="A15" s="99" t="str">
        <f>'Prem Results'!A11</f>
        <v>n/a</v>
      </c>
      <c r="B15" s="140"/>
      <c r="C15" s="141"/>
    </row>
    <row r="16" spans="1:4" hidden="1">
      <c r="A16" s="132" t="str">
        <f>'Prem Results'!A12</f>
        <v>n/a</v>
      </c>
      <c r="B16" s="140"/>
      <c r="C16" s="142"/>
    </row>
    <row r="17" spans="1:3">
      <c r="A17" s="1"/>
      <c r="B17" s="72"/>
      <c r="C17" s="135"/>
    </row>
    <row r="18" spans="1:3" ht="18.75">
      <c r="A18" s="128" t="s">
        <v>106</v>
      </c>
    </row>
    <row r="19" spans="1:3">
      <c r="A19" s="131" t="s">
        <v>98</v>
      </c>
      <c r="B19" s="149" t="s">
        <v>111</v>
      </c>
      <c r="C19" s="134" t="s">
        <v>112</v>
      </c>
    </row>
    <row r="20" spans="1:3">
      <c r="A20" s="99" t="str">
        <f>'Div1 Results'!A3</f>
        <v>Blackheath Storm</v>
      </c>
      <c r="B20" s="140"/>
      <c r="C20" s="141"/>
    </row>
    <row r="21" spans="1:3">
      <c r="A21" s="99" t="str">
        <f>'Div1 Results'!A4</f>
        <v>Caterham Cougars</v>
      </c>
      <c r="B21" s="140"/>
      <c r="C21" s="141"/>
    </row>
    <row r="22" spans="1:3">
      <c r="A22" s="99" t="str">
        <f>'Div1 Results'!A5</f>
        <v>Clapham</v>
      </c>
      <c r="B22" s="140"/>
      <c r="C22" s="141"/>
    </row>
    <row r="23" spans="1:3">
      <c r="A23" s="99" t="str">
        <f>'Div1 Results'!A6</f>
        <v>Cobham</v>
      </c>
      <c r="B23" s="140"/>
      <c r="C23" s="141"/>
    </row>
    <row r="24" spans="1:3">
      <c r="A24" s="99" t="str">
        <f>'Div1 Results'!A7</f>
        <v>Hitchin Sprites</v>
      </c>
      <c r="B24" s="140"/>
      <c r="C24" s="141"/>
    </row>
    <row r="25" spans="1:3">
      <c r="A25" s="99" t="str">
        <f>'Div1 Results'!A8</f>
        <v>Reading Wildcats</v>
      </c>
      <c r="B25" s="140">
        <v>2</v>
      </c>
      <c r="C25" s="141" t="s">
        <v>118</v>
      </c>
    </row>
    <row r="26" spans="1:3">
      <c r="A26" s="99" t="str">
        <f>'Div1 Results'!A9</f>
        <v>Reigate Priory</v>
      </c>
      <c r="B26" s="140"/>
      <c r="C26" s="141"/>
    </row>
    <row r="27" spans="1:3">
      <c r="A27" s="99" t="str">
        <f>'Div1 Results'!A10</f>
        <v>Royal Holloway</v>
      </c>
      <c r="B27" s="140"/>
      <c r="C27" s="141"/>
    </row>
    <row r="28" spans="1:3">
      <c r="A28" s="99" t="str">
        <f>'Div1 Results'!A11</f>
        <v>Welwyn</v>
      </c>
      <c r="B28" s="140">
        <v>2</v>
      </c>
      <c r="C28" s="141" t="s">
        <v>118</v>
      </c>
    </row>
    <row r="29" spans="1:3">
      <c r="A29" s="132" t="str">
        <f>'Div1 Results'!A12</f>
        <v>West London 2</v>
      </c>
      <c r="B29" s="140">
        <v>2</v>
      </c>
      <c r="C29" s="141" t="s">
        <v>118</v>
      </c>
    </row>
    <row r="30" spans="1:3">
      <c r="A30" s="1"/>
      <c r="B30" s="72"/>
      <c r="C30" s="135"/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88"/>
  <sheetViews>
    <sheetView workbookViewId="0">
      <selection activeCell="N7" sqref="N7"/>
    </sheetView>
  </sheetViews>
  <sheetFormatPr defaultRowHeight="15"/>
  <cols>
    <col min="1" max="1" width="19.140625" customWidth="1"/>
    <col min="2" max="2" width="3.5703125" style="3" customWidth="1"/>
    <col min="3" max="3" width="7.7109375" style="3" customWidth="1"/>
    <col min="4" max="4" width="3.5703125" style="3" customWidth="1"/>
    <col min="5" max="5" width="3.5703125" customWidth="1"/>
    <col min="6" max="6" width="7.7109375" customWidth="1"/>
    <col min="7" max="8" width="3.5703125" customWidth="1"/>
    <col min="9" max="9" width="7.7109375" customWidth="1"/>
    <col min="10" max="11" width="3.5703125" customWidth="1"/>
    <col min="12" max="12" width="7.7109375" customWidth="1"/>
    <col min="13" max="14" width="3.5703125" customWidth="1"/>
    <col min="15" max="15" width="7.7109375" customWidth="1"/>
    <col min="16" max="17" width="3.5703125" customWidth="1"/>
    <col min="18" max="18" width="7.7109375" customWidth="1"/>
    <col min="19" max="20" width="3.5703125" customWidth="1"/>
    <col min="21" max="21" width="7.7109375" customWidth="1"/>
    <col min="22" max="23" width="3.5703125" customWidth="1"/>
    <col min="24" max="24" width="7.7109375" customWidth="1"/>
    <col min="25" max="25" width="3.5703125" customWidth="1"/>
    <col min="26" max="26" width="3.5703125" hidden="1" customWidth="1"/>
    <col min="27" max="27" width="7.7109375" hidden="1" customWidth="1"/>
    <col min="28" max="29" width="3.5703125" hidden="1" customWidth="1"/>
    <col min="30" max="30" width="7.7109375" hidden="1" customWidth="1"/>
    <col min="31" max="31" width="3.5703125" hidden="1" customWidth="1"/>
    <col min="32" max="32" width="4.140625" bestFit="1" customWidth="1"/>
    <col min="33" max="33" width="3.5703125" bestFit="1" customWidth="1"/>
    <col min="34" max="34" width="3.140625" bestFit="1" customWidth="1"/>
    <col min="35" max="35" width="4.5703125" bestFit="1" customWidth="1"/>
    <col min="36" max="36" width="4.85546875" bestFit="1" customWidth="1"/>
    <col min="37" max="37" width="5" bestFit="1" customWidth="1"/>
    <col min="38" max="38" width="5" customWidth="1"/>
  </cols>
  <sheetData>
    <row r="1" spans="1:38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38" s="3" customFormat="1">
      <c r="A2" s="71" t="s">
        <v>52</v>
      </c>
      <c r="B2" s="153" t="str">
        <f>LEFT(INDEX($A$3:$A$12,(COLUMN()+1)/3),12)</f>
        <v>Blackheath L</v>
      </c>
      <c r="C2" s="153"/>
      <c r="D2" s="153"/>
      <c r="E2" s="153" t="str">
        <f t="shared" ref="E2" si="0">LEFT(INDEX($A$3:$A$12,(COLUMN()+1)/3),12)</f>
        <v>Blues</v>
      </c>
      <c r="F2" s="153"/>
      <c r="G2" s="153"/>
      <c r="H2" s="153" t="str">
        <f t="shared" ref="H2" si="1">LEFT(INDEX($A$3:$A$12,(COLUMN()+1)/3),12)</f>
        <v>Centaurs</v>
      </c>
      <c r="I2" s="153"/>
      <c r="J2" s="153"/>
      <c r="K2" s="153" t="str">
        <f t="shared" ref="K2" si="2">LEFT(INDEX($A$3:$A$12,(COLUMN()+1)/3),12)</f>
        <v>Harpenden</v>
      </c>
      <c r="L2" s="153"/>
      <c r="M2" s="153"/>
      <c r="N2" s="153" t="str">
        <f t="shared" ref="N2" si="3">LEFT(INDEX($A$3:$A$12,(COLUMN()+1)/3),12)</f>
        <v>Hatch End Ha</v>
      </c>
      <c r="O2" s="153"/>
      <c r="P2" s="153"/>
      <c r="Q2" s="153" t="str">
        <f t="shared" ref="Q2" si="4">LEFT(INDEX($A$3:$A$12,(COLUMN()+1)/3),12)</f>
        <v>Newbury Roya</v>
      </c>
      <c r="R2" s="153"/>
      <c r="S2" s="153"/>
      <c r="T2" s="153" t="str">
        <f t="shared" ref="T2" si="5">LEFT(INDEX($A$3:$A$12,(COLUMN()+1)/3),12)</f>
        <v>Putney</v>
      </c>
      <c r="U2" s="153"/>
      <c r="V2" s="153"/>
      <c r="W2" s="153" t="str">
        <f t="shared" ref="W2" si="6">LEFT(INDEX($A$3:$A$12,(COLUMN()+1)/3),12)</f>
        <v xml:space="preserve">West London </v>
      </c>
      <c r="X2" s="153"/>
      <c r="Y2" s="153"/>
      <c r="Z2" s="153" t="str">
        <f t="shared" ref="Z2" si="7">LEFT(INDEX($A$3:$A$12,(COLUMN()+1)/3),12)</f>
        <v>n/a</v>
      </c>
      <c r="AA2" s="153"/>
      <c r="AB2" s="153"/>
      <c r="AC2" s="153" t="str">
        <f t="shared" ref="AC2" si="8">LEFT(INDEX($A$3:$A$12,(COLUMN()+1)/3),12)</f>
        <v>n/a</v>
      </c>
      <c r="AD2" s="153"/>
      <c r="AE2" s="153"/>
      <c r="AL2" s="129"/>
    </row>
    <row r="3" spans="1:38">
      <c r="A3" s="93" t="s">
        <v>13</v>
      </c>
      <c r="B3" s="59"/>
      <c r="C3" s="59"/>
      <c r="D3" s="74"/>
      <c r="E3" s="58" t="str">
        <f>IF(E79=0,"",IF(ISBLANK(INDEX(PremFixtures!$E$2:$E$199,E79)),"",INDEX(PremFixtures!$E$2:$E$199,E79)))</f>
        <v/>
      </c>
      <c r="F3" s="60">
        <f t="array" ref="F3">IF(E79=0,"",IF(ISBLANK(INDEX(PremFixtures!$E$2:$E$199,E79)),MAX(IF(ROW(PremFixtures!$B$2:$B$199)-1&gt;E79,0,PremFixtures!$B$2:$B$199)),"-"))</f>
        <v>41322</v>
      </c>
      <c r="G3" s="77" t="str">
        <f>IF(E79=0,"",IF(ISBLANK(INDEX(PremFixtures!$G$2:$G$199,E79)),"",INDEX(PremFixtures!$G$2:$G$199,E79)))</f>
        <v/>
      </c>
      <c r="H3" s="58" t="str">
        <f>IF(H79=0,"",IF(ISBLANK(INDEX(PremFixtures!$E$2:$E$199,H79)),"",INDEX(PremFixtures!$E$2:$E$199,H79)))</f>
        <v/>
      </c>
      <c r="I3" s="60">
        <f t="array" ref="I3">IF(H79=0,"",IF(ISBLANK(INDEX(PremFixtures!$E$2:$E$199,H79)),MAX(IF(ROW(PremFixtures!$B$2:$B$199)-1&gt;H79,0,PremFixtures!$B$2:$B$199)),"-"))</f>
        <v>41350</v>
      </c>
      <c r="J3" s="77" t="str">
        <f>IF(H79=0,"",IF(ISBLANK(INDEX(PremFixtures!$G$2:$G$199,H79)),"",INDEX(PremFixtures!$G$2:$G$199,H79)))</f>
        <v/>
      </c>
      <c r="K3" s="58">
        <f>IF(K79=0,"",IF(ISBLANK(INDEX(PremFixtures!$E$2:$E$199,K79)),"",INDEX(PremFixtures!$E$2:$E$199,K79)))</f>
        <v>6</v>
      </c>
      <c r="L3" s="60" t="str">
        <f t="array" ref="L3">IF(K79=0,"",IF(ISBLANK(INDEX(PremFixtures!$E$2:$E$199,K79)),MAX(IF(ROW(PremFixtures!$B$2:$B$199)-1&gt;K79,0,PremFixtures!$B$2:$B$199)),"-"))</f>
        <v>-</v>
      </c>
      <c r="M3" s="77">
        <f>IF(K79=0,"",IF(ISBLANK(INDEX(PremFixtures!$G$2:$G$199,K79)),"",INDEX(PremFixtures!$G$2:$G$199,K79)))</f>
        <v>15</v>
      </c>
      <c r="N3" s="58" t="str">
        <f>IF(N79=0,"",IF(ISBLANK(INDEX(PremFixtures!$E$2:$E$199,N79)),"",INDEX(PremFixtures!$E$2:$E$199,N79)))</f>
        <v/>
      </c>
      <c r="O3" s="60">
        <f t="array" ref="O3">IF(N79=0,"",IF(ISBLANK(INDEX(PremFixtures!$E$2:$E$199,N79)),MAX(IF(ROW(PremFixtures!$B$2:$B$199)-1&gt;N79,0,PremFixtures!$B$2:$B$199)),"-"))</f>
        <v>41308</v>
      </c>
      <c r="P3" s="77" t="str">
        <f>IF(N79=0,"",IF(ISBLANK(INDEX(PremFixtures!$G$2:$G$199,N79)),"",INDEX(PremFixtures!$G$2:$G$199,N79)))</f>
        <v/>
      </c>
      <c r="Q3" s="58">
        <f>IF(Q79=0,"",IF(ISBLANK(INDEX(PremFixtures!$E$2:$E$199,Q79)),"",INDEX(PremFixtures!$E$2:$E$199,Q79)))</f>
        <v>8</v>
      </c>
      <c r="R3" s="60" t="str">
        <f t="array" ref="R3">IF(Q79=0,"",IF(ISBLANK(INDEX(PremFixtures!$E$2:$E$199,Q79)),MAX(IF(ROW(PremFixtures!$B$2:$B$199)-1&gt;Q79,0,PremFixtures!$B$2:$B$199)),"-"))</f>
        <v>-</v>
      </c>
      <c r="S3" s="77">
        <f>IF(Q79=0,"",IF(ISBLANK(INDEX(PremFixtures!$G$2:$G$199,Q79)),"",INDEX(PremFixtures!$G$2:$G$199,Q79)))</f>
        <v>3</v>
      </c>
      <c r="T3" s="58" t="str">
        <f>IF(T79=0,"",IF(ISBLANK(INDEX(PremFixtures!$E$2:$E$199,T79)),"",INDEX(PremFixtures!$E$2:$E$199,T79)))</f>
        <v/>
      </c>
      <c r="U3" s="60">
        <f t="array" ref="U3">IF(T79=0,"",IF(ISBLANK(INDEX(PremFixtures!$E$2:$E$199,T79)),MAX(IF(ROW(PremFixtures!$B$2:$B$199)-1&gt;T79,0,PremFixtures!$B$2:$B$199)),"-"))</f>
        <v>41301</v>
      </c>
      <c r="V3" s="77" t="str">
        <f>IF(T79=0,"",IF(ISBLANK(INDEX(PremFixtures!$G$2:$G$199,T79)),"",INDEX(PremFixtures!$G$2:$G$199,T79)))</f>
        <v/>
      </c>
      <c r="W3" s="58" t="str">
        <f>IF(W79=0,"",IF(ISBLANK(INDEX(PremFixtures!$E$2:$E$199,W79)),"",INDEX(PremFixtures!$E$2:$E$199,W79)))</f>
        <v/>
      </c>
      <c r="X3" s="60">
        <f t="array" ref="X3">IF(W79=0,"",IF(ISBLANK(INDEX(PremFixtures!$E$2:$E$199,W79)),MAX(IF(ROW(PremFixtures!$B$2:$B$199)-1&gt;W79,0,PremFixtures!$B$2:$B$199)),"-"))</f>
        <v>41238</v>
      </c>
      <c r="Y3" s="77" t="str">
        <f>IF(W79=0,"",IF(ISBLANK(INDEX(PremFixtures!$G$2:$G$199,W79)),"",INDEX(PremFixtures!$G$2:$G$199,W79)))</f>
        <v/>
      </c>
      <c r="Z3" s="58" t="str">
        <f>IF(Z79=0,"",IF(ISBLANK(INDEX(PremFixtures!$E$2:$E$199,Z79)),"",INDEX(PremFixtures!$E$2:$E$199,Z79)))</f>
        <v/>
      </c>
      <c r="AA3" s="60" t="str">
        <f t="array" ref="AA3">IF(Z79=0,"",IF(ISBLANK(INDEX(PremFixtures!$E$2:$E$199,Z79)),MAX(IF(ROW(PremFixtures!$B$2:$B$199)-1&gt;Z79,0,PremFixtures!$B$2:$B$199)),"-"))</f>
        <v/>
      </c>
      <c r="AB3" s="77" t="str">
        <f>IF(Z79=0,"",IF(ISBLANK(INDEX(PremFixtures!$G$2:$G$199,Z79)),"",INDEX(PremFixtures!$G$2:$G$199,Z79)))</f>
        <v/>
      </c>
      <c r="AC3" s="58" t="str">
        <f>IF(AC79=0,"",IF(ISBLANK(INDEX(PremFixtures!$E$2:$E$199,AC79)),"",INDEX(PremFixtures!$E$2:$E$199,AC79)))</f>
        <v/>
      </c>
      <c r="AD3" s="60" t="str">
        <f t="array" ref="AD3">IF(AC79=0,"",IF(ISBLANK(INDEX(PremFixtures!$E$2:$E$199,AC79)),MAX(IF(ROW(PremFixtures!$B$2:$B$199)-1&gt;AC79,0,PremFixtures!$B$2:$B$199)),"-"))</f>
        <v/>
      </c>
      <c r="AE3" s="77" t="str">
        <f>IF(AC79=0,"",IF(ISBLANK(INDEX(PremFixtures!$G$2:$G$199,AC79)),"",INDEX(PremFixtures!$G$2:$G$199,AC79)))</f>
        <v/>
      </c>
    </row>
    <row r="4" spans="1:38">
      <c r="A4" s="94" t="s">
        <v>15</v>
      </c>
      <c r="B4" s="58">
        <f>IF(B80=0,"",IF(ISBLANK(INDEX(PremFixtures!$E$2:$E$199,B80)),"",INDEX(PremFixtures!$E$2:$E$199,B80)))</f>
        <v>9</v>
      </c>
      <c r="C4" s="60" t="str">
        <f t="array" ref="C4">IF(B80=0,"",IF(ISBLANK(INDEX(PremFixtures!$E$2:$E$199,B80)),MAX(IF(ROW(PremFixtures!$B$2:$B$199)-1&gt;B80,0,PremFixtures!$B$2:$B$199)),"-"))</f>
        <v>-</v>
      </c>
      <c r="D4" s="75">
        <f>IF(B80=0,"",IF(ISBLANK(INDEX(PremFixtures!$G$2:$G$199,B80)),"",INDEX(PremFixtures!$G$2:$G$199,B80)))</f>
        <v>5</v>
      </c>
      <c r="E4" s="59"/>
      <c r="F4" s="59"/>
      <c r="G4" s="78"/>
      <c r="H4" s="58">
        <f>IF(H80=0,"",IF(ISBLANK(INDEX(PremFixtures!$E$2:$E$199,H80)),"",INDEX(PremFixtures!$E$2:$E$199,H80)))</f>
        <v>7</v>
      </c>
      <c r="I4" s="60" t="str">
        <f t="array" ref="I4">IF(H80=0,"",IF(ISBLANK(INDEX(PremFixtures!$E$2:$E$199,H80)),MAX(IF(ROW(PremFixtures!$B$2:$B$199)-1&gt;H80,0,PremFixtures!$B$2:$B$199)),"-"))</f>
        <v>-</v>
      </c>
      <c r="J4" s="75">
        <f>IF(H80=0,"",IF(ISBLANK(INDEX(PremFixtures!$G$2:$G$199,H80)),"",INDEX(PremFixtures!$G$2:$G$199,H80)))</f>
        <v>23</v>
      </c>
      <c r="K4" s="58">
        <f>IF(K80=0,"",IF(ISBLANK(INDEX(PremFixtures!$E$2:$E$199,K80)),"",INDEX(PremFixtures!$E$2:$E$199,K80)))</f>
        <v>6</v>
      </c>
      <c r="L4" s="60" t="str">
        <f t="array" ref="L4">IF(K80=0,"",IF(ISBLANK(INDEX(PremFixtures!$E$2:$E$199,K80)),MAX(IF(ROW(PremFixtures!$B$2:$B$199)-1&gt;K80,0,PremFixtures!$B$2:$B$199)),"-"))</f>
        <v>-</v>
      </c>
      <c r="M4" s="75">
        <f>IF(K80=0,"",IF(ISBLANK(INDEX(PremFixtures!$G$2:$G$199,K80)),"",INDEX(PremFixtures!$G$2:$G$199,K80)))</f>
        <v>18</v>
      </c>
      <c r="N4" s="58">
        <f>IF(N80=0,"",IF(ISBLANK(INDEX(PremFixtures!$E$2:$E$199,N80)),"",INDEX(PremFixtures!$E$2:$E$199,N80)))</f>
        <v>9</v>
      </c>
      <c r="O4" s="60" t="str">
        <f t="array" ref="O4">IF(N80=0,"",IF(ISBLANK(INDEX(PremFixtures!$E$2:$E$199,N80)),MAX(IF(ROW(PremFixtures!$B$2:$B$199)-1&gt;N80,0,PremFixtures!$B$2:$B$199)),"-"))</f>
        <v>-</v>
      </c>
      <c r="P4" s="75">
        <f>IF(N80=0,"",IF(ISBLANK(INDEX(PremFixtures!$G$2:$G$199,N80)),"",INDEX(PremFixtures!$G$2:$G$199,N80)))</f>
        <v>8</v>
      </c>
      <c r="Q4" s="58" t="str">
        <f>IF(Q80=0,"",IF(ISBLANK(INDEX(PremFixtures!$E$2:$E$199,Q80)),"",INDEX(PremFixtures!$E$2:$E$199,Q80)))</f>
        <v/>
      </c>
      <c r="R4" s="60">
        <f t="array" ref="R4">IF(Q80=0,"",IF(ISBLANK(INDEX(PremFixtures!$E$2:$E$199,Q80)),MAX(IF(ROW(PremFixtures!$B$2:$B$199)-1&gt;Q80,0,PremFixtures!$B$2:$B$199)),"-"))</f>
        <v>41315</v>
      </c>
      <c r="S4" s="75" t="str">
        <f>IF(Q80=0,"",IF(ISBLANK(INDEX(PremFixtures!$G$2:$G$199,Q80)),"",INDEX(PremFixtures!$G$2:$G$199,Q80)))</f>
        <v/>
      </c>
      <c r="T4" s="58" t="str">
        <f>IF(T80=0,"",IF(ISBLANK(INDEX(PremFixtures!$E$2:$E$199,T80)),"",INDEX(PremFixtures!$E$2:$E$199,T80)))</f>
        <v/>
      </c>
      <c r="U4" s="60">
        <f t="array" ref="U4">IF(T80=0,"",IF(ISBLANK(INDEX(PremFixtures!$E$2:$E$199,T80)),MAX(IF(ROW(PremFixtures!$B$2:$B$199)-1&gt;T80,0,PremFixtures!$B$2:$B$199)),"-"))</f>
        <v>41336</v>
      </c>
      <c r="V4" s="75" t="str">
        <f>IF(T80=0,"",IF(ISBLANK(INDEX(PremFixtures!$G$2:$G$199,T80)),"",INDEX(PremFixtures!$G$2:$G$199,T80)))</f>
        <v/>
      </c>
      <c r="W4" s="58" t="str">
        <f>IF(W80=0,"",IF(ISBLANK(INDEX(PremFixtures!$E$2:$E$199,W80)),"",INDEX(PremFixtures!$E$2:$E$199,W80)))</f>
        <v/>
      </c>
      <c r="X4" s="60">
        <f t="array" ref="X4">IF(W80=0,"",IF(ISBLANK(INDEX(PremFixtures!$E$2:$E$199,W80)),MAX(IF(ROW(PremFixtures!$B$2:$B$199)-1&gt;W80,0,PremFixtures!$B$2:$B$199)),"-"))</f>
        <v>41301</v>
      </c>
      <c r="Y4" s="75" t="str">
        <f>IF(W80=0,"",IF(ISBLANK(INDEX(PremFixtures!$G$2:$G$199,W80)),"",INDEX(PremFixtures!$G$2:$G$199,W80)))</f>
        <v/>
      </c>
      <c r="Z4" s="58" t="str">
        <f>IF(Z80=0,"",IF(ISBLANK(INDEX(PremFixtures!$E$2:$E$199,Z80)),"",INDEX(PremFixtures!$E$2:$E$199,Z80)))</f>
        <v/>
      </c>
      <c r="AA4" s="60" t="str">
        <f t="array" ref="AA4">IF(Z80=0,"",IF(ISBLANK(INDEX(PremFixtures!$E$2:$E$199,Z80)),MAX(IF(ROW(PremFixtures!$B$2:$B$199)-1&gt;Z80,0,PremFixtures!$B$2:$B$199)),"-"))</f>
        <v/>
      </c>
      <c r="AB4" s="75" t="str">
        <f>IF(Z80=0,"",IF(ISBLANK(INDEX(PremFixtures!$G$2:$G$199,Z80)),"",INDEX(PremFixtures!$G$2:$G$199,Z80)))</f>
        <v/>
      </c>
      <c r="AC4" s="58" t="str">
        <f>IF(AC80=0,"",IF(ISBLANK(INDEX(PremFixtures!$E$2:$E$199,AC80)),"",INDEX(PremFixtures!$E$2:$E$199,AC80)))</f>
        <v/>
      </c>
      <c r="AD4" s="60" t="str">
        <f t="array" ref="AD4">IF(AC80=0,"",IF(ISBLANK(INDEX(PremFixtures!$E$2:$E$199,AC80)),MAX(IF(ROW(PremFixtures!$B$2:$B$199)-1&gt;AC80,0,PremFixtures!$B$2:$B$199)),"-"))</f>
        <v/>
      </c>
      <c r="AE4" s="75" t="str">
        <f>IF(AC80=0,"",IF(ISBLANK(INDEX(PremFixtures!$G$2:$G$199,AC80)),"",INDEX(PremFixtures!$G$2:$G$199,AC80)))</f>
        <v/>
      </c>
    </row>
    <row r="5" spans="1:38">
      <c r="A5" s="94" t="s">
        <v>16</v>
      </c>
      <c r="B5" s="58">
        <f>IF(B81=0,"",IF(ISBLANK(INDEX(PremFixtures!$E$2:$E$199,B81)),"",INDEX(PremFixtures!$E$2:$E$199,B81)))</f>
        <v>15</v>
      </c>
      <c r="C5" s="60" t="str">
        <f t="array" ref="C5">IF(B81=0,"",IF(ISBLANK(INDEX(PremFixtures!$E$2:$E$199,B81)),MAX(IF(ROW(PremFixtures!$B$2:$B$199)-1&gt;B81,0,PremFixtures!$B$2:$B$199)),"-"))</f>
        <v>-</v>
      </c>
      <c r="D5" s="75">
        <f>IF(B81=0,"",IF(ISBLANK(INDEX(PremFixtures!$G$2:$G$199,B81)),"",INDEX(PremFixtures!$G$2:$G$199,B81)))</f>
        <v>5</v>
      </c>
      <c r="E5" s="58" t="str">
        <f>IF(E81=0,"",IF(ISBLANK(INDEX(PremFixtures!$E$2:$E$199,E81)),"",INDEX(PremFixtures!$E$2:$E$199,E81)))</f>
        <v/>
      </c>
      <c r="F5" s="60">
        <f t="array" ref="F5">IF(E81=0,"",IF(ISBLANK(INDEX(PremFixtures!$E$2:$E$199,E81)),MAX(IF(ROW(PremFixtures!$B$2:$B$199)-1&gt;E81,0,PremFixtures!$B$2:$B$199)),"-"))</f>
        <v>41308</v>
      </c>
      <c r="G5" s="75" t="str">
        <f>IF(E81=0,"",IF(ISBLANK(INDEX(PremFixtures!$G$2:$G$199,E81)),"",INDEX(PremFixtures!$G$2:$G$199,E81)))</f>
        <v/>
      </c>
      <c r="H5" s="59"/>
      <c r="I5" s="59"/>
      <c r="J5" s="78"/>
      <c r="K5" s="58" t="str">
        <f>IF(K81=0,"",IF(ISBLANK(INDEX(PremFixtures!$E$2:$E$199,K81)),"",INDEX(PremFixtures!$E$2:$E$199,K81)))</f>
        <v/>
      </c>
      <c r="L5" s="60">
        <f t="array" ref="L5">IF(K81=0,"",IF(ISBLANK(INDEX(PremFixtures!$E$2:$E$199,K81)),MAX(IF(ROW(PremFixtures!$B$2:$B$199)-1&gt;K81,0,PremFixtures!$B$2:$B$199)),"-"))</f>
        <v>41301</v>
      </c>
      <c r="M5" s="75" t="str">
        <f>IF(K81=0,"",IF(ISBLANK(INDEX(PremFixtures!$G$2:$G$199,K81)),"",INDEX(PremFixtures!$G$2:$G$199,K81)))</f>
        <v/>
      </c>
      <c r="N5" s="58" t="str">
        <f>IF(N81=0,"",IF(ISBLANK(INDEX(PremFixtures!$E$2:$E$199,N81)),"",INDEX(PremFixtures!$E$2:$E$199,N81)))</f>
        <v/>
      </c>
      <c r="O5" s="60" t="str">
        <f t="array" ref="O5">IF(N81=0,"",IF(ISBLANK(INDEX(PremFixtures!$E$2:$E$199,N81)),MAX(IF(ROW(PremFixtures!$B$2:$B$199)-1&gt;N81,0,PremFixtures!$B$2:$B$199)),"-"))</f>
        <v/>
      </c>
      <c r="P5" s="75" t="str">
        <f>IF(N81=0,"",IF(ISBLANK(INDEX(PremFixtures!$G$2:$G$199,N81)),"",INDEX(PremFixtures!$G$2:$G$199,N81)))</f>
        <v/>
      </c>
      <c r="Q5" s="58">
        <f>IF(Q81=0,"",IF(ISBLANK(INDEX(PremFixtures!$E$2:$E$199,Q81)),"",INDEX(PremFixtures!$E$2:$E$199,Q81)))</f>
        <v>16</v>
      </c>
      <c r="R5" s="60" t="str">
        <f t="array" ref="R5">IF(Q81=0,"",IF(ISBLANK(INDEX(PremFixtures!$E$2:$E$199,Q81)),MAX(IF(ROW(PremFixtures!$B$2:$B$199)-1&gt;Q81,0,PremFixtures!$B$2:$B$199)),"-"))</f>
        <v>-</v>
      </c>
      <c r="S5" s="75">
        <f>IF(Q81=0,"",IF(ISBLANK(INDEX(PremFixtures!$G$2:$G$199,Q81)),"",INDEX(PremFixtures!$G$2:$G$199,Q81)))</f>
        <v>5</v>
      </c>
      <c r="T5" s="58">
        <f>IF(T81=0,"",IF(ISBLANK(INDEX(PremFixtures!$E$2:$E$199,T81)),"",INDEX(PremFixtures!$E$2:$E$199,T81)))</f>
        <v>7</v>
      </c>
      <c r="U5" s="60" t="str">
        <f t="array" ref="U5">IF(T81=0,"",IF(ISBLANK(INDEX(PremFixtures!$E$2:$E$199,T81)),MAX(IF(ROW(PremFixtures!$B$2:$B$199)-1&gt;T81,0,PremFixtures!$B$2:$B$199)),"-"))</f>
        <v>-</v>
      </c>
      <c r="V5" s="75">
        <f>IF(T81=0,"",IF(ISBLANK(INDEX(PremFixtures!$G$2:$G$199,T81)),"",INDEX(PremFixtures!$G$2:$G$199,T81)))</f>
        <v>9</v>
      </c>
      <c r="W5" s="58" t="str">
        <f>IF(W81=0,"",IF(ISBLANK(INDEX(PremFixtures!$E$2:$E$199,W81)),"",INDEX(PremFixtures!$E$2:$E$199,W81)))</f>
        <v/>
      </c>
      <c r="X5" s="60">
        <f t="array" ref="X5">IF(W81=0,"",IF(ISBLANK(INDEX(PremFixtures!$E$2:$E$199,W81)),MAX(IF(ROW(PremFixtures!$B$2:$B$199)-1&gt;W81,0,PremFixtures!$B$2:$B$199)),"-"))</f>
        <v>41315</v>
      </c>
      <c r="Y5" s="75" t="str">
        <f>IF(W81=0,"",IF(ISBLANK(INDEX(PremFixtures!$G$2:$G$199,W81)),"",INDEX(PremFixtures!$G$2:$G$199,W81)))</f>
        <v/>
      </c>
      <c r="Z5" s="58" t="str">
        <f>IF(Z81=0,"",IF(ISBLANK(INDEX(PremFixtures!$E$2:$E$199,Z81)),"",INDEX(PremFixtures!$E$2:$E$199,Z81)))</f>
        <v/>
      </c>
      <c r="AA5" s="60" t="str">
        <f t="array" ref="AA5">IF(Z81=0,"",IF(ISBLANK(INDEX(PremFixtures!$E$2:$E$199,Z81)),MAX(IF(ROW(PremFixtures!$B$2:$B$199)-1&gt;Z81,0,PremFixtures!$B$2:$B$199)),"-"))</f>
        <v/>
      </c>
      <c r="AB5" s="75" t="str">
        <f>IF(Z81=0,"",IF(ISBLANK(INDEX(PremFixtures!$G$2:$G$199,Z81)),"",INDEX(PremFixtures!$G$2:$G$199,Z81)))</f>
        <v/>
      </c>
      <c r="AC5" s="58" t="str">
        <f>IF(AC81=0,"",IF(ISBLANK(INDEX(PremFixtures!$E$2:$E$199,AC81)),"",INDEX(PremFixtures!$E$2:$E$199,AC81)))</f>
        <v/>
      </c>
      <c r="AD5" s="60" t="str">
        <f t="array" ref="AD5">IF(AC81=0,"",IF(ISBLANK(INDEX(PremFixtures!$E$2:$E$199,AC81)),MAX(IF(ROW(PremFixtures!$B$2:$B$199)-1&gt;AC81,0,PremFixtures!$B$2:$B$199)),"-"))</f>
        <v/>
      </c>
      <c r="AE5" s="75" t="str">
        <f>IF(AC81=0,"",IF(ISBLANK(INDEX(PremFixtures!$G$2:$G$199,AC81)),"",INDEX(PremFixtures!$G$2:$G$199,AC81)))</f>
        <v/>
      </c>
    </row>
    <row r="6" spans="1:38">
      <c r="A6" s="94" t="s">
        <v>12</v>
      </c>
      <c r="B6" s="58" t="str">
        <f>IF(B82=0,"",IF(ISBLANK(INDEX(PremFixtures!$E$2:$E$199,B82)),"",INDEX(PremFixtures!$E$2:$E$199,B82)))</f>
        <v/>
      </c>
      <c r="C6" s="60">
        <f t="array" ref="C6">IF(B82=0,"",IF(ISBLANK(INDEX(PremFixtures!$E$2:$E$199,B82)),MAX(IF(ROW(PremFixtures!$B$2:$B$199)-1&gt;B82,0,PremFixtures!$B$2:$B$199)),"-"))</f>
        <v>41315</v>
      </c>
      <c r="D6" s="75" t="str">
        <f>IF(B82=0,"",IF(ISBLANK(INDEX(PremFixtures!$G$2:$G$199,B82)),"",INDEX(PremFixtures!$G$2:$G$199,B82)))</f>
        <v/>
      </c>
      <c r="E6" s="58" t="str">
        <f>IF(E82=0,"",IF(ISBLANK(INDEX(PremFixtures!$E$2:$E$199,E82)),"",INDEX(PremFixtures!$E$2:$E$199,E82)))</f>
        <v/>
      </c>
      <c r="F6" s="60">
        <f t="array" ref="F6">IF(E82=0,"",IF(ISBLANK(INDEX(PremFixtures!$E$2:$E$199,E82)),MAX(IF(ROW(PremFixtures!$B$2:$B$199)-1&gt;E82,0,PremFixtures!$B$2:$B$199)),"-"))</f>
        <v>41350</v>
      </c>
      <c r="G6" s="75" t="str">
        <f>IF(E82=0,"",IF(ISBLANK(INDEX(PremFixtures!$G$2:$G$199,E82)),"",INDEX(PremFixtures!$G$2:$G$199,E82)))</f>
        <v/>
      </c>
      <c r="H6" s="58">
        <f>IF(H82=0,"",IF(ISBLANK(INDEX(PremFixtures!$E$2:$E$199,H82)),"",INDEX(PremFixtures!$E$2:$E$199,H82)))</f>
        <v>10</v>
      </c>
      <c r="I6" s="60" t="str">
        <f t="array" ref="I6">IF(H82=0,"",IF(ISBLANK(INDEX(PremFixtures!$E$2:$E$199,H82)),MAX(IF(ROW(PremFixtures!$B$2:$B$199)-1&gt;H82,0,PremFixtures!$B$2:$B$199)),"-"))</f>
        <v>-</v>
      </c>
      <c r="J6" s="75">
        <f>IF(H82=0,"",IF(ISBLANK(INDEX(PremFixtures!$G$2:$G$199,H82)),"",INDEX(PremFixtures!$G$2:$G$199,H82)))</f>
        <v>12</v>
      </c>
      <c r="K6" s="59"/>
      <c r="L6" s="59"/>
      <c r="M6" s="78"/>
      <c r="N6" s="58" t="str">
        <f>IF(N82=0,"",IF(ISBLANK(INDEX(PremFixtures!$E$2:$E$199,N82)),"",INDEX(PremFixtures!$E$2:$E$199,N82)))</f>
        <v/>
      </c>
      <c r="O6" s="60">
        <f t="array" ref="O6">IF(N82=0,"",IF(ISBLANK(INDEX(PremFixtures!$E$2:$E$199,N82)),MAX(IF(ROW(PremFixtures!$B$2:$B$199)-1&gt;N82,0,PremFixtures!$B$2:$B$199)),"-"))</f>
        <v>41322</v>
      </c>
      <c r="P6" s="75" t="str">
        <f>IF(N82=0,"",IF(ISBLANK(INDEX(PremFixtures!$G$2:$G$199,N82)),"",INDEX(PremFixtures!$G$2:$G$199,N82)))</f>
        <v/>
      </c>
      <c r="Q6" s="58" t="str">
        <f>IF(Q82=0,"",IF(ISBLANK(INDEX(PremFixtures!$E$2:$E$199,Q82)),"",INDEX(PremFixtures!$E$2:$E$199,Q82)))</f>
        <v/>
      </c>
      <c r="R6" s="60">
        <f t="array" ref="R6">IF(Q82=0,"",IF(ISBLANK(INDEX(PremFixtures!$E$2:$E$199,Q82)),MAX(IF(ROW(PremFixtures!$B$2:$B$199)-1&gt;Q82,0,PremFixtures!$B$2:$B$199)),"-"))</f>
        <v>41308</v>
      </c>
      <c r="S6" s="75" t="str">
        <f>IF(Q82=0,"",IF(ISBLANK(INDEX(PremFixtures!$G$2:$G$199,Q82)),"",INDEX(PremFixtures!$G$2:$G$199,Q82)))</f>
        <v/>
      </c>
      <c r="T6" s="58">
        <f>IF(T82=0,"",IF(ISBLANK(INDEX(PremFixtures!$E$2:$E$199,T82)),"",INDEX(PremFixtures!$E$2:$E$199,T82)))</f>
        <v>15</v>
      </c>
      <c r="U6" s="60" t="str">
        <f t="array" ref="U6">IF(T82=0,"",IF(ISBLANK(INDEX(PremFixtures!$E$2:$E$199,T82)),MAX(IF(ROW(PremFixtures!$B$2:$B$199)-1&gt;T82,0,PremFixtures!$B$2:$B$199)),"-"))</f>
        <v>-</v>
      </c>
      <c r="V6" s="75">
        <f>IF(T82=0,"",IF(ISBLANK(INDEX(PremFixtures!$G$2:$G$199,T82)),"",INDEX(PremFixtures!$G$2:$G$199,T82)))</f>
        <v>12</v>
      </c>
      <c r="W6" s="58">
        <f>IF(W82=0,"",IF(ISBLANK(INDEX(PremFixtures!$E$2:$E$199,W82)),"",INDEX(PremFixtures!$E$2:$E$199,W82)))</f>
        <v>10</v>
      </c>
      <c r="X6" s="60" t="str">
        <f t="array" ref="X6">IF(W82=0,"",IF(ISBLANK(INDEX(PremFixtures!$E$2:$E$199,W82)),MAX(IF(ROW(PremFixtures!$B$2:$B$199)-1&gt;W82,0,PremFixtures!$B$2:$B$199)),"-"))</f>
        <v>-</v>
      </c>
      <c r="Y6" s="75">
        <f>IF(W82=0,"",IF(ISBLANK(INDEX(PremFixtures!$G$2:$G$199,W82)),"",INDEX(PremFixtures!$G$2:$G$199,W82)))</f>
        <v>8</v>
      </c>
      <c r="Z6" s="58" t="str">
        <f>IF(Z82=0,"",IF(ISBLANK(INDEX(PremFixtures!$E$2:$E$199,Z82)),"",INDEX(PremFixtures!$E$2:$E$199,Z82)))</f>
        <v/>
      </c>
      <c r="AA6" s="60" t="str">
        <f t="array" ref="AA6">IF(Z82=0,"",IF(ISBLANK(INDEX(PremFixtures!$E$2:$E$199,Z82)),MAX(IF(ROW(PremFixtures!$B$2:$B$199)-1&gt;Z82,0,PremFixtures!$B$2:$B$199)),"-"))</f>
        <v/>
      </c>
      <c r="AB6" s="75" t="str">
        <f>IF(Z82=0,"",IF(ISBLANK(INDEX(PremFixtures!$G$2:$G$199,Z82)),"",INDEX(PremFixtures!$G$2:$G$199,Z82)))</f>
        <v/>
      </c>
      <c r="AC6" s="58" t="str">
        <f>IF(AC82=0,"",IF(ISBLANK(INDEX(PremFixtures!$E$2:$E$199,AC82)),"",INDEX(PremFixtures!$E$2:$E$199,AC82)))</f>
        <v/>
      </c>
      <c r="AD6" s="60" t="str">
        <f t="array" ref="AD6">IF(AC82=0,"",IF(ISBLANK(INDEX(PremFixtures!$E$2:$E$199,AC82)),MAX(IF(ROW(PremFixtures!$B$2:$B$199)-1&gt;AC82,0,PremFixtures!$B$2:$B$199)),"-"))</f>
        <v/>
      </c>
      <c r="AE6" s="75" t="str">
        <f>IF(AC82=0,"",IF(ISBLANK(INDEX(PremFixtures!$G$2:$G$199,AC82)),"",INDEX(PremFixtures!$G$2:$G$199,AC82)))</f>
        <v/>
      </c>
    </row>
    <row r="7" spans="1:38">
      <c r="A7" s="94" t="s">
        <v>20</v>
      </c>
      <c r="B7" s="58">
        <f>IF(B83=0,"",IF(ISBLANK(INDEX(PremFixtures!$E$2:$E$199,B83)),"",INDEX(PremFixtures!$E$2:$E$199,B83)))</f>
        <v>11</v>
      </c>
      <c r="C7" s="60" t="str">
        <f t="array" ref="C7">IF(B83=0,"",IF(ISBLANK(INDEX(PremFixtures!$E$2:$E$199,B83)),MAX(IF(ROW(PremFixtures!$B$2:$B$199)-1&gt;B83,0,PremFixtures!$B$2:$B$199)),"-"))</f>
        <v>-</v>
      </c>
      <c r="D7" s="75">
        <f>IF(B83=0,"",IF(ISBLANK(INDEX(PremFixtures!$G$2:$G$199,B83)),"",INDEX(PremFixtures!$G$2:$G$199,B83)))</f>
        <v>11</v>
      </c>
      <c r="E7" s="58">
        <f>IF(E83=0,"",IF(ISBLANK(INDEX(PremFixtures!$E$2:$E$199,E83)),"",INDEX(PremFixtures!$E$2:$E$199,E83)))</f>
        <v>14</v>
      </c>
      <c r="F7" s="60" t="str">
        <f t="array" ref="F7">IF(E83=0,"",IF(ISBLANK(INDEX(PremFixtures!$E$2:$E$199,E83)),MAX(IF(ROW(PremFixtures!$B$2:$B$199)-1&gt;E83,0,PremFixtures!$B$2:$B$199)),"-"))</f>
        <v>-</v>
      </c>
      <c r="G7" s="75">
        <f>IF(E83=0,"",IF(ISBLANK(INDEX(PremFixtures!$G$2:$G$199,E83)),"",INDEX(PremFixtures!$G$2:$G$199,E83)))</f>
        <v>14</v>
      </c>
      <c r="H7" s="58" t="str">
        <f>IF(H83=0,"",IF(ISBLANK(INDEX(PremFixtures!$E$2:$E$199,H83)),"",INDEX(PremFixtures!$E$2:$E$199,H83)))</f>
        <v/>
      </c>
      <c r="I7" s="60">
        <f t="array" ref="I7">IF(H83=0,"",IF(ISBLANK(INDEX(PremFixtures!$E$2:$E$199,H83)),MAX(IF(ROW(PremFixtures!$B$2:$B$199)-1&gt;H83,0,PremFixtures!$B$2:$B$199)),"-"))</f>
        <v>41336</v>
      </c>
      <c r="J7" s="75" t="str">
        <f>IF(H83=0,"",IF(ISBLANK(INDEX(PremFixtures!$G$2:$G$199,H83)),"",INDEX(PremFixtures!$G$2:$G$199,H83)))</f>
        <v/>
      </c>
      <c r="K7" s="58" t="str">
        <f>IF(K83=0,"",IF(ISBLANK(INDEX(PremFixtures!$E$2:$E$199,K83)),"",INDEX(PremFixtures!$E$2:$E$199,K83)))</f>
        <v>cw</v>
      </c>
      <c r="L7" s="60" t="str">
        <f t="array" ref="L7">IF(K83=0,"",IF(ISBLANK(INDEX(PremFixtures!$E$2:$E$199,K83)),MAX(IF(ROW(PremFixtures!$B$2:$B$199)-1&gt;K83,0,PremFixtures!$B$2:$B$199)),"-"))</f>
        <v>-</v>
      </c>
      <c r="M7" s="75" t="str">
        <f>IF(K83=0,"",IF(ISBLANK(INDEX(PremFixtures!$G$2:$G$199,K83)),"",INDEX(PremFixtures!$G$2:$G$199,K83)))</f>
        <v>cl3</v>
      </c>
      <c r="N7" s="59"/>
      <c r="O7" s="59"/>
      <c r="P7" s="78"/>
      <c r="Q7" s="58" t="str">
        <f>IF(Q83=0,"",IF(ISBLANK(INDEX(PremFixtures!$E$2:$E$199,Q83)),"",INDEX(PremFixtures!$E$2:$E$199,Q83)))</f>
        <v/>
      </c>
      <c r="R7" s="60">
        <f t="array" ref="R7">IF(Q83=0,"",IF(ISBLANK(INDEX(PremFixtures!$E$2:$E$199,Q83)),MAX(IF(ROW(PremFixtures!$B$2:$B$199)-1&gt;Q83,0,PremFixtures!$B$2:$B$199)),"-"))</f>
        <v>41301</v>
      </c>
      <c r="S7" s="75" t="str">
        <f>IF(Q83=0,"",IF(ISBLANK(INDEX(PremFixtures!$G$2:$G$199,Q83)),"",INDEX(PremFixtures!$G$2:$G$199,Q83)))</f>
        <v/>
      </c>
      <c r="T7" s="58">
        <f>IF(T83=0,"",IF(ISBLANK(INDEX(PremFixtures!$E$2:$E$199,T83)),"",INDEX(PremFixtures!$E$2:$E$199,T83)))</f>
        <v>3</v>
      </c>
      <c r="U7" s="60" t="str">
        <f t="array" ref="U7">IF(T83=0,"",IF(ISBLANK(INDEX(PremFixtures!$E$2:$E$199,T83)),MAX(IF(ROW(PremFixtures!$B$2:$B$199)-1&gt;T83,0,PremFixtures!$B$2:$B$199)),"-"))</f>
        <v>-</v>
      </c>
      <c r="V7" s="75">
        <f>IF(T83=0,"",IF(ISBLANK(INDEX(PremFixtures!$G$2:$G$199,T83)),"",INDEX(PremFixtures!$G$2:$G$199,T83)))</f>
        <v>20</v>
      </c>
      <c r="W7" s="58" t="str">
        <f>IF(W83=0,"",IF(ISBLANK(INDEX(PremFixtures!$E$2:$E$199,W83)),"",INDEX(PremFixtures!$E$2:$E$199,W83)))</f>
        <v>cw</v>
      </c>
      <c r="X7" s="60" t="str">
        <f t="array" ref="X7">IF(W83=0,"",IF(ISBLANK(INDEX(PremFixtures!$E$2:$E$199,W83)),MAX(IF(ROW(PremFixtures!$B$2:$B$199)-1&gt;W83,0,PremFixtures!$B$2:$B$199)),"-"))</f>
        <v>-</v>
      </c>
      <c r="Y7" s="75" t="str">
        <f>IF(W83=0,"",IF(ISBLANK(INDEX(PremFixtures!$G$2:$G$199,W83)),"",INDEX(PremFixtures!$G$2:$G$199,W83)))</f>
        <v>cl</v>
      </c>
      <c r="Z7" s="58" t="str">
        <f>IF(Z83=0,"",IF(ISBLANK(INDEX(PremFixtures!$E$2:$E$199,Z83)),"",INDEX(PremFixtures!$E$2:$E$199,Z83)))</f>
        <v/>
      </c>
      <c r="AA7" s="60" t="str">
        <f t="array" ref="AA7">IF(Z83=0,"",IF(ISBLANK(INDEX(PremFixtures!$E$2:$E$199,Z83)),MAX(IF(ROW(PremFixtures!$B$2:$B$199)-1&gt;Z83,0,PremFixtures!$B$2:$B$199)),"-"))</f>
        <v/>
      </c>
      <c r="AB7" s="75" t="str">
        <f>IF(Z83=0,"",IF(ISBLANK(INDEX(PremFixtures!$G$2:$G$199,Z83)),"",INDEX(PremFixtures!$G$2:$G$199,Z83)))</f>
        <v/>
      </c>
      <c r="AC7" s="58" t="str">
        <f>IF(AC83=0,"",IF(ISBLANK(INDEX(PremFixtures!$E$2:$E$199,AC83)),"",INDEX(PremFixtures!$E$2:$E$199,AC83)))</f>
        <v/>
      </c>
      <c r="AD7" s="60" t="str">
        <f t="array" ref="AD7">IF(AC83=0,"",IF(ISBLANK(INDEX(PremFixtures!$E$2:$E$199,AC83)),MAX(IF(ROW(PremFixtures!$B$2:$B$199)-1&gt;AC83,0,PremFixtures!$B$2:$B$199)),"-"))</f>
        <v/>
      </c>
      <c r="AE7" s="75" t="str">
        <f>IF(AC83=0,"",IF(ISBLANK(INDEX(PremFixtures!$G$2:$G$199,AC83)),"",INDEX(PremFixtures!$G$2:$G$199,AC83)))</f>
        <v/>
      </c>
    </row>
    <row r="8" spans="1:38">
      <c r="A8" s="94" t="s">
        <v>11</v>
      </c>
      <c r="B8" s="58" t="str">
        <f>IF(B84=0,"",IF(ISBLANK(INDEX(PremFixtures!$E$2:$E$199,B84)),"",INDEX(PremFixtures!$E$2:$E$199,B84)))</f>
        <v/>
      </c>
      <c r="C8" s="60">
        <f t="array" ref="C8">IF(B84=0,"",IF(ISBLANK(INDEX(PremFixtures!$E$2:$E$199,B84)),MAX(IF(ROW(PremFixtures!$B$2:$B$199)-1&gt;B84,0,PremFixtures!$B$2:$B$199)),"-"))</f>
        <v>41336</v>
      </c>
      <c r="D8" s="75" t="str">
        <f>IF(B84=0,"",IF(ISBLANK(INDEX(PremFixtures!$G$2:$G$199,B84)),"",INDEX(PremFixtures!$G$2:$G$199,B84)))</f>
        <v/>
      </c>
      <c r="E8" s="58">
        <f>IF(E84=0,"",IF(ISBLANK(INDEX(PremFixtures!$E$2:$E$199,E84)),"",INDEX(PremFixtures!$E$2:$E$199,E84)))</f>
        <v>7</v>
      </c>
      <c r="F8" s="60" t="str">
        <f t="array" ref="F8">IF(E84=0,"",IF(ISBLANK(INDEX(PremFixtures!$E$2:$E$199,E84)),MAX(IF(ROW(PremFixtures!$B$2:$B$199)-1&gt;E84,0,PremFixtures!$B$2:$B$199)),"-"))</f>
        <v>-</v>
      </c>
      <c r="G8" s="75">
        <f>IF(E84=0,"",IF(ISBLANK(INDEX(PremFixtures!$G$2:$G$199,E84)),"",INDEX(PremFixtures!$G$2:$G$199,E84)))</f>
        <v>7</v>
      </c>
      <c r="H8" s="58">
        <f>IF(H84=0,"",IF(ISBLANK(INDEX(PremFixtures!$E$2:$E$199,H84)),"",INDEX(PremFixtures!$E$2:$E$199,H84)))</f>
        <v>4</v>
      </c>
      <c r="I8" s="60" t="str">
        <f t="array" ref="I8">IF(H84=0,"",IF(ISBLANK(INDEX(PremFixtures!$E$2:$E$199,H84)),MAX(IF(ROW(PremFixtures!$B$2:$B$199)-1&gt;H84,0,PremFixtures!$B$2:$B$199)),"-"))</f>
        <v>-</v>
      </c>
      <c r="J8" s="75">
        <f>IF(H84=0,"",IF(ISBLANK(INDEX(PremFixtures!$G$2:$G$199,H84)),"",INDEX(PremFixtures!$G$2:$G$199,H84)))</f>
        <v>19</v>
      </c>
      <c r="K8" s="58">
        <f>IF(K84=0,"",IF(ISBLANK(INDEX(PremFixtures!$E$2:$E$199,K84)),"",INDEX(PremFixtures!$E$2:$E$199,K84)))</f>
        <v>12</v>
      </c>
      <c r="L8" s="60" t="str">
        <f t="array" ref="L8">IF(K84=0,"",IF(ISBLANK(INDEX(PremFixtures!$E$2:$E$199,K84)),MAX(IF(ROW(PremFixtures!$B$2:$B$199)-1&gt;K84,0,PremFixtures!$B$2:$B$199)),"-"))</f>
        <v>-</v>
      </c>
      <c r="M8" s="75">
        <f>IF(K84=0,"",IF(ISBLANK(INDEX(PremFixtures!$G$2:$G$199,K84)),"",INDEX(PremFixtures!$G$2:$G$199,K84)))</f>
        <v>7</v>
      </c>
      <c r="N8" s="58">
        <f>IF(N84=0,"",IF(ISBLANK(INDEX(PremFixtures!$E$2:$E$199,N84)),"",INDEX(PremFixtures!$E$2:$E$199,N84)))</f>
        <v>11</v>
      </c>
      <c r="O8" s="60" t="str">
        <f t="array" ref="O8">IF(N84=0,"",IF(ISBLANK(INDEX(PremFixtures!$E$2:$E$199,N84)),MAX(IF(ROW(PremFixtures!$B$2:$B$199)-1&gt;N84,0,PremFixtures!$B$2:$B$199)),"-"))</f>
        <v>-</v>
      </c>
      <c r="P8" s="75">
        <f>IF(N84=0,"",IF(ISBLANK(INDEX(PremFixtures!$G$2:$G$199,N84)),"",INDEX(PremFixtures!$G$2:$G$199,N84)))</f>
        <v>8</v>
      </c>
      <c r="Q8" s="59"/>
      <c r="R8" s="59"/>
      <c r="S8" s="78"/>
      <c r="T8" s="58" t="str">
        <f>IF(T84=0,"",IF(ISBLANK(INDEX(PremFixtures!$E$2:$E$199,T84)),"",INDEX(PremFixtures!$E$2:$E$199,T84)))</f>
        <v/>
      </c>
      <c r="U8" s="60">
        <f t="array" ref="U8">IF(T84=0,"",IF(ISBLANK(INDEX(PremFixtures!$E$2:$E$199,T84)),MAX(IF(ROW(PremFixtures!$B$2:$B$199)-1&gt;T84,0,PremFixtures!$B$2:$B$199)),"-"))</f>
        <v>41350</v>
      </c>
      <c r="V8" s="75" t="str">
        <f>IF(T84=0,"",IF(ISBLANK(INDEX(PremFixtures!$G$2:$G$199,T84)),"",INDEX(PremFixtures!$G$2:$G$199,T84)))</f>
        <v/>
      </c>
      <c r="W8" s="58">
        <f>IF(W84=0,"",IF(ISBLANK(INDEX(PremFixtures!$E$2:$E$199,W84)),"",INDEX(PremFixtures!$E$2:$E$199,W84)))</f>
        <v>5</v>
      </c>
      <c r="X8" s="60" t="str">
        <f t="array" ref="X8">IF(W84=0,"",IF(ISBLANK(INDEX(PremFixtures!$E$2:$E$199,W84)),MAX(IF(ROW(PremFixtures!$B$2:$B$199)-1&gt;W84,0,PremFixtures!$B$2:$B$199)),"-"))</f>
        <v>-</v>
      </c>
      <c r="Y8" s="75">
        <f>IF(W84=0,"",IF(ISBLANK(INDEX(PremFixtures!$G$2:$G$199,W84)),"",INDEX(PremFixtures!$G$2:$G$199,W84)))</f>
        <v>11</v>
      </c>
      <c r="Z8" s="58" t="str">
        <f>IF(Z84=0,"",IF(ISBLANK(INDEX(PremFixtures!$E$2:$E$199,Z84)),"",INDEX(PremFixtures!$E$2:$E$199,Z84)))</f>
        <v/>
      </c>
      <c r="AA8" s="60" t="str">
        <f t="array" ref="AA8">IF(Z84=0,"",IF(ISBLANK(INDEX(PremFixtures!$E$2:$E$199,Z84)),MAX(IF(ROW(PremFixtures!$B$2:$B$199)-1&gt;Z84,0,PremFixtures!$B$2:$B$199)),"-"))</f>
        <v/>
      </c>
      <c r="AB8" s="75" t="str">
        <f>IF(Z84=0,"",IF(ISBLANK(INDEX(PremFixtures!$G$2:$G$199,Z84)),"",INDEX(PremFixtures!$G$2:$G$199,Z84)))</f>
        <v/>
      </c>
      <c r="AC8" s="58" t="str">
        <f>IF(AC84=0,"",IF(ISBLANK(INDEX(PremFixtures!$E$2:$E$199,AC84)),"",INDEX(PremFixtures!$E$2:$E$199,AC84)))</f>
        <v/>
      </c>
      <c r="AD8" s="60" t="str">
        <f t="array" ref="AD8">IF(AC84=0,"",IF(ISBLANK(INDEX(PremFixtures!$E$2:$E$199,AC84)),MAX(IF(ROW(PremFixtures!$B$2:$B$199)-1&gt;AC84,0,PremFixtures!$B$2:$B$199)),"-"))</f>
        <v/>
      </c>
      <c r="AE8" s="75" t="str">
        <f>IF(AC84=0,"",IF(ISBLANK(INDEX(PremFixtures!$G$2:$G$199,AC84)),"",INDEX(PremFixtures!$G$2:$G$199,AC84)))</f>
        <v/>
      </c>
    </row>
    <row r="9" spans="1:38">
      <c r="A9" s="94" t="s">
        <v>4</v>
      </c>
      <c r="B9" s="58">
        <f>IF(B85=0,"",IF(ISBLANK(INDEX(PremFixtures!$E$2:$E$199,B85)),"",INDEX(PremFixtures!$E$2:$E$199,B85)))</f>
        <v>20</v>
      </c>
      <c r="C9" s="60" t="str">
        <f t="array" ref="C9">IF(B85=0,"",IF(ISBLANK(INDEX(PremFixtures!$E$2:$E$199,B85)),MAX(IF(ROW(PremFixtures!$B$2:$B$199)-1&gt;B85,0,PremFixtures!$B$2:$B$199)),"-"))</f>
        <v>-</v>
      </c>
      <c r="D9" s="75">
        <f>IF(B85=0,"",IF(ISBLANK(INDEX(PremFixtures!$G$2:$G$199,B85)),"",INDEX(PremFixtures!$G$2:$G$199,B85)))</f>
        <v>8</v>
      </c>
      <c r="E9" s="58" t="str">
        <f>IF(E85=0,"",IF(ISBLANK(INDEX(PremFixtures!$E$2:$E$199,E85)),"",INDEX(PremFixtures!$E$2:$E$199,E85)))</f>
        <v/>
      </c>
      <c r="F9" s="60" t="str">
        <f t="array" ref="F9">IF(E85=0,"",IF(ISBLANK(INDEX(PremFixtures!$E$2:$E$199,E85)),MAX(IF(ROW(PremFixtures!$B$2:$B$199)-1&gt;E85,0,PremFixtures!$B$2:$B$199)),"-"))</f>
        <v/>
      </c>
      <c r="G9" s="75" t="str">
        <f>IF(E85=0,"",IF(ISBLANK(INDEX(PremFixtures!$G$2:$G$199,E85)),"",INDEX(PremFixtures!$G$2:$G$199,E85)))</f>
        <v/>
      </c>
      <c r="H9" s="58" t="str">
        <f>IF(H85=0,"",IF(ISBLANK(INDEX(PremFixtures!$E$2:$E$199,H85)),"",INDEX(PremFixtures!$E$2:$E$199,H85)))</f>
        <v/>
      </c>
      <c r="I9" s="60">
        <f t="array" ref="I9">IF(H85=0,"",IF(ISBLANK(INDEX(PremFixtures!$E$2:$E$199,H85)),MAX(IF(ROW(PremFixtures!$B$2:$B$199)-1&gt;H85,0,PremFixtures!$B$2:$B$199)),"-"))</f>
        <v>41322</v>
      </c>
      <c r="J9" s="75" t="str">
        <f>IF(H85=0,"",IF(ISBLANK(INDEX(PremFixtures!$G$2:$G$199,H85)),"",INDEX(PremFixtures!$G$2:$G$199,H85)))</f>
        <v/>
      </c>
      <c r="K9" s="58">
        <f>IF(K85=0,"",IF(ISBLANK(INDEX(PremFixtures!$E$2:$E$199,K85)),"",INDEX(PremFixtures!$E$2:$E$199,K85)))</f>
        <v>13</v>
      </c>
      <c r="L9" s="60" t="str">
        <f t="array" ref="L9">IF(K85=0,"",IF(ISBLANK(INDEX(PremFixtures!$E$2:$E$199,K85)),MAX(IF(ROW(PremFixtures!$B$2:$B$199)-1&gt;K85,0,PremFixtures!$B$2:$B$199)),"-"))</f>
        <v>-</v>
      </c>
      <c r="M9" s="75">
        <f>IF(K85=0,"",IF(ISBLANK(INDEX(PremFixtures!$G$2:$G$199,K85)),"",INDEX(PremFixtures!$G$2:$G$199,K85)))</f>
        <v>11</v>
      </c>
      <c r="N9" s="58" t="str">
        <f>IF(N85=0,"",IF(ISBLANK(INDEX(PremFixtures!$E$2:$E$199,N85)),"",INDEX(PremFixtures!$E$2:$E$199,N85)))</f>
        <v/>
      </c>
      <c r="O9" s="60">
        <f t="array" ref="O9">IF(N85=0,"",IF(ISBLANK(INDEX(PremFixtures!$E$2:$E$199,N85)),MAX(IF(ROW(PremFixtures!$B$2:$B$199)-1&gt;N85,0,PremFixtures!$B$2:$B$199)),"-"))</f>
        <v>41315</v>
      </c>
      <c r="P9" s="75" t="str">
        <f>IF(N85=0,"",IF(ISBLANK(INDEX(PremFixtures!$G$2:$G$199,N85)),"",INDEX(PremFixtures!$G$2:$G$199,N85)))</f>
        <v/>
      </c>
      <c r="Q9" s="58">
        <f>IF(Q85=0,"",IF(ISBLANK(INDEX(PremFixtures!$E$2:$E$199,Q85)),"",INDEX(PremFixtures!$E$2:$E$199,Q85)))</f>
        <v>13</v>
      </c>
      <c r="R9" s="60" t="str">
        <f t="array" ref="R9">IF(Q85=0,"",IF(ISBLANK(INDEX(PremFixtures!$E$2:$E$199,Q85)),MAX(IF(ROW(PremFixtures!$B$2:$B$199)-1&gt;Q85,0,PremFixtures!$B$2:$B$199)),"-"))</f>
        <v>-</v>
      </c>
      <c r="S9" s="75">
        <f>IF(Q85=0,"",IF(ISBLANK(INDEX(PremFixtures!$G$2:$G$199,Q85)),"",INDEX(PremFixtures!$G$2:$G$199,Q85)))</f>
        <v>6</v>
      </c>
      <c r="T9" s="59"/>
      <c r="U9" s="59"/>
      <c r="V9" s="78"/>
      <c r="W9" s="58">
        <f>IF(W85=0,"",IF(ISBLANK(INDEX(PremFixtures!$E$2:$E$199,W85)),"",INDEX(PremFixtures!$E$2:$E$199,W85)))</f>
        <v>4</v>
      </c>
      <c r="X9" s="60" t="str">
        <f t="array" ref="X9">IF(W85=0,"",IF(ISBLANK(INDEX(PremFixtures!$E$2:$E$199,W85)),MAX(IF(ROW(PremFixtures!$B$2:$B$199)-1&gt;W85,0,PremFixtures!$B$2:$B$199)),"-"))</f>
        <v>-</v>
      </c>
      <c r="Y9" s="75">
        <f>IF(W85=0,"",IF(ISBLANK(INDEX(PremFixtures!$G$2:$G$199,W85)),"",INDEX(PremFixtures!$G$2:$G$199,W85)))</f>
        <v>15</v>
      </c>
      <c r="Z9" s="58" t="str">
        <f>IF(Z85=0,"",IF(ISBLANK(INDEX(PremFixtures!$E$2:$E$199,Z85)),"",INDEX(PremFixtures!$E$2:$E$199,Z85)))</f>
        <v/>
      </c>
      <c r="AA9" s="60" t="str">
        <f t="array" ref="AA9">IF(Z85=0,"",IF(ISBLANK(INDEX(PremFixtures!$E$2:$E$199,Z85)),MAX(IF(ROW(PremFixtures!$B$2:$B$199)-1&gt;Z85,0,PremFixtures!$B$2:$B$199)),"-"))</f>
        <v/>
      </c>
      <c r="AB9" s="75" t="str">
        <f>IF(Z85=0,"",IF(ISBLANK(INDEX(PremFixtures!$G$2:$G$199,Z85)),"",INDEX(PremFixtures!$G$2:$G$199,Z85)))</f>
        <v/>
      </c>
      <c r="AC9" s="58" t="str">
        <f>IF(AC85=0,"",IF(ISBLANK(INDEX(PremFixtures!$E$2:$E$199,AC85)),"",INDEX(PremFixtures!$E$2:$E$199,AC85)))</f>
        <v/>
      </c>
      <c r="AD9" s="60" t="str">
        <f t="array" ref="AD9">IF(AC85=0,"",IF(ISBLANK(INDEX(PremFixtures!$E$2:$E$199,AC85)),MAX(IF(ROW(PremFixtures!$B$2:$B$199)-1&gt;AC85,0,PremFixtures!$B$2:$B$199)),"-"))</f>
        <v/>
      </c>
      <c r="AE9" s="75" t="str">
        <f>IF(AC85=0,"",IF(ISBLANK(INDEX(PremFixtures!$G$2:$G$199,AC85)),"",INDEX(PremFixtures!$G$2:$G$199,AC85)))</f>
        <v/>
      </c>
    </row>
    <row r="10" spans="1:38">
      <c r="A10" s="94" t="s">
        <v>9</v>
      </c>
      <c r="B10" s="58">
        <f>IF(B86=0,"",IF(ISBLANK(INDEX(PremFixtures!$E$2:$E$199,B86)),"",INDEX(PremFixtures!$E$2:$E$199,B86)))</f>
        <v>6</v>
      </c>
      <c r="C10" s="60" t="str">
        <f t="array" ref="C10">IF(B86=0,"",IF(ISBLANK(INDEX(PremFixtures!$E$2:$E$199,B86)),MAX(IF(ROW(PremFixtures!$B$2:$B$199)-1&gt;B86,0,PremFixtures!$B$2:$B$199)),"-"))</f>
        <v>-</v>
      </c>
      <c r="D10" s="75">
        <f>IF(B86=0,"",IF(ISBLANK(INDEX(PremFixtures!$G$2:$G$199,B86)),"",INDEX(PremFixtures!$G$2:$G$199,B86)))</f>
        <v>6</v>
      </c>
      <c r="E10" s="58">
        <f>IF(E86=0,"",IF(ISBLANK(INDEX(PremFixtures!$E$2:$E$199,E86)),"",INDEX(PremFixtures!$E$2:$E$199,E86)))</f>
        <v>16</v>
      </c>
      <c r="F10" s="60" t="str">
        <f t="array" ref="F10">IF(E86=0,"",IF(ISBLANK(INDEX(PremFixtures!$E$2:$E$199,E86)),MAX(IF(ROW(PremFixtures!$B$2:$B$199)-1&gt;E86,0,PremFixtures!$B$2:$B$199)),"-"))</f>
        <v>-</v>
      </c>
      <c r="G10" s="75">
        <f>IF(E86=0,"",IF(ISBLANK(INDEX(PremFixtures!$G$2:$G$199,E86)),"",INDEX(PremFixtures!$G$2:$G$199,E86)))</f>
        <v>8</v>
      </c>
      <c r="H10" s="58">
        <f>IF(H86=0,"",IF(ISBLANK(INDEX(PremFixtures!$E$2:$E$199,H86)),"",INDEX(PremFixtures!$E$2:$E$199,H86)))</f>
        <v>2</v>
      </c>
      <c r="I10" s="60" t="str">
        <f t="array" ref="I10">IF(H86=0,"",IF(ISBLANK(INDEX(PremFixtures!$E$2:$E$199,H86)),MAX(IF(ROW(PremFixtures!$B$2:$B$199)-1&gt;H86,0,PremFixtures!$B$2:$B$199)),"-"))</f>
        <v>-</v>
      </c>
      <c r="J10" s="75">
        <f>IF(H86=0,"",IF(ISBLANK(INDEX(PremFixtures!$G$2:$G$199,H86)),"",INDEX(PremFixtures!$G$2:$G$199,H86)))</f>
        <v>9</v>
      </c>
      <c r="K10" s="58" t="str">
        <f>IF(K86=0,"",IF(ISBLANK(INDEX(PremFixtures!$E$2:$E$199,K86)),"",INDEX(PremFixtures!$E$2:$E$199,K86)))</f>
        <v/>
      </c>
      <c r="L10" s="60">
        <f t="array" ref="L10">IF(K86=0,"",IF(ISBLANK(INDEX(PremFixtures!$E$2:$E$199,K86)),MAX(IF(ROW(PremFixtures!$B$2:$B$199)-1&gt;K86,0,PremFixtures!$B$2:$B$199)),"-"))</f>
        <v>41336</v>
      </c>
      <c r="M10" s="75" t="str">
        <f>IF(K86=0,"",IF(ISBLANK(INDEX(PremFixtures!$G$2:$G$199,K86)),"",INDEX(PremFixtures!$G$2:$G$199,K86)))</f>
        <v/>
      </c>
      <c r="N10" s="58" t="str">
        <f>IF(N86=0,"",IF(ISBLANK(INDEX(PremFixtures!$E$2:$E$199,N86)),"",INDEX(PremFixtures!$E$2:$E$199,N86)))</f>
        <v/>
      </c>
      <c r="O10" s="60">
        <f t="array" ref="O10">IF(N86=0,"",IF(ISBLANK(INDEX(PremFixtures!$E$2:$E$199,N86)),MAX(IF(ROW(PremFixtures!$B$2:$B$199)-1&gt;N86,0,PremFixtures!$B$2:$B$199)),"-"))</f>
        <v>41350</v>
      </c>
      <c r="P10" s="75" t="str">
        <f>IF(N86=0,"",IF(ISBLANK(INDEX(PremFixtures!$G$2:$G$199,N86)),"",INDEX(PremFixtures!$G$2:$G$199,N86)))</f>
        <v/>
      </c>
      <c r="Q10" s="58" t="str">
        <f>IF(Q86=0,"",IF(ISBLANK(INDEX(PremFixtures!$E$2:$E$199,Q86)),"",INDEX(PremFixtures!$E$2:$E$199,Q86)))</f>
        <v/>
      </c>
      <c r="R10" s="60">
        <f t="array" ref="R10">IF(Q86=0,"",IF(ISBLANK(INDEX(PremFixtures!$E$2:$E$199,Q86)),MAX(IF(ROW(PremFixtures!$B$2:$B$199)-1&gt;Q86,0,PremFixtures!$B$2:$B$199)),"-"))</f>
        <v>41322</v>
      </c>
      <c r="S10" s="75" t="str">
        <f>IF(Q86=0,"",IF(ISBLANK(INDEX(PremFixtures!$G$2:$G$199,Q86)),"",INDEX(PremFixtures!$G$2:$G$199,Q86)))</f>
        <v/>
      </c>
      <c r="T10" s="58" t="str">
        <f>IF(T86=0,"",IF(ISBLANK(INDEX(PremFixtures!$E$2:$E$199,T86)),"",INDEX(PremFixtures!$E$2:$E$199,T86)))</f>
        <v/>
      </c>
      <c r="U10" s="60">
        <f t="array" ref="U10">IF(T86=0,"",IF(ISBLANK(INDEX(PremFixtures!$E$2:$E$199,T86)),MAX(IF(ROW(PremFixtures!$B$2:$B$199)-1&gt;T86,0,PremFixtures!$B$2:$B$199)),"-"))</f>
        <v>41308</v>
      </c>
      <c r="V10" s="75" t="str">
        <f>IF(T86=0,"",IF(ISBLANK(INDEX(PremFixtures!$G$2:$G$199,T86)),"",INDEX(PremFixtures!$G$2:$G$199,T86)))</f>
        <v/>
      </c>
      <c r="W10" s="59"/>
      <c r="X10" s="59"/>
      <c r="Y10" s="78"/>
      <c r="Z10" s="58" t="str">
        <f>IF(Z86=0,"",IF(ISBLANK(INDEX(PremFixtures!$E$2:$E$199,Z86)),"",INDEX(PremFixtures!$E$2:$E$199,Z86)))</f>
        <v/>
      </c>
      <c r="AA10" s="60" t="str">
        <f t="array" ref="AA10">IF(Z86=0,"",IF(ISBLANK(INDEX(PremFixtures!$E$2:$E$199,Z86)),MAX(IF(ROW(PremFixtures!$B$2:$B$199)-1&gt;Z86,0,PremFixtures!$B$2:$B$199)),"-"))</f>
        <v/>
      </c>
      <c r="AB10" s="75" t="str">
        <f>IF(Z86=0,"",IF(ISBLANK(INDEX(PremFixtures!$G$2:$G$199,Z86)),"",INDEX(PremFixtures!$G$2:$G$199,Z86)))</f>
        <v/>
      </c>
      <c r="AC10" s="58" t="str">
        <f>IF(AC86=0,"",IF(ISBLANK(INDEX(PremFixtures!$E$2:$E$199,AC86)),"",INDEX(PremFixtures!$E$2:$E$199,AC86)))</f>
        <v/>
      </c>
      <c r="AD10" s="60" t="str">
        <f t="array" ref="AD10">IF(AC86=0,"",IF(ISBLANK(INDEX(PremFixtures!$E$2:$E$199,AC86)),MAX(IF(ROW(PremFixtures!$B$2:$B$199)-1&gt;AC86,0,PremFixtures!$B$2:$B$199)),"-"))</f>
        <v/>
      </c>
      <c r="AE10" s="75" t="str">
        <f>IF(AC86=0,"",IF(ISBLANK(INDEX(PremFixtures!$G$2:$G$199,AC86)),"",INDEX(PremFixtures!$G$2:$G$199,AC86)))</f>
        <v/>
      </c>
    </row>
    <row r="11" spans="1:38" hidden="1">
      <c r="A11" s="94" t="s">
        <v>103</v>
      </c>
      <c r="B11" s="58" t="str">
        <f>IF(B87=0,"",IF(ISBLANK(INDEX(PremFixtures!$E$2:$E$199,B87)),"",INDEX(PremFixtures!$E$2:$E$199,B87)))</f>
        <v/>
      </c>
      <c r="C11" s="60" t="str">
        <f t="array" ref="C11">IF(B87=0,"",IF(ISBLANK(INDEX(PremFixtures!$E$2:$E$199,B87)),MAX(IF(ROW(PremFixtures!$B$2:$B$199)-1&gt;B87,0,PremFixtures!$B$2:$B$199)),"-"))</f>
        <v/>
      </c>
      <c r="D11" s="75" t="str">
        <f>IF(B87=0,"",IF(ISBLANK(INDEX(PremFixtures!$G$2:$G$199,B87)),"",INDEX(PremFixtures!$G$2:$G$199,B87)))</f>
        <v/>
      </c>
      <c r="E11" s="58" t="str">
        <f>IF(E87=0,"",IF(ISBLANK(INDEX(PremFixtures!$E$2:$E$199,E87)),"",INDEX(PremFixtures!$E$2:$E$199,E87)))</f>
        <v/>
      </c>
      <c r="F11" s="60" t="str">
        <f t="array" ref="F11">IF(E87=0,"",IF(ISBLANK(INDEX(PremFixtures!$E$2:$E$199,E87)),MAX(IF(ROW(PremFixtures!$B$2:$B$199)-1&gt;E87,0,PremFixtures!$B$2:$B$199)),"-"))</f>
        <v/>
      </c>
      <c r="G11" s="75" t="str">
        <f>IF(E87=0,"",IF(ISBLANK(INDEX(PremFixtures!$G$2:$G$199,E87)),"",INDEX(PremFixtures!$G$2:$G$199,E87)))</f>
        <v/>
      </c>
      <c r="H11" s="58" t="str">
        <f>IF(H87=0,"",IF(ISBLANK(INDEX(PremFixtures!$E$2:$E$199,H87)),"",INDEX(PremFixtures!$E$2:$E$199,H87)))</f>
        <v/>
      </c>
      <c r="I11" s="60" t="str">
        <f t="array" ref="I11">IF(H87=0,"",IF(ISBLANK(INDEX(PremFixtures!$E$2:$E$199,H87)),MAX(IF(ROW(PremFixtures!$B$2:$B$199)-1&gt;H87,0,PremFixtures!$B$2:$B$199)),"-"))</f>
        <v/>
      </c>
      <c r="J11" s="75" t="str">
        <f>IF(H87=0,"",IF(ISBLANK(INDEX(PremFixtures!$G$2:$G$199,H87)),"",INDEX(PremFixtures!$G$2:$G$199,H87)))</f>
        <v/>
      </c>
      <c r="K11" s="58" t="str">
        <f>IF(K87=0,"",IF(ISBLANK(INDEX(PremFixtures!$E$2:$E$199,K87)),"",INDEX(PremFixtures!$E$2:$E$199,K87)))</f>
        <v/>
      </c>
      <c r="L11" s="60" t="str">
        <f t="array" ref="L11">IF(K87=0,"",IF(ISBLANK(INDEX(PremFixtures!$E$2:$E$199,K87)),MAX(IF(ROW(PremFixtures!$B$2:$B$199)-1&gt;K87,0,PremFixtures!$B$2:$B$199)),"-"))</f>
        <v/>
      </c>
      <c r="M11" s="75" t="str">
        <f>IF(K87=0,"",IF(ISBLANK(INDEX(PremFixtures!$G$2:$G$199,K87)),"",INDEX(PremFixtures!$G$2:$G$199,K87)))</f>
        <v/>
      </c>
      <c r="N11" s="58" t="str">
        <f>IF(N87=0,"",IF(ISBLANK(INDEX(PremFixtures!$E$2:$E$199,N87)),"",INDEX(PremFixtures!$E$2:$E$199,N87)))</f>
        <v/>
      </c>
      <c r="O11" s="60" t="str">
        <f t="array" ref="O11">IF(N87=0,"",IF(ISBLANK(INDEX(PremFixtures!$E$2:$E$199,N87)),MAX(IF(ROW(PremFixtures!$B$2:$B$199)-1&gt;N87,0,PremFixtures!$B$2:$B$199)),"-"))</f>
        <v/>
      </c>
      <c r="P11" s="75" t="str">
        <f>IF(N87=0,"",IF(ISBLANK(INDEX(PremFixtures!$G$2:$G$199,N87)),"",INDEX(PremFixtures!$G$2:$G$199,N87)))</f>
        <v/>
      </c>
      <c r="Q11" s="58" t="str">
        <f>IF(Q87=0,"",IF(ISBLANK(INDEX(PremFixtures!$E$2:$E$199,Q87)),"",INDEX(PremFixtures!$E$2:$E$199,Q87)))</f>
        <v/>
      </c>
      <c r="R11" s="60" t="str">
        <f t="array" ref="R11">IF(Q87=0,"",IF(ISBLANK(INDEX(PremFixtures!$E$2:$E$199,Q87)),MAX(IF(ROW(PremFixtures!$B$2:$B$199)-1&gt;Q87,0,PremFixtures!$B$2:$B$199)),"-"))</f>
        <v/>
      </c>
      <c r="S11" s="75" t="str">
        <f>IF(Q87=0,"",IF(ISBLANK(INDEX(PremFixtures!$G$2:$G$199,Q87)),"",INDEX(PremFixtures!$G$2:$G$199,Q87)))</f>
        <v/>
      </c>
      <c r="T11" s="58" t="str">
        <f>IF(T87=0,"",IF(ISBLANK(INDEX(PremFixtures!$E$2:$E$199,T87)),"",INDEX(PremFixtures!$E$2:$E$199,T87)))</f>
        <v/>
      </c>
      <c r="U11" s="60" t="str">
        <f t="array" ref="U11">IF(T87=0,"",IF(ISBLANK(INDEX(PremFixtures!$E$2:$E$199,T87)),MAX(IF(ROW(PremFixtures!$B$2:$B$199)-1&gt;T87,0,PremFixtures!$B$2:$B$199)),"-"))</f>
        <v/>
      </c>
      <c r="V11" s="75" t="str">
        <f>IF(T87=0,"",IF(ISBLANK(INDEX(PremFixtures!$G$2:$G$199,T87)),"",INDEX(PremFixtures!$G$2:$G$199,T87)))</f>
        <v/>
      </c>
      <c r="W11" s="58" t="str">
        <f>IF(W87=0,"",IF(ISBLANK(INDEX(PremFixtures!$E$2:$E$199,W87)),"",INDEX(PremFixtures!$E$2:$E$199,W87)))</f>
        <v/>
      </c>
      <c r="X11" s="60" t="str">
        <f t="array" ref="X11">IF(W87=0,"",IF(ISBLANK(INDEX(PremFixtures!$E$2:$E$199,W87)),MAX(IF(ROW(PremFixtures!$B$2:$B$199)-1&gt;W87,0,PremFixtures!$B$2:$B$199)),"-"))</f>
        <v/>
      </c>
      <c r="Y11" s="75" t="str">
        <f>IF(W87=0,"",IF(ISBLANK(INDEX(PremFixtures!$G$2:$G$199,W87)),"",INDEX(PremFixtures!$G$2:$G$199,W87)))</f>
        <v/>
      </c>
      <c r="Z11" s="59"/>
      <c r="AA11" s="59"/>
      <c r="AB11" s="78"/>
      <c r="AC11" s="58" t="str">
        <f>IF(AC87=0,"",IF(ISBLANK(INDEX(PremFixtures!$E$2:$E$199,AC87)),"",INDEX(PremFixtures!$E$2:$E$199,AC87)))</f>
        <v/>
      </c>
      <c r="AD11" s="60" t="str">
        <f t="array" ref="AD11">IF(AC87=0,"",IF(ISBLANK(INDEX(PremFixtures!$E$2:$E$199,AC87)),MAX(IF(ROW(PremFixtures!$B$2:$B$199)-1&gt;AC87,0,PremFixtures!$B$2:$B$199)),"-"))</f>
        <v/>
      </c>
      <c r="AE11" s="75" t="str">
        <f>IF(AC87=0,"",IF(ISBLANK(INDEX(PremFixtures!$G$2:$G$199,AC87)),"",INDEX(PremFixtures!$G$2:$G$199,AC87)))</f>
        <v/>
      </c>
    </row>
    <row r="12" spans="1:38" hidden="1">
      <c r="A12" s="95" t="s">
        <v>103</v>
      </c>
      <c r="B12" s="58" t="str">
        <f>IF(B88=0,"",IF(ISBLANK(INDEX(PremFixtures!$E$2:$E$199,B88)),"",INDEX(PremFixtures!$E$2:$E$199,B88)))</f>
        <v/>
      </c>
      <c r="C12" s="60" t="str">
        <f t="array" ref="C12">IF(B88=0,"",IF(ISBLANK(INDEX(PremFixtures!$E$2:$E$199,B88)),MAX(IF(ROW(PremFixtures!$B$2:$B$199)-1&gt;B88,0,PremFixtures!$B$2:$B$199)),"-"))</f>
        <v/>
      </c>
      <c r="D12" s="76" t="str">
        <f>IF(B88=0,"",IF(ISBLANK(INDEX(PremFixtures!$G$2:$G$199,B88)),"",INDEX(PremFixtures!$G$2:$G$199,B88)))</f>
        <v/>
      </c>
      <c r="E12" s="58" t="str">
        <f>IF(E88=0,"",IF(ISBLANK(INDEX(PremFixtures!$E$2:$E$199,E88)),"",INDEX(PremFixtures!$E$2:$E$199,E88)))</f>
        <v/>
      </c>
      <c r="F12" s="60" t="str">
        <f t="array" ref="F12">IF(E88=0,"",IF(ISBLANK(INDEX(PremFixtures!$E$2:$E$199,E88)),MAX(IF(ROW(PremFixtures!$B$2:$B$199)-1&gt;E88,0,PremFixtures!$B$2:$B$199)),"-"))</f>
        <v/>
      </c>
      <c r="G12" s="76" t="str">
        <f>IF(E88=0,"",IF(ISBLANK(INDEX(PremFixtures!$G$2:$G$199,E88)),"",INDEX(PremFixtures!$G$2:$G$199,E88)))</f>
        <v/>
      </c>
      <c r="H12" s="58" t="str">
        <f>IF(H88=0,"",IF(ISBLANK(INDEX(PremFixtures!$E$2:$E$199,H88)),"",INDEX(PremFixtures!$E$2:$E$199,H88)))</f>
        <v/>
      </c>
      <c r="I12" s="60" t="str">
        <f t="array" ref="I12">IF(H88=0,"",IF(ISBLANK(INDEX(PremFixtures!$E$2:$E$199,H88)),MAX(IF(ROW(PremFixtures!$B$2:$B$199)-1&gt;H88,0,PremFixtures!$B$2:$B$199)),"-"))</f>
        <v/>
      </c>
      <c r="J12" s="76" t="str">
        <f>IF(H88=0,"",IF(ISBLANK(INDEX(PremFixtures!$G$2:$G$199,H88)),"",INDEX(PremFixtures!$G$2:$G$199,H88)))</f>
        <v/>
      </c>
      <c r="K12" s="58" t="str">
        <f>IF(K88=0,"",IF(ISBLANK(INDEX(PremFixtures!$E$2:$E$199,K88)),"",INDEX(PremFixtures!$E$2:$E$199,K88)))</f>
        <v/>
      </c>
      <c r="L12" s="60" t="str">
        <f t="array" ref="L12">IF(K88=0,"",IF(ISBLANK(INDEX(PremFixtures!$E$2:$E$199,K88)),MAX(IF(ROW(PremFixtures!$B$2:$B$199)-1&gt;K88,0,PremFixtures!$B$2:$B$199)),"-"))</f>
        <v/>
      </c>
      <c r="M12" s="76" t="str">
        <f>IF(K88=0,"",IF(ISBLANK(INDEX(PremFixtures!$G$2:$G$199,K88)),"",INDEX(PremFixtures!$G$2:$G$199,K88)))</f>
        <v/>
      </c>
      <c r="N12" s="58" t="str">
        <f>IF(N88=0,"",IF(ISBLANK(INDEX(PremFixtures!$E$2:$E$199,N88)),"",INDEX(PremFixtures!$E$2:$E$199,N88)))</f>
        <v/>
      </c>
      <c r="O12" s="60" t="str">
        <f t="array" ref="O12">IF(N88=0,"",IF(ISBLANK(INDEX(PremFixtures!$E$2:$E$199,N88)),MAX(IF(ROW(PremFixtures!$B$2:$B$199)-1&gt;N88,0,PremFixtures!$B$2:$B$199)),"-"))</f>
        <v/>
      </c>
      <c r="P12" s="76" t="str">
        <f>IF(N88=0,"",IF(ISBLANK(INDEX(PremFixtures!$G$2:$G$199,N88)),"",INDEX(PremFixtures!$G$2:$G$199,N88)))</f>
        <v/>
      </c>
      <c r="Q12" s="58" t="str">
        <f>IF(Q88=0,"",IF(ISBLANK(INDEX(PremFixtures!$E$2:$E$199,Q88)),"",INDEX(PremFixtures!$E$2:$E$199,Q88)))</f>
        <v/>
      </c>
      <c r="R12" s="60" t="str">
        <f t="array" ref="R12">IF(Q88=0,"",IF(ISBLANK(INDEX(PremFixtures!$E$2:$E$199,Q88)),MAX(IF(ROW(PremFixtures!$B$2:$B$199)-1&gt;Q88,0,PremFixtures!$B$2:$B$199)),"-"))</f>
        <v/>
      </c>
      <c r="S12" s="76" t="str">
        <f>IF(Q88=0,"",IF(ISBLANK(INDEX(PremFixtures!$G$2:$G$199,Q88)),"",INDEX(PremFixtures!$G$2:$G$199,Q88)))</f>
        <v/>
      </c>
      <c r="T12" s="58" t="str">
        <f>IF(T88=0,"",IF(ISBLANK(INDEX(PremFixtures!$E$2:$E$199,T88)),"",INDEX(PremFixtures!$E$2:$E$199,T88)))</f>
        <v/>
      </c>
      <c r="U12" s="60" t="str">
        <f t="array" ref="U12">IF(T88=0,"",IF(ISBLANK(INDEX(PremFixtures!$E$2:$E$199,T88)),MAX(IF(ROW(PremFixtures!$B$2:$B$199)-1&gt;T88,0,PremFixtures!$B$2:$B$199)),"-"))</f>
        <v/>
      </c>
      <c r="V12" s="76" t="str">
        <f>IF(T88=0,"",IF(ISBLANK(INDEX(PremFixtures!$G$2:$G$199,T88)),"",INDEX(PremFixtures!$G$2:$G$199,T88)))</f>
        <v/>
      </c>
      <c r="W12" s="58" t="str">
        <f>IF(W88=0,"",IF(ISBLANK(INDEX(PremFixtures!$E$2:$E$199,W88)),"",INDEX(PremFixtures!$E$2:$E$199,W88)))</f>
        <v/>
      </c>
      <c r="X12" s="60" t="str">
        <f t="array" ref="X12">IF(W88=0,"",IF(ISBLANK(INDEX(PremFixtures!$E$2:$E$199,W88)),MAX(IF(ROW(PremFixtures!$B$2:$B$199)-1&gt;W88,0,PremFixtures!$B$2:$B$199)),"-"))</f>
        <v/>
      </c>
      <c r="Y12" s="76" t="str">
        <f>IF(W88=0,"",IF(ISBLANK(INDEX(PremFixtures!$G$2:$G$199,W88)),"",INDEX(PremFixtures!$G$2:$G$199,W88)))</f>
        <v/>
      </c>
      <c r="Z12" s="58" t="str">
        <f>IF(Z88=0,"",IF(ISBLANK(INDEX(PremFixtures!$E$2:$E$199,Z88)),"",INDEX(PremFixtures!$E$2:$E$199,Z88)))</f>
        <v/>
      </c>
      <c r="AA12" s="60" t="str">
        <f t="array" ref="AA12">IF(Z88=0,"",IF(ISBLANK(INDEX(PremFixtures!$E$2:$E$199,Z88)),MAX(IF(ROW(PremFixtures!$B$2:$B$199)-1&gt;Z88,0,PremFixtures!$B$2:$B$199)),"-"))</f>
        <v/>
      </c>
      <c r="AB12" s="76" t="str">
        <f>IF(Z88=0,"",IF(ISBLANK(INDEX(PremFixtures!$G$2:$G$199,Z88)),"",INDEX(PremFixtures!$G$2:$G$199,Z88)))</f>
        <v/>
      </c>
      <c r="AC12" s="59"/>
      <c r="AD12" s="59"/>
      <c r="AE12" s="79"/>
    </row>
    <row r="13" spans="1:38">
      <c r="A13" s="1"/>
      <c r="B13" s="72"/>
      <c r="C13" s="73"/>
      <c r="D13" s="72"/>
      <c r="E13" s="72"/>
      <c r="F13" s="73"/>
      <c r="G13" s="72"/>
      <c r="H13" s="72"/>
      <c r="I13" s="73"/>
      <c r="J13" s="72"/>
      <c r="K13" s="72"/>
      <c r="L13" s="73"/>
      <c r="M13" s="72"/>
      <c r="N13" s="72"/>
      <c r="O13" s="73"/>
      <c r="P13" s="72"/>
      <c r="Q13" s="72"/>
      <c r="R13" s="73"/>
      <c r="S13" s="72"/>
      <c r="T13" s="72"/>
      <c r="U13" s="73"/>
      <c r="V13" s="72"/>
      <c r="W13" s="72"/>
      <c r="X13" s="73"/>
      <c r="Y13" s="72"/>
      <c r="Z13" s="72"/>
      <c r="AA13" s="73"/>
      <c r="AB13" s="72"/>
      <c r="AC13" s="72"/>
      <c r="AD13" s="73"/>
      <c r="AE13" s="72"/>
    </row>
    <row r="14" spans="1:38" hidden="1">
      <c r="A14" t="s">
        <v>53</v>
      </c>
      <c r="C14" s="60"/>
      <c r="E14" s="3"/>
      <c r="F14" s="60"/>
      <c r="G14" s="3"/>
      <c r="H14" s="3"/>
      <c r="I14" s="60"/>
      <c r="J14" s="3"/>
      <c r="K14" s="3"/>
      <c r="L14" s="60"/>
      <c r="M14" s="3"/>
      <c r="N14" s="3"/>
      <c r="O14" s="60"/>
      <c r="P14" s="3"/>
      <c r="Q14" s="3"/>
      <c r="R14" s="60"/>
      <c r="S14" s="3"/>
      <c r="T14" s="3"/>
      <c r="U14" s="60"/>
      <c r="V14" s="3"/>
      <c r="W14" s="3"/>
      <c r="X14" s="60"/>
      <c r="Y14" s="3"/>
      <c r="Z14" s="3"/>
      <c r="AA14" s="60"/>
      <c r="AB14" s="3"/>
      <c r="AC14" s="3"/>
      <c r="AD14" s="60"/>
      <c r="AE14" s="3"/>
    </row>
    <row r="15" spans="1:38" hidden="1">
      <c r="A15" t="s">
        <v>68</v>
      </c>
    </row>
    <row r="16" spans="1:38" hidden="1">
      <c r="B16" s="58"/>
      <c r="C16" s="58"/>
      <c r="D16" s="58"/>
    </row>
    <row r="17" spans="1:38" hidden="1">
      <c r="A17" s="57" t="s">
        <v>93</v>
      </c>
    </row>
    <row r="18" spans="1:38" hidden="1">
      <c r="A18" s="96" t="str">
        <f>A2</f>
        <v>Home \ Away</v>
      </c>
      <c r="B18" s="154" t="str">
        <f>B2</f>
        <v>Blackheath L</v>
      </c>
      <c r="C18" s="154"/>
      <c r="D18" s="154"/>
      <c r="E18" s="154" t="str">
        <f>E2</f>
        <v>Blues</v>
      </c>
      <c r="F18" s="154"/>
      <c r="G18" s="154"/>
      <c r="H18" s="154" t="str">
        <f>H2</f>
        <v>Centaurs</v>
      </c>
      <c r="I18" s="154"/>
      <c r="J18" s="154"/>
      <c r="K18" s="154" t="str">
        <f>K2</f>
        <v>Harpenden</v>
      </c>
      <c r="L18" s="154"/>
      <c r="M18" s="154"/>
      <c r="N18" s="154" t="str">
        <f>N2</f>
        <v>Hatch End Ha</v>
      </c>
      <c r="O18" s="154"/>
      <c r="P18" s="154"/>
      <c r="Q18" s="154" t="str">
        <f>Q2</f>
        <v>Newbury Roya</v>
      </c>
      <c r="R18" s="154"/>
      <c r="S18" s="154"/>
      <c r="T18" s="154" t="str">
        <f>T2</f>
        <v>Putney</v>
      </c>
      <c r="U18" s="154"/>
      <c r="V18" s="154"/>
      <c r="W18" s="154" t="str">
        <f>W2</f>
        <v xml:space="preserve">West London </v>
      </c>
      <c r="X18" s="154"/>
      <c r="Y18" s="154"/>
      <c r="Z18" s="154" t="str">
        <f>Z2</f>
        <v>n/a</v>
      </c>
      <c r="AA18" s="154"/>
      <c r="AB18" s="154"/>
      <c r="AC18" s="154" t="str">
        <f>AC2</f>
        <v>n/a</v>
      </c>
      <c r="AD18" s="154"/>
      <c r="AE18" s="154"/>
      <c r="AF18" s="88" t="s">
        <v>75</v>
      </c>
      <c r="AG18" s="88" t="s">
        <v>77</v>
      </c>
      <c r="AH18" s="88" t="s">
        <v>76</v>
      </c>
      <c r="AI18" s="88" t="s">
        <v>85</v>
      </c>
      <c r="AJ18" s="88" t="s">
        <v>86</v>
      </c>
      <c r="AK18" s="88" t="s">
        <v>78</v>
      </c>
      <c r="AL18" s="136" t="s">
        <v>114</v>
      </c>
    </row>
    <row r="19" spans="1:38" hidden="1">
      <c r="A19" s="93" t="str">
        <f t="shared" ref="A19:A28" si="9">A3</f>
        <v>Blackheath Legends</v>
      </c>
      <c r="B19" s="104"/>
      <c r="C19" s="104"/>
      <c r="D19" s="104"/>
      <c r="E19" s="67" t="str">
        <f t="shared" ref="E19:E28" si="10">IF(OR(E3="",G3=""),"",IF(ISNUMBER(E3),IF(E3=G3,"d",IF(E3&lt;G3,"l","w")),E3))</f>
        <v/>
      </c>
      <c r="F19" s="67" t="str">
        <f>IF(E19="","",IF(E19="l",IF(E3*2&gt;=G3, 1, 0),VLOOKUP(E19,$B$64:$C$70,2,FALSE)))</f>
        <v/>
      </c>
      <c r="G19" s="67" t="str">
        <f>IF(E19="","",VLOOKUP(E19,$B$64:$D$70,3))</f>
        <v/>
      </c>
      <c r="H19" s="67" t="str">
        <f t="shared" ref="H19:H28" si="11">IF(OR(H3="",J3=""),"",IF(ISNUMBER(H3),IF(H3=J3,"d",IF(H3&lt;J3,"l","w")),H3))</f>
        <v/>
      </c>
      <c r="I19" s="67" t="str">
        <f>IF(H19="","",IF(H19="l",IF(H3*2&gt;=J3, 1, 0),VLOOKUP(H19,$B$64:$C$70,2,FALSE)))</f>
        <v/>
      </c>
      <c r="J19" s="67" t="str">
        <f>IF(H19="","",VLOOKUP(H19,$B$64:$D$70,3))</f>
        <v/>
      </c>
      <c r="K19" s="67" t="str">
        <f t="shared" ref="K19:K28" si="12">IF(OR(K3="",M3=""),"",IF(ISNUMBER(K3),IF(K3=M3,"d",IF(K3&lt;M3,"l","w")),K3))</f>
        <v>l</v>
      </c>
      <c r="L19" s="67">
        <f>IF(K19="","",IF(K19="l",IF(K3*2&gt;=M3, 1, 0),VLOOKUP(K19,$B$64:$C$70,2,FALSE)))</f>
        <v>0</v>
      </c>
      <c r="M19" s="67" t="str">
        <f>IF(K19="","",VLOOKUP(K19,$B$64:$D$70,3))</f>
        <v>HL</v>
      </c>
      <c r="N19" s="67" t="str">
        <f t="shared" ref="N19:N28" si="13">IF(OR(N3="",P3=""),"",IF(ISNUMBER(N3),IF(N3=P3,"d",IF(N3&lt;P3,"l","w")),N3))</f>
        <v/>
      </c>
      <c r="O19" s="67" t="str">
        <f>IF(N19="","",IF(N19="l",IF(N3*2&gt;=P3, 1, 0),VLOOKUP(N19,$B$64:$C$70,2,FALSE)))</f>
        <v/>
      </c>
      <c r="P19" s="67" t="str">
        <f>IF(N19="","",VLOOKUP(N19,$B$64:$D$70,3))</f>
        <v/>
      </c>
      <c r="Q19" s="67" t="str">
        <f t="shared" ref="Q19:Q28" si="14">IF(OR(Q3="",S3=""),"",IF(ISNUMBER(Q3),IF(Q3=S3,"d",IF(Q3&lt;S3,"l","w")),Q3))</f>
        <v>w</v>
      </c>
      <c r="R19" s="67">
        <f>IF(Q19="","",IF(Q19="l",IF(Q3*2&gt;=S3, 1, 0),VLOOKUP(Q19,$B$64:$C$70,2,FALSE)))</f>
        <v>5</v>
      </c>
      <c r="S19" s="67" t="str">
        <f>IF(Q19="","",VLOOKUP(Q19,$B$64:$D$70,3))</f>
        <v>HW</v>
      </c>
      <c r="T19" s="67" t="str">
        <f t="shared" ref="T19:T28" si="15">IF(OR(T3="",V3=""),"",IF(ISNUMBER(T3),IF(T3=V3,"d",IF(T3&lt;V3,"l","w")),T3))</f>
        <v/>
      </c>
      <c r="U19" s="67" t="str">
        <f t="shared" ref="U19:U24" si="16">IF(T19="","",IF(T19="l",IF(T3*2&gt;=V3, 1, 0),VLOOKUP(T19,$B$64:$C$70,2,FALSE)))</f>
        <v/>
      </c>
      <c r="V19" s="67" t="str">
        <f t="shared" ref="V19:V24" si="17">IF(T19="","",VLOOKUP(T19,$B$64:$D$70,3))</f>
        <v/>
      </c>
      <c r="W19" s="67" t="str">
        <f t="shared" ref="W19:W28" si="18">IF(OR(W3="",Y3=""),"",IF(ISNUMBER(W3),IF(W3=Y3,"d",IF(W3&lt;Y3,"l","w")),W3))</f>
        <v/>
      </c>
      <c r="X19" s="67" t="str">
        <f t="shared" ref="X19:X25" si="19">IF(W19="","",IF(W19="l",IF(W3*2&gt;=Y3, 1, 0),VLOOKUP(W19,$B$64:$C$70,2,FALSE)))</f>
        <v/>
      </c>
      <c r="Y19" s="67" t="str">
        <f t="shared" ref="Y19:Y25" si="20">IF(W19="","",VLOOKUP(W19,$B$64:$D$70,3))</f>
        <v/>
      </c>
      <c r="Z19" s="67" t="str">
        <f t="shared" ref="Z19:Z28" si="21">IF(OR(Z3="",AB3=""),"",IF(ISNUMBER(Z3),IF(Z3=AB3,"d",IF(Z3&lt;AB3,"l","w")),Z3))</f>
        <v/>
      </c>
      <c r="AA19" s="67" t="str">
        <f t="shared" ref="AA19:AA26" si="22">IF(Z19="","",IF(Z19="l",IF(Z3*2&gt;=AB3, 1, 0),VLOOKUP(Z19,$B$64:$C$70,2,FALSE)))</f>
        <v/>
      </c>
      <c r="AB19" s="67" t="str">
        <f t="shared" ref="AB19:AB26" si="23">IF(Z19="","",VLOOKUP(Z19,$B$64:$D$70,3))</f>
        <v/>
      </c>
      <c r="AC19" s="67" t="str">
        <f t="shared" ref="AC19:AC27" si="24">IF(OR(AC3="",AE3=""),"",IF(ISNUMBER(AC3),IF(AC3=AE3,"d",IF(AC3&lt;AE3,"l","w")),AC3))</f>
        <v/>
      </c>
      <c r="AD19" s="67" t="str">
        <f t="shared" ref="AD19:AD27" si="25">IF(AC19="","",IF(AC19="l",IF(AC3*2&gt;=AE3, 1, 0),VLOOKUP(AC19,$B$64:$C$70,2,FALSE)))</f>
        <v/>
      </c>
      <c r="AE19" s="67" t="str">
        <f t="shared" ref="AE19:AE27" si="26">IF(AC19="","",VLOOKUP(AC19,$B$64:$D$70,3))</f>
        <v/>
      </c>
      <c r="AF19" s="89">
        <f>COUNTIF($B19:$AE19,AF$18)</f>
        <v>1</v>
      </c>
      <c r="AG19" s="89">
        <f t="shared" ref="AG19:AH28" si="27">COUNTIF($B19:$AE19,AG$18)</f>
        <v>0</v>
      </c>
      <c r="AH19" s="89">
        <f t="shared" si="27"/>
        <v>1</v>
      </c>
      <c r="AI19" s="89">
        <f t="shared" ref="AI19:AI28" si="28">SUMIFS($B3:$AE3,$B$73:$AE$73,"F")</f>
        <v>14</v>
      </c>
      <c r="AJ19" s="89">
        <f t="shared" ref="AJ19:AJ28" si="29">SUMIFS($B3:$AE3,$B$73:$AE$73,"A")</f>
        <v>18</v>
      </c>
      <c r="AK19" s="89">
        <f>SUM(B19:AE19)</f>
        <v>5</v>
      </c>
      <c r="AL19" s="89">
        <f>SUMIF(B19:AE19,"&lt;0")</f>
        <v>0</v>
      </c>
    </row>
    <row r="20" spans="1:38" hidden="1">
      <c r="A20" s="94" t="str">
        <f t="shared" si="9"/>
        <v>Blues</v>
      </c>
      <c r="B20" s="63" t="str">
        <f t="shared" ref="B20" si="30">IF(OR(B4="",D4=""),"",IF(ISNUMBER(B4),IF(B4=D4,"d",IF(B4&lt;D4,"l","w")),B4))</f>
        <v>w</v>
      </c>
      <c r="C20" s="63">
        <f t="shared" ref="C20:C28" si="31">IF(B20="","",IF(B20="l",IF(B4*2&gt;=D4, 1, 0),VLOOKUP(B20,$B$64:$C$70,2,FALSE)))</f>
        <v>5</v>
      </c>
      <c r="D20" s="63" t="str">
        <f t="shared" ref="D20:D28" si="32">IF(B20="","",VLOOKUP(B20,$B$64:$D$70,3))</f>
        <v>HW</v>
      </c>
      <c r="E20" s="104"/>
      <c r="F20" s="104"/>
      <c r="G20" s="104"/>
      <c r="H20" s="67" t="str">
        <f t="shared" si="11"/>
        <v>l</v>
      </c>
      <c r="I20" s="67">
        <f>IF(H20="","",IF(H20="l",IF(H4*2&gt;=J4, 1, 0),VLOOKUP(H20,$B$64:$C$70,2,FALSE)))</f>
        <v>0</v>
      </c>
      <c r="J20" s="67" t="str">
        <f>IF(H20="","",VLOOKUP(H20,$B$64:$D$70,3))</f>
        <v>HL</v>
      </c>
      <c r="K20" s="67" t="str">
        <f t="shared" si="12"/>
        <v>l</v>
      </c>
      <c r="L20" s="67">
        <f>IF(K20="","",IF(K20="l",IF(K4*2&gt;=M4, 1, 0),VLOOKUP(K20,$B$64:$C$70,2,FALSE)))</f>
        <v>0</v>
      </c>
      <c r="M20" s="67" t="str">
        <f>IF(K20="","",VLOOKUP(K20,$B$64:$D$70,3))</f>
        <v>HL</v>
      </c>
      <c r="N20" s="67" t="str">
        <f t="shared" si="13"/>
        <v>w</v>
      </c>
      <c r="O20" s="67">
        <f>IF(N20="","",IF(N20="l",IF(N4*2&gt;=P4, 1, 0),VLOOKUP(N20,$B$64:$C$70,2,FALSE)))</f>
        <v>5</v>
      </c>
      <c r="P20" s="67" t="str">
        <f>IF(N20="","",VLOOKUP(N20,$B$64:$D$70,3))</f>
        <v>HW</v>
      </c>
      <c r="Q20" s="67" t="str">
        <f t="shared" si="14"/>
        <v/>
      </c>
      <c r="R20" s="67" t="str">
        <f>IF(Q20="","",IF(Q20="l",IF(Q4*2&gt;=S4, 1, 0),VLOOKUP(Q20,$B$64:$C$70,2,FALSE)))</f>
        <v/>
      </c>
      <c r="S20" s="67" t="str">
        <f>IF(Q20="","",VLOOKUP(Q20,$B$64:$D$70,3))</f>
        <v/>
      </c>
      <c r="T20" s="67" t="str">
        <f t="shared" si="15"/>
        <v/>
      </c>
      <c r="U20" s="67" t="str">
        <f t="shared" si="16"/>
        <v/>
      </c>
      <c r="V20" s="67" t="str">
        <f t="shared" si="17"/>
        <v/>
      </c>
      <c r="W20" s="67" t="str">
        <f t="shared" si="18"/>
        <v/>
      </c>
      <c r="X20" s="67" t="str">
        <f t="shared" si="19"/>
        <v/>
      </c>
      <c r="Y20" s="67" t="str">
        <f t="shared" si="20"/>
        <v/>
      </c>
      <c r="Z20" s="67" t="str">
        <f t="shared" si="21"/>
        <v/>
      </c>
      <c r="AA20" s="67" t="str">
        <f t="shared" si="22"/>
        <v/>
      </c>
      <c r="AB20" s="67" t="str">
        <f t="shared" si="23"/>
        <v/>
      </c>
      <c r="AC20" s="67" t="str">
        <f t="shared" si="24"/>
        <v/>
      </c>
      <c r="AD20" s="67" t="str">
        <f t="shared" si="25"/>
        <v/>
      </c>
      <c r="AE20" s="67" t="str">
        <f t="shared" si="26"/>
        <v/>
      </c>
      <c r="AF20" s="89">
        <f t="shared" ref="AF20:AF28" si="33">COUNTIF($B20:$AE20,AF$18)</f>
        <v>2</v>
      </c>
      <c r="AG20" s="89">
        <f t="shared" si="27"/>
        <v>0</v>
      </c>
      <c r="AH20" s="89">
        <f t="shared" si="27"/>
        <v>2</v>
      </c>
      <c r="AI20" s="89">
        <f t="shared" si="28"/>
        <v>31</v>
      </c>
      <c r="AJ20" s="89">
        <f t="shared" si="29"/>
        <v>54</v>
      </c>
      <c r="AK20" s="89">
        <f>SUM(B20:AE20)</f>
        <v>10</v>
      </c>
      <c r="AL20" s="89">
        <f t="shared" ref="AL20:AL28" si="34">SUMIF(B20:AE20,"&lt;0")</f>
        <v>0</v>
      </c>
    </row>
    <row r="21" spans="1:38" hidden="1">
      <c r="A21" s="94" t="str">
        <f t="shared" si="9"/>
        <v>Centaurs</v>
      </c>
      <c r="B21" s="67" t="str">
        <f t="shared" ref="B21:B28" si="35">IF(OR(B5="",D5=""),"",IF(ISNUMBER(B5),IF(B5=D5,"d",IF(B5&lt;D5,"l","w")),B5))</f>
        <v>w</v>
      </c>
      <c r="C21" s="67">
        <f t="shared" si="31"/>
        <v>5</v>
      </c>
      <c r="D21" s="67" t="str">
        <f t="shared" si="32"/>
        <v>HW</v>
      </c>
      <c r="E21" s="67" t="str">
        <f t="shared" si="10"/>
        <v/>
      </c>
      <c r="F21" s="67" t="str">
        <f t="shared" ref="F21:F28" si="36">IF(E21="","",IF(E21="l",IF(E5*2&gt;=G5, 1, 0),VLOOKUP(E21,$B$64:$C$70,2,FALSE)))</f>
        <v/>
      </c>
      <c r="G21" s="67" t="str">
        <f t="shared" ref="G21:G28" si="37">IF(E21="","",VLOOKUP(E21,$B$64:$D$70,3))</f>
        <v/>
      </c>
      <c r="H21" s="104"/>
      <c r="I21" s="104"/>
      <c r="J21" s="104"/>
      <c r="K21" s="67" t="str">
        <f t="shared" si="12"/>
        <v/>
      </c>
      <c r="L21" s="67" t="str">
        <f>IF(K21="","",IF(K21="l",IF(K5*2&gt;=M5, 1, 0),VLOOKUP(K21,$B$64:$C$70,2,FALSE)))</f>
        <v/>
      </c>
      <c r="M21" s="67" t="str">
        <f>IF(K21="","",VLOOKUP(K21,$B$64:$D$70,3))</f>
        <v/>
      </c>
      <c r="N21" s="67" t="str">
        <f t="shared" si="13"/>
        <v/>
      </c>
      <c r="O21" s="67" t="str">
        <f>IF(N21="","",IF(N21="l",IF(N5*2&gt;=P5, 1, 0),VLOOKUP(N21,$B$64:$C$70,2,FALSE)))</f>
        <v/>
      </c>
      <c r="P21" s="67" t="str">
        <f>IF(N21="","",VLOOKUP(N21,$B$64:$D$70,3))</f>
        <v/>
      </c>
      <c r="Q21" s="67" t="str">
        <f t="shared" si="14"/>
        <v>w</v>
      </c>
      <c r="R21" s="67">
        <f>IF(Q21="","",IF(Q21="l",IF(Q5*2&gt;=S5, 1, 0),VLOOKUP(Q21,$B$64:$C$70,2,FALSE)))</f>
        <v>5</v>
      </c>
      <c r="S21" s="67" t="str">
        <f>IF(Q21="","",VLOOKUP(Q21,$B$64:$D$70,3))</f>
        <v>HW</v>
      </c>
      <c r="T21" s="67" t="str">
        <f t="shared" si="15"/>
        <v>l</v>
      </c>
      <c r="U21" s="67">
        <f t="shared" si="16"/>
        <v>1</v>
      </c>
      <c r="V21" s="67" t="str">
        <f t="shared" si="17"/>
        <v>HL</v>
      </c>
      <c r="W21" s="67" t="str">
        <f t="shared" si="18"/>
        <v/>
      </c>
      <c r="X21" s="67" t="str">
        <f t="shared" si="19"/>
        <v/>
      </c>
      <c r="Y21" s="67" t="str">
        <f t="shared" si="20"/>
        <v/>
      </c>
      <c r="Z21" s="67" t="str">
        <f t="shared" si="21"/>
        <v/>
      </c>
      <c r="AA21" s="67" t="str">
        <f t="shared" si="22"/>
        <v/>
      </c>
      <c r="AB21" s="67" t="str">
        <f t="shared" si="23"/>
        <v/>
      </c>
      <c r="AC21" s="67" t="str">
        <f t="shared" si="24"/>
        <v/>
      </c>
      <c r="AD21" s="67" t="str">
        <f t="shared" si="25"/>
        <v/>
      </c>
      <c r="AE21" s="67" t="str">
        <f t="shared" si="26"/>
        <v/>
      </c>
      <c r="AF21" s="89">
        <f t="shared" si="33"/>
        <v>2</v>
      </c>
      <c r="AG21" s="89">
        <f t="shared" si="27"/>
        <v>0</v>
      </c>
      <c r="AH21" s="89">
        <f t="shared" si="27"/>
        <v>1</v>
      </c>
      <c r="AI21" s="89">
        <f t="shared" si="28"/>
        <v>38</v>
      </c>
      <c r="AJ21" s="89">
        <f t="shared" si="29"/>
        <v>19</v>
      </c>
      <c r="AK21" s="89">
        <f t="shared" ref="AK21:AK28" si="38">SUM(B21:AE21)</f>
        <v>11</v>
      </c>
      <c r="AL21" s="89">
        <f t="shared" si="34"/>
        <v>0</v>
      </c>
    </row>
    <row r="22" spans="1:38" hidden="1">
      <c r="A22" s="94" t="str">
        <f t="shared" si="9"/>
        <v>Harpenden</v>
      </c>
      <c r="B22" s="67" t="str">
        <f t="shared" si="35"/>
        <v/>
      </c>
      <c r="C22" s="67" t="str">
        <f t="shared" si="31"/>
        <v/>
      </c>
      <c r="D22" s="67" t="str">
        <f t="shared" si="32"/>
        <v/>
      </c>
      <c r="E22" s="67" t="str">
        <f t="shared" si="10"/>
        <v/>
      </c>
      <c r="F22" s="67" t="str">
        <f t="shared" si="36"/>
        <v/>
      </c>
      <c r="G22" s="67" t="str">
        <f t="shared" si="37"/>
        <v/>
      </c>
      <c r="H22" s="67" t="str">
        <f t="shared" si="11"/>
        <v>l</v>
      </c>
      <c r="I22" s="67">
        <f t="shared" ref="I22:I28" si="39">IF(H22="","",IF(H22="l",IF(H6*2&gt;=J6, 1, 0),VLOOKUP(H22,$B$64:$C$70,2,FALSE)))</f>
        <v>1</v>
      </c>
      <c r="J22" s="67" t="str">
        <f t="shared" ref="J22:J28" si="40">IF(H22="","",VLOOKUP(H22,$B$64:$D$70,3))</f>
        <v>HL</v>
      </c>
      <c r="K22" s="104"/>
      <c r="L22" s="104"/>
      <c r="M22" s="104"/>
      <c r="N22" s="67" t="str">
        <f t="shared" si="13"/>
        <v/>
      </c>
      <c r="O22" s="67" t="str">
        <f>IF(N22="","",IF(N22="l",IF(N6*2&gt;=P6, 1, 0),VLOOKUP(N22,$B$64:$C$70,2,FALSE)))</f>
        <v/>
      </c>
      <c r="P22" s="67" t="str">
        <f>IF(N22="","",VLOOKUP(N22,$B$64:$D$70,3))</f>
        <v/>
      </c>
      <c r="Q22" s="67" t="str">
        <f t="shared" si="14"/>
        <v/>
      </c>
      <c r="R22" s="67" t="str">
        <f>IF(Q22="","",IF(Q22="l",IF(Q6*2&gt;=S6, 1, 0),VLOOKUP(Q22,$B$64:$C$70,2,FALSE)))</f>
        <v/>
      </c>
      <c r="S22" s="67" t="str">
        <f>IF(Q22="","",VLOOKUP(Q22,$B$64:$D$70,3))</f>
        <v/>
      </c>
      <c r="T22" s="67" t="str">
        <f t="shared" si="15"/>
        <v>w</v>
      </c>
      <c r="U22" s="67">
        <f t="shared" si="16"/>
        <v>5</v>
      </c>
      <c r="V22" s="67" t="str">
        <f t="shared" si="17"/>
        <v>HW</v>
      </c>
      <c r="W22" s="67" t="str">
        <f t="shared" si="18"/>
        <v>w</v>
      </c>
      <c r="X22" s="67">
        <f t="shared" si="19"/>
        <v>5</v>
      </c>
      <c r="Y22" s="67" t="str">
        <f t="shared" si="20"/>
        <v>HW</v>
      </c>
      <c r="Z22" s="67" t="str">
        <f t="shared" si="21"/>
        <v/>
      </c>
      <c r="AA22" s="67" t="str">
        <f t="shared" si="22"/>
        <v/>
      </c>
      <c r="AB22" s="67" t="str">
        <f t="shared" si="23"/>
        <v/>
      </c>
      <c r="AC22" s="67" t="str">
        <f t="shared" si="24"/>
        <v/>
      </c>
      <c r="AD22" s="67" t="str">
        <f t="shared" si="25"/>
        <v/>
      </c>
      <c r="AE22" s="67" t="str">
        <f t="shared" si="26"/>
        <v/>
      </c>
      <c r="AF22" s="89">
        <f t="shared" si="33"/>
        <v>2</v>
      </c>
      <c r="AG22" s="89">
        <f t="shared" si="27"/>
        <v>0</v>
      </c>
      <c r="AH22" s="89">
        <f t="shared" si="27"/>
        <v>1</v>
      </c>
      <c r="AI22" s="89">
        <f t="shared" si="28"/>
        <v>35</v>
      </c>
      <c r="AJ22" s="89">
        <f t="shared" si="29"/>
        <v>32</v>
      </c>
      <c r="AK22" s="89">
        <f t="shared" si="38"/>
        <v>11</v>
      </c>
      <c r="AL22" s="89">
        <f t="shared" si="34"/>
        <v>0</v>
      </c>
    </row>
    <row r="23" spans="1:38" hidden="1">
      <c r="A23" s="94" t="str">
        <f t="shared" si="9"/>
        <v>Hatch End Hawks</v>
      </c>
      <c r="B23" s="67" t="str">
        <f t="shared" si="35"/>
        <v>d</v>
      </c>
      <c r="C23" s="67">
        <f t="shared" si="31"/>
        <v>3</v>
      </c>
      <c r="D23" s="67" t="str">
        <f t="shared" si="32"/>
        <v>HD</v>
      </c>
      <c r="E23" s="67" t="str">
        <f t="shared" si="10"/>
        <v>d</v>
      </c>
      <c r="F23" s="67">
        <f t="shared" si="36"/>
        <v>3</v>
      </c>
      <c r="G23" s="67" t="str">
        <f t="shared" si="37"/>
        <v>HD</v>
      </c>
      <c r="H23" s="67" t="str">
        <f t="shared" si="11"/>
        <v/>
      </c>
      <c r="I23" s="67" t="str">
        <f t="shared" si="39"/>
        <v/>
      </c>
      <c r="J23" s="67" t="str">
        <f t="shared" si="40"/>
        <v/>
      </c>
      <c r="K23" s="67" t="str">
        <f t="shared" si="12"/>
        <v>cw</v>
      </c>
      <c r="L23" s="67">
        <f t="shared" ref="L23:L28" si="41">IF(K23="","",IF(K23="l",IF(K7*2&gt;=M7, 1, 0),VLOOKUP(K23,$B$64:$C$70,2,FALSE)))</f>
        <v>5</v>
      </c>
      <c r="M23" s="67" t="str">
        <f t="shared" ref="M23:M28" si="42">IF(K23="","",VLOOKUP(K23,$B$64:$D$70,3))</f>
        <v>HW</v>
      </c>
      <c r="N23" s="104"/>
      <c r="O23" s="104"/>
      <c r="P23" s="104"/>
      <c r="Q23" s="67" t="str">
        <f t="shared" si="14"/>
        <v/>
      </c>
      <c r="R23" s="67" t="str">
        <f>IF(Q23="","",IF(Q23="l",IF(Q7*2&gt;=S7, 1, 0),VLOOKUP(Q23,$B$64:$C$70,2,FALSE)))</f>
        <v/>
      </c>
      <c r="S23" s="67" t="str">
        <f>IF(Q23="","",VLOOKUP(Q23,$B$64:$D$70,3))</f>
        <v/>
      </c>
      <c r="T23" s="67" t="str">
        <f t="shared" si="15"/>
        <v>l</v>
      </c>
      <c r="U23" s="67">
        <f t="shared" si="16"/>
        <v>0</v>
      </c>
      <c r="V23" s="67" t="str">
        <f t="shared" si="17"/>
        <v>HL</v>
      </c>
      <c r="W23" s="67" t="str">
        <f t="shared" si="18"/>
        <v>cw</v>
      </c>
      <c r="X23" s="67">
        <f t="shared" si="19"/>
        <v>5</v>
      </c>
      <c r="Y23" s="67" t="str">
        <f t="shared" si="20"/>
        <v>HW</v>
      </c>
      <c r="Z23" s="67" t="str">
        <f t="shared" si="21"/>
        <v/>
      </c>
      <c r="AA23" s="67" t="str">
        <f t="shared" si="22"/>
        <v/>
      </c>
      <c r="AB23" s="67" t="str">
        <f t="shared" si="23"/>
        <v/>
      </c>
      <c r="AC23" s="67" t="str">
        <f t="shared" si="24"/>
        <v/>
      </c>
      <c r="AD23" s="67" t="str">
        <f t="shared" si="25"/>
        <v/>
      </c>
      <c r="AE23" s="67" t="str">
        <f t="shared" si="26"/>
        <v/>
      </c>
      <c r="AF23" s="89">
        <f t="shared" si="33"/>
        <v>2</v>
      </c>
      <c r="AG23" s="89">
        <f t="shared" si="27"/>
        <v>2</v>
      </c>
      <c r="AH23" s="89">
        <f t="shared" si="27"/>
        <v>1</v>
      </c>
      <c r="AI23" s="89">
        <f t="shared" si="28"/>
        <v>28</v>
      </c>
      <c r="AJ23" s="89">
        <f t="shared" si="29"/>
        <v>45</v>
      </c>
      <c r="AK23" s="89">
        <f t="shared" si="38"/>
        <v>16</v>
      </c>
      <c r="AL23" s="89">
        <f t="shared" si="34"/>
        <v>0</v>
      </c>
    </row>
    <row r="24" spans="1:38" hidden="1">
      <c r="A24" s="94" t="str">
        <f t="shared" si="9"/>
        <v>Newbury Royals</v>
      </c>
      <c r="B24" s="67" t="str">
        <f t="shared" si="35"/>
        <v/>
      </c>
      <c r="C24" s="67" t="str">
        <f t="shared" si="31"/>
        <v/>
      </c>
      <c r="D24" s="67" t="str">
        <f t="shared" si="32"/>
        <v/>
      </c>
      <c r="E24" s="67" t="str">
        <f t="shared" si="10"/>
        <v>d</v>
      </c>
      <c r="F24" s="67">
        <f t="shared" si="36"/>
        <v>3</v>
      </c>
      <c r="G24" s="67" t="str">
        <f t="shared" si="37"/>
        <v>HD</v>
      </c>
      <c r="H24" s="67" t="str">
        <f t="shared" si="11"/>
        <v>l</v>
      </c>
      <c r="I24" s="67">
        <f t="shared" si="39"/>
        <v>0</v>
      </c>
      <c r="J24" s="67" t="str">
        <f t="shared" si="40"/>
        <v>HL</v>
      </c>
      <c r="K24" s="67" t="str">
        <f t="shared" si="12"/>
        <v>w</v>
      </c>
      <c r="L24" s="67">
        <f t="shared" si="41"/>
        <v>5</v>
      </c>
      <c r="M24" s="67" t="str">
        <f t="shared" si="42"/>
        <v>HW</v>
      </c>
      <c r="N24" s="67" t="str">
        <f t="shared" si="13"/>
        <v>w</v>
      </c>
      <c r="O24" s="67">
        <f>IF(N24="","",IF(N24="l",IF(N8*2&gt;=P8, 1, 0),VLOOKUP(N24,$B$64:$C$70,2,FALSE)))</f>
        <v>5</v>
      </c>
      <c r="P24" s="67" t="str">
        <f>IF(N24="","",VLOOKUP(N24,$B$64:$D$70,3))</f>
        <v>HW</v>
      </c>
      <c r="Q24" s="104"/>
      <c r="R24" s="104"/>
      <c r="S24" s="104"/>
      <c r="T24" s="67" t="str">
        <f t="shared" si="15"/>
        <v/>
      </c>
      <c r="U24" s="67" t="str">
        <f t="shared" si="16"/>
        <v/>
      </c>
      <c r="V24" s="67" t="str">
        <f t="shared" si="17"/>
        <v/>
      </c>
      <c r="W24" s="67" t="str">
        <f t="shared" si="18"/>
        <v>l</v>
      </c>
      <c r="X24" s="67">
        <f t="shared" si="19"/>
        <v>0</v>
      </c>
      <c r="Y24" s="67" t="str">
        <f t="shared" si="20"/>
        <v>HL</v>
      </c>
      <c r="Z24" s="67" t="str">
        <f t="shared" si="21"/>
        <v/>
      </c>
      <c r="AA24" s="67" t="str">
        <f t="shared" si="22"/>
        <v/>
      </c>
      <c r="AB24" s="67" t="str">
        <f t="shared" si="23"/>
        <v/>
      </c>
      <c r="AC24" s="67" t="str">
        <f t="shared" si="24"/>
        <v/>
      </c>
      <c r="AD24" s="67" t="str">
        <f t="shared" si="25"/>
        <v/>
      </c>
      <c r="AE24" s="67" t="str">
        <f t="shared" si="26"/>
        <v/>
      </c>
      <c r="AF24" s="89">
        <f t="shared" si="33"/>
        <v>2</v>
      </c>
      <c r="AG24" s="89">
        <f t="shared" si="27"/>
        <v>1</v>
      </c>
      <c r="AH24" s="89">
        <f t="shared" si="27"/>
        <v>2</v>
      </c>
      <c r="AI24" s="89">
        <f t="shared" si="28"/>
        <v>39</v>
      </c>
      <c r="AJ24" s="89">
        <f t="shared" si="29"/>
        <v>52</v>
      </c>
      <c r="AK24" s="89">
        <f t="shared" si="38"/>
        <v>13</v>
      </c>
      <c r="AL24" s="89">
        <f t="shared" si="34"/>
        <v>0</v>
      </c>
    </row>
    <row r="25" spans="1:38" hidden="1">
      <c r="A25" s="94" t="str">
        <f t="shared" si="9"/>
        <v>Putney</v>
      </c>
      <c r="B25" s="67" t="str">
        <f t="shared" si="35"/>
        <v>w</v>
      </c>
      <c r="C25" s="67">
        <f t="shared" si="31"/>
        <v>5</v>
      </c>
      <c r="D25" s="67" t="str">
        <f t="shared" si="32"/>
        <v>HW</v>
      </c>
      <c r="E25" s="67" t="str">
        <f t="shared" si="10"/>
        <v/>
      </c>
      <c r="F25" s="67" t="str">
        <f t="shared" si="36"/>
        <v/>
      </c>
      <c r="G25" s="67" t="str">
        <f t="shared" si="37"/>
        <v/>
      </c>
      <c r="H25" s="67" t="str">
        <f t="shared" si="11"/>
        <v/>
      </c>
      <c r="I25" s="67" t="str">
        <f t="shared" si="39"/>
        <v/>
      </c>
      <c r="J25" s="67" t="str">
        <f t="shared" si="40"/>
        <v/>
      </c>
      <c r="K25" s="67" t="str">
        <f t="shared" si="12"/>
        <v>w</v>
      </c>
      <c r="L25" s="67">
        <f t="shared" si="41"/>
        <v>5</v>
      </c>
      <c r="M25" s="67" t="str">
        <f t="shared" si="42"/>
        <v>HW</v>
      </c>
      <c r="N25" s="67" t="str">
        <f t="shared" si="13"/>
        <v/>
      </c>
      <c r="O25" s="67" t="str">
        <f>IF(N25="","",IF(N25="l",IF(N9*2&gt;=P9, 1, 0),VLOOKUP(N25,$B$64:$C$70,2,FALSE)))</f>
        <v/>
      </c>
      <c r="P25" s="67" t="str">
        <f>IF(N25="","",VLOOKUP(N25,$B$64:$D$70,3))</f>
        <v/>
      </c>
      <c r="Q25" s="67" t="str">
        <f t="shared" si="14"/>
        <v>w</v>
      </c>
      <c r="R25" s="67">
        <f>IF(Q25="","",IF(Q25="l",IF(Q9*2&gt;=S9, 1, 0),VLOOKUP(Q25,$B$64:$C$70,2,FALSE)))</f>
        <v>5</v>
      </c>
      <c r="S25" s="67" t="str">
        <f>IF(Q25="","",VLOOKUP(Q25,$B$64:$D$70,3))</f>
        <v>HW</v>
      </c>
      <c r="T25" s="104"/>
      <c r="U25" s="104"/>
      <c r="V25" s="104"/>
      <c r="W25" s="67" t="str">
        <f t="shared" si="18"/>
        <v>l</v>
      </c>
      <c r="X25" s="67">
        <f t="shared" si="19"/>
        <v>0</v>
      </c>
      <c r="Y25" s="67" t="str">
        <f t="shared" si="20"/>
        <v>HL</v>
      </c>
      <c r="Z25" s="67" t="str">
        <f t="shared" si="21"/>
        <v/>
      </c>
      <c r="AA25" s="67" t="str">
        <f t="shared" si="22"/>
        <v/>
      </c>
      <c r="AB25" s="67" t="str">
        <f t="shared" si="23"/>
        <v/>
      </c>
      <c r="AC25" s="67" t="str">
        <f t="shared" si="24"/>
        <v/>
      </c>
      <c r="AD25" s="67" t="str">
        <f t="shared" si="25"/>
        <v/>
      </c>
      <c r="AE25" s="67" t="str">
        <f t="shared" si="26"/>
        <v/>
      </c>
      <c r="AF25" s="89">
        <f t="shared" si="33"/>
        <v>3</v>
      </c>
      <c r="AG25" s="89">
        <f t="shared" si="27"/>
        <v>0</v>
      </c>
      <c r="AH25" s="89">
        <f t="shared" si="27"/>
        <v>1</v>
      </c>
      <c r="AI25" s="89">
        <f t="shared" si="28"/>
        <v>50</v>
      </c>
      <c r="AJ25" s="89">
        <f t="shared" si="29"/>
        <v>40</v>
      </c>
      <c r="AK25" s="89">
        <f t="shared" si="38"/>
        <v>15</v>
      </c>
      <c r="AL25" s="89">
        <f t="shared" si="34"/>
        <v>0</v>
      </c>
    </row>
    <row r="26" spans="1:38" hidden="1">
      <c r="A26" s="94" t="str">
        <f t="shared" si="9"/>
        <v>West London 1</v>
      </c>
      <c r="B26" s="67" t="str">
        <f t="shared" si="35"/>
        <v>d</v>
      </c>
      <c r="C26" s="67">
        <f t="shared" si="31"/>
        <v>3</v>
      </c>
      <c r="D26" s="67" t="str">
        <f t="shared" si="32"/>
        <v>HD</v>
      </c>
      <c r="E26" s="67" t="str">
        <f t="shared" si="10"/>
        <v>w</v>
      </c>
      <c r="F26" s="67">
        <f t="shared" si="36"/>
        <v>5</v>
      </c>
      <c r="G26" s="67" t="str">
        <f t="shared" si="37"/>
        <v>HW</v>
      </c>
      <c r="H26" s="67" t="str">
        <f t="shared" si="11"/>
        <v>l</v>
      </c>
      <c r="I26" s="67">
        <f t="shared" si="39"/>
        <v>0</v>
      </c>
      <c r="J26" s="67" t="str">
        <f t="shared" si="40"/>
        <v>HL</v>
      </c>
      <c r="K26" s="67" t="str">
        <f t="shared" si="12"/>
        <v/>
      </c>
      <c r="L26" s="67" t="str">
        <f t="shared" si="41"/>
        <v/>
      </c>
      <c r="M26" s="67" t="str">
        <f t="shared" si="42"/>
        <v/>
      </c>
      <c r="N26" s="67" t="str">
        <f t="shared" si="13"/>
        <v/>
      </c>
      <c r="O26" s="67" t="str">
        <f>IF(N26="","",IF(N26="l",IF(N10*2&gt;=P10, 1, 0),VLOOKUP(N26,$B$64:$C$70,2,FALSE)))</f>
        <v/>
      </c>
      <c r="P26" s="67" t="str">
        <f>IF(N26="","",VLOOKUP(N26,$B$64:$D$70,3))</f>
        <v/>
      </c>
      <c r="Q26" s="67" t="str">
        <f t="shared" si="14"/>
        <v/>
      </c>
      <c r="R26" s="67" t="str">
        <f>IF(Q26="","",IF(Q26="l",IF(Q10*2&gt;=S10, 1, 0),VLOOKUP(Q26,$B$64:$C$70,2,FALSE)))</f>
        <v/>
      </c>
      <c r="S26" s="67" t="str">
        <f>IF(Q26="","",VLOOKUP(Q26,$B$64:$D$70,3))</f>
        <v/>
      </c>
      <c r="T26" s="67" t="str">
        <f t="shared" si="15"/>
        <v/>
      </c>
      <c r="U26" s="67" t="str">
        <f>IF(T26="","",IF(T26="l",IF(T10*2&gt;=V10, 1, 0),VLOOKUP(T26,$B$64:$C$70,2,FALSE)))</f>
        <v/>
      </c>
      <c r="V26" s="67" t="str">
        <f>IF(T26="","",VLOOKUP(T26,$B$64:$D$70,3))</f>
        <v/>
      </c>
      <c r="W26" s="104"/>
      <c r="X26" s="104"/>
      <c r="Y26" s="104"/>
      <c r="Z26" s="67" t="str">
        <f t="shared" si="21"/>
        <v/>
      </c>
      <c r="AA26" s="67" t="str">
        <f t="shared" si="22"/>
        <v/>
      </c>
      <c r="AB26" s="67" t="str">
        <f t="shared" si="23"/>
        <v/>
      </c>
      <c r="AC26" s="67" t="str">
        <f t="shared" si="24"/>
        <v/>
      </c>
      <c r="AD26" s="67" t="str">
        <f t="shared" si="25"/>
        <v/>
      </c>
      <c r="AE26" s="67" t="str">
        <f t="shared" si="26"/>
        <v/>
      </c>
      <c r="AF26" s="89">
        <f t="shared" si="33"/>
        <v>1</v>
      </c>
      <c r="AG26" s="89">
        <f t="shared" si="27"/>
        <v>1</v>
      </c>
      <c r="AH26" s="89">
        <f t="shared" si="27"/>
        <v>1</v>
      </c>
      <c r="AI26" s="89">
        <f t="shared" si="28"/>
        <v>24</v>
      </c>
      <c r="AJ26" s="89">
        <f t="shared" si="29"/>
        <v>23</v>
      </c>
      <c r="AK26" s="89">
        <f t="shared" si="38"/>
        <v>8</v>
      </c>
      <c r="AL26" s="89">
        <f t="shared" si="34"/>
        <v>0</v>
      </c>
    </row>
    <row r="27" spans="1:38" hidden="1">
      <c r="A27" s="94" t="str">
        <f t="shared" si="9"/>
        <v>n/a</v>
      </c>
      <c r="B27" s="67" t="str">
        <f t="shared" si="35"/>
        <v/>
      </c>
      <c r="C27" s="67" t="str">
        <f t="shared" si="31"/>
        <v/>
      </c>
      <c r="D27" s="67" t="str">
        <f t="shared" si="32"/>
        <v/>
      </c>
      <c r="E27" s="67" t="str">
        <f t="shared" si="10"/>
        <v/>
      </c>
      <c r="F27" s="67" t="str">
        <f t="shared" si="36"/>
        <v/>
      </c>
      <c r="G27" s="67" t="str">
        <f t="shared" si="37"/>
        <v/>
      </c>
      <c r="H27" s="67" t="str">
        <f t="shared" si="11"/>
        <v/>
      </c>
      <c r="I27" s="67" t="str">
        <f t="shared" si="39"/>
        <v/>
      </c>
      <c r="J27" s="67" t="str">
        <f t="shared" si="40"/>
        <v/>
      </c>
      <c r="K27" s="67" t="str">
        <f t="shared" si="12"/>
        <v/>
      </c>
      <c r="L27" s="67" t="str">
        <f t="shared" si="41"/>
        <v/>
      </c>
      <c r="M27" s="67" t="str">
        <f t="shared" si="42"/>
        <v/>
      </c>
      <c r="N27" s="67" t="str">
        <f t="shared" si="13"/>
        <v/>
      </c>
      <c r="O27" s="67" t="str">
        <f>IF(N27="","",IF(N27="l",IF(N11*2&gt;=P11, 1, 0),VLOOKUP(N27,$B$64:$C$70,2,FALSE)))</f>
        <v/>
      </c>
      <c r="P27" s="67" t="str">
        <f>IF(N27="","",VLOOKUP(N27,$B$64:$D$70,3))</f>
        <v/>
      </c>
      <c r="Q27" s="67" t="str">
        <f t="shared" si="14"/>
        <v/>
      </c>
      <c r="R27" s="67" t="str">
        <f>IF(Q27="","",IF(Q27="l",IF(Q11*2&gt;=S11, 1, 0),VLOOKUP(Q27,$B$64:$C$70,2,FALSE)))</f>
        <v/>
      </c>
      <c r="S27" s="67" t="str">
        <f>IF(Q27="","",VLOOKUP(Q27,$B$64:$D$70,3))</f>
        <v/>
      </c>
      <c r="T27" s="67" t="str">
        <f t="shared" si="15"/>
        <v/>
      </c>
      <c r="U27" s="67" t="str">
        <f>IF(T27="","",IF(T27="l",IF(T11*2&gt;=V11, 1, 0),VLOOKUP(T27,$B$64:$C$70,2,FALSE)))</f>
        <v/>
      </c>
      <c r="V27" s="67" t="str">
        <f>IF(T27="","",VLOOKUP(T27,$B$64:$D$70,3))</f>
        <v/>
      </c>
      <c r="W27" s="67" t="str">
        <f t="shared" si="18"/>
        <v/>
      </c>
      <c r="X27" s="67" t="str">
        <f>IF(W27="","",IF(W27="l",IF(W11*2&gt;=Y11, 1, 0),VLOOKUP(W27,$B$64:$C$70,2,FALSE)))</f>
        <v/>
      </c>
      <c r="Y27" s="67" t="str">
        <f>IF(W27="","",VLOOKUP(W27,$B$64:$D$70,3))</f>
        <v/>
      </c>
      <c r="Z27" s="104"/>
      <c r="AA27" s="104"/>
      <c r="AB27" s="104"/>
      <c r="AC27" s="67" t="str">
        <f t="shared" si="24"/>
        <v/>
      </c>
      <c r="AD27" s="67" t="str">
        <f t="shared" si="25"/>
        <v/>
      </c>
      <c r="AE27" s="67" t="str">
        <f t="shared" si="26"/>
        <v/>
      </c>
      <c r="AF27" s="89">
        <f t="shared" si="33"/>
        <v>0</v>
      </c>
      <c r="AG27" s="89">
        <f t="shared" si="27"/>
        <v>0</v>
      </c>
      <c r="AH27" s="89">
        <f t="shared" si="27"/>
        <v>0</v>
      </c>
      <c r="AI27" s="89">
        <f t="shared" si="28"/>
        <v>0</v>
      </c>
      <c r="AJ27" s="89">
        <f t="shared" si="29"/>
        <v>0</v>
      </c>
      <c r="AK27" s="89">
        <f t="shared" si="38"/>
        <v>0</v>
      </c>
      <c r="AL27" s="89">
        <f t="shared" si="34"/>
        <v>0</v>
      </c>
    </row>
    <row r="28" spans="1:38" hidden="1">
      <c r="A28" s="95" t="str">
        <f t="shared" si="9"/>
        <v>n/a</v>
      </c>
      <c r="B28" s="67" t="str">
        <f t="shared" si="35"/>
        <v/>
      </c>
      <c r="C28" s="67" t="str">
        <f t="shared" si="31"/>
        <v/>
      </c>
      <c r="D28" s="67" t="str">
        <f t="shared" si="32"/>
        <v/>
      </c>
      <c r="E28" s="67" t="str">
        <f t="shared" si="10"/>
        <v/>
      </c>
      <c r="F28" s="67" t="str">
        <f t="shared" si="36"/>
        <v/>
      </c>
      <c r="G28" s="67" t="str">
        <f t="shared" si="37"/>
        <v/>
      </c>
      <c r="H28" s="67" t="str">
        <f t="shared" si="11"/>
        <v/>
      </c>
      <c r="I28" s="67" t="str">
        <f t="shared" si="39"/>
        <v/>
      </c>
      <c r="J28" s="67" t="str">
        <f t="shared" si="40"/>
        <v/>
      </c>
      <c r="K28" s="67" t="str">
        <f t="shared" si="12"/>
        <v/>
      </c>
      <c r="L28" s="67" t="str">
        <f t="shared" si="41"/>
        <v/>
      </c>
      <c r="M28" s="67" t="str">
        <f t="shared" si="42"/>
        <v/>
      </c>
      <c r="N28" s="67" t="str">
        <f t="shared" si="13"/>
        <v/>
      </c>
      <c r="O28" s="67" t="str">
        <f>IF(N28="","",IF(N28="l",IF(N12*2&gt;=P12, 1, 0),VLOOKUP(N28,$B$64:$C$70,2,FALSE)))</f>
        <v/>
      </c>
      <c r="P28" s="67" t="str">
        <f>IF(N28="","",VLOOKUP(N28,$B$64:$D$70,3))</f>
        <v/>
      </c>
      <c r="Q28" s="67" t="str">
        <f t="shared" si="14"/>
        <v/>
      </c>
      <c r="R28" s="67" t="str">
        <f>IF(Q28="","",IF(Q28="l",IF(Q12*2&gt;=S12, 1, 0),VLOOKUP(Q28,$B$64:$C$70,2,FALSE)))</f>
        <v/>
      </c>
      <c r="S28" s="67" t="str">
        <f>IF(Q28="","",VLOOKUP(Q28,$B$64:$D$70,3))</f>
        <v/>
      </c>
      <c r="T28" s="67" t="str">
        <f t="shared" si="15"/>
        <v/>
      </c>
      <c r="U28" s="67" t="str">
        <f>IF(T28="","",IF(T28="l",IF(T12*2&gt;=V12, 1, 0),VLOOKUP(T28,$B$64:$C$70,2,FALSE)))</f>
        <v/>
      </c>
      <c r="V28" s="67" t="str">
        <f>IF(T28="","",VLOOKUP(T28,$B$64:$D$70,3))</f>
        <v/>
      </c>
      <c r="W28" s="67" t="str">
        <f t="shared" si="18"/>
        <v/>
      </c>
      <c r="X28" s="67" t="str">
        <f>IF(W28="","",IF(W28="l",IF(W12*2&gt;=Y12, 1, 0),VLOOKUP(W28,$B$64:$C$70,2,FALSE)))</f>
        <v/>
      </c>
      <c r="Y28" s="67" t="str">
        <f>IF(W28="","",VLOOKUP(W28,$B$64:$D$70,3))</f>
        <v/>
      </c>
      <c r="Z28" s="67" t="str">
        <f t="shared" si="21"/>
        <v/>
      </c>
      <c r="AA28" s="67" t="str">
        <f>IF(Z28="","",IF(Z28="l",IF(Z12*2&gt;=AB12, 1, 0),VLOOKUP(Z28,$B$64:$C$70,2,FALSE)))</f>
        <v/>
      </c>
      <c r="AB28" s="67" t="str">
        <f>IF(Z28="","",VLOOKUP(Z28,$B$64:$D$70,3))</f>
        <v/>
      </c>
      <c r="AC28" s="104"/>
      <c r="AD28" s="104"/>
      <c r="AE28" s="104"/>
      <c r="AF28" s="89">
        <f t="shared" si="33"/>
        <v>0</v>
      </c>
      <c r="AG28" s="89">
        <f t="shared" si="27"/>
        <v>0</v>
      </c>
      <c r="AH28" s="89">
        <f t="shared" si="27"/>
        <v>0</v>
      </c>
      <c r="AI28" s="89">
        <f t="shared" si="28"/>
        <v>0</v>
      </c>
      <c r="AJ28" s="89">
        <f t="shared" si="29"/>
        <v>0</v>
      </c>
      <c r="AK28" s="89">
        <f t="shared" si="38"/>
        <v>0</v>
      </c>
      <c r="AL28" s="89">
        <f t="shared" si="34"/>
        <v>0</v>
      </c>
    </row>
    <row r="29" spans="1:38" hidden="1">
      <c r="A29" s="1"/>
      <c r="B29" s="72"/>
      <c r="C29" s="72"/>
      <c r="D29" s="7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8" hidden="1">
      <c r="A30" s="57" t="s">
        <v>94</v>
      </c>
      <c r="B30" s="58"/>
      <c r="C30" s="58"/>
      <c r="D30" s="58"/>
    </row>
    <row r="31" spans="1:38" hidden="1">
      <c r="A31" s="56" t="str">
        <f>A2</f>
        <v>Home \ Away</v>
      </c>
      <c r="B31" s="154" t="str">
        <f>B2</f>
        <v>Blackheath L</v>
      </c>
      <c r="C31" s="154"/>
      <c r="D31" s="154"/>
      <c r="E31" s="154" t="str">
        <f>E2</f>
        <v>Blues</v>
      </c>
      <c r="F31" s="154"/>
      <c r="G31" s="154"/>
      <c r="H31" s="154" t="str">
        <f>H2</f>
        <v>Centaurs</v>
      </c>
      <c r="I31" s="154"/>
      <c r="J31" s="154"/>
      <c r="K31" s="154" t="str">
        <f>K2</f>
        <v>Harpenden</v>
      </c>
      <c r="L31" s="154"/>
      <c r="M31" s="154"/>
      <c r="N31" s="154" t="str">
        <f>N2</f>
        <v>Hatch End Ha</v>
      </c>
      <c r="O31" s="154"/>
      <c r="P31" s="154"/>
      <c r="Q31" s="154" t="str">
        <f>Q2</f>
        <v>Newbury Roya</v>
      </c>
      <c r="R31" s="154"/>
      <c r="S31" s="154"/>
      <c r="T31" s="154" t="str">
        <f>T2</f>
        <v>Putney</v>
      </c>
      <c r="U31" s="154"/>
      <c r="V31" s="154"/>
      <c r="W31" s="154" t="str">
        <f>W2</f>
        <v xml:space="preserve">West London </v>
      </c>
      <c r="X31" s="154"/>
      <c r="Y31" s="154"/>
      <c r="Z31" s="154" t="str">
        <f>Z2</f>
        <v>n/a</v>
      </c>
      <c r="AA31" s="154"/>
      <c r="AB31" s="154"/>
      <c r="AC31" s="154" t="str">
        <f>AC2</f>
        <v>n/a</v>
      </c>
      <c r="AD31" s="154"/>
      <c r="AE31" s="154"/>
    </row>
    <row r="32" spans="1:38" hidden="1">
      <c r="A32" s="94" t="str">
        <f t="shared" ref="A32:A41" si="43">A3</f>
        <v>Blackheath Legends</v>
      </c>
      <c r="B32" s="104"/>
      <c r="C32" s="104"/>
      <c r="D32" s="104"/>
      <c r="E32" s="67" t="str">
        <f t="shared" ref="E32:E41" si="44">IF(OR(E3="",G3=""),"",IF(ISNUMBER(E3),IF(E3=G3,"d",IF(E3&gt;G3,"l","w")),G3))</f>
        <v/>
      </c>
      <c r="F32" s="67" t="str">
        <f>IF(E32="","",IF(E32="l",IF(G3*2&gt;=E3, 1, 0),VLOOKUP(E32,$B$64:$C$70,2,)))</f>
        <v/>
      </c>
      <c r="G32" s="67"/>
      <c r="H32" s="67" t="str">
        <f t="shared" ref="H32:H41" si="45">IF(OR(H3="",J3=""),"",IF(ISNUMBER(H3),IF(H3=J3,"d",IF(H3&gt;J3,"l","w")),J3))</f>
        <v/>
      </c>
      <c r="I32" s="67" t="str">
        <f>IF(H32="","",IF(H32="l",IF(J3*2&gt;=H3, 1, 0),VLOOKUP(H32,$B$64:$C$70,2,)))</f>
        <v/>
      </c>
      <c r="J32" s="67"/>
      <c r="K32" s="67" t="str">
        <f t="shared" ref="K32:K41" si="46">IF(OR(K3="",M3=""),"",IF(ISNUMBER(K3),IF(K3=M3,"d",IF(K3&gt;M3,"l","w")),M3))</f>
        <v>w</v>
      </c>
      <c r="L32" s="67">
        <f>IF(K32="","",IF(K32="l",IF(M3*2&gt;=K3, 1, 0),VLOOKUP(K32,$B$64:$C$70,2,)))</f>
        <v>5</v>
      </c>
      <c r="M32" s="67"/>
      <c r="N32" s="67" t="str">
        <f t="shared" ref="N32:N41" si="47">IF(OR(N3="",P3=""),"",IF(ISNUMBER(N3),IF(N3=P3,"d",IF(N3&gt;P3,"l","w")),P3))</f>
        <v/>
      </c>
      <c r="O32" s="67" t="str">
        <f>IF(N32="","",IF(N32="l",IF(P3*2&gt;=N3, 1, 0),VLOOKUP(N32,$B$64:$C$70,2,)))</f>
        <v/>
      </c>
      <c r="P32" s="67"/>
      <c r="Q32" s="67" t="str">
        <f t="shared" ref="Q32:Q41" si="48">IF(OR(Q3="",S3=""),"",IF(ISNUMBER(Q3),IF(Q3=S3,"d",IF(Q3&gt;S3,"l","w")),S3))</f>
        <v>l</v>
      </c>
      <c r="R32" s="67">
        <f>IF(Q32="","",IF(Q32="l",IF(S3*2&gt;=Q3, 1, 0),VLOOKUP(Q32,$B$64:$C$70,2,)))</f>
        <v>0</v>
      </c>
      <c r="S32" s="67"/>
      <c r="T32" s="67" t="str">
        <f t="shared" ref="T32:T41" si="49">IF(OR(T3="",V3=""),"",IF(ISNUMBER(T3),IF(T3=V3,"d",IF(T3&gt;V3,"l","w")),V3))</f>
        <v/>
      </c>
      <c r="U32" s="67" t="str">
        <f t="shared" ref="U32:U37" si="50">IF(T32="","",IF(T32="l",IF(V3*2&gt;=T3, 1, 0),VLOOKUP(T32,$B$64:$C$70,2,)))</f>
        <v/>
      </c>
      <c r="V32" s="67"/>
      <c r="W32" s="67" t="str">
        <f t="shared" ref="W32:W41" si="51">IF(OR(W3="",Y3=""),"",IF(ISNUMBER(W3),IF(W3=Y3,"d",IF(W3&gt;Y3,"l","w")),Y3))</f>
        <v/>
      </c>
      <c r="X32" s="67" t="str">
        <f t="shared" ref="X32:X38" si="52">IF(W32="","",IF(W32="l",IF(Y3*2&gt;=W3, 1, 0),VLOOKUP(W32,$B$64:$C$70,2,)))</f>
        <v/>
      </c>
      <c r="Y32" s="67"/>
      <c r="Z32" s="67" t="str">
        <f t="shared" ref="Z32:Z41" si="53">IF(OR(Z3="",AB3=""),"",IF(ISNUMBER(Z3),IF(Z3=AB3,"d",IF(Z3&gt;AB3,"l","w")),AB3))</f>
        <v/>
      </c>
      <c r="AA32" s="67" t="str">
        <f t="shared" ref="AA32:AA39" si="54">IF(Z32="","",IF(Z32="l",IF(AB3*2&gt;=Z3, 1, 0),VLOOKUP(Z32,$B$64:$C$70,2,)))</f>
        <v/>
      </c>
      <c r="AB32" s="67"/>
      <c r="AC32" s="67" t="str">
        <f t="shared" ref="AC32:AC40" si="55">IF(OR(AC3="",AE3=""),"",IF(ISNUMBER(AC3),IF(AC3=AE3,"d",IF(AC3&gt;AE3,"l","w")),AE3))</f>
        <v/>
      </c>
      <c r="AD32" s="67" t="str">
        <f t="shared" ref="AD32:AD40" si="56">IF(AC32="","",IF(AC32="l",IF(AE3*2&gt;=AC3, 1, 0),VLOOKUP(AC32,$B$64:$C$70,2,)))</f>
        <v/>
      </c>
      <c r="AE32" s="67"/>
    </row>
    <row r="33" spans="1:31" hidden="1">
      <c r="A33" s="94" t="str">
        <f t="shared" si="43"/>
        <v>Blues</v>
      </c>
      <c r="B33" s="63" t="str">
        <f>IF(OR(B4="",D4=""),"",IF(ISNUMBER(B4),IF(B4=D4,"d",IF(B4&gt;D4,"l","w")),D4))</f>
        <v>l</v>
      </c>
      <c r="C33" s="63">
        <f t="shared" ref="C33:C41" si="57">IF(B33="","",IF(B33="l",IF(D4*2&gt;=B4, 1, 0),VLOOKUP(B33,$B$64:$C$70,2,)))</f>
        <v>1</v>
      </c>
      <c r="D33" s="63"/>
      <c r="E33" s="104"/>
      <c r="F33" s="104"/>
      <c r="G33" s="104"/>
      <c r="H33" s="67" t="str">
        <f t="shared" si="45"/>
        <v>w</v>
      </c>
      <c r="I33" s="67">
        <f>IF(H33="","",IF(H33="l",IF(J4*2&gt;=H4, 1, 0),VLOOKUP(H33,$B$64:$C$70,2,)))</f>
        <v>5</v>
      </c>
      <c r="J33" s="67"/>
      <c r="K33" s="67" t="str">
        <f t="shared" si="46"/>
        <v>w</v>
      </c>
      <c r="L33" s="67">
        <f>IF(K33="","",IF(K33="l",IF(M4*2&gt;=K4, 1, 0),VLOOKUP(K33,$B$64:$C$70,2,)))</f>
        <v>5</v>
      </c>
      <c r="M33" s="67"/>
      <c r="N33" s="67" t="str">
        <f t="shared" si="47"/>
        <v>l</v>
      </c>
      <c r="O33" s="67">
        <f>IF(N33="","",IF(N33="l",IF(P4*2&gt;=N4, 1, 0),VLOOKUP(N33,$B$64:$C$70,2,)))</f>
        <v>1</v>
      </c>
      <c r="P33" s="67"/>
      <c r="Q33" s="67" t="str">
        <f t="shared" si="48"/>
        <v/>
      </c>
      <c r="R33" s="67" t="str">
        <f>IF(Q33="","",IF(Q33="l",IF(S4*2&gt;=Q4, 1, 0),VLOOKUP(Q33,$B$64:$C$70,2,)))</f>
        <v/>
      </c>
      <c r="S33" s="67"/>
      <c r="T33" s="67" t="str">
        <f t="shared" si="49"/>
        <v/>
      </c>
      <c r="U33" s="67" t="str">
        <f t="shared" si="50"/>
        <v/>
      </c>
      <c r="V33" s="67"/>
      <c r="W33" s="67" t="str">
        <f t="shared" si="51"/>
        <v/>
      </c>
      <c r="X33" s="67" t="str">
        <f t="shared" si="52"/>
        <v/>
      </c>
      <c r="Y33" s="67"/>
      <c r="Z33" s="67" t="str">
        <f t="shared" si="53"/>
        <v/>
      </c>
      <c r="AA33" s="67" t="str">
        <f t="shared" si="54"/>
        <v/>
      </c>
      <c r="AB33" s="67"/>
      <c r="AC33" s="67" t="str">
        <f t="shared" si="55"/>
        <v/>
      </c>
      <c r="AD33" s="67" t="str">
        <f t="shared" si="56"/>
        <v/>
      </c>
      <c r="AE33" s="67"/>
    </row>
    <row r="34" spans="1:31" hidden="1">
      <c r="A34" s="94" t="str">
        <f t="shared" si="43"/>
        <v>Centaurs</v>
      </c>
      <c r="B34" s="67" t="str">
        <f t="shared" ref="B34:B41" si="58">IF(OR(B5="",D5=""),"",IF(ISNUMBER(B5),IF(B5=D5,"d",IF(B5&gt;D5,"l","w")),D5))</f>
        <v>l</v>
      </c>
      <c r="C34" s="67">
        <f t="shared" si="57"/>
        <v>0</v>
      </c>
      <c r="D34" s="67"/>
      <c r="E34" s="67" t="str">
        <f t="shared" si="44"/>
        <v/>
      </c>
      <c r="F34" s="67" t="str">
        <f t="shared" ref="F34:F41" si="59">IF(E34="","",IF(E34="l",IF(G5*2&gt;=E5, 1, 0),VLOOKUP(E34,$B$64:$C$70,2,)))</f>
        <v/>
      </c>
      <c r="G34" s="67"/>
      <c r="H34" s="104"/>
      <c r="I34" s="104"/>
      <c r="J34" s="104"/>
      <c r="K34" s="67" t="str">
        <f t="shared" si="46"/>
        <v/>
      </c>
      <c r="L34" s="67" t="str">
        <f>IF(K34="","",IF(K34="l",IF(M5*2&gt;=K5, 1, 0),VLOOKUP(K34,$B$64:$C$70,2,)))</f>
        <v/>
      </c>
      <c r="M34" s="67"/>
      <c r="N34" s="67" t="str">
        <f t="shared" si="47"/>
        <v/>
      </c>
      <c r="O34" s="67" t="str">
        <f>IF(N34="","",IF(N34="l",IF(P5*2&gt;=N5, 1, 0),VLOOKUP(N34,$B$64:$C$70,2,)))</f>
        <v/>
      </c>
      <c r="P34" s="67"/>
      <c r="Q34" s="67" t="str">
        <f t="shared" si="48"/>
        <v>l</v>
      </c>
      <c r="R34" s="67">
        <f>IF(Q34="","",IF(Q34="l",IF(S5*2&gt;=Q5, 1, 0),VLOOKUP(Q34,$B$64:$C$70,2,)))</f>
        <v>0</v>
      </c>
      <c r="S34" s="67"/>
      <c r="T34" s="67" t="str">
        <f t="shared" si="49"/>
        <v>w</v>
      </c>
      <c r="U34" s="67">
        <f t="shared" si="50"/>
        <v>5</v>
      </c>
      <c r="V34" s="67"/>
      <c r="W34" s="67" t="str">
        <f t="shared" si="51"/>
        <v/>
      </c>
      <c r="X34" s="67" t="str">
        <f t="shared" si="52"/>
        <v/>
      </c>
      <c r="Y34" s="67"/>
      <c r="Z34" s="67" t="str">
        <f t="shared" si="53"/>
        <v/>
      </c>
      <c r="AA34" s="67" t="str">
        <f t="shared" si="54"/>
        <v/>
      </c>
      <c r="AB34" s="67"/>
      <c r="AC34" s="67" t="str">
        <f t="shared" si="55"/>
        <v/>
      </c>
      <c r="AD34" s="67" t="str">
        <f t="shared" si="56"/>
        <v/>
      </c>
      <c r="AE34" s="67"/>
    </row>
    <row r="35" spans="1:31" hidden="1">
      <c r="A35" s="94" t="str">
        <f t="shared" si="43"/>
        <v>Harpenden</v>
      </c>
      <c r="B35" s="67" t="str">
        <f t="shared" si="58"/>
        <v/>
      </c>
      <c r="C35" s="67" t="str">
        <f t="shared" si="57"/>
        <v/>
      </c>
      <c r="D35" s="67"/>
      <c r="E35" s="67" t="str">
        <f t="shared" si="44"/>
        <v/>
      </c>
      <c r="F35" s="67" t="str">
        <f t="shared" si="59"/>
        <v/>
      </c>
      <c r="G35" s="67"/>
      <c r="H35" s="67" t="str">
        <f t="shared" si="45"/>
        <v>w</v>
      </c>
      <c r="I35" s="67">
        <f t="shared" ref="I35:I41" si="60">IF(H35="","",IF(H35="l",IF(J6*2&gt;=H6, 1, 0),VLOOKUP(H35,$B$64:$C$70,2,)))</f>
        <v>5</v>
      </c>
      <c r="J35" s="67"/>
      <c r="K35" s="104"/>
      <c r="L35" s="104"/>
      <c r="M35" s="104"/>
      <c r="N35" s="67" t="str">
        <f t="shared" si="47"/>
        <v/>
      </c>
      <c r="O35" s="67" t="str">
        <f>IF(N35="","",IF(N35="l",IF(P6*2&gt;=N6, 1, 0),VLOOKUP(N35,$B$64:$C$70,2,)))</f>
        <v/>
      </c>
      <c r="P35" s="67"/>
      <c r="Q35" s="67" t="str">
        <f t="shared" si="48"/>
        <v/>
      </c>
      <c r="R35" s="67" t="str">
        <f>IF(Q35="","",IF(Q35="l",IF(S6*2&gt;=Q6, 1, 0),VLOOKUP(Q35,$B$64:$C$70,2,)))</f>
        <v/>
      </c>
      <c r="S35" s="67"/>
      <c r="T35" s="67" t="str">
        <f t="shared" si="49"/>
        <v>l</v>
      </c>
      <c r="U35" s="67">
        <f t="shared" si="50"/>
        <v>1</v>
      </c>
      <c r="V35" s="67"/>
      <c r="W35" s="67" t="str">
        <f t="shared" si="51"/>
        <v>l</v>
      </c>
      <c r="X35" s="67">
        <f t="shared" si="52"/>
        <v>1</v>
      </c>
      <c r="Y35" s="67"/>
      <c r="Z35" s="67" t="str">
        <f t="shared" si="53"/>
        <v/>
      </c>
      <c r="AA35" s="67" t="str">
        <f t="shared" si="54"/>
        <v/>
      </c>
      <c r="AB35" s="67"/>
      <c r="AC35" s="67" t="str">
        <f t="shared" si="55"/>
        <v/>
      </c>
      <c r="AD35" s="67" t="str">
        <f t="shared" si="56"/>
        <v/>
      </c>
      <c r="AE35" s="67"/>
    </row>
    <row r="36" spans="1:31" hidden="1">
      <c r="A36" s="94" t="str">
        <f t="shared" si="43"/>
        <v>Hatch End Hawks</v>
      </c>
      <c r="B36" s="67" t="str">
        <f t="shared" si="58"/>
        <v>d</v>
      </c>
      <c r="C36" s="67">
        <f t="shared" si="57"/>
        <v>3</v>
      </c>
      <c r="D36" s="67"/>
      <c r="E36" s="67" t="str">
        <f t="shared" si="44"/>
        <v>d</v>
      </c>
      <c r="F36" s="67">
        <f t="shared" si="59"/>
        <v>3</v>
      </c>
      <c r="G36" s="67"/>
      <c r="H36" s="67" t="str">
        <f t="shared" si="45"/>
        <v/>
      </c>
      <c r="I36" s="67" t="str">
        <f t="shared" si="60"/>
        <v/>
      </c>
      <c r="J36" s="67"/>
      <c r="K36" s="67" t="str">
        <f t="shared" si="46"/>
        <v>cl3</v>
      </c>
      <c r="L36" s="67">
        <f t="shared" ref="L36:L41" si="61">IF(K36="","",IF(K36="l",IF(M7*2&gt;=K7, 1, 0),VLOOKUP(K36,$B$64:$C$70,2,)))</f>
        <v>-3</v>
      </c>
      <c r="M36" s="67"/>
      <c r="N36" s="104"/>
      <c r="O36" s="104"/>
      <c r="P36" s="104"/>
      <c r="Q36" s="67" t="str">
        <f t="shared" si="48"/>
        <v/>
      </c>
      <c r="R36" s="67" t="str">
        <f>IF(Q36="","",IF(Q36="l",IF(S7*2&gt;=Q7, 1, 0),VLOOKUP(Q36,$B$64:$C$70,2,)))</f>
        <v/>
      </c>
      <c r="S36" s="67"/>
      <c r="T36" s="67" t="str">
        <f t="shared" si="49"/>
        <v>w</v>
      </c>
      <c r="U36" s="67">
        <f t="shared" si="50"/>
        <v>5</v>
      </c>
      <c r="V36" s="67"/>
      <c r="W36" s="67" t="str">
        <f t="shared" si="51"/>
        <v>cl</v>
      </c>
      <c r="X36" s="67">
        <f t="shared" si="52"/>
        <v>-1</v>
      </c>
      <c r="Y36" s="67"/>
      <c r="Z36" s="67" t="str">
        <f t="shared" si="53"/>
        <v/>
      </c>
      <c r="AA36" s="67" t="str">
        <f t="shared" si="54"/>
        <v/>
      </c>
      <c r="AB36" s="67"/>
      <c r="AC36" s="67" t="str">
        <f t="shared" si="55"/>
        <v/>
      </c>
      <c r="AD36" s="67" t="str">
        <f t="shared" si="56"/>
        <v/>
      </c>
      <c r="AE36" s="67"/>
    </row>
    <row r="37" spans="1:31" hidden="1">
      <c r="A37" s="94" t="str">
        <f t="shared" si="43"/>
        <v>Newbury Royals</v>
      </c>
      <c r="B37" s="67" t="str">
        <f t="shared" si="58"/>
        <v/>
      </c>
      <c r="C37" s="67" t="str">
        <f t="shared" si="57"/>
        <v/>
      </c>
      <c r="D37" s="67"/>
      <c r="E37" s="67" t="str">
        <f t="shared" si="44"/>
        <v>d</v>
      </c>
      <c r="F37" s="67">
        <f t="shared" si="59"/>
        <v>3</v>
      </c>
      <c r="G37" s="67"/>
      <c r="H37" s="67" t="str">
        <f t="shared" si="45"/>
        <v>w</v>
      </c>
      <c r="I37" s="67">
        <f t="shared" si="60"/>
        <v>5</v>
      </c>
      <c r="J37" s="67"/>
      <c r="K37" s="67" t="str">
        <f t="shared" si="46"/>
        <v>l</v>
      </c>
      <c r="L37" s="67">
        <f t="shared" si="61"/>
        <v>1</v>
      </c>
      <c r="M37" s="67"/>
      <c r="N37" s="67" t="str">
        <f t="shared" si="47"/>
        <v>l</v>
      </c>
      <c r="O37" s="67">
        <f>IF(N37="","",IF(N37="l",IF(P8*2&gt;=N8, 1, 0),VLOOKUP(N37,$B$64:$C$70,2,)))</f>
        <v>1</v>
      </c>
      <c r="P37" s="67"/>
      <c r="Q37" s="104"/>
      <c r="R37" s="104"/>
      <c r="S37" s="104"/>
      <c r="T37" s="67" t="str">
        <f t="shared" si="49"/>
        <v/>
      </c>
      <c r="U37" s="67" t="str">
        <f t="shared" si="50"/>
        <v/>
      </c>
      <c r="V37" s="67"/>
      <c r="W37" s="67" t="str">
        <f t="shared" si="51"/>
        <v>w</v>
      </c>
      <c r="X37" s="67">
        <f t="shared" si="52"/>
        <v>5</v>
      </c>
      <c r="Y37" s="67"/>
      <c r="Z37" s="67" t="str">
        <f t="shared" si="53"/>
        <v/>
      </c>
      <c r="AA37" s="67" t="str">
        <f t="shared" si="54"/>
        <v/>
      </c>
      <c r="AB37" s="67"/>
      <c r="AC37" s="67" t="str">
        <f t="shared" si="55"/>
        <v/>
      </c>
      <c r="AD37" s="67" t="str">
        <f t="shared" si="56"/>
        <v/>
      </c>
      <c r="AE37" s="67"/>
    </row>
    <row r="38" spans="1:31" hidden="1">
      <c r="A38" s="94" t="str">
        <f t="shared" si="43"/>
        <v>Putney</v>
      </c>
      <c r="B38" s="67" t="str">
        <f t="shared" si="58"/>
        <v>l</v>
      </c>
      <c r="C38" s="67">
        <f t="shared" si="57"/>
        <v>0</v>
      </c>
      <c r="D38" s="67"/>
      <c r="E38" s="67" t="str">
        <f t="shared" si="44"/>
        <v/>
      </c>
      <c r="F38" s="67" t="str">
        <f t="shared" si="59"/>
        <v/>
      </c>
      <c r="G38" s="67"/>
      <c r="H38" s="67" t="str">
        <f t="shared" si="45"/>
        <v/>
      </c>
      <c r="I38" s="67" t="str">
        <f t="shared" si="60"/>
        <v/>
      </c>
      <c r="J38" s="67"/>
      <c r="K38" s="67" t="str">
        <f t="shared" si="46"/>
        <v>l</v>
      </c>
      <c r="L38" s="67">
        <f t="shared" si="61"/>
        <v>1</v>
      </c>
      <c r="M38" s="67"/>
      <c r="N38" s="67" t="str">
        <f t="shared" si="47"/>
        <v/>
      </c>
      <c r="O38" s="67" t="str">
        <f>IF(N38="","",IF(N38="l",IF(P9*2&gt;=N9, 1, 0),VLOOKUP(N38,$B$64:$C$70,2,)))</f>
        <v/>
      </c>
      <c r="P38" s="67"/>
      <c r="Q38" s="67" t="str">
        <f t="shared" si="48"/>
        <v>l</v>
      </c>
      <c r="R38" s="67">
        <f>IF(Q38="","",IF(Q38="l",IF(S9*2&gt;=Q9, 1, 0),VLOOKUP(Q38,$B$64:$C$70,2,)))</f>
        <v>0</v>
      </c>
      <c r="S38" s="67"/>
      <c r="T38" s="104"/>
      <c r="U38" s="104"/>
      <c r="V38" s="104"/>
      <c r="W38" s="67" t="str">
        <f t="shared" si="51"/>
        <v>w</v>
      </c>
      <c r="X38" s="67">
        <f t="shared" si="52"/>
        <v>5</v>
      </c>
      <c r="Y38" s="67"/>
      <c r="Z38" s="67" t="str">
        <f t="shared" si="53"/>
        <v/>
      </c>
      <c r="AA38" s="67" t="str">
        <f t="shared" si="54"/>
        <v/>
      </c>
      <c r="AB38" s="67"/>
      <c r="AC38" s="67" t="str">
        <f t="shared" si="55"/>
        <v/>
      </c>
      <c r="AD38" s="67" t="str">
        <f t="shared" si="56"/>
        <v/>
      </c>
      <c r="AE38" s="67"/>
    </row>
    <row r="39" spans="1:31" hidden="1">
      <c r="A39" s="94" t="str">
        <f t="shared" si="43"/>
        <v>West London 1</v>
      </c>
      <c r="B39" s="67" t="str">
        <f t="shared" si="58"/>
        <v>d</v>
      </c>
      <c r="C39" s="67">
        <f t="shared" si="57"/>
        <v>3</v>
      </c>
      <c r="D39" s="67"/>
      <c r="E39" s="67" t="str">
        <f t="shared" si="44"/>
        <v>l</v>
      </c>
      <c r="F39" s="67">
        <f t="shared" si="59"/>
        <v>1</v>
      </c>
      <c r="G39" s="67"/>
      <c r="H39" s="67" t="str">
        <f t="shared" si="45"/>
        <v>w</v>
      </c>
      <c r="I39" s="67">
        <f t="shared" si="60"/>
        <v>5</v>
      </c>
      <c r="J39" s="67"/>
      <c r="K39" s="67" t="str">
        <f t="shared" si="46"/>
        <v/>
      </c>
      <c r="L39" s="67" t="str">
        <f t="shared" si="61"/>
        <v/>
      </c>
      <c r="M39" s="67"/>
      <c r="N39" s="67" t="str">
        <f t="shared" si="47"/>
        <v/>
      </c>
      <c r="O39" s="67" t="str">
        <f>IF(N39="","",IF(N39="l",IF(P10*2&gt;=N10, 1, 0),VLOOKUP(N39,$B$64:$C$70,2,)))</f>
        <v/>
      </c>
      <c r="P39" s="67"/>
      <c r="Q39" s="67" t="str">
        <f t="shared" si="48"/>
        <v/>
      </c>
      <c r="R39" s="67" t="str">
        <f>IF(Q39="","",IF(Q39="l",IF(S10*2&gt;=Q10, 1, 0),VLOOKUP(Q39,$B$64:$C$70,2,)))</f>
        <v/>
      </c>
      <c r="S39" s="67"/>
      <c r="T39" s="67" t="str">
        <f t="shared" si="49"/>
        <v/>
      </c>
      <c r="U39" s="67" t="str">
        <f>IF(T39="","",IF(T39="l",IF(V10*2&gt;=T10, 1, 0),VLOOKUP(T39,$B$64:$C$70,2,)))</f>
        <v/>
      </c>
      <c r="V39" s="67"/>
      <c r="W39" s="104"/>
      <c r="X39" s="104"/>
      <c r="Y39" s="104"/>
      <c r="Z39" s="67" t="str">
        <f t="shared" si="53"/>
        <v/>
      </c>
      <c r="AA39" s="67" t="str">
        <f t="shared" si="54"/>
        <v/>
      </c>
      <c r="AB39" s="67"/>
      <c r="AC39" s="67" t="str">
        <f t="shared" si="55"/>
        <v/>
      </c>
      <c r="AD39" s="67" t="str">
        <f t="shared" si="56"/>
        <v/>
      </c>
      <c r="AE39" s="67"/>
    </row>
    <row r="40" spans="1:31" hidden="1">
      <c r="A40" s="94" t="str">
        <f t="shared" si="43"/>
        <v>n/a</v>
      </c>
      <c r="B40" s="67" t="str">
        <f t="shared" si="58"/>
        <v/>
      </c>
      <c r="C40" s="67" t="str">
        <f t="shared" si="57"/>
        <v/>
      </c>
      <c r="D40" s="67"/>
      <c r="E40" s="67" t="str">
        <f t="shared" si="44"/>
        <v/>
      </c>
      <c r="F40" s="67" t="str">
        <f t="shared" si="59"/>
        <v/>
      </c>
      <c r="G40" s="67"/>
      <c r="H40" s="67" t="str">
        <f t="shared" si="45"/>
        <v/>
      </c>
      <c r="I40" s="67" t="str">
        <f t="shared" si="60"/>
        <v/>
      </c>
      <c r="J40" s="67"/>
      <c r="K40" s="67" t="str">
        <f t="shared" si="46"/>
        <v/>
      </c>
      <c r="L40" s="67" t="str">
        <f t="shared" si="61"/>
        <v/>
      </c>
      <c r="M40" s="67"/>
      <c r="N40" s="67" t="str">
        <f t="shared" si="47"/>
        <v/>
      </c>
      <c r="O40" s="67" t="str">
        <f>IF(N40="","",IF(N40="l",IF(P11*2&gt;=N11, 1, 0),VLOOKUP(N40,$B$64:$C$70,2,)))</f>
        <v/>
      </c>
      <c r="P40" s="67"/>
      <c r="Q40" s="67" t="str">
        <f t="shared" si="48"/>
        <v/>
      </c>
      <c r="R40" s="67" t="str">
        <f>IF(Q40="","",IF(Q40="l",IF(S11*2&gt;=Q11, 1, 0),VLOOKUP(Q40,$B$64:$C$70,2,)))</f>
        <v/>
      </c>
      <c r="S40" s="67"/>
      <c r="T40" s="67" t="str">
        <f t="shared" si="49"/>
        <v/>
      </c>
      <c r="U40" s="67" t="str">
        <f>IF(T40="","",IF(T40="l",IF(V11*2&gt;=T11, 1, 0),VLOOKUP(T40,$B$64:$C$70,2,)))</f>
        <v/>
      </c>
      <c r="V40" s="67"/>
      <c r="W40" s="67" t="str">
        <f t="shared" si="51"/>
        <v/>
      </c>
      <c r="X40" s="67" t="str">
        <f>IF(W40="","",IF(W40="l",IF(Y11*2&gt;=W11, 1, 0),VLOOKUP(W40,$B$64:$C$70,2,)))</f>
        <v/>
      </c>
      <c r="Y40" s="67"/>
      <c r="Z40" s="104"/>
      <c r="AA40" s="104"/>
      <c r="AB40" s="104"/>
      <c r="AC40" s="67" t="str">
        <f t="shared" si="55"/>
        <v/>
      </c>
      <c r="AD40" s="67" t="str">
        <f t="shared" si="56"/>
        <v/>
      </c>
      <c r="AE40" s="67"/>
    </row>
    <row r="41" spans="1:31" hidden="1">
      <c r="A41" s="95" t="str">
        <f t="shared" si="43"/>
        <v>n/a</v>
      </c>
      <c r="B41" s="67" t="str">
        <f t="shared" si="58"/>
        <v/>
      </c>
      <c r="C41" s="67" t="str">
        <f t="shared" si="57"/>
        <v/>
      </c>
      <c r="D41" s="67"/>
      <c r="E41" s="67" t="str">
        <f t="shared" si="44"/>
        <v/>
      </c>
      <c r="F41" s="67" t="str">
        <f t="shared" si="59"/>
        <v/>
      </c>
      <c r="G41" s="67"/>
      <c r="H41" s="67" t="str">
        <f t="shared" si="45"/>
        <v/>
      </c>
      <c r="I41" s="67" t="str">
        <f t="shared" si="60"/>
        <v/>
      </c>
      <c r="J41" s="67"/>
      <c r="K41" s="67" t="str">
        <f t="shared" si="46"/>
        <v/>
      </c>
      <c r="L41" s="67" t="str">
        <f t="shared" si="61"/>
        <v/>
      </c>
      <c r="M41" s="67"/>
      <c r="N41" s="67" t="str">
        <f t="shared" si="47"/>
        <v/>
      </c>
      <c r="O41" s="67" t="str">
        <f>IF(N41="","",IF(N41="l",IF(P12*2&gt;=N12, 1, 0),VLOOKUP(N41,$B$64:$C$70,2,)))</f>
        <v/>
      </c>
      <c r="P41" s="67"/>
      <c r="Q41" s="67" t="str">
        <f t="shared" si="48"/>
        <v/>
      </c>
      <c r="R41" s="67" t="str">
        <f>IF(Q41="","",IF(Q41="l",IF(S12*2&gt;=Q12, 1, 0),VLOOKUP(Q41,$B$64:$C$70,2,)))</f>
        <v/>
      </c>
      <c r="S41" s="67"/>
      <c r="T41" s="67" t="str">
        <f t="shared" si="49"/>
        <v/>
      </c>
      <c r="U41" s="67" t="str">
        <f>IF(T41="","",IF(T41="l",IF(V12*2&gt;=T12, 1, 0),VLOOKUP(T41,$B$64:$C$70,2,)))</f>
        <v/>
      </c>
      <c r="V41" s="67"/>
      <c r="W41" s="67" t="str">
        <f t="shared" si="51"/>
        <v/>
      </c>
      <c r="X41" s="67" t="str">
        <f>IF(W41="","",IF(W41="l",IF(Y12*2&gt;=W12, 1, 0),VLOOKUP(W41,$B$64:$C$70,2,)))</f>
        <v/>
      </c>
      <c r="Y41" s="67"/>
      <c r="Z41" s="67" t="str">
        <f t="shared" si="53"/>
        <v/>
      </c>
      <c r="AA41" s="67" t="str">
        <f>IF(Z41="","",IF(Z41="l",IF(AB12*2&gt;=Z12, 1, 0),VLOOKUP(Z41,$B$64:$C$70,2,)))</f>
        <v/>
      </c>
      <c r="AB41" s="67"/>
      <c r="AC41" s="104"/>
      <c r="AD41" s="104"/>
      <c r="AE41" s="104"/>
    </row>
    <row r="42" spans="1:31" hidden="1">
      <c r="A42" s="89" t="s">
        <v>79</v>
      </c>
      <c r="B42" s="70" t="s">
        <v>76</v>
      </c>
      <c r="C42" s="70"/>
      <c r="D42" s="70">
        <f>COUNTIF(D$19:D$28,$B42)</f>
        <v>0</v>
      </c>
      <c r="E42" s="70"/>
      <c r="F42" s="70"/>
      <c r="G42" s="70">
        <f>COUNTIF(G$19:G$28,$B42)</f>
        <v>0</v>
      </c>
      <c r="H42" s="70"/>
      <c r="I42" s="70"/>
      <c r="J42" s="70">
        <f t="shared" ref="J42:AE44" si="62">COUNTIF(J$19:J$28,$B42)</f>
        <v>4</v>
      </c>
      <c r="K42" s="70"/>
      <c r="L42" s="70"/>
      <c r="M42" s="70">
        <f t="shared" ref="M42" si="63">COUNTIF(M$19:M$28,$B42)</f>
        <v>2</v>
      </c>
      <c r="N42" s="70"/>
      <c r="O42" s="70"/>
      <c r="P42" s="70">
        <f t="shared" ref="P42" si="64">COUNTIF(P$19:P$28,$B42)</f>
        <v>0</v>
      </c>
      <c r="Q42" s="70"/>
      <c r="R42" s="70"/>
      <c r="S42" s="70">
        <f t="shared" ref="S42" si="65">COUNTIF(S$19:S$28,$B42)</f>
        <v>0</v>
      </c>
      <c r="T42" s="70"/>
      <c r="U42" s="70"/>
      <c r="V42" s="70">
        <f t="shared" ref="V42" si="66">COUNTIF(V$19:V$28,$B42)</f>
        <v>2</v>
      </c>
      <c r="W42" s="70"/>
      <c r="X42" s="70"/>
      <c r="Y42" s="70">
        <f t="shared" ref="Y42" si="67">COUNTIF(Y$19:Y$28,$B42)</f>
        <v>2</v>
      </c>
      <c r="Z42" s="70"/>
      <c r="AA42" s="70"/>
      <c r="AB42" s="70">
        <f t="shared" ref="AB42" si="68">COUNTIF(AB$19:AB$28,$B42)</f>
        <v>0</v>
      </c>
      <c r="AC42" s="70"/>
      <c r="AD42" s="70"/>
      <c r="AE42" s="70">
        <f t="shared" ref="AE42" si="69">COUNTIF(AE$19:AE$28,$B42)</f>
        <v>0</v>
      </c>
    </row>
    <row r="43" spans="1:31" hidden="1">
      <c r="A43" s="89" t="s">
        <v>80</v>
      </c>
      <c r="B43" s="70" t="s">
        <v>77</v>
      </c>
      <c r="C43" s="70"/>
      <c r="D43" s="70">
        <f t="shared" ref="D43:D44" si="70">COUNTIF(D$19:D$28,$B43)</f>
        <v>2</v>
      </c>
      <c r="E43" s="70"/>
      <c r="F43" s="70"/>
      <c r="G43" s="70">
        <f t="shared" ref="G43:G44" si="71">COUNTIF(G$19:G$28,$B43)</f>
        <v>2</v>
      </c>
      <c r="H43" s="70"/>
      <c r="I43" s="70"/>
      <c r="J43" s="70">
        <f t="shared" si="62"/>
        <v>0</v>
      </c>
      <c r="K43" s="70"/>
      <c r="L43" s="70"/>
      <c r="M43" s="70">
        <f t="shared" si="62"/>
        <v>0</v>
      </c>
      <c r="N43" s="70"/>
      <c r="O43" s="70"/>
      <c r="P43" s="70">
        <f t="shared" si="62"/>
        <v>0</v>
      </c>
      <c r="Q43" s="70"/>
      <c r="R43" s="70"/>
      <c r="S43" s="70">
        <f t="shared" si="62"/>
        <v>0</v>
      </c>
      <c r="T43" s="70"/>
      <c r="U43" s="70"/>
      <c r="V43" s="70">
        <f t="shared" si="62"/>
        <v>0</v>
      </c>
      <c r="W43" s="70"/>
      <c r="X43" s="70"/>
      <c r="Y43" s="70">
        <f t="shared" si="62"/>
        <v>0</v>
      </c>
      <c r="Z43" s="70"/>
      <c r="AA43" s="70"/>
      <c r="AB43" s="70">
        <f t="shared" si="62"/>
        <v>0</v>
      </c>
      <c r="AC43" s="70"/>
      <c r="AD43" s="70"/>
      <c r="AE43" s="70">
        <f t="shared" si="62"/>
        <v>0</v>
      </c>
    </row>
    <row r="44" spans="1:31" hidden="1">
      <c r="A44" s="89" t="s">
        <v>81</v>
      </c>
      <c r="B44" s="70" t="s">
        <v>75</v>
      </c>
      <c r="C44" s="70"/>
      <c r="D44" s="70">
        <f t="shared" si="70"/>
        <v>3</v>
      </c>
      <c r="E44" s="70"/>
      <c r="F44" s="70"/>
      <c r="G44" s="70">
        <f t="shared" si="71"/>
        <v>1</v>
      </c>
      <c r="H44" s="70"/>
      <c r="I44" s="70"/>
      <c r="J44" s="70">
        <f t="shared" si="62"/>
        <v>0</v>
      </c>
      <c r="K44" s="70"/>
      <c r="L44" s="70"/>
      <c r="M44" s="70">
        <f t="shared" si="62"/>
        <v>3</v>
      </c>
      <c r="N44" s="70"/>
      <c r="O44" s="70"/>
      <c r="P44" s="70">
        <f t="shared" si="62"/>
        <v>2</v>
      </c>
      <c r="Q44" s="70"/>
      <c r="R44" s="70"/>
      <c r="S44" s="70">
        <f t="shared" si="62"/>
        <v>3</v>
      </c>
      <c r="T44" s="70"/>
      <c r="U44" s="70"/>
      <c r="V44" s="70">
        <f t="shared" si="62"/>
        <v>1</v>
      </c>
      <c r="W44" s="70"/>
      <c r="X44" s="70"/>
      <c r="Y44" s="70">
        <f t="shared" si="62"/>
        <v>2</v>
      </c>
      <c r="Z44" s="70"/>
      <c r="AA44" s="70"/>
      <c r="AB44" s="70">
        <f t="shared" si="62"/>
        <v>0</v>
      </c>
      <c r="AC44" s="70"/>
      <c r="AD44" s="70"/>
      <c r="AE44" s="70">
        <f t="shared" si="62"/>
        <v>0</v>
      </c>
    </row>
    <row r="45" spans="1:31" hidden="1">
      <c r="A45" s="89" t="s">
        <v>83</v>
      </c>
      <c r="B45" s="70"/>
      <c r="C45" s="70"/>
      <c r="D45" s="70">
        <f>SUM(D3:D12)</f>
        <v>35</v>
      </c>
      <c r="E45" s="70"/>
      <c r="F45" s="70"/>
      <c r="G45" s="70">
        <f>SUM(G3:G12)</f>
        <v>29</v>
      </c>
      <c r="H45" s="70"/>
      <c r="I45" s="70"/>
      <c r="J45" s="70">
        <f>SUM(J3:J12)</f>
        <v>63</v>
      </c>
      <c r="K45" s="70"/>
      <c r="L45" s="70"/>
      <c r="M45" s="70">
        <f>SUM(M3:M12)</f>
        <v>51</v>
      </c>
      <c r="N45" s="70"/>
      <c r="O45" s="70"/>
      <c r="P45" s="70">
        <f>SUM(P3:P12)</f>
        <v>16</v>
      </c>
      <c r="Q45" s="70"/>
      <c r="R45" s="70"/>
      <c r="S45" s="70">
        <f>SUM(S3:S12)</f>
        <v>14</v>
      </c>
      <c r="T45" s="70"/>
      <c r="U45" s="70"/>
      <c r="V45" s="70">
        <f>SUM(V3:V12)</f>
        <v>41</v>
      </c>
      <c r="W45" s="70"/>
      <c r="X45" s="70"/>
      <c r="Y45" s="70">
        <f>SUM(Y3:Y12)</f>
        <v>34</v>
      </c>
      <c r="Z45" s="70"/>
      <c r="AA45" s="70"/>
      <c r="AB45" s="70">
        <f>SUM(AB3:AB12)</f>
        <v>0</v>
      </c>
      <c r="AC45" s="70"/>
      <c r="AD45" s="70"/>
      <c r="AE45" s="70">
        <f>SUM(AE3:AE12)</f>
        <v>0</v>
      </c>
    </row>
    <row r="46" spans="1:31" hidden="1">
      <c r="A46" s="89" t="s">
        <v>84</v>
      </c>
      <c r="B46" s="70"/>
      <c r="C46" s="70"/>
      <c r="D46" s="70">
        <f>SUM(B3:B12)</f>
        <v>61</v>
      </c>
      <c r="E46" s="70"/>
      <c r="F46" s="70"/>
      <c r="G46" s="70">
        <f>SUM(E3:E12)</f>
        <v>37</v>
      </c>
      <c r="H46" s="70"/>
      <c r="I46" s="70"/>
      <c r="J46" s="70">
        <f>SUM(H3:H12)</f>
        <v>23</v>
      </c>
      <c r="K46" s="70"/>
      <c r="L46" s="70"/>
      <c r="M46" s="70">
        <f>SUM(K3:K12)</f>
        <v>37</v>
      </c>
      <c r="N46" s="70"/>
      <c r="O46" s="70"/>
      <c r="P46" s="70">
        <f>SUM(N3:N12)</f>
        <v>20</v>
      </c>
      <c r="Q46" s="70"/>
      <c r="R46" s="70"/>
      <c r="S46" s="70">
        <f>SUM(Q3:Q12)</f>
        <v>37</v>
      </c>
      <c r="T46" s="70"/>
      <c r="U46" s="70"/>
      <c r="V46" s="70">
        <f>SUM(T3:T12)</f>
        <v>25</v>
      </c>
      <c r="W46" s="70"/>
      <c r="X46" s="70"/>
      <c r="Y46" s="70">
        <f>SUM(W3:W12)</f>
        <v>19</v>
      </c>
      <c r="Z46" s="70"/>
      <c r="AA46" s="70"/>
      <c r="AB46" s="70">
        <f>SUM(Z3:Z12)</f>
        <v>0</v>
      </c>
      <c r="AC46" s="70"/>
      <c r="AD46" s="70"/>
      <c r="AE46" s="70">
        <f>SUM(AC3:AC12)</f>
        <v>0</v>
      </c>
    </row>
    <row r="47" spans="1:31" hidden="1">
      <c r="A47" s="89" t="s">
        <v>82</v>
      </c>
      <c r="B47" s="70"/>
      <c r="C47" s="70"/>
      <c r="D47" s="70">
        <f>SUM(C32:C41)</f>
        <v>7</v>
      </c>
      <c r="E47" s="70"/>
      <c r="F47" s="70"/>
      <c r="G47" s="70">
        <f>SUM(F32:F41)</f>
        <v>7</v>
      </c>
      <c r="H47" s="70"/>
      <c r="I47" s="70"/>
      <c r="J47" s="70">
        <f>SUM(I32:I41)</f>
        <v>20</v>
      </c>
      <c r="K47" s="70"/>
      <c r="L47" s="70"/>
      <c r="M47" s="70">
        <f>SUM(L32:L41)</f>
        <v>9</v>
      </c>
      <c r="N47" s="70"/>
      <c r="O47" s="70"/>
      <c r="P47" s="70">
        <f>SUM(O32:O41)</f>
        <v>2</v>
      </c>
      <c r="Q47" s="70"/>
      <c r="R47" s="70"/>
      <c r="S47" s="70">
        <f>SUM(R32:R41)</f>
        <v>0</v>
      </c>
      <c r="T47" s="70"/>
      <c r="U47" s="70"/>
      <c r="V47" s="70">
        <f>SUM(U32:U41)</f>
        <v>11</v>
      </c>
      <c r="W47" s="70"/>
      <c r="X47" s="70"/>
      <c r="Y47" s="70">
        <f>SUM(X32:X41)</f>
        <v>10</v>
      </c>
      <c r="Z47" s="70"/>
      <c r="AA47" s="70"/>
      <c r="AB47" s="70">
        <f>SUM(AA32:AA41)</f>
        <v>0</v>
      </c>
      <c r="AC47" s="70"/>
      <c r="AD47" s="70"/>
      <c r="AE47" s="70">
        <f>SUM(AD32:AD41)</f>
        <v>0</v>
      </c>
    </row>
    <row r="48" spans="1:31" hidden="1">
      <c r="A48" s="137" t="s">
        <v>115</v>
      </c>
      <c r="B48" s="70"/>
      <c r="C48" s="70"/>
      <c r="D48" s="70">
        <f>SUMIF(C32:C41,"&lt;0")</f>
        <v>0</v>
      </c>
      <c r="E48" s="70"/>
      <c r="F48" s="70"/>
      <c r="G48" s="70">
        <f>SUMIF(F32:F41,"&lt;0")</f>
        <v>0</v>
      </c>
      <c r="H48" s="70"/>
      <c r="I48" s="70"/>
      <c r="J48" s="70">
        <f>SUMIF(I32:I41,"&lt;0")</f>
        <v>0</v>
      </c>
      <c r="K48" s="70"/>
      <c r="L48" s="70"/>
      <c r="M48" s="70">
        <f>SUMIF(L32:L41,"&lt;0")</f>
        <v>-3</v>
      </c>
      <c r="N48" s="70"/>
      <c r="O48" s="70"/>
      <c r="P48" s="70">
        <f>SUMIF(O32:O41,"&lt;0")</f>
        <v>0</v>
      </c>
      <c r="Q48" s="70"/>
      <c r="R48" s="70"/>
      <c r="S48" s="70">
        <f>SUMIF(R32:R41,"&lt;0")</f>
        <v>0</v>
      </c>
      <c r="T48" s="70"/>
      <c r="U48" s="70"/>
      <c r="V48" s="70">
        <f>SUMIF(U32:U41,"&lt;0")</f>
        <v>0</v>
      </c>
      <c r="W48" s="70"/>
      <c r="X48" s="70"/>
      <c r="Y48" s="70">
        <f>SUMIF(X32:X41,"&lt;0")</f>
        <v>-1</v>
      </c>
      <c r="Z48" s="70"/>
      <c r="AA48" s="70"/>
      <c r="AB48" s="70"/>
      <c r="AC48" s="70"/>
      <c r="AD48" s="70"/>
      <c r="AE48" s="70"/>
    </row>
    <row r="49" spans="1:31" hidden="1">
      <c r="C49" s="58"/>
      <c r="H49">
        <f>COLUMN()-COLUMN(B50)</f>
        <v>6</v>
      </c>
    </row>
    <row r="50" spans="1:31" hidden="1">
      <c r="A50" t="s">
        <v>88</v>
      </c>
      <c r="B50" s="3" t="s">
        <v>87</v>
      </c>
      <c r="C50" s="58" t="s">
        <v>69</v>
      </c>
      <c r="D50" s="58" t="s">
        <v>70</v>
      </c>
      <c r="E50" s="58" t="s">
        <v>72</v>
      </c>
      <c r="F50" s="58" t="s">
        <v>71</v>
      </c>
      <c r="G50" s="58" t="s">
        <v>55</v>
      </c>
      <c r="H50" s="58" t="s">
        <v>73</v>
      </c>
      <c r="I50" s="127" t="s">
        <v>110</v>
      </c>
      <c r="J50" s="127"/>
      <c r="L50" s="63" t="s">
        <v>92</v>
      </c>
      <c r="M50" s="58" t="s">
        <v>102</v>
      </c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 spans="1:31" hidden="1">
      <c r="A51" t="str">
        <f t="shared" ref="A51:A60" si="72">A3</f>
        <v>Blackheath Legends</v>
      </c>
      <c r="B51" s="3">
        <v>1</v>
      </c>
      <c r="C51" s="105">
        <f t="shared" ref="C51:C60" si="73">AF19+INDEX($B$42:$AE$47,COLUMN()-COLUMN($B$50),$B51*3)</f>
        <v>1</v>
      </c>
      <c r="D51" s="105">
        <f t="shared" ref="D51:D60" si="74">AG19+INDEX($B$42:$AE$47,COLUMN()-COLUMN($B$50),$B51*3)</f>
        <v>2</v>
      </c>
      <c r="E51" s="105">
        <f t="shared" ref="E51:E60" si="75">AH19+INDEX($B$42:$AE$47,COLUMN()-COLUMN($B$50),$B51*3)</f>
        <v>4</v>
      </c>
      <c r="F51" s="105">
        <f t="shared" ref="F51:F60" si="76">AI19+INDEX($B$42:$AE$47,COLUMN()-COLUMN($B$50),$B51*3)</f>
        <v>49</v>
      </c>
      <c r="G51" s="105">
        <f t="shared" ref="G51:G60" si="77">AJ19+INDEX($B$42:$AE$47,COLUMN()-COLUMN($B$50),$B51*3)</f>
        <v>79</v>
      </c>
      <c r="H51" s="105">
        <f>AK19+INDEX($B$42:$AE$47,COLUMN()-COLUMN($B$50),$B51*3)-Deductions!B7</f>
        <v>12</v>
      </c>
      <c r="I51" s="129">
        <f>AL19+INDEX($B$42:$AE$48,COLUMN()-COLUMN($B$50),$B51*3)-Deductions!B7</f>
        <v>0</v>
      </c>
      <c r="J51" s="127"/>
      <c r="L51" s="105">
        <f t="shared" ref="L51:L60" si="78">IF(A51="n/a",-99999999-(0.01*B51),(10000*H51)+F51-G51-(0.01*B51))</f>
        <v>119969.99</v>
      </c>
      <c r="M51" s="105">
        <f t="shared" ref="M51:M60" si="79">RANK(L51,$L$51:$L$60)</f>
        <v>7</v>
      </c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 spans="1:31" hidden="1">
      <c r="A52" t="str">
        <f t="shared" si="72"/>
        <v>Blues</v>
      </c>
      <c r="B52" s="58">
        <f>B51+1</f>
        <v>2</v>
      </c>
      <c r="C52" s="105">
        <f t="shared" si="73"/>
        <v>2</v>
      </c>
      <c r="D52" s="105">
        <f t="shared" si="74"/>
        <v>2</v>
      </c>
      <c r="E52" s="105">
        <f t="shared" si="75"/>
        <v>3</v>
      </c>
      <c r="F52" s="105">
        <f t="shared" si="76"/>
        <v>60</v>
      </c>
      <c r="G52" s="105">
        <f t="shared" si="77"/>
        <v>91</v>
      </c>
      <c r="H52" s="129">
        <f>AK20+INDEX($B$42:$AE$47,COLUMN()-COLUMN($B$50),$B52*3)-Deductions!B8</f>
        <v>17</v>
      </c>
      <c r="I52" s="129">
        <f>AL20+INDEX($B$42:$AE$48,COLUMN()-COLUMN($B$50),$B52*3)-Deductions!B8</f>
        <v>0</v>
      </c>
      <c r="J52" s="127"/>
      <c r="L52" s="129">
        <f t="shared" si="78"/>
        <v>169968.98</v>
      </c>
      <c r="M52" s="105">
        <f t="shared" si="79"/>
        <v>6</v>
      </c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 spans="1:31" hidden="1">
      <c r="A53" t="str">
        <f t="shared" si="72"/>
        <v>Centaurs</v>
      </c>
      <c r="B53" s="63">
        <f t="shared" ref="B53:B60" si="80">B52+1</f>
        <v>3</v>
      </c>
      <c r="C53" s="105">
        <f t="shared" si="73"/>
        <v>6</v>
      </c>
      <c r="D53" s="105">
        <f t="shared" si="74"/>
        <v>0</v>
      </c>
      <c r="E53" s="105">
        <f t="shared" si="75"/>
        <v>1</v>
      </c>
      <c r="F53" s="105">
        <f t="shared" si="76"/>
        <v>101</v>
      </c>
      <c r="G53" s="105">
        <f t="shared" si="77"/>
        <v>42</v>
      </c>
      <c r="H53" s="129">
        <f>AK21+INDEX($B$42:$AE$47,COLUMN()-COLUMN($B$50),$B53*3)-Deductions!B9</f>
        <v>31</v>
      </c>
      <c r="I53" s="129">
        <f>AL21+INDEX($B$42:$AE$48,COLUMN()-COLUMN($B$50),$B53*3)-Deductions!B9</f>
        <v>0</v>
      </c>
      <c r="J53" s="127"/>
      <c r="L53" s="129">
        <f t="shared" si="78"/>
        <v>310058.96999999997</v>
      </c>
      <c r="M53" s="105">
        <f t="shared" si="79"/>
        <v>1</v>
      </c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 spans="1:31" hidden="1">
      <c r="A54" t="str">
        <f t="shared" si="72"/>
        <v>Harpenden</v>
      </c>
      <c r="B54" s="63">
        <f t="shared" si="80"/>
        <v>4</v>
      </c>
      <c r="C54" s="105">
        <f t="shared" si="73"/>
        <v>4</v>
      </c>
      <c r="D54" s="105">
        <f t="shared" si="74"/>
        <v>0</v>
      </c>
      <c r="E54" s="105">
        <f t="shared" si="75"/>
        <v>4</v>
      </c>
      <c r="F54" s="105">
        <f t="shared" si="76"/>
        <v>86</v>
      </c>
      <c r="G54" s="105">
        <f t="shared" si="77"/>
        <v>69</v>
      </c>
      <c r="H54" s="129">
        <f>AK22+INDEX($B$42:$AE$47,COLUMN()-COLUMN($B$50),$B54*3)-Deductions!B10</f>
        <v>20</v>
      </c>
      <c r="I54" s="129">
        <f>AL22+INDEX($B$42:$AE$48,COLUMN()-COLUMN($B$50),$B54*3)-Deductions!B10</f>
        <v>-3</v>
      </c>
      <c r="J54" s="127"/>
      <c r="L54" s="129">
        <f t="shared" si="78"/>
        <v>200016.96</v>
      </c>
      <c r="M54" s="105">
        <f t="shared" si="79"/>
        <v>3</v>
      </c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 spans="1:31" hidden="1">
      <c r="A55" t="str">
        <f t="shared" si="72"/>
        <v>Hatch End Hawks</v>
      </c>
      <c r="B55" s="63">
        <f t="shared" si="80"/>
        <v>5</v>
      </c>
      <c r="C55" s="105">
        <f t="shared" si="73"/>
        <v>2</v>
      </c>
      <c r="D55" s="105">
        <f t="shared" si="74"/>
        <v>2</v>
      </c>
      <c r="E55" s="105">
        <f t="shared" si="75"/>
        <v>3</v>
      </c>
      <c r="F55" s="105">
        <f t="shared" si="76"/>
        <v>44</v>
      </c>
      <c r="G55" s="105">
        <f t="shared" si="77"/>
        <v>65</v>
      </c>
      <c r="H55" s="129">
        <f>AK23+INDEX($B$42:$AE$47,COLUMN()-COLUMN($B$50),$B55*3)-Deductions!B11</f>
        <v>18</v>
      </c>
      <c r="I55" s="129">
        <f>AL23+INDEX($B$42:$AE$48,COLUMN()-COLUMN($B$50),$B55*3)-Deductions!B11</f>
        <v>0</v>
      </c>
      <c r="J55" s="127"/>
      <c r="L55" s="129">
        <f t="shared" si="78"/>
        <v>179978.95</v>
      </c>
      <c r="M55" s="105">
        <f t="shared" si="79"/>
        <v>5</v>
      </c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 spans="1:31" hidden="1">
      <c r="A56" t="str">
        <f t="shared" si="72"/>
        <v>Newbury Royals</v>
      </c>
      <c r="B56" s="63">
        <f t="shared" si="80"/>
        <v>6</v>
      </c>
      <c r="C56" s="105">
        <f t="shared" si="73"/>
        <v>2</v>
      </c>
      <c r="D56" s="105">
        <f t="shared" si="74"/>
        <v>1</v>
      </c>
      <c r="E56" s="105">
        <f t="shared" si="75"/>
        <v>5</v>
      </c>
      <c r="F56" s="105">
        <f t="shared" si="76"/>
        <v>53</v>
      </c>
      <c r="G56" s="105">
        <f t="shared" si="77"/>
        <v>89</v>
      </c>
      <c r="H56" s="129">
        <f>AK24+INDEX($B$42:$AE$47,COLUMN()-COLUMN($B$50),$B56*3)-Deductions!B12</f>
        <v>11</v>
      </c>
      <c r="I56" s="129">
        <f>AL24+INDEX($B$42:$AE$48,COLUMN()-COLUMN($B$50),$B56*3)-Deductions!B12</f>
        <v>-2</v>
      </c>
      <c r="J56" s="127"/>
      <c r="L56" s="129">
        <f t="shared" si="78"/>
        <v>109963.94</v>
      </c>
      <c r="M56" s="105">
        <f t="shared" si="79"/>
        <v>8</v>
      </c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 spans="1:31" hidden="1">
      <c r="A57" t="str">
        <f t="shared" si="72"/>
        <v>Putney</v>
      </c>
      <c r="B57" s="63">
        <f t="shared" si="80"/>
        <v>7</v>
      </c>
      <c r="C57" s="105">
        <f t="shared" si="73"/>
        <v>5</v>
      </c>
      <c r="D57" s="105">
        <f t="shared" si="74"/>
        <v>0</v>
      </c>
      <c r="E57" s="105">
        <f t="shared" si="75"/>
        <v>2</v>
      </c>
      <c r="F57" s="105">
        <f t="shared" si="76"/>
        <v>91</v>
      </c>
      <c r="G57" s="105">
        <f t="shared" si="77"/>
        <v>65</v>
      </c>
      <c r="H57" s="129">
        <f>AK25+INDEX($B$42:$AE$47,COLUMN()-COLUMN($B$50),$B57*3)-Deductions!B13</f>
        <v>26</v>
      </c>
      <c r="I57" s="129">
        <f>AL25+INDEX($B$42:$AE$48,COLUMN()-COLUMN($B$50),$B57*3)-Deductions!B13</f>
        <v>0</v>
      </c>
      <c r="J57" s="127"/>
      <c r="L57" s="129">
        <f t="shared" si="78"/>
        <v>260025.93</v>
      </c>
      <c r="M57" s="105">
        <f t="shared" si="79"/>
        <v>2</v>
      </c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 spans="1:31" hidden="1">
      <c r="A58" t="str">
        <f t="shared" si="72"/>
        <v>West London 1</v>
      </c>
      <c r="B58" s="63">
        <f t="shared" si="80"/>
        <v>8</v>
      </c>
      <c r="C58" s="105">
        <f t="shared" si="73"/>
        <v>3</v>
      </c>
      <c r="D58" s="105">
        <f t="shared" si="74"/>
        <v>1</v>
      </c>
      <c r="E58" s="105">
        <f t="shared" si="75"/>
        <v>3</v>
      </c>
      <c r="F58" s="105">
        <f t="shared" si="76"/>
        <v>58</v>
      </c>
      <c r="G58" s="105">
        <f t="shared" si="77"/>
        <v>42</v>
      </c>
      <c r="H58" s="129">
        <f>AK26+INDEX($B$42:$AE$47,COLUMN()-COLUMN($B$50),$B58*3)-Deductions!B14</f>
        <v>18</v>
      </c>
      <c r="I58" s="129">
        <f>AL26+INDEX($B$42:$AE$48,COLUMN()-COLUMN($B$50),$B58*3)-Deductions!B14</f>
        <v>-1</v>
      </c>
      <c r="J58" s="127"/>
      <c r="L58" s="129">
        <f t="shared" si="78"/>
        <v>180015.92</v>
      </c>
      <c r="M58" s="105">
        <f t="shared" si="79"/>
        <v>4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 spans="1:31" hidden="1">
      <c r="A59" t="str">
        <f t="shared" si="72"/>
        <v>n/a</v>
      </c>
      <c r="B59" s="63">
        <f t="shared" si="80"/>
        <v>9</v>
      </c>
      <c r="C59" s="105">
        <f t="shared" si="73"/>
        <v>0</v>
      </c>
      <c r="D59" s="105">
        <f t="shared" si="74"/>
        <v>0</v>
      </c>
      <c r="E59" s="105">
        <f t="shared" si="75"/>
        <v>0</v>
      </c>
      <c r="F59" s="105">
        <f t="shared" si="76"/>
        <v>0</v>
      </c>
      <c r="G59" s="105">
        <f t="shared" si="77"/>
        <v>0</v>
      </c>
      <c r="H59" s="129">
        <f>AK27+INDEX($B$42:$AE$47,COLUMN()-COLUMN($B$50),$B59*3)-Deductions!B15</f>
        <v>0</v>
      </c>
      <c r="I59" s="129">
        <f>AL27+INDEX($B$42:$AE$48,COLUMN()-COLUMN($B$50),$B59*3)-Deductions!B15</f>
        <v>0</v>
      </c>
      <c r="J59" s="127"/>
      <c r="L59" s="129">
        <f t="shared" si="78"/>
        <v>-99999999.090000004</v>
      </c>
      <c r="M59" s="105">
        <f t="shared" si="79"/>
        <v>9</v>
      </c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 spans="1:31" hidden="1">
      <c r="A60" t="str">
        <f t="shared" si="72"/>
        <v>n/a</v>
      </c>
      <c r="B60" s="63">
        <f t="shared" si="80"/>
        <v>10</v>
      </c>
      <c r="C60" s="105">
        <f t="shared" si="73"/>
        <v>0</v>
      </c>
      <c r="D60" s="105">
        <f t="shared" si="74"/>
        <v>0</v>
      </c>
      <c r="E60" s="105">
        <f t="shared" si="75"/>
        <v>0</v>
      </c>
      <c r="F60" s="105">
        <f t="shared" si="76"/>
        <v>0</v>
      </c>
      <c r="G60" s="105">
        <f t="shared" si="77"/>
        <v>0</v>
      </c>
      <c r="H60" s="129">
        <f>AK28+INDEX($B$42:$AE$47,COLUMN()-COLUMN($B$50),$B60*3)-Deductions!B16</f>
        <v>0</v>
      </c>
      <c r="I60" s="129">
        <f>AL28+INDEX($B$42:$AE$48,COLUMN()-COLUMN($B$50),$B60*3)-Deductions!B16</f>
        <v>0</v>
      </c>
      <c r="J60" s="127"/>
      <c r="L60" s="129">
        <f t="shared" si="78"/>
        <v>-99999999.099999994</v>
      </c>
      <c r="M60" s="105">
        <f t="shared" si="79"/>
        <v>10</v>
      </c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 spans="1:31" hidden="1">
      <c r="B61" s="63"/>
      <c r="C61" s="69">
        <f>SUM(C51:C60)</f>
        <v>25</v>
      </c>
      <c r="D61" s="69">
        <f t="shared" ref="D61:G61" si="81">SUM(D51:D60)</f>
        <v>8</v>
      </c>
      <c r="E61" s="69">
        <f t="shared" si="81"/>
        <v>25</v>
      </c>
      <c r="F61" s="69">
        <f t="shared" si="81"/>
        <v>542</v>
      </c>
      <c r="G61" s="69">
        <f t="shared" si="81"/>
        <v>542</v>
      </c>
      <c r="H61" s="69">
        <f>SUM(H51:H60)</f>
        <v>153</v>
      </c>
      <c r="J61" s="63"/>
      <c r="K61" s="63"/>
      <c r="L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</row>
    <row r="62" spans="1:31" hidden="1">
      <c r="B62" s="65"/>
      <c r="C62" s="65"/>
      <c r="D62"/>
      <c r="I62">
        <f>COLUMN()-COLUMN($B$50)</f>
        <v>7</v>
      </c>
    </row>
    <row r="63" spans="1:31" hidden="1">
      <c r="A63" s="64" t="s">
        <v>74</v>
      </c>
      <c r="B63" s="65"/>
      <c r="C63" s="65" t="s">
        <v>73</v>
      </c>
      <c r="D63" t="s">
        <v>90</v>
      </c>
    </row>
    <row r="64" spans="1:31" hidden="1">
      <c r="A64" s="66" t="s">
        <v>56</v>
      </c>
      <c r="B64" s="65" t="s">
        <v>57</v>
      </c>
      <c r="C64" s="68">
        <v>-1</v>
      </c>
      <c r="D64" t="s">
        <v>76</v>
      </c>
    </row>
    <row r="65" spans="1:31" hidden="1">
      <c r="A65" s="66" t="s">
        <v>56</v>
      </c>
      <c r="B65" s="65" t="s">
        <v>66</v>
      </c>
      <c r="C65" s="68">
        <v>-2</v>
      </c>
      <c r="D65" t="s">
        <v>76</v>
      </c>
    </row>
    <row r="66" spans="1:31" hidden="1">
      <c r="A66" s="66" t="s">
        <v>56</v>
      </c>
      <c r="B66" s="65" t="s">
        <v>67</v>
      </c>
      <c r="C66" s="68">
        <v>-3</v>
      </c>
      <c r="D66" t="s">
        <v>76</v>
      </c>
    </row>
    <row r="67" spans="1:31" hidden="1">
      <c r="A67" s="66" t="s">
        <v>58</v>
      </c>
      <c r="B67" s="65" t="s">
        <v>59</v>
      </c>
      <c r="C67" s="68">
        <v>5</v>
      </c>
      <c r="D67" t="s">
        <v>75</v>
      </c>
    </row>
    <row r="68" spans="1:31" hidden="1">
      <c r="A68" s="66" t="s">
        <v>60</v>
      </c>
      <c r="B68" s="65" t="s">
        <v>61</v>
      </c>
      <c r="C68" s="68">
        <v>3</v>
      </c>
      <c r="D68" t="s">
        <v>77</v>
      </c>
    </row>
    <row r="69" spans="1:31" hidden="1">
      <c r="A69" s="66" t="s">
        <v>62</v>
      </c>
      <c r="B69" s="65" t="s">
        <v>63</v>
      </c>
      <c r="C69" s="68">
        <v>0</v>
      </c>
      <c r="D69" t="s">
        <v>76</v>
      </c>
    </row>
    <row r="70" spans="1:31" hidden="1">
      <c r="A70" s="66" t="s">
        <v>64</v>
      </c>
      <c r="B70" s="65" t="s">
        <v>65</v>
      </c>
      <c r="C70" s="68">
        <v>5</v>
      </c>
      <c r="D70" t="s">
        <v>75</v>
      </c>
    </row>
    <row r="71" spans="1:31" hidden="1">
      <c r="B71"/>
      <c r="C71"/>
      <c r="D71"/>
    </row>
    <row r="72" spans="1:31" hidden="1">
      <c r="A72" t="s">
        <v>89</v>
      </c>
      <c r="B72" s="63"/>
      <c r="C72" s="60"/>
      <c r="D72" s="63"/>
      <c r="E72" s="63"/>
      <c r="F72" s="60"/>
      <c r="G72" s="63"/>
      <c r="H72" s="63"/>
      <c r="I72" s="60"/>
      <c r="J72" s="63"/>
      <c r="K72" s="63"/>
      <c r="L72" s="60"/>
      <c r="M72" s="63"/>
      <c r="N72" s="63"/>
      <c r="O72" s="60"/>
      <c r="P72" s="63"/>
      <c r="Q72" s="63"/>
      <c r="R72" s="60"/>
      <c r="S72" s="63"/>
      <c r="T72" s="63"/>
      <c r="U72" s="60"/>
      <c r="V72" s="63"/>
      <c r="W72" s="63"/>
      <c r="X72" s="60"/>
      <c r="Y72" s="63"/>
      <c r="Z72" s="63"/>
      <c r="AA72" s="60"/>
      <c r="AB72" s="63"/>
      <c r="AC72" s="63"/>
      <c r="AD72" s="60"/>
      <c r="AE72" s="63"/>
    </row>
    <row r="73" spans="1:31" hidden="1">
      <c r="B73" s="3" t="s">
        <v>71</v>
      </c>
      <c r="D73" s="3" t="s">
        <v>55</v>
      </c>
      <c r="E73" s="63" t="s">
        <v>71</v>
      </c>
      <c r="F73" s="63"/>
      <c r="G73" s="63" t="s">
        <v>55</v>
      </c>
      <c r="H73" s="63" t="s">
        <v>71</v>
      </c>
      <c r="I73" s="63"/>
      <c r="J73" s="63" t="s">
        <v>55</v>
      </c>
      <c r="K73" s="63" t="s">
        <v>71</v>
      </c>
      <c r="L73" s="63"/>
      <c r="M73" s="63" t="s">
        <v>55</v>
      </c>
      <c r="N73" s="63" t="s">
        <v>71</v>
      </c>
      <c r="O73" s="63"/>
      <c r="P73" s="63" t="s">
        <v>55</v>
      </c>
      <c r="Q73" s="63" t="s">
        <v>71</v>
      </c>
      <c r="R73" s="63"/>
      <c r="S73" s="63" t="s">
        <v>55</v>
      </c>
      <c r="T73" s="63" t="s">
        <v>71</v>
      </c>
      <c r="U73" s="63"/>
      <c r="V73" s="63" t="s">
        <v>55</v>
      </c>
      <c r="W73" s="63" t="s">
        <v>71</v>
      </c>
      <c r="X73" s="63"/>
      <c r="Y73" s="63" t="s">
        <v>55</v>
      </c>
      <c r="Z73" s="63" t="s">
        <v>71</v>
      </c>
      <c r="AA73" s="63"/>
      <c r="AB73" s="63" t="s">
        <v>55</v>
      </c>
      <c r="AC73" s="63" t="s">
        <v>71</v>
      </c>
      <c r="AD73" s="63"/>
      <c r="AE73" s="63" t="s">
        <v>55</v>
      </c>
    </row>
    <row r="74" spans="1:31" hidden="1"/>
    <row r="75" spans="1:31" hidden="1">
      <c r="A75" t="s">
        <v>54</v>
      </c>
    </row>
    <row r="76" spans="1:31" hidden="1">
      <c r="B76" s="58"/>
      <c r="C76" s="58"/>
      <c r="D76" s="58"/>
    </row>
    <row r="77" spans="1:31" hidden="1">
      <c r="A77" s="57" t="s">
        <v>95</v>
      </c>
    </row>
    <row r="78" spans="1:31" hidden="1">
      <c r="A78" s="57" t="s">
        <v>52</v>
      </c>
      <c r="B78" s="152" t="str">
        <f>INDEX($A$3:$A$12,(COLUMN()+1)/3)</f>
        <v>Blackheath Legends</v>
      </c>
      <c r="C78" s="152"/>
      <c r="D78" s="152"/>
      <c r="E78" s="152" t="str">
        <f>INDEX($A$3:$A$12,(COLUMN()+1)/3)</f>
        <v>Blues</v>
      </c>
      <c r="F78" s="152"/>
      <c r="G78" s="152"/>
      <c r="H78" s="152" t="str">
        <f>INDEX($A$3:$A$12,(COLUMN()+1)/3)</f>
        <v>Centaurs</v>
      </c>
      <c r="I78" s="152"/>
      <c r="J78" s="152"/>
      <c r="K78" s="152" t="str">
        <f>INDEX($A$3:$A$12,(COLUMN()+1)/3)</f>
        <v>Harpenden</v>
      </c>
      <c r="L78" s="152"/>
      <c r="M78" s="152"/>
      <c r="N78" s="152" t="str">
        <f>INDEX($A$3:$A$12,(COLUMN()+1)/3)</f>
        <v>Hatch End Hawks</v>
      </c>
      <c r="O78" s="152"/>
      <c r="P78" s="152"/>
      <c r="Q78" s="152" t="str">
        <f>INDEX($A$3:$A$12,(COLUMN()+1)/3)</f>
        <v>Newbury Royals</v>
      </c>
      <c r="R78" s="152"/>
      <c r="S78" s="152"/>
      <c r="T78" s="152" t="str">
        <f>INDEX($A$3:$A$12,(COLUMN()+1)/3)</f>
        <v>Putney</v>
      </c>
      <c r="U78" s="152"/>
      <c r="V78" s="152"/>
      <c r="W78" s="152" t="str">
        <f>INDEX($A$3:$A$12,(COLUMN()+1)/3)</f>
        <v>West London 1</v>
      </c>
      <c r="X78" s="152"/>
      <c r="Y78" s="152"/>
      <c r="Z78" s="152" t="str">
        <f>INDEX($A$3:$A$12,(COLUMN()+1)/3)</f>
        <v>n/a</v>
      </c>
      <c r="AA78" s="152"/>
      <c r="AB78" s="152"/>
      <c r="AC78" s="152" t="str">
        <f>INDEX($A$3:$A$12,(COLUMN()+1)/3)</f>
        <v>n/a</v>
      </c>
      <c r="AD78" s="152"/>
      <c r="AE78" s="152"/>
    </row>
    <row r="79" spans="1:31" hidden="1">
      <c r="A79" t="str">
        <f t="shared" ref="A79:A88" si="82">A3</f>
        <v>Blackheath Legends</v>
      </c>
      <c r="B79" s="59"/>
      <c r="C79" s="59"/>
      <c r="D79" s="59"/>
      <c r="E79" s="3">
        <f t="array" ref="E79">MIN(IF(PremFixtures!$D$2:$D$199=$A79,IF(PremFixtures!$H$2:$H$199=E$78,IF(PremFixtures!$E$2:$E$199&lt;&gt;"p",ROW(PremFixtures!$D$2:$D$199)-ROW(PremFixtures!$D$2)+1))))</f>
        <v>49</v>
      </c>
      <c r="F79" s="3"/>
      <c r="G79" s="3"/>
      <c r="H79" s="3">
        <f t="array" ref="H79">MIN(IF(PremFixtures!$D$2:$D$199=$A79,IF(PremFixtures!$H$2:$H$199=H$78,IF(PremFixtures!$E$2:$E$199&lt;&gt;"p",ROW(PremFixtures!$D$2:$D$199)-ROW(PremFixtures!$D$2)+1))))</f>
        <v>60</v>
      </c>
      <c r="I79" s="3"/>
      <c r="J79" s="3"/>
      <c r="K79" s="3">
        <f t="array" ref="K79">MIN(IF(PremFixtures!$D$2:$D$199=$A79,IF(PremFixtures!$H$2:$H$199=K$78,IF(PremFixtures!$E$2:$E$199&lt;&gt;"p",ROW(PremFixtures!$D$2:$D$199)-ROW(PremFixtures!$D$2)+1))))</f>
        <v>20</v>
      </c>
      <c r="L79" s="3"/>
      <c r="M79" s="3"/>
      <c r="N79" s="3">
        <f t="array" ref="N79">MIN(IF(PremFixtures!$D$2:$D$199=$A79,IF(PremFixtures!$H$2:$H$199=N$78,IF(PremFixtures!$E$2:$E$199&lt;&gt;"p",ROW(PremFixtures!$D$2:$D$199)-ROW(PremFixtures!$D$2)+1))))</f>
        <v>42</v>
      </c>
      <c r="O79" s="3"/>
      <c r="P79" s="3"/>
      <c r="Q79" s="3">
        <f t="array" ref="Q79">MIN(IF(PremFixtures!$D$2:$D$199=$A79,IF(PremFixtures!$H$2:$H$199=Q$78,IF(PremFixtures!$E$2:$E$199&lt;&gt;"p",ROW(PremFixtures!$D$2:$D$199)-ROW(PremFixtures!$D$2)+1))))</f>
        <v>23</v>
      </c>
      <c r="R79" s="3"/>
      <c r="S79" s="3"/>
      <c r="T79" s="3">
        <f t="array" ref="T79">MIN(IF(PremFixtures!$D$2:$D$199=$A79,IF(PremFixtures!$H$2:$H$199=T$78,IF(PremFixtures!$E$2:$E$199&lt;&gt;"p",ROW(PremFixtures!$D$2:$D$199)-ROW(PremFixtures!$D$2)+1))))</f>
        <v>36</v>
      </c>
      <c r="U79" s="3"/>
      <c r="V79" s="3"/>
      <c r="W79" s="3">
        <f t="array" ref="W79">MIN(IF(PremFixtures!$D$2:$D$199=$A79,IF(PremFixtures!$H$2:$H$199=W$78,IF(PremFixtures!$E$2:$E$199&lt;&gt;"p",ROW(PremFixtures!$D$2:$D$199)-ROW(PremFixtures!$D$2)+1))))</f>
        <v>33</v>
      </c>
      <c r="X79" s="3"/>
      <c r="Y79" s="3"/>
      <c r="Z79" s="3">
        <f t="array" ref="Z79">MIN(IF(PremFixtures!$D$2:$D$199=$A79,IF(PremFixtures!$H$2:$H$199=Z$78,IF(PremFixtures!$E$2:$E$199&lt;&gt;"p",ROW(PremFixtures!$D$2:$D$199)-ROW(PremFixtures!$D$2)+1))))</f>
        <v>0</v>
      </c>
      <c r="AA79" s="3"/>
      <c r="AB79" s="3"/>
      <c r="AC79" s="3">
        <f t="array" ref="AC79">MIN(IF(PremFixtures!$D$2:$D$199=$A79,IF(PremFixtures!$H$2:$H$199=AC$78,IF(PremFixtures!$E$2:$E$199&lt;&gt;"p",ROW(PremFixtures!$D$2:$D$199)-ROW(PremFixtures!$D$2)+1))))</f>
        <v>0</v>
      </c>
      <c r="AD79" s="3"/>
      <c r="AE79" s="3"/>
    </row>
    <row r="80" spans="1:31" hidden="1">
      <c r="A80" t="str">
        <f t="shared" si="82"/>
        <v>Blues</v>
      </c>
      <c r="B80" s="3">
        <f t="array" ref="B80">MIN(IF(PremFixtures!$D$2:$D$199=$A80,IF(PremFixtures!$H$2:$H$199=B$78,IF(PremFixtures!$E$2:$E$199&lt;&gt;"p",ROW(PremFixtures!$D$2:$D$199)-ROW(PremFixtures!$D$2)+1))))</f>
        <v>14</v>
      </c>
      <c r="C80"/>
      <c r="E80" s="59"/>
      <c r="F80" s="59"/>
      <c r="G80" s="59"/>
      <c r="H80" s="3">
        <f t="array" ref="H80">MIN(IF(PremFixtures!$D$2:$D$199=$A80,IF(PremFixtures!$H$2:$H$199=H$78,IF(PremFixtures!$E$2:$E$199&lt;&gt;"p",ROW(PremFixtures!$D$2:$D$199)-ROW(PremFixtures!$D$2)+1))))</f>
        <v>4</v>
      </c>
      <c r="I80" s="3"/>
      <c r="J80" s="3"/>
      <c r="K80" s="3">
        <f t="array" ref="K80">MIN(IF(PremFixtures!$D$2:$D$199=$A80,IF(PremFixtures!$H$2:$H$199=K$78,IF(PremFixtures!$E$2:$E$199&lt;&gt;"p",ROW(PremFixtures!$D$2:$D$199)-ROW(PremFixtures!$D$2)+1))))</f>
        <v>27</v>
      </c>
      <c r="L80" s="3"/>
      <c r="M80" s="3"/>
      <c r="N80" s="3">
        <f t="array" ref="N80">MIN(IF(PremFixtures!$D$2:$D$199=$A80,IF(PremFixtures!$H$2:$H$199=N$78,IF(PremFixtures!$E$2:$E$199&lt;&gt;"p",ROW(PremFixtures!$D$2:$D$199)-ROW(PremFixtures!$D$2)+1))))</f>
        <v>8</v>
      </c>
      <c r="O80" s="3"/>
      <c r="P80" s="3"/>
      <c r="Q80" s="3">
        <f t="array" ref="Q80">MIN(IF(PremFixtures!$D$2:$D$199=$A80,IF(PremFixtures!$H$2:$H$199=Q$78,IF(PremFixtures!$E$2:$E$199&lt;&gt;"p",ROW(PremFixtures!$D$2:$D$199)-ROW(PremFixtures!$D$2)+1))))</f>
        <v>45</v>
      </c>
      <c r="R80" s="3"/>
      <c r="S80" s="3"/>
      <c r="T80" s="3">
        <f t="array" ref="T80">MIN(IF(PremFixtures!$D$2:$D$199=$A80,IF(PremFixtures!$H$2:$H$199=T$78,IF(PremFixtures!$E$2:$E$199&lt;&gt;"p",ROW(PremFixtures!$D$2:$D$199)-ROW(PremFixtures!$D$2)+1))))</f>
        <v>53</v>
      </c>
      <c r="U80" s="3"/>
      <c r="V80" s="3"/>
      <c r="W80" s="3">
        <f t="array" ref="W80">MIN(IF(PremFixtures!$D$2:$D$199=$A80,IF(PremFixtures!$H$2:$H$199=W$78,IF(PremFixtures!$E$2:$E$199&lt;&gt;"p",ROW(PremFixtures!$D$2:$D$199)-ROW(PremFixtures!$D$2)+1))))</f>
        <v>38</v>
      </c>
      <c r="X80" s="3"/>
      <c r="Y80" s="3"/>
      <c r="Z80" s="3">
        <f t="array" ref="Z80">MIN(IF(PremFixtures!$D$2:$D$199=$A80,IF(PremFixtures!$H$2:$H$199=Z$78,IF(PremFixtures!$E$2:$E$199&lt;&gt;"p",ROW(PremFixtures!$D$2:$D$199)-ROW(PremFixtures!$D$2)+1))))</f>
        <v>0</v>
      </c>
      <c r="AA80" s="3"/>
      <c r="AB80" s="3"/>
      <c r="AC80" s="3">
        <f t="array" ref="AC80">MIN(IF(PremFixtures!$D$2:$D$199=$A80,IF(PremFixtures!$H$2:$H$199=AC$78,IF(PremFixtures!$E$2:$E$199&lt;&gt;"p",ROW(PremFixtures!$D$2:$D$199)-ROW(PremFixtures!$D$2)+1))))</f>
        <v>0</v>
      </c>
      <c r="AD80" s="3"/>
      <c r="AE80" s="3"/>
    </row>
    <row r="81" spans="1:31" hidden="1">
      <c r="A81" t="str">
        <f t="shared" si="82"/>
        <v>Centaurs</v>
      </c>
      <c r="B81" s="3">
        <f t="array" ref="B81">MIN(IF(PremFixtures!$D$2:$D$199=$A81,IF(PremFixtures!$H$2:$H$199=B$78,IF(PremFixtures!$E$2:$E$199&lt;&gt;"p",ROW(PremFixtures!$D$2:$D$199)-ROW(PremFixtures!$D$2)+1))))</f>
        <v>28</v>
      </c>
      <c r="C81"/>
      <c r="E81" s="3">
        <f t="array" ref="E81">MIN(IF(PremFixtures!$D$2:$D$199=$A81,IF(PremFixtures!$H$2:$H$199=E$78,IF(PremFixtures!$E$2:$E$199&lt;&gt;"p",ROW(PremFixtures!$D$2:$D$199)-ROW(PremFixtures!$D$2)+1))))</f>
        <v>43</v>
      </c>
      <c r="F81" s="3"/>
      <c r="G81" s="3"/>
      <c r="H81" s="59"/>
      <c r="I81" s="59"/>
      <c r="J81" s="59"/>
      <c r="K81" s="3">
        <f t="array" ref="K81">MIN(IF(PremFixtures!$D$2:$D$199=$A81,IF(PremFixtures!$H$2:$H$199=K$78,IF(PremFixtures!$E$2:$E$199&lt;&gt;"p",ROW(PremFixtures!$D$2:$D$199)-ROW(PremFixtures!$D$2)+1))))</f>
        <v>37</v>
      </c>
      <c r="L81" s="3"/>
      <c r="M81" s="3"/>
      <c r="N81" s="3">
        <f t="array" ref="N81">MIN(IF(PremFixtures!$D$2:$D$199=$A81,IF(PremFixtures!$H$2:$H$199=N$78,IF(PremFixtures!$E$2:$E$199&lt;&gt;"p",ROW(PremFixtures!$D$2:$D$199)-ROW(PremFixtures!$D$2)+1))))</f>
        <v>0</v>
      </c>
      <c r="O81" s="3"/>
      <c r="P81" s="3"/>
      <c r="Q81" s="3">
        <f t="array" ref="Q81">MIN(IF(PremFixtures!$D$2:$D$199=$A81,IF(PremFixtures!$H$2:$H$199=Q$78,IF(PremFixtures!$E$2:$E$199&lt;&gt;"p",ROW(PremFixtures!$D$2:$D$199)-ROW(PremFixtures!$D$2)+1))))</f>
        <v>7</v>
      </c>
      <c r="R81" s="3"/>
      <c r="S81" s="3"/>
      <c r="T81" s="3">
        <f t="array" ref="T81">MIN(IF(PremFixtures!$D$2:$D$199=$A81,IF(PremFixtures!$H$2:$H$199=T$78,IF(PremFixtures!$E$2:$E$199&lt;&gt;"p",ROW(PremFixtures!$D$2:$D$199)-ROW(PremFixtures!$D$2)+1))))</f>
        <v>13</v>
      </c>
      <c r="U81" s="3"/>
      <c r="V81" s="3"/>
      <c r="W81" s="3">
        <f t="array" ref="W81">MIN(IF(PremFixtures!$D$2:$D$199=$A81,IF(PremFixtures!$H$2:$H$199=W$78,IF(PremFixtures!$E$2:$E$199&lt;&gt;"p",ROW(PremFixtures!$D$2:$D$199)-ROW(PremFixtures!$D$2)+1))))</f>
        <v>46</v>
      </c>
      <c r="X81" s="3"/>
      <c r="Y81" s="3"/>
      <c r="Z81" s="3">
        <f t="array" ref="Z81">MIN(IF(PremFixtures!$D$2:$D$199=$A81,IF(PremFixtures!$H$2:$H$199=Z$78,IF(PremFixtures!$E$2:$E$199&lt;&gt;"p",ROW(PremFixtures!$D$2:$D$199)-ROW(PremFixtures!$D$2)+1))))</f>
        <v>0</v>
      </c>
      <c r="AA81" s="3"/>
      <c r="AB81" s="3"/>
      <c r="AC81" s="3">
        <f t="array" ref="AC81">MIN(IF(PremFixtures!$D$2:$D$199=$A81,IF(PremFixtures!$H$2:$H$199=AC$78,IF(PremFixtures!$E$2:$E$199&lt;&gt;"p",ROW(PremFixtures!$D$2:$D$199)-ROW(PremFixtures!$D$2)+1))))</f>
        <v>0</v>
      </c>
      <c r="AD81" s="3"/>
      <c r="AE81" s="3"/>
    </row>
    <row r="82" spans="1:31" hidden="1">
      <c r="A82" t="str">
        <f t="shared" si="82"/>
        <v>Harpenden</v>
      </c>
      <c r="B82" s="3">
        <f t="array" ref="B82">MIN(IF(PremFixtures!$D$2:$D$199=$A82,IF(PremFixtures!$H$2:$H$199=B$78,IF(PremFixtures!$E$2:$E$199&lt;&gt;"p",ROW(PremFixtures!$D$2:$D$199)-ROW(PremFixtures!$D$2)+1))))</f>
        <v>47</v>
      </c>
      <c r="C82"/>
      <c r="E82" s="3">
        <f t="array" ref="E82">MIN(IF(PremFixtures!$D$2:$D$199=$A82,IF(PremFixtures!$H$2:$H$199=E$78,IF(PremFixtures!$E$2:$E$199&lt;&gt;"p",ROW(PremFixtures!$D$2:$D$199)-ROW(PremFixtures!$D$2)+1))))</f>
        <v>59</v>
      </c>
      <c r="F82" s="3"/>
      <c r="G82" s="3"/>
      <c r="H82" s="3">
        <f t="array" ref="H82">MIN(IF(PremFixtures!$D$2:$D$199=$A82,IF(PremFixtures!$H$2:$H$199=H$78,IF(PremFixtures!$E$2:$E$199&lt;&gt;"p",ROW(PremFixtures!$D$2:$D$199)-ROW(PremFixtures!$D$2)+1))))</f>
        <v>10</v>
      </c>
      <c r="I82" s="3"/>
      <c r="J82" s="3"/>
      <c r="K82" s="59"/>
      <c r="L82" s="59"/>
      <c r="M82" s="59"/>
      <c r="N82" s="3">
        <f t="array" ref="N82">MIN(IF(PremFixtures!$D$2:$D$199=$A82,IF(PremFixtures!$H$2:$H$199=N$78,IF(PremFixtures!$E$2:$E$199&lt;&gt;"p",ROW(PremFixtures!$D$2:$D$199)-ROW(PremFixtures!$D$2)+1))))</f>
        <v>50</v>
      </c>
      <c r="O82" s="3"/>
      <c r="P82" s="3"/>
      <c r="Q82" s="3">
        <f t="array" ref="Q82">MIN(IF(PremFixtures!$D$2:$D$199=$A82,IF(PremFixtures!$H$2:$H$199=Q$78,IF(PremFixtures!$E$2:$E$199&lt;&gt;"p",ROW(PremFixtures!$D$2:$D$199)-ROW(PremFixtures!$D$2)+1))))</f>
        <v>41</v>
      </c>
      <c r="R82" s="3"/>
      <c r="S82" s="3"/>
      <c r="T82" s="3">
        <f t="array" ref="T82">MIN(IF(PremFixtures!$D$2:$D$199=$A82,IF(PremFixtures!$H$2:$H$199=T$78,IF(PremFixtures!$E$2:$E$199&lt;&gt;"p",ROW(PremFixtures!$D$2:$D$199)-ROW(PremFixtures!$D$2)+1))))</f>
        <v>5</v>
      </c>
      <c r="U82" s="3"/>
      <c r="V82" s="3"/>
      <c r="W82" s="3">
        <f t="array" ref="W82">MIN(IF(PremFixtures!$D$2:$D$199=$A82,IF(PremFixtures!$H$2:$H$199=W$78,IF(PremFixtures!$E$2:$E$199&lt;&gt;"p",ROW(PremFixtures!$D$2:$D$199)-ROW(PremFixtures!$D$2)+1))))</f>
        <v>24</v>
      </c>
      <c r="X82" s="3"/>
      <c r="Y82" s="3"/>
      <c r="Z82" s="3">
        <f t="array" ref="Z82">MIN(IF(PremFixtures!$D$2:$D$199=$A82,IF(PremFixtures!$H$2:$H$199=Z$78,IF(PremFixtures!$E$2:$E$199&lt;&gt;"p",ROW(PremFixtures!$D$2:$D$199)-ROW(PremFixtures!$D$2)+1))))</f>
        <v>0</v>
      </c>
      <c r="AA82" s="3"/>
      <c r="AB82" s="3"/>
      <c r="AC82" s="3">
        <f t="array" ref="AC82">MIN(IF(PremFixtures!$D$2:$D$199=$A82,IF(PremFixtures!$H$2:$H$199=AC$78,IF(PremFixtures!$E$2:$E$199&lt;&gt;"p",ROW(PremFixtures!$D$2:$D$199)-ROW(PremFixtures!$D$2)+1))))</f>
        <v>0</v>
      </c>
      <c r="AD82" s="3"/>
      <c r="AE82" s="3"/>
    </row>
    <row r="83" spans="1:31" hidden="1">
      <c r="A83" t="str">
        <f t="shared" si="82"/>
        <v>Hatch End Hawks</v>
      </c>
      <c r="B83" s="3">
        <f t="array" ref="B83">MIN(IF(PremFixtures!$D$2:$D$199=$A83,IF(PremFixtures!$H$2:$H$199=B$78,IF(PremFixtures!$E$2:$E$199&lt;&gt;"p",ROW(PremFixtures!$D$2:$D$199)-ROW(PremFixtures!$D$2)+1))))</f>
        <v>3</v>
      </c>
      <c r="C83"/>
      <c r="E83" s="3">
        <f t="array" ref="E83">MIN(IF(PremFixtures!$D$2:$D$199=$A83,IF(PremFixtures!$H$2:$H$199=E$78,IF(PremFixtures!$E$2:$E$199&lt;&gt;"p",ROW(PremFixtures!$D$2:$D$199)-ROW(PremFixtures!$D$2)+1))))</f>
        <v>32</v>
      </c>
      <c r="F83" s="3"/>
      <c r="G83" s="3"/>
      <c r="H83" s="3">
        <f t="array" ref="H83">MIN(IF(PremFixtures!$D$2:$D$199=$A83,IF(PremFixtures!$H$2:$H$199=H$78,IF(PremFixtures!$E$2:$E$199&lt;&gt;"p",ROW(PremFixtures!$D$2:$D$199)-ROW(PremFixtures!$D$2)+1))))</f>
        <v>54</v>
      </c>
      <c r="I83" s="3"/>
      <c r="J83" s="3"/>
      <c r="K83" s="3">
        <f t="array" ref="K83">MIN(IF(PremFixtures!$D$2:$D$199=$A83,IF(PremFixtures!$H$2:$H$199=K$78,IF(PremFixtures!$E$2:$E$199&lt;&gt;"p",ROW(PremFixtures!$D$2:$D$199)-ROW(PremFixtures!$D$2)+1))))</f>
        <v>15</v>
      </c>
      <c r="L83" s="3"/>
      <c r="M83" s="3"/>
      <c r="N83" s="59"/>
      <c r="O83" s="59"/>
      <c r="P83" s="59"/>
      <c r="Q83" s="3">
        <f t="array" ref="Q83">MIN(IF(PremFixtures!$D$2:$D$199=$A83,IF(PremFixtures!$H$2:$H$199=Q$78,IF(PremFixtures!$E$2:$E$199&lt;&gt;"p",ROW(PremFixtures!$D$2:$D$199)-ROW(PremFixtures!$D$2)+1))))</f>
        <v>39</v>
      </c>
      <c r="R83" s="3"/>
      <c r="S83" s="3"/>
      <c r="T83" s="3">
        <f t="array" ref="T83">MIN(IF(PremFixtures!$D$2:$D$199=$A83,IF(PremFixtures!$H$2:$H$199=T$78,IF(PremFixtures!$E$2:$E$199&lt;&gt;"p",ROW(PremFixtures!$D$2:$D$199)-ROW(PremFixtures!$D$2)+1))))</f>
        <v>17</v>
      </c>
      <c r="U83" s="3"/>
      <c r="V83" s="3"/>
      <c r="W83" s="3">
        <f t="array" ref="W83">MIN(IF(PremFixtures!$D$2:$D$199=$A83,IF(PremFixtures!$H$2:$H$199=W$78,IF(PremFixtures!$E$2:$E$199&lt;&gt;"p",ROW(PremFixtures!$D$2:$D$199)-ROW(PremFixtures!$D$2)+1))))</f>
        <v>26</v>
      </c>
      <c r="X83" s="3"/>
      <c r="Y83" s="3"/>
      <c r="Z83" s="3">
        <f t="array" ref="Z83">MIN(IF(PremFixtures!$D$2:$D$199=$A83,IF(PremFixtures!$H$2:$H$199=Z$78,IF(PremFixtures!$E$2:$E$199&lt;&gt;"p",ROW(PremFixtures!$D$2:$D$199)-ROW(PremFixtures!$D$2)+1))))</f>
        <v>0</v>
      </c>
      <c r="AA83" s="3"/>
      <c r="AB83" s="3"/>
      <c r="AC83" s="3">
        <f t="array" ref="AC83">MIN(IF(PremFixtures!$D$2:$D$199=$A83,IF(PremFixtures!$H$2:$H$199=AC$78,IF(PremFixtures!$E$2:$E$199&lt;&gt;"p",ROW(PremFixtures!$D$2:$D$199)-ROW(PremFixtures!$D$2)+1))))</f>
        <v>0</v>
      </c>
      <c r="AD83" s="3"/>
      <c r="AE83" s="3"/>
    </row>
    <row r="84" spans="1:31" hidden="1">
      <c r="A84" t="str">
        <f t="shared" si="82"/>
        <v>Newbury Royals</v>
      </c>
      <c r="B84" s="3">
        <f t="array" ref="B84">MIN(IF(PremFixtures!$D$2:$D$199=$A84,IF(PremFixtures!$H$2:$H$199=B$78,IF(PremFixtures!$E$2:$E$199&lt;&gt;"p",ROW(PremFixtures!$D$2:$D$199)-ROW(PremFixtures!$D$2)+1))))</f>
        <v>55</v>
      </c>
      <c r="C84"/>
      <c r="E84" s="3">
        <f t="array" ref="E84">MIN(IF(PremFixtures!$D$2:$D$199=$A84,IF(PremFixtures!$H$2:$H$199=E$78,IF(PremFixtures!$E$2:$E$199&lt;&gt;"p",ROW(PremFixtures!$D$2:$D$199)-ROW(PremFixtures!$D$2)+1))))</f>
        <v>18</v>
      </c>
      <c r="F84" s="3"/>
      <c r="G84" s="3"/>
      <c r="H84" s="3">
        <f t="array" ref="H84">MIN(IF(PremFixtures!$D$2:$D$199=$A84,IF(PremFixtures!$H$2:$H$199=H$78,IF(PremFixtures!$E$2:$E$199&lt;&gt;"p",ROW(PremFixtures!$D$2:$D$199)-ROW(PremFixtures!$D$2)+1))))</f>
        <v>31</v>
      </c>
      <c r="I84" s="3"/>
      <c r="J84" s="3"/>
      <c r="K84" s="3">
        <f t="array" ref="K84">MIN(IF(PremFixtures!$D$2:$D$199=$A84,IF(PremFixtures!$H$2:$H$199=K$78,IF(PremFixtures!$E$2:$E$199&lt;&gt;"p",ROW(PremFixtures!$D$2:$D$199)-ROW(PremFixtures!$D$2)+1))))</f>
        <v>2</v>
      </c>
      <c r="L84" s="3"/>
      <c r="M84" s="3"/>
      <c r="N84" s="3">
        <f t="array" ref="N84">MIN(IF(PremFixtures!$D$2:$D$199=$A84,IF(PremFixtures!$H$2:$H$199=N$78,IF(PremFixtures!$E$2:$E$199&lt;&gt;"p",ROW(PremFixtures!$D$2:$D$199)-ROW(PremFixtures!$D$2)+1))))</f>
        <v>12</v>
      </c>
      <c r="O84" s="3"/>
      <c r="P84" s="3"/>
      <c r="Q84" s="59"/>
      <c r="R84" s="59"/>
      <c r="S84" s="59"/>
      <c r="T84" s="3">
        <f t="array" ref="T84">MIN(IF(PremFixtures!$D$2:$D$199=$A84,IF(PremFixtures!$H$2:$H$199=T$78,IF(PremFixtures!$E$2:$E$199&lt;&gt;"p",ROW(PremFixtures!$D$2:$D$199)-ROW(PremFixtures!$D$2)+1))))</f>
        <v>57</v>
      </c>
      <c r="U84" s="3"/>
      <c r="V84" s="3"/>
      <c r="W84" s="3">
        <f t="array" ref="W84">MIN(IF(PremFixtures!$D$2:$D$199=$A84,IF(PremFixtures!$H$2:$H$199=W$78,IF(PremFixtures!$E$2:$E$199&lt;&gt;"p",ROW(PremFixtures!$D$2:$D$199)-ROW(PremFixtures!$D$2)+1))))</f>
        <v>16</v>
      </c>
      <c r="X84" s="3"/>
      <c r="Y84" s="3"/>
      <c r="Z84" s="3">
        <f t="array" ref="Z84">MIN(IF(PremFixtures!$D$2:$D$199=$A84,IF(PremFixtures!$H$2:$H$199=Z$78,IF(PremFixtures!$E$2:$E$199&lt;&gt;"p",ROW(PremFixtures!$D$2:$D$199)-ROW(PremFixtures!$D$2)+1))))</f>
        <v>0</v>
      </c>
      <c r="AA84" s="3"/>
      <c r="AB84" s="3"/>
      <c r="AC84" s="3">
        <f t="array" ref="AC84">MIN(IF(PremFixtures!$D$2:$D$199=$A84,IF(PremFixtures!$H$2:$H$199=AC$78,IF(PremFixtures!$E$2:$E$199&lt;&gt;"p",ROW(PremFixtures!$D$2:$D$199)-ROW(PremFixtures!$D$2)+1))))</f>
        <v>0</v>
      </c>
      <c r="AD84" s="3"/>
      <c r="AE84" s="3"/>
    </row>
    <row r="85" spans="1:31" hidden="1">
      <c r="A85" t="str">
        <f t="shared" si="82"/>
        <v>Putney</v>
      </c>
      <c r="B85" s="3">
        <f t="array" ref="B85">MIN(IF(PremFixtures!$D$2:$D$199=$A85,IF(PremFixtures!$H$2:$H$199=B$78,IF(PremFixtures!$E$2:$E$199&lt;&gt;"p",ROW(PremFixtures!$D$2:$D$199)-ROW(PremFixtures!$D$2)+1))))</f>
        <v>9</v>
      </c>
      <c r="C85"/>
      <c r="E85" s="3">
        <f t="array" ref="E85">MIN(IF(PremFixtures!$D$2:$D$199=$A85,IF(PremFixtures!$H$2:$H$199=E$78,IF(PremFixtures!$E$2:$E$199&lt;&gt;"p",ROW(PremFixtures!$D$2:$D$199)-ROW(PremFixtures!$D$2)+1))))</f>
        <v>0</v>
      </c>
      <c r="F85" s="3"/>
      <c r="G85" s="3"/>
      <c r="H85" s="3">
        <f t="array" ref="H85">MIN(IF(PremFixtures!$D$2:$D$199=$A85,IF(PremFixtures!$H$2:$H$199=H$78,IF(PremFixtures!$E$2:$E$199&lt;&gt;"p",ROW(PremFixtures!$D$2:$D$199)-ROW(PremFixtures!$D$2)+1))))</f>
        <v>48</v>
      </c>
      <c r="I85" s="3"/>
      <c r="J85" s="3"/>
      <c r="K85" s="3">
        <f t="array" ref="K85">MIN(IF(PremFixtures!$D$2:$D$199=$A85,IF(PremFixtures!$H$2:$H$199=K$78,IF(PremFixtures!$E$2:$E$199&lt;&gt;"p",ROW(PremFixtures!$D$2:$D$199)-ROW(PremFixtures!$D$2)+1))))</f>
        <v>29</v>
      </c>
      <c r="L85" s="3"/>
      <c r="M85" s="3"/>
      <c r="N85" s="3">
        <f t="array" ref="N85">MIN(IF(PremFixtures!$D$2:$D$199=$A85,IF(PremFixtures!$H$2:$H$199=N$78,IF(PremFixtures!$E$2:$E$199&lt;&gt;"p",ROW(PremFixtures!$D$2:$D$199)-ROW(PremFixtures!$D$2)+1))))</f>
        <v>44</v>
      </c>
      <c r="O85" s="3"/>
      <c r="P85" s="3"/>
      <c r="Q85" s="3">
        <f t="array" ref="Q85">MIN(IF(PremFixtures!$D$2:$D$199=$A85,IF(PremFixtures!$H$2:$H$199=Q$78,IF(PremFixtures!$E$2:$E$199&lt;&gt;"p",ROW(PremFixtures!$D$2:$D$199)-ROW(PremFixtures!$D$2)+1))))</f>
        <v>25</v>
      </c>
      <c r="R85" s="3"/>
      <c r="S85" s="3"/>
      <c r="T85" s="59"/>
      <c r="U85" s="59"/>
      <c r="V85" s="59"/>
      <c r="W85" s="3">
        <f t="array" ref="W85">MIN(IF(PremFixtures!$D$2:$D$199=$A85,IF(PremFixtures!$H$2:$H$199=W$78,IF(PremFixtures!$E$2:$E$199&lt;&gt;"p",ROW(PremFixtures!$D$2:$D$199)-ROW(PremFixtures!$D$2)+1))))</f>
        <v>1</v>
      </c>
      <c r="X85" s="3"/>
      <c r="Y85" s="3"/>
      <c r="Z85" s="3">
        <f t="array" ref="Z85">MIN(IF(PremFixtures!$D$2:$D$199=$A85,IF(PremFixtures!$H$2:$H$199=Z$78,IF(PremFixtures!$E$2:$E$199&lt;&gt;"p",ROW(PremFixtures!$D$2:$D$199)-ROW(PremFixtures!$D$2)+1))))</f>
        <v>0</v>
      </c>
      <c r="AA85" s="3"/>
      <c r="AB85" s="3"/>
      <c r="AC85" s="3">
        <f t="array" ref="AC85">MIN(IF(PremFixtures!$D$2:$D$199=$A85,IF(PremFixtures!$H$2:$H$199=AC$78,IF(PremFixtures!$E$2:$E$199&lt;&gt;"p",ROW(PremFixtures!$D$2:$D$199)-ROW(PremFixtures!$D$2)+1))))</f>
        <v>0</v>
      </c>
      <c r="AD85" s="3"/>
      <c r="AE85" s="3"/>
    </row>
    <row r="86" spans="1:31" hidden="1">
      <c r="A86" t="str">
        <f t="shared" si="82"/>
        <v>West London 1</v>
      </c>
      <c r="B86" s="3">
        <f t="array" ref="B86">MIN(IF(PremFixtures!$D$2:$D$199=$A86,IF(PremFixtures!$H$2:$H$199=B$78,IF(PremFixtures!$E$2:$E$199&lt;&gt;"p",ROW(PremFixtures!$D$2:$D$199)-ROW(PremFixtures!$D$2)+1))))</f>
        <v>30</v>
      </c>
      <c r="C86"/>
      <c r="E86" s="3">
        <f t="array" ref="E86">MIN(IF(PremFixtures!$D$2:$D$199=$A86,IF(PremFixtures!$H$2:$H$199=E$78,IF(PremFixtures!$E$2:$E$199&lt;&gt;"p",ROW(PremFixtures!$D$2:$D$199)-ROW(PremFixtures!$D$2)+1))))</f>
        <v>11</v>
      </c>
      <c r="F86" s="3"/>
      <c r="G86" s="3"/>
      <c r="H86" s="3">
        <f t="array" ref="H86">MIN(IF(PremFixtures!$D$2:$D$199=$A86,IF(PremFixtures!$H$2:$H$199=H$78,IF(PremFixtures!$E$2:$E$199&lt;&gt;"p",ROW(PremFixtures!$D$2:$D$199)-ROW(PremFixtures!$D$2)+1))))</f>
        <v>19</v>
      </c>
      <c r="I86" s="3"/>
      <c r="J86" s="3"/>
      <c r="K86" s="3">
        <f t="array" ref="K86">MIN(IF(PremFixtures!$D$2:$D$199=$A86,IF(PremFixtures!$H$2:$H$199=K$78,IF(PremFixtures!$E$2:$E$199&lt;&gt;"p",ROW(PremFixtures!$D$2:$D$199)-ROW(PremFixtures!$D$2)+1))))</f>
        <v>56</v>
      </c>
      <c r="L86" s="3"/>
      <c r="M86" s="3"/>
      <c r="N86" s="3">
        <f t="array" ref="N86">MIN(IF(PremFixtures!$D$2:$D$199=$A86,IF(PremFixtures!$H$2:$H$199=N$78,IF(PremFixtures!$E$2:$E$199&lt;&gt;"p",ROW(PremFixtures!$D$2:$D$199)-ROW(PremFixtures!$D$2)+1))))</f>
        <v>58</v>
      </c>
      <c r="O86" s="3"/>
      <c r="P86" s="3"/>
      <c r="Q86" s="3">
        <f t="array" ref="Q86">MIN(IF(PremFixtures!$D$2:$D$199=$A86,IF(PremFixtures!$H$2:$H$199=Q$78,IF(PremFixtures!$E$2:$E$199&lt;&gt;"p",ROW(PremFixtures!$D$2:$D$199)-ROW(PremFixtures!$D$2)+1))))</f>
        <v>51</v>
      </c>
      <c r="R86" s="3"/>
      <c r="S86" s="3"/>
      <c r="T86" s="3">
        <f t="array" ref="T86">MIN(IF(PremFixtures!$D$2:$D$199=$A86,IF(PremFixtures!$H$2:$H$199=T$78,IF(PremFixtures!$E$2:$E$199&lt;&gt;"p",ROW(PremFixtures!$D$2:$D$199)-ROW(PremFixtures!$D$2)+1))))</f>
        <v>40</v>
      </c>
      <c r="U86" s="3"/>
      <c r="V86" s="3"/>
      <c r="W86" s="59"/>
      <c r="X86" s="59"/>
      <c r="Y86" s="59"/>
      <c r="Z86" s="3">
        <f t="array" ref="Z86">MIN(IF(PremFixtures!$D$2:$D$199=$A86,IF(PremFixtures!$H$2:$H$199=Z$78,IF(PremFixtures!$E$2:$E$199&lt;&gt;"p",ROW(PremFixtures!$D$2:$D$199)-ROW(PremFixtures!$D$2)+1))))</f>
        <v>0</v>
      </c>
      <c r="AA86" s="3"/>
      <c r="AB86" s="3"/>
      <c r="AC86" s="3">
        <f t="array" ref="AC86">MIN(IF(PremFixtures!$D$2:$D$199=$A86,IF(PremFixtures!$H$2:$H$199=AC$78,IF(PremFixtures!$E$2:$E$199&lt;&gt;"p",ROW(PremFixtures!$D$2:$D$199)-ROW(PremFixtures!$D$2)+1))))</f>
        <v>0</v>
      </c>
      <c r="AD86" s="3"/>
      <c r="AE86" s="3"/>
    </row>
    <row r="87" spans="1:31" hidden="1">
      <c r="A87" t="str">
        <f t="shared" si="82"/>
        <v>n/a</v>
      </c>
      <c r="B87" s="3">
        <f t="array" ref="B87">MIN(IF(PremFixtures!$D$2:$D$199=$A87,IF(PremFixtures!$H$2:$H$199=B$78,IF(PremFixtures!$E$2:$E$199&lt;&gt;"p",ROW(PremFixtures!$D$2:$D$199)-ROW(PremFixtures!$D$2)+1))))</f>
        <v>0</v>
      </c>
      <c r="C87"/>
      <c r="E87" s="3">
        <f t="array" ref="E87">MIN(IF(PremFixtures!$D$2:$D$199=$A87,IF(PremFixtures!$H$2:$H$199=E$78,IF(PremFixtures!$E$2:$E$199&lt;&gt;"p",ROW(PremFixtures!$D$2:$D$199)-ROW(PremFixtures!$D$2)+1))))</f>
        <v>0</v>
      </c>
      <c r="F87" s="3"/>
      <c r="G87" s="3"/>
      <c r="H87" s="3">
        <f t="array" ref="H87">MIN(IF(PremFixtures!$D$2:$D$199=$A87,IF(PremFixtures!$H$2:$H$199=H$78,IF(PremFixtures!$E$2:$E$199&lt;&gt;"p",ROW(PremFixtures!$D$2:$D$199)-ROW(PremFixtures!$D$2)+1))))</f>
        <v>0</v>
      </c>
      <c r="I87" s="3"/>
      <c r="J87" s="3"/>
      <c r="K87" s="3">
        <f t="array" ref="K87">MIN(IF(PremFixtures!$D$2:$D$199=$A87,IF(PremFixtures!$H$2:$H$199=K$78,IF(PremFixtures!$E$2:$E$199&lt;&gt;"p",ROW(PremFixtures!$D$2:$D$199)-ROW(PremFixtures!$D$2)+1))))</f>
        <v>0</v>
      </c>
      <c r="L87" s="3"/>
      <c r="M87" s="3"/>
      <c r="N87" s="3">
        <f t="array" ref="N87">MIN(IF(PremFixtures!$D$2:$D$199=$A87,IF(PremFixtures!$H$2:$H$199=N$78,IF(PremFixtures!$E$2:$E$199&lt;&gt;"p",ROW(PremFixtures!$D$2:$D$199)-ROW(PremFixtures!$D$2)+1))))</f>
        <v>0</v>
      </c>
      <c r="O87" s="3"/>
      <c r="P87" s="3"/>
      <c r="Q87" s="3">
        <f t="array" ref="Q87">MIN(IF(PremFixtures!$D$2:$D$199=$A87,IF(PremFixtures!$H$2:$H$199=Q$78,IF(PremFixtures!$E$2:$E$199&lt;&gt;"p",ROW(PremFixtures!$D$2:$D$199)-ROW(PremFixtures!$D$2)+1))))</f>
        <v>0</v>
      </c>
      <c r="R87" s="3"/>
      <c r="S87" s="3"/>
      <c r="T87" s="3">
        <f t="array" ref="T87">MIN(IF(PremFixtures!$D$2:$D$199=$A87,IF(PremFixtures!$H$2:$H$199=T$78,IF(PremFixtures!$E$2:$E$199&lt;&gt;"p",ROW(PremFixtures!$D$2:$D$199)-ROW(PremFixtures!$D$2)+1))))</f>
        <v>0</v>
      </c>
      <c r="U87" s="3"/>
      <c r="V87" s="3"/>
      <c r="W87" s="3">
        <f t="array" ref="W87">MIN(IF(PremFixtures!$D$2:$D$199=$A87,IF(PremFixtures!$H$2:$H$199=W$78,IF(PremFixtures!$E$2:$E$199&lt;&gt;"p",ROW(PremFixtures!$D$2:$D$199)-ROW(PremFixtures!$D$2)+1))))</f>
        <v>0</v>
      </c>
      <c r="X87" s="3"/>
      <c r="Y87" s="3"/>
      <c r="Z87" s="59"/>
      <c r="AA87" s="59"/>
      <c r="AB87" s="59"/>
      <c r="AC87" s="3">
        <f t="array" ref="AC87">MIN(IF(PremFixtures!$D$2:$D$199=$A87,IF(PremFixtures!$H$2:$H$199=AC$78,IF(PremFixtures!$E$2:$E$199&lt;&gt;"p",ROW(PremFixtures!$D$2:$D$199)-ROW(PremFixtures!$D$2)+1))))</f>
        <v>0</v>
      </c>
      <c r="AD87" s="3"/>
      <c r="AE87" s="3"/>
    </row>
    <row r="88" spans="1:31" hidden="1">
      <c r="A88" t="str">
        <f t="shared" si="82"/>
        <v>n/a</v>
      </c>
      <c r="B88" s="3">
        <f t="array" ref="B88">MIN(IF(PremFixtures!$D$2:$D$199=$A88,IF(PremFixtures!$H$2:$H$199=B$78,IF(PremFixtures!$E$2:$E$199&lt;&gt;"p",ROW(PremFixtures!$D$2:$D$199)-ROW(PremFixtures!$D$2)+1))))</f>
        <v>0</v>
      </c>
      <c r="C88"/>
      <c r="D88"/>
      <c r="E88" s="3">
        <f t="array" ref="E88">MIN(IF(PremFixtures!$D$2:$D$199=$A88,IF(PremFixtures!$H$2:$H$199=E$78,IF(PremFixtures!$E$2:$E$199&lt;&gt;"p",ROW(PremFixtures!$D$2:$D$199)-ROW(PremFixtures!$D$2)+1))))</f>
        <v>0</v>
      </c>
      <c r="H88" s="3">
        <f t="array" ref="H88">MIN(IF(PremFixtures!$D$2:$D$199=$A88,IF(PremFixtures!$H$2:$H$199=H$78,IF(PremFixtures!$E$2:$E$199&lt;&gt;"p",ROW(PremFixtures!$D$2:$D$199)-ROW(PremFixtures!$D$2)+1))))</f>
        <v>0</v>
      </c>
      <c r="K88" s="3">
        <f t="array" ref="K88">MIN(IF(PremFixtures!$D$2:$D$199=$A88,IF(PremFixtures!$H$2:$H$199=K$78,IF(PremFixtures!$E$2:$E$199&lt;&gt;"p",ROW(PremFixtures!$D$2:$D$199)-ROW(PremFixtures!$D$2)+1))))</f>
        <v>0</v>
      </c>
      <c r="N88" s="3">
        <f t="array" ref="N88">MIN(IF(PremFixtures!$D$2:$D$199=$A88,IF(PremFixtures!$H$2:$H$199=N$78,IF(PremFixtures!$E$2:$E$199&lt;&gt;"p",ROW(PremFixtures!$D$2:$D$199)-ROW(PremFixtures!$D$2)+1))))</f>
        <v>0</v>
      </c>
      <c r="Q88" s="3">
        <f t="array" ref="Q88">MIN(IF(PremFixtures!$D$2:$D$199=$A88,IF(PremFixtures!$H$2:$H$199=Q$78,IF(PremFixtures!$E$2:$E$199&lt;&gt;"p",ROW(PremFixtures!$D$2:$D$199)-ROW(PremFixtures!$D$2)+1))))</f>
        <v>0</v>
      </c>
      <c r="T88" s="3">
        <f t="array" ref="T88">MIN(IF(PremFixtures!$D$2:$D$199=$A88,IF(PremFixtures!$H$2:$H$199=T$78,IF(PremFixtures!$E$2:$E$199&lt;&gt;"p",ROW(PremFixtures!$D$2:$D$199)-ROW(PremFixtures!$D$2)+1))))</f>
        <v>0</v>
      </c>
      <c r="W88" s="3">
        <f t="array" ref="W88">MIN(IF(PremFixtures!$D$2:$D$199=$A88,IF(PremFixtures!$H$2:$H$199=W$78,IF(PremFixtures!$E$2:$E$199&lt;&gt;"p",ROW(PremFixtures!$D$2:$D$199)-ROW(PremFixtures!$D$2)+1))))</f>
        <v>0</v>
      </c>
      <c r="Z88" s="3">
        <f t="array" ref="Z88">MIN(IF(PremFixtures!$D$2:$D$199=$A88,IF(PremFixtures!$H$2:$H$199=Z$78,IF(PremFixtures!$E$2:$E$199&lt;&gt;"p",ROW(PremFixtures!$D$2:$D$199)-ROW(PremFixtures!$D$2)+1))))</f>
        <v>0</v>
      </c>
      <c r="AC88" s="59"/>
      <c r="AD88" s="59"/>
      <c r="AE88" s="59"/>
    </row>
  </sheetData>
  <sheetProtection sheet="1" objects="1" scenarios="1"/>
  <sortState ref="A79:D85">
    <sortCondition ref="B79:B85"/>
  </sortState>
  <mergeCells count="41">
    <mergeCell ref="Q31:S31"/>
    <mergeCell ref="T31:V31"/>
    <mergeCell ref="W31:Y31"/>
    <mergeCell ref="Z31:AB31"/>
    <mergeCell ref="AC31:AE31"/>
    <mergeCell ref="B31:D31"/>
    <mergeCell ref="E31:G31"/>
    <mergeCell ref="H31:J31"/>
    <mergeCell ref="K31:M31"/>
    <mergeCell ref="N31:P31"/>
    <mergeCell ref="Q18:S18"/>
    <mergeCell ref="T18:V18"/>
    <mergeCell ref="W18:Y18"/>
    <mergeCell ref="Z18:AB18"/>
    <mergeCell ref="AC18:AE18"/>
    <mergeCell ref="B18:D18"/>
    <mergeCell ref="E18:G18"/>
    <mergeCell ref="H18:J18"/>
    <mergeCell ref="K18:M18"/>
    <mergeCell ref="N18:P18"/>
    <mergeCell ref="Q2:S2"/>
    <mergeCell ref="T2:V2"/>
    <mergeCell ref="W2:Y2"/>
    <mergeCell ref="Z2:AB2"/>
    <mergeCell ref="AC2:AE2"/>
    <mergeCell ref="B1:N1"/>
    <mergeCell ref="T78:V78"/>
    <mergeCell ref="W78:Y78"/>
    <mergeCell ref="Z78:AB78"/>
    <mergeCell ref="AC78:AE78"/>
    <mergeCell ref="E78:G78"/>
    <mergeCell ref="H78:J78"/>
    <mergeCell ref="K78:M78"/>
    <mergeCell ref="N78:P78"/>
    <mergeCell ref="Q78:S78"/>
    <mergeCell ref="E2:G2"/>
    <mergeCell ref="H2:J2"/>
    <mergeCell ref="K2:M2"/>
    <mergeCell ref="N2:P2"/>
    <mergeCell ref="B78:D78"/>
    <mergeCell ref="B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88"/>
  <sheetViews>
    <sheetView workbookViewId="0">
      <selection activeCell="K93" sqref="K93"/>
    </sheetView>
  </sheetViews>
  <sheetFormatPr defaultRowHeight="15"/>
  <cols>
    <col min="1" max="1" width="19.140625" customWidth="1"/>
    <col min="2" max="2" width="3.5703125" style="105" customWidth="1"/>
    <col min="3" max="3" width="7.7109375" style="105" customWidth="1"/>
    <col min="4" max="4" width="3.5703125" style="105" customWidth="1"/>
    <col min="5" max="5" width="3.5703125" customWidth="1"/>
    <col min="6" max="6" width="7.7109375" customWidth="1"/>
    <col min="7" max="8" width="3.5703125" customWidth="1"/>
    <col min="9" max="9" width="7.7109375" customWidth="1"/>
    <col min="10" max="11" width="3.5703125" customWidth="1"/>
    <col min="12" max="12" width="7.7109375" customWidth="1"/>
    <col min="13" max="14" width="3.5703125" customWidth="1"/>
    <col min="15" max="15" width="7.7109375" customWidth="1"/>
    <col min="16" max="17" width="3.5703125" customWidth="1"/>
    <col min="18" max="18" width="7.7109375" customWidth="1"/>
    <col min="19" max="20" width="3.5703125" customWidth="1"/>
    <col min="21" max="21" width="7.7109375" customWidth="1"/>
    <col min="22" max="23" width="3.5703125" customWidth="1"/>
    <col min="24" max="24" width="7.7109375" customWidth="1"/>
    <col min="25" max="26" width="3.5703125" customWidth="1"/>
    <col min="27" max="27" width="7.7109375" customWidth="1"/>
    <col min="28" max="29" width="3.5703125" customWidth="1"/>
    <col min="30" max="30" width="7.7109375" customWidth="1"/>
    <col min="31" max="31" width="3.5703125" customWidth="1"/>
    <col min="32" max="32" width="4.140625" bestFit="1" customWidth="1"/>
    <col min="33" max="33" width="3.5703125" bestFit="1" customWidth="1"/>
    <col min="34" max="34" width="3.140625" bestFit="1" customWidth="1"/>
    <col min="35" max="35" width="4.5703125" bestFit="1" customWidth="1"/>
    <col min="36" max="36" width="4.85546875" bestFit="1" customWidth="1"/>
    <col min="37" max="37" width="5" bestFit="1" customWidth="1"/>
    <col min="38" max="38" width="5" customWidth="1"/>
  </cols>
  <sheetData>
    <row r="1" spans="1:38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38" s="105" customFormat="1">
      <c r="A2" s="71" t="s">
        <v>52</v>
      </c>
      <c r="B2" s="153" t="str">
        <f>LEFT(INDEX($A$3:$A$12,(COLUMN()+1)/3),12)</f>
        <v>Blackheath S</v>
      </c>
      <c r="C2" s="153"/>
      <c r="D2" s="153"/>
      <c r="E2" s="153" t="str">
        <f t="shared" ref="E2" si="0">LEFT(INDEX($A$3:$A$12,(COLUMN()+1)/3),12)</f>
        <v>Caterham Cou</v>
      </c>
      <c r="F2" s="153"/>
      <c r="G2" s="153"/>
      <c r="H2" s="153" t="str">
        <f t="shared" ref="H2" si="1">LEFT(INDEX($A$3:$A$12,(COLUMN()+1)/3),12)</f>
        <v>Clapham</v>
      </c>
      <c r="I2" s="153"/>
      <c r="J2" s="153"/>
      <c r="K2" s="153" t="str">
        <f t="shared" ref="K2" si="2">LEFT(INDEX($A$3:$A$12,(COLUMN()+1)/3),12)</f>
        <v>Cobham</v>
      </c>
      <c r="L2" s="153"/>
      <c r="M2" s="153"/>
      <c r="N2" s="153" t="str">
        <f t="shared" ref="N2" si="3">LEFT(INDEX($A$3:$A$12,(COLUMN()+1)/3),12)</f>
        <v>Hitchin Spri</v>
      </c>
      <c r="O2" s="153"/>
      <c r="P2" s="153"/>
      <c r="Q2" s="153" t="str">
        <f t="shared" ref="Q2" si="4">LEFT(INDEX($A$3:$A$12,(COLUMN()+1)/3),12)</f>
        <v>Reading Wild</v>
      </c>
      <c r="R2" s="153"/>
      <c r="S2" s="153"/>
      <c r="T2" s="153" t="str">
        <f t="shared" ref="T2" si="5">LEFT(INDEX($A$3:$A$12,(COLUMN()+1)/3),12)</f>
        <v>Reigate Prio</v>
      </c>
      <c r="U2" s="153"/>
      <c r="V2" s="153"/>
      <c r="W2" s="153" t="str">
        <f t="shared" ref="W2" si="6">LEFT(INDEX($A$3:$A$12,(COLUMN()+1)/3),12)</f>
        <v>Royal Hollow</v>
      </c>
      <c r="X2" s="153"/>
      <c r="Y2" s="153"/>
      <c r="Z2" s="153" t="str">
        <f t="shared" ref="Z2" si="7">LEFT(INDEX($A$3:$A$12,(COLUMN()+1)/3),12)</f>
        <v>Welwyn</v>
      </c>
      <c r="AA2" s="153"/>
      <c r="AB2" s="153"/>
      <c r="AC2" s="153" t="str">
        <f t="shared" ref="AC2" si="8">LEFT(INDEX($A$3:$A$12,(COLUMN()+1)/3),12)</f>
        <v xml:space="preserve">West London </v>
      </c>
      <c r="AD2" s="153"/>
      <c r="AE2" s="153"/>
      <c r="AL2" s="129"/>
    </row>
    <row r="3" spans="1:38">
      <c r="A3" s="107" t="s">
        <v>29</v>
      </c>
      <c r="B3" s="59"/>
      <c r="C3" s="59"/>
      <c r="D3" s="74"/>
      <c r="E3" s="105" t="str">
        <f>IF(E79=0,"",IF(ISBLANK(INDEX(Div1Fixtures!$E$2:$E$199,E79)),"",INDEX(Div1Fixtures!$E$2:$E$199,E79)))</f>
        <v/>
      </c>
      <c r="F3" s="60">
        <f t="array" ref="F3">IF(E79=0,"",IF(ISBLANK(INDEX(Div1Fixtures!$E$2:$E$199,E79)),MAX(IF(ROW(Div1Fixtures!$B$2:$B$199)-1&gt;E79,0,Div1Fixtures!$B$2:$B$199)),"-"))</f>
        <v>41322</v>
      </c>
      <c r="G3" s="77" t="str">
        <f>IF(E79=0,"",IF(ISBLANK(INDEX(Div1Fixtures!$G$2:$G$199,E79)),"",INDEX(Div1Fixtures!$G$2:$G$199,E79)))</f>
        <v/>
      </c>
      <c r="H3" s="105">
        <f>IF(H79=0,"",IF(ISBLANK(INDEX(Div1Fixtures!$E$2:$E$199,H79)),"",INDEX(Div1Fixtures!$E$2:$E$199,H79)))</f>
        <v>5</v>
      </c>
      <c r="I3" s="60" t="str">
        <f t="array" ref="I3">IF(H79=0,"",IF(ISBLANK(INDEX(Div1Fixtures!$E$2:$E$199,H79)),MAX(IF(ROW(Div1Fixtures!$B$2:$B$199)-1&gt;H79,0,Div1Fixtures!$B$2:$B$199)),"-"))</f>
        <v>-</v>
      </c>
      <c r="J3" s="77">
        <f>IF(H79=0,"",IF(ISBLANK(INDEX(Div1Fixtures!$G$2:$G$199,H79)),"",INDEX(Div1Fixtures!$G$2:$G$199,H79)))</f>
        <v>17</v>
      </c>
      <c r="K3" s="105" t="str">
        <f>IF(K79=0,"",IF(ISBLANK(INDEX(Div1Fixtures!$E$2:$E$199,K79)),"",INDEX(Div1Fixtures!$E$2:$E$199,K79)))</f>
        <v/>
      </c>
      <c r="L3" s="60">
        <f t="array" ref="L3">IF(K79=0,"",IF(ISBLANK(INDEX(Div1Fixtures!$E$2:$E$199,K79)),MAX(IF(ROW(Div1Fixtures!$B$2:$B$199)-1&gt;K79,0,Div1Fixtures!$B$2:$B$199)),"-"))</f>
        <v>41294</v>
      </c>
      <c r="M3" s="77" t="str">
        <f>IF(K79=0,"",IF(ISBLANK(INDEX(Div1Fixtures!$G$2:$G$199,K79)),"",INDEX(Div1Fixtures!$G$2:$G$199,K79)))</f>
        <v/>
      </c>
      <c r="N3" s="105" t="str">
        <f>IF(N79=0,"",IF(ISBLANK(INDEX(Div1Fixtures!$E$2:$E$199,N79)),"",INDEX(Div1Fixtures!$E$2:$E$199,N79)))</f>
        <v/>
      </c>
      <c r="O3" s="60">
        <f t="array" ref="O3">IF(N79=0,"",IF(ISBLANK(INDEX(Div1Fixtures!$E$2:$E$199,N79)),MAX(IF(ROW(Div1Fixtures!$B$2:$B$199)-1&gt;N79,0,Div1Fixtures!$B$2:$B$199)),"-"))</f>
        <v>41238</v>
      </c>
      <c r="P3" s="77" t="str">
        <f>IF(N79=0,"",IF(ISBLANK(INDEX(Div1Fixtures!$G$2:$G$199,N79)),"",INDEX(Div1Fixtures!$G$2:$G$199,N79)))</f>
        <v/>
      </c>
      <c r="Q3" s="105" t="str">
        <f>IF(Q79=0,"",IF(ISBLANK(INDEX(Div1Fixtures!$E$2:$E$199,Q79)),"",INDEX(Div1Fixtures!$E$2:$E$199,Q79)))</f>
        <v/>
      </c>
      <c r="R3" s="60">
        <f t="array" ref="R3">IF(Q79=0,"",IF(ISBLANK(INDEX(Div1Fixtures!$E$2:$E$199,Q79)),MAX(IF(ROW(Div1Fixtures!$B$2:$B$199)-1&gt;Q79,0,Div1Fixtures!$B$2:$B$199)),"-"))</f>
        <v>41353</v>
      </c>
      <c r="S3" s="77" t="str">
        <f>IF(Q79=0,"",IF(ISBLANK(INDEX(Div1Fixtures!$G$2:$G$199,Q79)),"",INDEX(Div1Fixtures!$G$2:$G$199,Q79)))</f>
        <v/>
      </c>
      <c r="T3" s="105">
        <f>IF(T79=0,"",IF(ISBLANK(INDEX(Div1Fixtures!$E$2:$E$199,T79)),"",INDEX(Div1Fixtures!$E$2:$E$199,T79)))</f>
        <v>12</v>
      </c>
      <c r="U3" s="60" t="str">
        <f t="array" ref="U3">IF(T79=0,"",IF(ISBLANK(INDEX(Div1Fixtures!$E$2:$E$199,T79)),MAX(IF(ROW(Div1Fixtures!$B$2:$B$199)-1&gt;T79,0,Div1Fixtures!$B$2:$B$199)),"-"))</f>
        <v>-</v>
      </c>
      <c r="V3" s="77">
        <f>IF(T79=0,"",IF(ISBLANK(INDEX(Div1Fixtures!$G$2:$G$199,T79)),"",INDEX(Div1Fixtures!$G$2:$G$199,T79)))</f>
        <v>7</v>
      </c>
      <c r="W3" s="105">
        <f>IF(W79=0,"",IF(ISBLANK(INDEX(Div1Fixtures!$E$2:$E$199,W79)),"",INDEX(Div1Fixtures!$E$2:$E$199,W79)))</f>
        <v>10</v>
      </c>
      <c r="X3" s="60" t="str">
        <f t="array" ref="X3">IF(W79=0,"",IF(ISBLANK(INDEX(Div1Fixtures!$E$2:$E$199,W79)),MAX(IF(ROW(Div1Fixtures!$B$2:$B$199)-1&gt;W79,0,Div1Fixtures!$B$2:$B$199)),"-"))</f>
        <v>-</v>
      </c>
      <c r="Y3" s="77">
        <f>IF(W79=0,"",IF(ISBLANK(INDEX(Div1Fixtures!$G$2:$G$199,W79)),"",INDEX(Div1Fixtures!$G$2:$G$199,W79)))</f>
        <v>0</v>
      </c>
      <c r="Z3" s="105" t="str">
        <f>IF(Z79=0,"",IF(ISBLANK(INDEX(Div1Fixtures!$E$2:$E$199,Z79)),"",INDEX(Div1Fixtures!$E$2:$E$199,Z79)))</f>
        <v/>
      </c>
      <c r="AA3" s="60">
        <f t="array" ref="AA3">IF(Z79=0,"",IF(ISBLANK(INDEX(Div1Fixtures!$E$2:$E$199,Z79)),MAX(IF(ROW(Div1Fixtures!$B$2:$B$199)-1&gt;Z79,0,Div1Fixtures!$B$2:$B$199)),"-"))</f>
        <v>41308</v>
      </c>
      <c r="AB3" s="77" t="str">
        <f>IF(Z79=0,"",IF(ISBLANK(INDEX(Div1Fixtures!$G$2:$G$199,Z79)),"",INDEX(Div1Fixtures!$G$2:$G$199,Z79)))</f>
        <v/>
      </c>
      <c r="AC3" s="105" t="str">
        <f>IF(AC79=0,"",IF(ISBLANK(INDEX(Div1Fixtures!$E$2:$E$199,AC79)),"",INDEX(Div1Fixtures!$E$2:$E$199,AC79)))</f>
        <v/>
      </c>
      <c r="AD3" s="60">
        <f t="array" ref="AD3">IF(AC79=0,"",IF(ISBLANK(INDEX(Div1Fixtures!$E$2:$E$199,AC79)),MAX(IF(ROW(Div1Fixtures!$B$2:$B$199)-1&gt;AC79,0,Div1Fixtures!$B$2:$B$199)),"-"))</f>
        <v>41301</v>
      </c>
      <c r="AE3" s="77" t="str">
        <f>IF(AC79=0,"",IF(ISBLANK(INDEX(Div1Fixtures!$G$2:$G$199,AC79)),"",INDEX(Div1Fixtures!$G$2:$G$199,AC79)))</f>
        <v/>
      </c>
    </row>
    <row r="4" spans="1:38">
      <c r="A4" s="108" t="s">
        <v>35</v>
      </c>
      <c r="B4" s="105" t="str">
        <f>IF(B80=0,"",IF(ISBLANK(INDEX(Div1Fixtures!$E$2:$E$199,B80)),"",INDEX(Div1Fixtures!$E$2:$E$199,B80)))</f>
        <v/>
      </c>
      <c r="C4" s="60" t="str">
        <f t="array" ref="C4">IF(B80=0,"",IF(ISBLANK(INDEX(Div1Fixtures!$E$2:$E$199,B80)),MAX(IF(ROW(Div1Fixtures!$B$2:$B$199)-1&gt;B80,0,Div1Fixtures!$B$2:$B$199)),"-"))</f>
        <v/>
      </c>
      <c r="D4" s="75" t="str">
        <f>IF(B80=0,"",IF(ISBLANK(INDEX(Div1Fixtures!$G$2:$G$199,B80)),"",INDEX(Div1Fixtures!$G$2:$G$199,B80)))</f>
        <v/>
      </c>
      <c r="E4" s="59"/>
      <c r="F4" s="59"/>
      <c r="G4" s="78"/>
      <c r="H4" s="105" t="str">
        <f>IF(H80=0,"",IF(ISBLANK(INDEX(Div1Fixtures!$E$2:$E$199,H80)),"",INDEX(Div1Fixtures!$E$2:$E$199,H80)))</f>
        <v/>
      </c>
      <c r="I4" s="60">
        <f t="array" ref="I4">IF(H80=0,"",IF(ISBLANK(INDEX(Div1Fixtures!$E$2:$E$199,H80)),MAX(IF(ROW(Div1Fixtures!$B$2:$B$199)-1&gt;H80,0,Div1Fixtures!$B$2:$B$199)),"-"))</f>
        <v>41294</v>
      </c>
      <c r="J4" s="75" t="str">
        <f>IF(H80=0,"",IF(ISBLANK(INDEX(Div1Fixtures!$G$2:$G$199,H80)),"",INDEX(Div1Fixtures!$G$2:$G$199,H80)))</f>
        <v/>
      </c>
      <c r="K4" s="105" t="str">
        <f>IF(K80=0,"",IF(ISBLANK(INDEX(Div1Fixtures!$E$2:$E$199,K80)),"",INDEX(Div1Fixtures!$E$2:$E$199,K80)))</f>
        <v/>
      </c>
      <c r="L4" s="60">
        <f t="array" ref="L4">IF(K80=0,"",IF(ISBLANK(INDEX(Div1Fixtures!$E$2:$E$199,K80)),MAX(IF(ROW(Div1Fixtures!$B$2:$B$199)-1&gt;K80,0,Div1Fixtures!$B$2:$B$199)),"-"))</f>
        <v>41329</v>
      </c>
      <c r="M4" s="75" t="str">
        <f>IF(K80=0,"",IF(ISBLANK(INDEX(Div1Fixtures!$G$2:$G$199,K80)),"",INDEX(Div1Fixtures!$G$2:$G$199,K80)))</f>
        <v/>
      </c>
      <c r="N4" s="105" t="str">
        <f>IF(N80=0,"",IF(ISBLANK(INDEX(Div1Fixtures!$E$2:$E$199,N80)),"",INDEX(Div1Fixtures!$E$2:$E$199,N80)))</f>
        <v/>
      </c>
      <c r="O4" s="60">
        <f t="array" ref="O4">IF(N80=0,"",IF(ISBLANK(INDEX(Div1Fixtures!$E$2:$E$199,N80)),MAX(IF(ROW(Div1Fixtures!$B$2:$B$199)-1&gt;N80,0,Div1Fixtures!$B$2:$B$199)),"-"))</f>
        <v>41301</v>
      </c>
      <c r="P4" s="75" t="str">
        <f>IF(N80=0,"",IF(ISBLANK(INDEX(Div1Fixtures!$G$2:$G$199,N80)),"",INDEX(Div1Fixtures!$G$2:$G$199,N80)))</f>
        <v/>
      </c>
      <c r="Q4" s="105">
        <f>IF(Q80=0,"",IF(ISBLANK(INDEX(Div1Fixtures!$E$2:$E$199,Q80)),"",INDEX(Div1Fixtures!$E$2:$E$199,Q80)))</f>
        <v>5</v>
      </c>
      <c r="R4" s="60" t="str">
        <f t="array" ref="R4">IF(Q80=0,"",IF(ISBLANK(INDEX(Div1Fixtures!$E$2:$E$199,Q80)),MAX(IF(ROW(Div1Fixtures!$B$2:$B$199)-1&gt;Q80,0,Div1Fixtures!$B$2:$B$199)),"-"))</f>
        <v>-</v>
      </c>
      <c r="S4" s="75">
        <f>IF(Q80=0,"",IF(ISBLANK(INDEX(Div1Fixtures!$G$2:$G$199,Q80)),"",INDEX(Div1Fixtures!$G$2:$G$199,Q80)))</f>
        <v>14</v>
      </c>
      <c r="T4" s="105" t="str">
        <f>IF(T80=0,"",IF(ISBLANK(INDEX(Div1Fixtures!$E$2:$E$199,T80)),"",INDEX(Div1Fixtures!$E$2:$E$199,T80)))</f>
        <v/>
      </c>
      <c r="U4" s="60">
        <f t="array" ref="U4">IF(T80=0,"",IF(ISBLANK(INDEX(Div1Fixtures!$E$2:$E$199,T80)),MAX(IF(ROW(Div1Fixtures!$B$2:$B$199)-1&gt;T80,0,Div1Fixtures!$B$2:$B$199)),"-"))</f>
        <v>41308</v>
      </c>
      <c r="V4" s="75" t="str">
        <f>IF(T80=0,"",IF(ISBLANK(INDEX(Div1Fixtures!$G$2:$G$199,T80)),"",INDEX(Div1Fixtures!$G$2:$G$199,T80)))</f>
        <v/>
      </c>
      <c r="W4" s="105">
        <f>IF(W80=0,"",IF(ISBLANK(INDEX(Div1Fixtures!$E$2:$E$199,W80)),"",INDEX(Div1Fixtures!$E$2:$E$199,W80)))</f>
        <v>21</v>
      </c>
      <c r="X4" s="60" t="str">
        <f t="array" ref="X4">IF(W80=0,"",IF(ISBLANK(INDEX(Div1Fixtures!$E$2:$E$199,W80)),MAX(IF(ROW(Div1Fixtures!$B$2:$B$199)-1&gt;W80,0,Div1Fixtures!$B$2:$B$199)),"-"))</f>
        <v>-</v>
      </c>
      <c r="Y4" s="75">
        <f>IF(W80=0,"",IF(ISBLANK(INDEX(Div1Fixtures!$G$2:$G$199,W80)),"",INDEX(Div1Fixtures!$G$2:$G$199,W80)))</f>
        <v>3</v>
      </c>
      <c r="Z4" s="105" t="str">
        <f>IF(Z80=0,"",IF(ISBLANK(INDEX(Div1Fixtures!$E$2:$E$199,Z80)),"",INDEX(Div1Fixtures!$E$2:$E$199,Z80)))</f>
        <v/>
      </c>
      <c r="AA4" s="60">
        <f t="array" ref="AA4">IF(Z80=0,"",IF(ISBLANK(INDEX(Div1Fixtures!$E$2:$E$199,Z80)),MAX(IF(ROW(Div1Fixtures!$B$2:$B$199)-1&gt;Z80,0,Div1Fixtures!$B$2:$B$199)),"-"))</f>
        <v>41238</v>
      </c>
      <c r="AB4" s="75" t="str">
        <f>IF(Z80=0,"",IF(ISBLANK(INDEX(Div1Fixtures!$G$2:$G$199,Z80)),"",INDEX(Div1Fixtures!$G$2:$G$199,Z80)))</f>
        <v/>
      </c>
      <c r="AC4" s="105" t="str">
        <f>IF(AC80=0,"",IF(ISBLANK(INDEX(Div1Fixtures!$E$2:$E$199,AC80)),"",INDEX(Div1Fixtures!$E$2:$E$199,AC80)))</f>
        <v/>
      </c>
      <c r="AD4" s="60">
        <f t="array" ref="AD4">IF(AC80=0,"",IF(ISBLANK(INDEX(Div1Fixtures!$E$2:$E$199,AC80)),MAX(IF(ROW(Div1Fixtures!$B$2:$B$199)-1&gt;AC80,0,Div1Fixtures!$B$2:$B$199)),"-"))</f>
        <v>41353</v>
      </c>
      <c r="AE4" s="75" t="str">
        <f>IF(AC80=0,"",IF(ISBLANK(INDEX(Div1Fixtures!$G$2:$G$199,AC80)),"",INDEX(Div1Fixtures!$G$2:$G$199,AC80)))</f>
        <v/>
      </c>
    </row>
    <row r="5" spans="1:38">
      <c r="A5" s="108" t="s">
        <v>31</v>
      </c>
      <c r="B5" s="105" t="str">
        <f>IF(B81=0,"",IF(ISBLANK(INDEX(Div1Fixtures!$E$2:$E$199,B81)),"",INDEX(Div1Fixtures!$E$2:$E$199,B81)))</f>
        <v/>
      </c>
      <c r="C5" s="60">
        <f t="array" ref="C5">IF(B81=0,"",IF(ISBLANK(INDEX(Div1Fixtures!$E$2:$E$199,B81)),MAX(IF(ROW(Div1Fixtures!$B$2:$B$199)-1&gt;B81,0,Div1Fixtures!$B$2:$B$199)),"-"))</f>
        <v>41336</v>
      </c>
      <c r="D5" s="75" t="str">
        <f>IF(B81=0,"",IF(ISBLANK(INDEX(Div1Fixtures!$G$2:$G$199,B81)),"",INDEX(Div1Fixtures!$G$2:$G$199,B81)))</f>
        <v/>
      </c>
      <c r="E5" s="105">
        <f>IF(E81=0,"",IF(ISBLANK(INDEX(Div1Fixtures!$E$2:$E$199,E81)),"",INDEX(Div1Fixtures!$E$2:$E$199,E81)))</f>
        <v>5</v>
      </c>
      <c r="F5" s="60" t="str">
        <f t="array" ref="F5">IF(E81=0,"",IF(ISBLANK(INDEX(Div1Fixtures!$E$2:$E$199,E81)),MAX(IF(ROW(Div1Fixtures!$B$2:$B$199)-1&gt;E81,0,Div1Fixtures!$B$2:$B$199)),"-"))</f>
        <v>-</v>
      </c>
      <c r="G5" s="75">
        <f>IF(E81=0,"",IF(ISBLANK(INDEX(Div1Fixtures!$G$2:$G$199,E81)),"",INDEX(Div1Fixtures!$G$2:$G$199,E81)))</f>
        <v>15</v>
      </c>
      <c r="H5" s="59"/>
      <c r="I5" s="59"/>
      <c r="J5" s="78"/>
      <c r="K5" s="105">
        <f>IF(K81=0,"",IF(ISBLANK(INDEX(Div1Fixtures!$E$2:$E$199,K81)),"",INDEX(Div1Fixtures!$E$2:$E$199,K81)))</f>
        <v>9</v>
      </c>
      <c r="L5" s="60" t="str">
        <f t="array" ref="L5">IF(K81=0,"",IF(ISBLANK(INDEX(Div1Fixtures!$E$2:$E$199,K81)),MAX(IF(ROW(Div1Fixtures!$B$2:$B$199)-1&gt;K81,0,Div1Fixtures!$B$2:$B$199)),"-"))</f>
        <v>-</v>
      </c>
      <c r="M5" s="75">
        <f>IF(K81=0,"",IF(ISBLANK(INDEX(Div1Fixtures!$G$2:$G$199,K81)),"",INDEX(Div1Fixtures!$G$2:$G$199,K81)))</f>
        <v>0</v>
      </c>
      <c r="N5" s="105" t="str">
        <f>IF(N81=0,"",IF(ISBLANK(INDEX(Div1Fixtures!$E$2:$E$199,N81)),"",INDEX(Div1Fixtures!$E$2:$E$199,N81)))</f>
        <v/>
      </c>
      <c r="O5" s="60">
        <f t="array" ref="O5">IF(N81=0,"",IF(ISBLANK(INDEX(Div1Fixtures!$E$2:$E$199,N81)),MAX(IF(ROW(Div1Fixtures!$B$2:$B$199)-1&gt;N81,0,Div1Fixtures!$B$2:$B$199)),"-"))</f>
        <v>41315</v>
      </c>
      <c r="P5" s="75" t="str">
        <f>IF(N81=0,"",IF(ISBLANK(INDEX(Div1Fixtures!$G$2:$G$199,N81)),"",INDEX(Div1Fixtures!$G$2:$G$199,N81)))</f>
        <v/>
      </c>
      <c r="Q5" s="105">
        <f>IF(Q81=0,"",IF(ISBLANK(INDEX(Div1Fixtures!$E$2:$E$199,Q81)),"",INDEX(Div1Fixtures!$E$2:$E$199,Q81)))</f>
        <v>9</v>
      </c>
      <c r="R5" s="60" t="str">
        <f t="array" ref="R5">IF(Q81=0,"",IF(ISBLANK(INDEX(Div1Fixtures!$E$2:$E$199,Q81)),MAX(IF(ROW(Div1Fixtures!$B$2:$B$199)-1&gt;Q81,0,Div1Fixtures!$B$2:$B$199)),"-"))</f>
        <v>-</v>
      </c>
      <c r="S5" s="75">
        <f>IF(Q81=0,"",IF(ISBLANK(INDEX(Div1Fixtures!$G$2:$G$199,Q81)),"",INDEX(Div1Fixtures!$G$2:$G$199,Q81)))</f>
        <v>0</v>
      </c>
      <c r="T5" s="105" t="str">
        <f>IF(T81=0,"",IF(ISBLANK(INDEX(Div1Fixtures!$E$2:$E$199,T81)),"",INDEX(Div1Fixtures!$E$2:$E$199,T81)))</f>
        <v/>
      </c>
      <c r="U5" s="60">
        <f t="array" ref="U5">IF(T81=0,"",IF(ISBLANK(INDEX(Div1Fixtures!$E$2:$E$199,T81)),MAX(IF(ROW(Div1Fixtures!$B$2:$B$199)-1&gt;T81,0,Div1Fixtures!$B$2:$B$199)),"-"))</f>
        <v>41238</v>
      </c>
      <c r="V5" s="75" t="str">
        <f>IF(T81=0,"",IF(ISBLANK(INDEX(Div1Fixtures!$G$2:$G$199,T81)),"",INDEX(Div1Fixtures!$G$2:$G$199,T81)))</f>
        <v/>
      </c>
      <c r="W5" s="105" t="str">
        <f>IF(W81=0,"",IF(ISBLANK(INDEX(Div1Fixtures!$E$2:$E$199,W81)),"",INDEX(Div1Fixtures!$E$2:$E$199,W81)))</f>
        <v/>
      </c>
      <c r="X5" s="60">
        <f t="array" ref="X5">IF(W81=0,"",IF(ISBLANK(INDEX(Div1Fixtures!$E$2:$E$199,W81)),MAX(IF(ROW(Div1Fixtures!$B$2:$B$199)-1&gt;W81,0,Div1Fixtures!$B$2:$B$199)),"-"))</f>
        <v>41353</v>
      </c>
      <c r="Y5" s="75" t="str">
        <f>IF(W81=0,"",IF(ISBLANK(INDEX(Div1Fixtures!$G$2:$G$199,W81)),"",INDEX(Div1Fixtures!$G$2:$G$199,W81)))</f>
        <v/>
      </c>
      <c r="Z5" s="105">
        <f>IF(Z81=0,"",IF(ISBLANK(INDEX(Div1Fixtures!$E$2:$E$199,Z81)),"",INDEX(Div1Fixtures!$E$2:$E$199,Z81)))</f>
        <v>32</v>
      </c>
      <c r="AA5" s="60" t="str">
        <f t="array" ref="AA5">IF(Z81=0,"",IF(ISBLANK(INDEX(Div1Fixtures!$E$2:$E$199,Z81)),MAX(IF(ROW(Div1Fixtures!$B$2:$B$199)-1&gt;Z81,0,Div1Fixtures!$B$2:$B$199)),"-"))</f>
        <v>-</v>
      </c>
      <c r="AB5" s="75">
        <f>IF(Z81=0,"",IF(ISBLANK(INDEX(Div1Fixtures!$G$2:$G$199,Z81)),"",INDEX(Div1Fixtures!$G$2:$G$199,Z81)))</f>
        <v>1</v>
      </c>
      <c r="AC5" s="105" t="str">
        <f>IF(AC81=0,"",IF(ISBLANK(INDEX(Div1Fixtures!$E$2:$E$199,AC81)),"",INDEX(Div1Fixtures!$E$2:$E$199,AC81)))</f>
        <v/>
      </c>
      <c r="AD5" s="60">
        <f t="array" ref="AD5">IF(AC81=0,"",IF(ISBLANK(INDEX(Div1Fixtures!$E$2:$E$199,AC81)),MAX(IF(ROW(Div1Fixtures!$B$2:$B$199)-1&gt;AC81,0,Div1Fixtures!$B$2:$B$199)),"-"))</f>
        <v>41322</v>
      </c>
      <c r="AE5" s="75" t="str">
        <f>IF(AC81=0,"",IF(ISBLANK(INDEX(Div1Fixtures!$G$2:$G$199,AC81)),"",INDEX(Div1Fixtures!$G$2:$G$199,AC81)))</f>
        <v/>
      </c>
    </row>
    <row r="6" spans="1:38">
      <c r="A6" s="108" t="s">
        <v>30</v>
      </c>
      <c r="B6" s="105">
        <f>IF(B82=0,"",IF(ISBLANK(INDEX(Div1Fixtures!$E$2:$E$199,B82)),"",INDEX(Div1Fixtures!$E$2:$E$199,B82)))</f>
        <v>5</v>
      </c>
      <c r="C6" s="60" t="str">
        <f t="array" ref="C6">IF(B82=0,"",IF(ISBLANK(INDEX(Div1Fixtures!$E$2:$E$199,B82)),MAX(IF(ROW(Div1Fixtures!$B$2:$B$199)-1&gt;B82,0,Div1Fixtures!$B$2:$B$199)),"-"))</f>
        <v>-</v>
      </c>
      <c r="D6" s="75">
        <f>IF(B82=0,"",IF(ISBLANK(INDEX(Div1Fixtures!$G$2:$G$199,B82)),"",INDEX(Div1Fixtures!$G$2:$G$199,B82)))</f>
        <v>19</v>
      </c>
      <c r="E6" s="105" t="str">
        <f>IF(E82=0,"",IF(ISBLANK(INDEX(Div1Fixtures!$E$2:$E$199,E82)),"",INDEX(Div1Fixtures!$E$2:$E$199,E82)))</f>
        <v>cl</v>
      </c>
      <c r="F6" s="60" t="str">
        <f t="array" ref="F6">IF(E82=0,"",IF(ISBLANK(INDEX(Div1Fixtures!$E$2:$E$199,E82)),MAX(IF(ROW(Div1Fixtures!$B$2:$B$199)-1&gt;E82,0,Div1Fixtures!$B$2:$B$199)),"-"))</f>
        <v>-</v>
      </c>
      <c r="G6" s="75" t="str">
        <f>IF(E82=0,"",IF(ISBLANK(INDEX(Div1Fixtures!$G$2:$G$199,E82)),"",INDEX(Div1Fixtures!$G$2:$G$199,E82)))</f>
        <v>cw</v>
      </c>
      <c r="H6" s="105" t="str">
        <f>IF(H82=0,"",IF(ISBLANK(INDEX(Div1Fixtures!$E$2:$E$199,H82)),"",INDEX(Div1Fixtures!$E$2:$E$199,H82)))</f>
        <v/>
      </c>
      <c r="I6" s="60">
        <f t="array" ref="I6">IF(H82=0,"",IF(ISBLANK(INDEX(Div1Fixtures!$E$2:$E$199,H82)),MAX(IF(ROW(Div1Fixtures!$B$2:$B$199)-1&gt;H82,0,Div1Fixtures!$B$2:$B$199)),"-"))</f>
        <v>41301</v>
      </c>
      <c r="J6" s="75" t="str">
        <f>IF(H82=0,"",IF(ISBLANK(INDEX(Div1Fixtures!$G$2:$G$199,H82)),"",INDEX(Div1Fixtures!$G$2:$G$199,H82)))</f>
        <v/>
      </c>
      <c r="K6" s="59"/>
      <c r="L6" s="59"/>
      <c r="M6" s="78"/>
      <c r="N6" s="105" t="str">
        <f>IF(N82=0,"",IF(ISBLANK(INDEX(Div1Fixtures!$E$2:$E$199,N82)),"",INDEX(Div1Fixtures!$E$2:$E$199,N82)))</f>
        <v/>
      </c>
      <c r="O6" s="60">
        <f t="array" ref="O6">IF(N82=0,"",IF(ISBLANK(INDEX(Div1Fixtures!$E$2:$E$199,N82)),MAX(IF(ROW(Div1Fixtures!$B$2:$B$199)-1&gt;N82,0,Div1Fixtures!$B$2:$B$199)),"-"))</f>
        <v>41322</v>
      </c>
      <c r="P6" s="75" t="str">
        <f>IF(N82=0,"",IF(ISBLANK(INDEX(Div1Fixtures!$G$2:$G$199,N82)),"",INDEX(Div1Fixtures!$G$2:$G$199,N82)))</f>
        <v/>
      </c>
      <c r="Q6" s="105" t="str">
        <f>IF(Q82=0,"",IF(ISBLANK(INDEX(Div1Fixtures!$E$2:$E$199,Q82)),"",INDEX(Div1Fixtures!$E$2:$E$199,Q82)))</f>
        <v/>
      </c>
      <c r="R6" s="60">
        <f t="array" ref="R6">IF(Q82=0,"",IF(ISBLANK(INDEX(Div1Fixtures!$E$2:$E$199,Q82)),MAX(IF(ROW(Div1Fixtures!$B$2:$B$199)-1&gt;Q82,0,Div1Fixtures!$B$2:$B$199)),"-"))</f>
        <v>41238</v>
      </c>
      <c r="S6" s="75" t="str">
        <f>IF(Q82=0,"",IF(ISBLANK(INDEX(Div1Fixtures!$G$2:$G$199,Q82)),"",INDEX(Div1Fixtures!$G$2:$G$199,Q82)))</f>
        <v/>
      </c>
      <c r="T6" s="105" t="str">
        <f>IF(T82=0,"",IF(ISBLANK(INDEX(Div1Fixtures!$E$2:$E$199,T82)),"",INDEX(Div1Fixtures!$E$2:$E$199,T82)))</f>
        <v/>
      </c>
      <c r="U6" s="60">
        <f t="array" ref="U6">IF(T82=0,"",IF(ISBLANK(INDEX(Div1Fixtures!$E$2:$E$199,T82)),MAX(IF(ROW(Div1Fixtures!$B$2:$B$199)-1&gt;T82,0,Div1Fixtures!$B$2:$B$199)),"-"))</f>
        <v>41353</v>
      </c>
      <c r="V6" s="75" t="str">
        <f>IF(T82=0,"",IF(ISBLANK(INDEX(Div1Fixtures!$G$2:$G$199,T82)),"",INDEX(Div1Fixtures!$G$2:$G$199,T82)))</f>
        <v/>
      </c>
      <c r="W6" s="105" t="str">
        <f>IF(W82=0,"",IF(ISBLANK(INDEX(Div1Fixtures!$E$2:$E$199,W82)),"",INDEX(Div1Fixtures!$E$2:$E$199,W82)))</f>
        <v/>
      </c>
      <c r="X6" s="60">
        <f t="array" ref="X6">IF(W82=0,"",IF(ISBLANK(INDEX(Div1Fixtures!$E$2:$E$199,W82)),MAX(IF(ROW(Div1Fixtures!$B$2:$B$199)-1&gt;W82,0,Div1Fixtures!$B$2:$B$199)),"-"))</f>
        <v>41336</v>
      </c>
      <c r="Y6" s="75" t="str">
        <f>IF(W82=0,"",IF(ISBLANK(INDEX(Div1Fixtures!$G$2:$G$199,W82)),"",INDEX(Div1Fixtures!$G$2:$G$199,W82)))</f>
        <v/>
      </c>
      <c r="Z6" s="105" t="str">
        <f>IF(Z82=0,"",IF(ISBLANK(INDEX(Div1Fixtures!$E$2:$E$199,Z82)),"",INDEX(Div1Fixtures!$E$2:$E$199,Z82)))</f>
        <v>cl</v>
      </c>
      <c r="AA6" s="60" t="str">
        <f t="array" ref="AA6">IF(Z82=0,"",IF(ISBLANK(INDEX(Div1Fixtures!$E$2:$E$199,Z82)),MAX(IF(ROW(Div1Fixtures!$B$2:$B$199)-1&gt;Z82,0,Div1Fixtures!$B$2:$B$199)),"-"))</f>
        <v>-</v>
      </c>
      <c r="AB6" s="75" t="str">
        <f>IF(Z82=0,"",IF(ISBLANK(INDEX(Div1Fixtures!$G$2:$G$199,Z82)),"",INDEX(Div1Fixtures!$G$2:$G$199,Z82)))</f>
        <v>cw</v>
      </c>
      <c r="AC6" s="105">
        <f>IF(AC82=0,"",IF(ISBLANK(INDEX(Div1Fixtures!$E$2:$E$199,AC82)),"",INDEX(Div1Fixtures!$E$2:$E$199,AC82)))</f>
        <v>5</v>
      </c>
      <c r="AD6" s="60" t="str">
        <f t="array" ref="AD6">IF(AC82=0,"",IF(ISBLANK(INDEX(Div1Fixtures!$E$2:$E$199,AC82)),MAX(IF(ROW(Div1Fixtures!$B$2:$B$199)-1&gt;AC82,0,Div1Fixtures!$B$2:$B$199)),"-"))</f>
        <v>-</v>
      </c>
      <c r="AE6" s="75">
        <f>IF(AC82=0,"",IF(ISBLANK(INDEX(Div1Fixtures!$G$2:$G$199,AC82)),"",INDEX(Div1Fixtures!$G$2:$G$199,AC82)))</f>
        <v>11</v>
      </c>
    </row>
    <row r="7" spans="1:38">
      <c r="A7" s="108" t="s">
        <v>37</v>
      </c>
      <c r="B7" s="105" t="str">
        <f>IF(B83=0,"",IF(ISBLANK(INDEX(Div1Fixtures!$E$2:$E$199,B83)),"",INDEX(Div1Fixtures!$E$2:$E$199,B83)))</f>
        <v/>
      </c>
      <c r="C7" s="60">
        <f t="array" ref="C7">IF(B83=0,"",IF(ISBLANK(INDEX(Div1Fixtures!$E$2:$E$199,B83)),MAX(IF(ROW(Div1Fixtures!$B$2:$B$199)-1&gt;B83,0,Div1Fixtures!$B$2:$B$199)),"-"))</f>
        <v>41350</v>
      </c>
      <c r="D7" s="75" t="str">
        <f>IF(B83=0,"",IF(ISBLANK(INDEX(Div1Fixtures!$G$2:$G$199,B83)),"",INDEX(Div1Fixtures!$G$2:$G$199,B83)))</f>
        <v/>
      </c>
      <c r="E7" s="105">
        <f>IF(E83=0,"",IF(ISBLANK(INDEX(Div1Fixtures!$E$2:$E$199,E83)),"",INDEX(Div1Fixtures!$E$2:$E$199,E83)))</f>
        <v>6</v>
      </c>
      <c r="F7" s="60" t="str">
        <f t="array" ref="F7">IF(E83=0,"",IF(ISBLANK(INDEX(Div1Fixtures!$E$2:$E$199,E83)),MAX(IF(ROW(Div1Fixtures!$B$2:$B$199)-1&gt;E83,0,Div1Fixtures!$B$2:$B$199)),"-"))</f>
        <v>-</v>
      </c>
      <c r="G7" s="75">
        <f>IF(E83=0,"",IF(ISBLANK(INDEX(Div1Fixtures!$G$2:$G$199,E83)),"",INDEX(Div1Fixtures!$G$2:$G$199,E83)))</f>
        <v>15</v>
      </c>
      <c r="H7" s="105">
        <f>IF(H83=0,"",IF(ISBLANK(INDEX(Div1Fixtures!$E$2:$E$199,H83)),"",INDEX(Div1Fixtures!$E$2:$E$199,H83)))</f>
        <v>4</v>
      </c>
      <c r="I7" s="60" t="str">
        <f t="array" ref="I7">IF(H83=0,"",IF(ISBLANK(INDEX(Div1Fixtures!$E$2:$E$199,H83)),MAX(IF(ROW(Div1Fixtures!$B$2:$B$199)-1&gt;H83,0,Div1Fixtures!$B$2:$B$199)),"-"))</f>
        <v>-</v>
      </c>
      <c r="J7" s="75">
        <f>IF(H83=0,"",IF(ISBLANK(INDEX(Div1Fixtures!$G$2:$G$199,H83)),"",INDEX(Div1Fixtures!$G$2:$G$199,H83)))</f>
        <v>12</v>
      </c>
      <c r="K7" s="105" t="str">
        <f>IF(K83=0,"",IF(ISBLANK(INDEX(Div1Fixtures!$E$2:$E$199,K83)),"",INDEX(Div1Fixtures!$E$2:$E$199,K83)))</f>
        <v>cw</v>
      </c>
      <c r="L7" s="60" t="str">
        <f t="array" ref="L7">IF(K83=0,"",IF(ISBLANK(INDEX(Div1Fixtures!$E$2:$E$199,K83)),MAX(IF(ROW(Div1Fixtures!$B$2:$B$199)-1&gt;K83,0,Div1Fixtures!$B$2:$B$199)),"-"))</f>
        <v>-</v>
      </c>
      <c r="M7" s="75" t="str">
        <f>IF(K83=0,"",IF(ISBLANK(INDEX(Div1Fixtures!$G$2:$G$199,K83)),"",INDEX(Div1Fixtures!$G$2:$G$199,K83)))</f>
        <v>cl</v>
      </c>
      <c r="N7" s="59"/>
      <c r="O7" s="59"/>
      <c r="P7" s="78"/>
      <c r="Q7" s="105" t="str">
        <f>IF(Q83=0,"",IF(ISBLANK(INDEX(Div1Fixtures!$E$2:$E$199,Q83)),"",INDEX(Div1Fixtures!$E$2:$E$199,Q83)))</f>
        <v/>
      </c>
      <c r="R7" s="60">
        <f t="array" ref="R7">IF(Q83=0,"",IF(ISBLANK(INDEX(Div1Fixtures!$E$2:$E$199,Q83)),MAX(IF(ROW(Div1Fixtures!$B$2:$B$199)-1&gt;Q83,0,Div1Fixtures!$B$2:$B$199)),"-"))</f>
        <v>41329</v>
      </c>
      <c r="S7" s="75" t="str">
        <f>IF(Q83=0,"",IF(ISBLANK(INDEX(Div1Fixtures!$G$2:$G$199,Q83)),"",INDEX(Div1Fixtures!$G$2:$G$199,Q83)))</f>
        <v/>
      </c>
      <c r="T7" s="105" t="str">
        <f>IF(T83=0,"",IF(ISBLANK(INDEX(Div1Fixtures!$E$2:$E$199,T83)),"",INDEX(Div1Fixtures!$E$2:$E$199,T83)))</f>
        <v/>
      </c>
      <c r="U7" s="60">
        <f t="array" ref="U7">IF(T83=0,"",IF(ISBLANK(INDEX(Div1Fixtures!$E$2:$E$199,T83)),MAX(IF(ROW(Div1Fixtures!$B$2:$B$199)-1&gt;T83,0,Div1Fixtures!$B$2:$B$199)),"-"))</f>
        <v>41336</v>
      </c>
      <c r="V7" s="75" t="str">
        <f>IF(T83=0,"",IF(ISBLANK(INDEX(Div1Fixtures!$G$2:$G$199,T83)),"",INDEX(Div1Fixtures!$G$2:$G$199,T83)))</f>
        <v/>
      </c>
      <c r="W7" s="105" t="str">
        <f>IF(W83=0,"",IF(ISBLANK(INDEX(Div1Fixtures!$E$2:$E$199,W83)),"",INDEX(Div1Fixtures!$E$2:$E$199,W83)))</f>
        <v/>
      </c>
      <c r="X7" s="60">
        <f t="array" ref="X7">IF(W83=0,"",IF(ISBLANK(INDEX(Div1Fixtures!$E$2:$E$199,W83)),MAX(IF(ROW(Div1Fixtures!$B$2:$B$199)-1&gt;W83,0,Div1Fixtures!$B$2:$B$199)),"-"))</f>
        <v>41308</v>
      </c>
      <c r="Y7" s="75" t="str">
        <f>IF(W83=0,"",IF(ISBLANK(INDEX(Div1Fixtures!$G$2:$G$199,W83)),"",INDEX(Div1Fixtures!$G$2:$G$199,W83)))</f>
        <v/>
      </c>
      <c r="Z7" s="105">
        <f>IF(Z83=0,"",IF(ISBLANK(INDEX(Div1Fixtures!$E$2:$E$199,Z83)),"",INDEX(Div1Fixtures!$E$2:$E$199,Z83)))</f>
        <v>18</v>
      </c>
      <c r="AA7" s="60" t="str">
        <f t="array" ref="AA7">IF(Z83=0,"",IF(ISBLANK(INDEX(Div1Fixtures!$E$2:$E$199,Z83)),MAX(IF(ROW(Div1Fixtures!$B$2:$B$199)-1&gt;Z83,0,Div1Fixtures!$B$2:$B$199)),"-"))</f>
        <v>-</v>
      </c>
      <c r="AB7" s="75">
        <f>IF(Z83=0,"",IF(ISBLANK(INDEX(Div1Fixtures!$G$2:$G$199,Z83)),"",INDEX(Div1Fixtures!$G$2:$G$199,Z83)))</f>
        <v>2</v>
      </c>
      <c r="AC7" s="105">
        <f>IF(AC83=0,"",IF(ISBLANK(INDEX(Div1Fixtures!$E$2:$E$199,AC83)),"",INDEX(Div1Fixtures!$E$2:$E$199,AC83)))</f>
        <v>13</v>
      </c>
      <c r="AD7" s="60" t="str">
        <f t="array" ref="AD7">IF(AC83=0,"",IF(ISBLANK(INDEX(Div1Fixtures!$E$2:$E$199,AC83)),MAX(IF(ROW(Div1Fixtures!$B$2:$B$199)-1&gt;AC83,0,Div1Fixtures!$B$2:$B$199)),"-"))</f>
        <v>-</v>
      </c>
      <c r="AE7" s="75">
        <f>IF(AC83=0,"",IF(ISBLANK(INDEX(Div1Fixtures!$G$2:$G$199,AC83)),"",INDEX(Div1Fixtures!$G$2:$G$199,AC83)))</f>
        <v>9</v>
      </c>
    </row>
    <row r="8" spans="1:38">
      <c r="A8" s="108" t="s">
        <v>36</v>
      </c>
      <c r="B8" s="105">
        <f>IF(B84=0,"",IF(ISBLANK(INDEX(Div1Fixtures!$E$2:$E$199,B84)),"",INDEX(Div1Fixtures!$E$2:$E$199,B84)))</f>
        <v>12</v>
      </c>
      <c r="C8" s="60" t="str">
        <f t="array" ref="C8">IF(B84=0,"",IF(ISBLANK(INDEX(Div1Fixtures!$E$2:$E$199,B84)),MAX(IF(ROW(Div1Fixtures!$B$2:$B$199)-1&gt;B84,0,Div1Fixtures!$B$2:$B$199)),"-"))</f>
        <v>-</v>
      </c>
      <c r="D8" s="75">
        <f>IF(B84=0,"",IF(ISBLANK(INDEX(Div1Fixtures!$G$2:$G$199,B84)),"",INDEX(Div1Fixtures!$G$2:$G$199,B84)))</f>
        <v>6</v>
      </c>
      <c r="E8" s="105" t="str">
        <f>IF(E84=0,"",IF(ISBLANK(INDEX(Div1Fixtures!$E$2:$E$199,E84)),"",INDEX(Div1Fixtures!$E$2:$E$199,E84)))</f>
        <v/>
      </c>
      <c r="F8" s="60">
        <f t="array" ref="F8">IF(E84=0,"",IF(ISBLANK(INDEX(Div1Fixtures!$E$2:$E$199,E84)),MAX(IF(ROW(Div1Fixtures!$B$2:$B$199)-1&gt;E84,0,Div1Fixtures!$B$2:$B$199)),"-"))</f>
        <v>41336</v>
      </c>
      <c r="G8" s="75" t="str">
        <f>IF(E84=0,"",IF(ISBLANK(INDEX(Div1Fixtures!$G$2:$G$199,E84)),"",INDEX(Div1Fixtures!$G$2:$G$199,E84)))</f>
        <v/>
      </c>
      <c r="H8" s="105" t="str">
        <f>IF(H84=0,"",IF(ISBLANK(INDEX(Div1Fixtures!$E$2:$E$199,H84)),"",INDEX(Div1Fixtures!$E$2:$E$199,H84)))</f>
        <v/>
      </c>
      <c r="I8" s="60">
        <f t="array" ref="I8">IF(H84=0,"",IF(ISBLANK(INDEX(Div1Fixtures!$E$2:$E$199,H84)),MAX(IF(ROW(Div1Fixtures!$B$2:$B$199)-1&gt;H84,0,Div1Fixtures!$B$2:$B$199)),"-"))</f>
        <v>41308</v>
      </c>
      <c r="J8" s="75" t="str">
        <f>IF(H84=0,"",IF(ISBLANK(INDEX(Div1Fixtures!$G$2:$G$199,H84)),"",INDEX(Div1Fixtures!$G$2:$G$199,H84)))</f>
        <v/>
      </c>
      <c r="K8" s="105" t="str">
        <f>IF(K84=0,"",IF(ISBLANK(INDEX(Div1Fixtures!$E$2:$E$199,K84)),"",INDEX(Div1Fixtures!$E$2:$E$199,K84)))</f>
        <v/>
      </c>
      <c r="L8" s="60">
        <f t="array" ref="L8">IF(K84=0,"",IF(ISBLANK(INDEX(Div1Fixtures!$E$2:$E$199,K84)),MAX(IF(ROW(Div1Fixtures!$B$2:$B$199)-1&gt;K84,0,Div1Fixtures!$B$2:$B$199)),"-"))</f>
        <v>41350</v>
      </c>
      <c r="M8" s="75" t="str">
        <f>IF(K84=0,"",IF(ISBLANK(INDEX(Div1Fixtures!$G$2:$G$199,K84)),"",INDEX(Div1Fixtures!$G$2:$G$199,K84)))</f>
        <v/>
      </c>
      <c r="N8" s="105" t="str">
        <f>IF(N84=0,"",IF(ISBLANK(INDEX(Div1Fixtures!$E$2:$E$199,N84)),"",INDEX(Div1Fixtures!$E$2:$E$199,N84)))</f>
        <v>cl</v>
      </c>
      <c r="O8" s="60" t="str">
        <f t="array" ref="O8">IF(N84=0,"",IF(ISBLANK(INDEX(Div1Fixtures!$E$2:$E$199,N84)),MAX(IF(ROW(Div1Fixtures!$B$2:$B$199)-1&gt;N84,0,Div1Fixtures!$B$2:$B$199)),"-"))</f>
        <v>-</v>
      </c>
      <c r="P8" s="75" t="str">
        <f>IF(N84=0,"",IF(ISBLANK(INDEX(Div1Fixtures!$G$2:$G$199,N84)),"",INDEX(Div1Fixtures!$G$2:$G$199,N84)))</f>
        <v>cw</v>
      </c>
      <c r="Q8" s="59"/>
      <c r="R8" s="59"/>
      <c r="S8" s="78"/>
      <c r="T8" s="105" t="str">
        <f>IF(T84=0,"",IF(ISBLANK(INDEX(Div1Fixtures!$E$2:$E$199,T84)),"",INDEX(Div1Fixtures!$E$2:$E$199,T84)))</f>
        <v/>
      </c>
      <c r="U8" s="60">
        <f t="array" ref="U8">IF(T84=0,"",IF(ISBLANK(INDEX(Div1Fixtures!$E$2:$E$199,T84)),MAX(IF(ROW(Div1Fixtures!$B$2:$B$199)-1&gt;T84,0,Div1Fixtures!$B$2:$B$199)),"-"))</f>
        <v>41322</v>
      </c>
      <c r="V8" s="75" t="str">
        <f>IF(T84=0,"",IF(ISBLANK(INDEX(Div1Fixtures!$G$2:$G$199,T84)),"",INDEX(Div1Fixtures!$G$2:$G$199,T84)))</f>
        <v/>
      </c>
      <c r="W8" s="105">
        <f>IF(W84=0,"",IF(ISBLANK(INDEX(Div1Fixtures!$E$2:$E$199,W84)),"",INDEX(Div1Fixtures!$E$2:$E$199,W84)))</f>
        <v>16</v>
      </c>
      <c r="X8" s="60" t="str">
        <f t="array" ref="X8">IF(W84=0,"",IF(ISBLANK(INDEX(Div1Fixtures!$E$2:$E$199,W84)),MAX(IF(ROW(Div1Fixtures!$B$2:$B$199)-1&gt;W84,0,Div1Fixtures!$B$2:$B$199)),"-"))</f>
        <v>-</v>
      </c>
      <c r="Y8" s="75">
        <f>IF(W84=0,"",IF(ISBLANK(INDEX(Div1Fixtures!$G$2:$G$199,W84)),"",INDEX(Div1Fixtures!$G$2:$G$199,W84)))</f>
        <v>4</v>
      </c>
      <c r="Z8" s="105" t="str">
        <f>IF(Z84=0,"",IF(ISBLANK(INDEX(Div1Fixtures!$E$2:$E$199,Z84)),"",INDEX(Div1Fixtures!$E$2:$E$199,Z84)))</f>
        <v>cw</v>
      </c>
      <c r="AA8" s="60" t="str">
        <f t="array" ref="AA8">IF(Z84=0,"",IF(ISBLANK(INDEX(Div1Fixtures!$E$2:$E$199,Z84)),MAX(IF(ROW(Div1Fixtures!$B$2:$B$199)-1&gt;Z84,0,Div1Fixtures!$B$2:$B$199)),"-"))</f>
        <v>-</v>
      </c>
      <c r="AB8" s="75" t="str">
        <f>IF(Z84=0,"",IF(ISBLANK(INDEX(Div1Fixtures!$G$2:$G$199,Z84)),"",INDEX(Div1Fixtures!$G$2:$G$199,Z84)))</f>
        <v>cl</v>
      </c>
      <c r="AC8" s="105" t="str">
        <f>IF(AC84=0,"",IF(ISBLANK(INDEX(Div1Fixtures!$E$2:$E$199,AC84)),"",INDEX(Div1Fixtures!$E$2:$E$199,AC84)))</f>
        <v/>
      </c>
      <c r="AD8" s="60">
        <f t="array" ref="AD8">IF(AC84=0,"",IF(ISBLANK(INDEX(Div1Fixtures!$E$2:$E$199,AC84)),MAX(IF(ROW(Div1Fixtures!$B$2:$B$199)-1&gt;AC84,0,Div1Fixtures!$B$2:$B$199)),"-"))</f>
        <v>41315</v>
      </c>
      <c r="AE8" s="75" t="str">
        <f>IF(AC84=0,"",IF(ISBLANK(INDEX(Div1Fixtures!$G$2:$G$199,AC84)),"",INDEX(Div1Fixtures!$G$2:$G$199,AC84)))</f>
        <v/>
      </c>
    </row>
    <row r="9" spans="1:38">
      <c r="A9" s="108" t="s">
        <v>41</v>
      </c>
      <c r="B9" s="105" t="str">
        <f>IF(B85=0,"",IF(ISBLANK(INDEX(Div1Fixtures!$E$2:$E$199,B85)),"",INDEX(Div1Fixtures!$E$2:$E$199,B85)))</f>
        <v/>
      </c>
      <c r="C9" s="60">
        <f t="array" ref="C9">IF(B85=0,"",IF(ISBLANK(INDEX(Div1Fixtures!$E$2:$E$199,B85)),MAX(IF(ROW(Div1Fixtures!$B$2:$B$199)-1&gt;B85,0,Div1Fixtures!$B$2:$B$199)),"-"))</f>
        <v>41315</v>
      </c>
      <c r="D9" s="75" t="str">
        <f>IF(B85=0,"",IF(ISBLANK(INDEX(Div1Fixtures!$G$2:$G$199,B85)),"",INDEX(Div1Fixtures!$G$2:$G$199,B85)))</f>
        <v/>
      </c>
      <c r="E9" s="105">
        <f>IF(E85=0,"",IF(ISBLANK(INDEX(Div1Fixtures!$E$2:$E$199,E85)),"",INDEX(Div1Fixtures!$E$2:$E$199,E85)))</f>
        <v>11</v>
      </c>
      <c r="F9" s="60" t="str">
        <f t="array" ref="F9">IF(E85=0,"",IF(ISBLANK(INDEX(Div1Fixtures!$E$2:$E$199,E85)),MAX(IF(ROW(Div1Fixtures!$B$2:$B$199)-1&gt;E85,0,Div1Fixtures!$B$2:$B$199)),"-"))</f>
        <v>-</v>
      </c>
      <c r="G9" s="75">
        <f>IF(E85=0,"",IF(ISBLANK(INDEX(Div1Fixtures!$G$2:$G$199,E85)),"",INDEX(Div1Fixtures!$G$2:$G$199,E85)))</f>
        <v>11</v>
      </c>
      <c r="H9" s="105" t="str">
        <f>IF(H85=0,"",IF(ISBLANK(INDEX(Div1Fixtures!$E$2:$E$199,H85)),"",INDEX(Div1Fixtures!$E$2:$E$199,H85)))</f>
        <v/>
      </c>
      <c r="I9" s="60">
        <f t="array" ref="I9">IF(H85=0,"",IF(ISBLANK(INDEX(Div1Fixtures!$E$2:$E$199,H85)),MAX(IF(ROW(Div1Fixtures!$B$2:$B$199)-1&gt;H85,0,Div1Fixtures!$B$2:$B$199)),"-"))</f>
        <v>41350</v>
      </c>
      <c r="J9" s="75" t="str">
        <f>IF(H85=0,"",IF(ISBLANK(INDEX(Div1Fixtures!$G$2:$G$199,H85)),"",INDEX(Div1Fixtures!$G$2:$G$199,H85)))</f>
        <v/>
      </c>
      <c r="K9" s="105">
        <f>IF(K85=0,"",IF(ISBLANK(INDEX(Div1Fixtures!$E$2:$E$199,K85)),"",INDEX(Div1Fixtures!$E$2:$E$199,K85)))</f>
        <v>24</v>
      </c>
      <c r="L9" s="60" t="str">
        <f t="array" ref="L9">IF(K85=0,"",IF(ISBLANK(INDEX(Div1Fixtures!$E$2:$E$199,K85)),MAX(IF(ROW(Div1Fixtures!$B$2:$B$199)-1&gt;K85,0,Div1Fixtures!$B$2:$B$199)),"-"))</f>
        <v>-</v>
      </c>
      <c r="M9" s="75">
        <f>IF(K85=0,"",IF(ISBLANK(INDEX(Div1Fixtures!$G$2:$G$199,K85)),"",INDEX(Div1Fixtures!$G$2:$G$199,K85)))</f>
        <v>4</v>
      </c>
      <c r="N9" s="105" t="str">
        <f>IF(N85=0,"",IF(ISBLANK(INDEX(Div1Fixtures!$E$2:$E$199,N85)),"",INDEX(Div1Fixtures!$E$2:$E$199,N85)))</f>
        <v/>
      </c>
      <c r="O9" s="60" t="str">
        <f t="array" ref="O9">IF(N85=0,"",IF(ISBLANK(INDEX(Div1Fixtures!$E$2:$E$199,N85)),MAX(IF(ROW(Div1Fixtures!$B$2:$B$199)-1&gt;N85,0,Div1Fixtures!$B$2:$B$199)),"-"))</f>
        <v/>
      </c>
      <c r="P9" s="75" t="str">
        <f>IF(N85=0,"",IF(ISBLANK(INDEX(Div1Fixtures!$G$2:$G$199,N85)),"",INDEX(Div1Fixtures!$G$2:$G$199,N85)))</f>
        <v/>
      </c>
      <c r="Q9" s="105">
        <f>IF(Q85=0,"",IF(ISBLANK(INDEX(Div1Fixtures!$E$2:$E$199,Q85)),"",INDEX(Div1Fixtures!$E$2:$E$199,Q85)))</f>
        <v>3</v>
      </c>
      <c r="R9" s="60" t="str">
        <f t="array" ref="R9">IF(Q85=0,"",IF(ISBLANK(INDEX(Div1Fixtures!$E$2:$E$199,Q85)),MAX(IF(ROW(Div1Fixtures!$B$2:$B$199)-1&gt;Q85,0,Div1Fixtures!$B$2:$B$199)),"-"))</f>
        <v>-</v>
      </c>
      <c r="S9" s="75">
        <f>IF(Q85=0,"",IF(ISBLANK(INDEX(Div1Fixtures!$G$2:$G$199,Q85)),"",INDEX(Div1Fixtures!$G$2:$G$199,Q85)))</f>
        <v>13</v>
      </c>
      <c r="T9" s="59"/>
      <c r="U9" s="59"/>
      <c r="V9" s="78"/>
      <c r="W9" s="105" t="str">
        <f>IF(W85=0,"",IF(ISBLANK(INDEX(Div1Fixtures!$E$2:$E$199,W85)),"",INDEX(Div1Fixtures!$E$2:$E$199,W85)))</f>
        <v>cw</v>
      </c>
      <c r="X9" s="60" t="str">
        <f t="array" ref="X9">IF(W85=0,"",IF(ISBLANK(INDEX(Div1Fixtures!$E$2:$E$199,W85)),MAX(IF(ROW(Div1Fixtures!$B$2:$B$199)-1&gt;W85,0,Div1Fixtures!$B$2:$B$199)),"-"))</f>
        <v>-</v>
      </c>
      <c r="Y9" s="75" t="str">
        <f>IF(W85=0,"",IF(ISBLANK(INDEX(Div1Fixtures!$G$2:$G$199,W85)),"",INDEX(Div1Fixtures!$G$2:$G$199,W85)))</f>
        <v>cl</v>
      </c>
      <c r="Z9" s="105" t="str">
        <f>IF(Z85=0,"",IF(ISBLANK(INDEX(Div1Fixtures!$E$2:$E$199,Z85)),"",INDEX(Div1Fixtures!$E$2:$E$199,Z85)))</f>
        <v/>
      </c>
      <c r="AA9" s="60">
        <f t="array" ref="AA9">IF(Z85=0,"",IF(ISBLANK(INDEX(Div1Fixtures!$E$2:$E$199,Z85)),MAX(IF(ROW(Div1Fixtures!$B$2:$B$199)-1&gt;Z85,0,Div1Fixtures!$B$2:$B$199)),"-"))</f>
        <v>41301</v>
      </c>
      <c r="AB9" s="75" t="str">
        <f>IF(Z85=0,"",IF(ISBLANK(INDEX(Div1Fixtures!$G$2:$G$199,Z85)),"",INDEX(Div1Fixtures!$G$2:$G$199,Z85)))</f>
        <v/>
      </c>
      <c r="AC9" s="105" t="str">
        <f>IF(AC85=0,"",IF(ISBLANK(INDEX(Div1Fixtures!$E$2:$E$199,AC85)),"",INDEX(Div1Fixtures!$E$2:$E$199,AC85)))</f>
        <v/>
      </c>
      <c r="AD9" s="60">
        <f t="array" ref="AD9">IF(AC85=0,"",IF(ISBLANK(INDEX(Div1Fixtures!$E$2:$E$199,AC85)),MAX(IF(ROW(Div1Fixtures!$B$2:$B$199)-1&gt;AC85,0,Div1Fixtures!$B$2:$B$199)),"-"))</f>
        <v>41329</v>
      </c>
      <c r="AE9" s="75" t="str">
        <f>IF(AC85=0,"",IF(ISBLANK(INDEX(Div1Fixtures!$G$2:$G$199,AC85)),"",INDEX(Div1Fixtures!$G$2:$G$199,AC85)))</f>
        <v/>
      </c>
    </row>
    <row r="10" spans="1:38">
      <c r="A10" s="108" t="s">
        <v>33</v>
      </c>
      <c r="B10" s="105" t="str">
        <f>IF(B86=0,"",IF(ISBLANK(INDEX(Div1Fixtures!$E$2:$E$199,B86)),"",INDEX(Div1Fixtures!$E$2:$E$199,B86)))</f>
        <v/>
      </c>
      <c r="C10" s="60">
        <f t="array" ref="C10">IF(B86=0,"",IF(ISBLANK(INDEX(Div1Fixtures!$E$2:$E$199,B86)),MAX(IF(ROW(Div1Fixtures!$B$2:$B$199)-1&gt;B86,0,Div1Fixtures!$B$2:$B$199)),"-"))</f>
        <v>41329</v>
      </c>
      <c r="D10" s="75" t="str">
        <f>IF(B86=0,"",IF(ISBLANK(INDEX(Div1Fixtures!$G$2:$G$199,B86)),"",INDEX(Div1Fixtures!$G$2:$G$199,B86)))</f>
        <v/>
      </c>
      <c r="E10" s="105" t="str">
        <f>IF(E86=0,"",IF(ISBLANK(INDEX(Div1Fixtures!$E$2:$E$199,E86)),"",INDEX(Div1Fixtures!$E$2:$E$199,E86)))</f>
        <v/>
      </c>
      <c r="F10" s="60">
        <f t="array" ref="F10">IF(E86=0,"",IF(ISBLANK(INDEX(Div1Fixtures!$E$2:$E$199,E86)),MAX(IF(ROW(Div1Fixtures!$B$2:$B$199)-1&gt;E86,0,Div1Fixtures!$B$2:$B$199)),"-"))</f>
        <v>41315</v>
      </c>
      <c r="G10" s="75" t="str">
        <f>IF(E86=0,"",IF(ISBLANK(INDEX(Div1Fixtures!$G$2:$G$199,E86)),"",INDEX(Div1Fixtures!$G$2:$G$199,E86)))</f>
        <v/>
      </c>
      <c r="H10" s="105" t="str">
        <f>IF(H86=0,"",IF(ISBLANK(INDEX(Div1Fixtures!$E$2:$E$199,H86)),"",INDEX(Div1Fixtures!$E$2:$E$199,H86)))</f>
        <v>cl</v>
      </c>
      <c r="I10" s="60" t="str">
        <f t="array" ref="I10">IF(H86=0,"",IF(ISBLANK(INDEX(Div1Fixtures!$E$2:$E$199,H86)),MAX(IF(ROW(Div1Fixtures!$B$2:$B$199)-1&gt;H86,0,Div1Fixtures!$B$2:$B$199)),"-"))</f>
        <v>-</v>
      </c>
      <c r="J10" s="75" t="str">
        <f>IF(H86=0,"",IF(ISBLANK(INDEX(Div1Fixtures!$G$2:$G$199,H86)),"",INDEX(Div1Fixtures!$G$2:$G$199,H86)))</f>
        <v>cw</v>
      </c>
      <c r="K10" s="105" t="str">
        <f>IF(K86=0,"",IF(ISBLANK(INDEX(Div1Fixtures!$E$2:$E$199,K86)),"",INDEX(Div1Fixtures!$E$2:$E$199,K86)))</f>
        <v/>
      </c>
      <c r="L10" s="60" t="str">
        <f t="array" ref="L10">IF(K86=0,"",IF(ISBLANK(INDEX(Div1Fixtures!$E$2:$E$199,K86)),MAX(IF(ROW(Div1Fixtures!$B$2:$B$199)-1&gt;K86,0,Div1Fixtures!$B$2:$B$199)),"-"))</f>
        <v/>
      </c>
      <c r="M10" s="75" t="str">
        <f>IF(K86=0,"",IF(ISBLANK(INDEX(Div1Fixtures!$G$2:$G$199,K86)),"",INDEX(Div1Fixtures!$G$2:$G$199,K86)))</f>
        <v/>
      </c>
      <c r="N10" s="105" t="str">
        <f>IF(N86=0,"",IF(ISBLANK(INDEX(Div1Fixtures!$E$2:$E$199,N86)),"",INDEX(Div1Fixtures!$E$2:$E$199,N86)))</f>
        <v>cl</v>
      </c>
      <c r="O10" s="60" t="str">
        <f t="array" ref="O10">IF(N86=0,"",IF(ISBLANK(INDEX(Div1Fixtures!$E$2:$E$199,N86)),MAX(IF(ROW(Div1Fixtures!$B$2:$B$199)-1&gt;N86,0,Div1Fixtures!$B$2:$B$199)),"-"))</f>
        <v>-</v>
      </c>
      <c r="P10" s="75" t="str">
        <f>IF(N86=0,"",IF(ISBLANK(INDEX(Div1Fixtures!$G$2:$G$199,N86)),"",INDEX(Div1Fixtures!$G$2:$G$199,N86)))</f>
        <v>cw</v>
      </c>
      <c r="Q10" s="105" t="str">
        <f>IF(Q86=0,"",IF(ISBLANK(INDEX(Div1Fixtures!$E$2:$E$199,Q86)),"",INDEX(Div1Fixtures!$E$2:$E$199,Q86)))</f>
        <v/>
      </c>
      <c r="R10" s="60">
        <f t="array" ref="R10">IF(Q86=0,"",IF(ISBLANK(INDEX(Div1Fixtures!$E$2:$E$199,Q86)),MAX(IF(ROW(Div1Fixtures!$B$2:$B$199)-1&gt;Q86,0,Div1Fixtures!$B$2:$B$199)),"-"))</f>
        <v>41301</v>
      </c>
      <c r="S10" s="75" t="str">
        <f>IF(Q86=0,"",IF(ISBLANK(INDEX(Div1Fixtures!$G$2:$G$199,Q86)),"",INDEX(Div1Fixtures!$G$2:$G$199,Q86)))</f>
        <v/>
      </c>
      <c r="T10" s="105" t="str">
        <f>IF(T86=0,"",IF(ISBLANK(INDEX(Div1Fixtures!$E$2:$E$199,T86)),"",INDEX(Div1Fixtures!$E$2:$E$199,T86)))</f>
        <v/>
      </c>
      <c r="U10" s="60">
        <f t="array" ref="U10">IF(T86=0,"",IF(ISBLANK(INDEX(Div1Fixtures!$E$2:$E$199,T86)),MAX(IF(ROW(Div1Fixtures!$B$2:$B$199)-1&gt;T86,0,Div1Fixtures!$B$2:$B$199)),"-"))</f>
        <v>41294</v>
      </c>
      <c r="V10" s="75" t="str">
        <f>IF(T86=0,"",IF(ISBLANK(INDEX(Div1Fixtures!$G$2:$G$199,T86)),"",INDEX(Div1Fixtures!$G$2:$G$199,T86)))</f>
        <v/>
      </c>
      <c r="W10" s="59"/>
      <c r="X10" s="59"/>
      <c r="Y10" s="78"/>
      <c r="Z10" s="105" t="str">
        <f>IF(Z86=0,"",IF(ISBLANK(INDEX(Div1Fixtures!$E$2:$E$199,Z86)),"",INDEX(Div1Fixtures!$E$2:$E$199,Z86)))</f>
        <v/>
      </c>
      <c r="AA10" s="60">
        <f t="array" ref="AA10">IF(Z86=0,"",IF(ISBLANK(INDEX(Div1Fixtures!$E$2:$E$199,Z86)),MAX(IF(ROW(Div1Fixtures!$B$2:$B$199)-1&gt;Z86,0,Div1Fixtures!$B$2:$B$199)),"-"))</f>
        <v>41322</v>
      </c>
      <c r="AB10" s="75" t="str">
        <f>IF(Z86=0,"",IF(ISBLANK(INDEX(Div1Fixtures!$G$2:$G$199,Z86)),"",INDEX(Div1Fixtures!$G$2:$G$199,Z86)))</f>
        <v/>
      </c>
      <c r="AC10" s="105" t="str">
        <f>IF(AC86=0,"",IF(ISBLANK(INDEX(Div1Fixtures!$E$2:$E$199,AC86)),"",INDEX(Div1Fixtures!$E$2:$E$199,AC86)))</f>
        <v/>
      </c>
      <c r="AD10" s="60">
        <f t="array" ref="AD10">IF(AC86=0,"",IF(ISBLANK(INDEX(Div1Fixtures!$E$2:$E$199,AC86)),MAX(IF(ROW(Div1Fixtures!$B$2:$B$199)-1&gt;AC86,0,Div1Fixtures!$B$2:$B$199)),"-"))</f>
        <v>41238</v>
      </c>
      <c r="AE10" s="75" t="str">
        <f>IF(AC86=0,"",IF(ISBLANK(INDEX(Div1Fixtures!$G$2:$G$199,AC86)),"",INDEX(Div1Fixtures!$G$2:$G$199,AC86)))</f>
        <v/>
      </c>
    </row>
    <row r="11" spans="1:38">
      <c r="A11" s="108" t="s">
        <v>34</v>
      </c>
      <c r="B11" s="105">
        <f>IF(B87=0,"",IF(ISBLANK(INDEX(Div1Fixtures!$E$2:$E$199,B87)),"",INDEX(Div1Fixtures!$E$2:$E$199,B87)))</f>
        <v>3</v>
      </c>
      <c r="C11" s="60" t="str">
        <f t="array" ref="C11">IF(B87=0,"",IF(ISBLANK(INDEX(Div1Fixtures!$E$2:$E$199,B87)),MAX(IF(ROW(Div1Fixtures!$B$2:$B$199)-1&gt;B87,0,Div1Fixtures!$B$2:$B$199)),"-"))</f>
        <v>-</v>
      </c>
      <c r="D11" s="75">
        <f>IF(B87=0,"",IF(ISBLANK(INDEX(Div1Fixtures!$G$2:$G$199,B87)),"",INDEX(Div1Fixtures!$G$2:$G$199,B87)))</f>
        <v>18</v>
      </c>
      <c r="E11" s="105" t="str">
        <f>IF(E87=0,"",IF(ISBLANK(INDEX(Div1Fixtures!$E$2:$E$199,E87)),"",INDEX(Div1Fixtures!$E$2:$E$199,E87)))</f>
        <v/>
      </c>
      <c r="F11" s="60">
        <f t="array" ref="F11">IF(E87=0,"",IF(ISBLANK(INDEX(Div1Fixtures!$E$2:$E$199,E87)),MAX(IF(ROW(Div1Fixtures!$B$2:$B$199)-1&gt;E87,0,Div1Fixtures!$B$2:$B$199)),"-"))</f>
        <v>41350</v>
      </c>
      <c r="G11" s="75" t="str">
        <f>IF(E87=0,"",IF(ISBLANK(INDEX(Div1Fixtures!$G$2:$G$199,E87)),"",INDEX(Div1Fixtures!$G$2:$G$199,E87)))</f>
        <v/>
      </c>
      <c r="H11" s="105" t="str">
        <f>IF(H87=0,"",IF(ISBLANK(INDEX(Div1Fixtures!$E$2:$E$199,H87)),"",INDEX(Div1Fixtures!$E$2:$E$199,H87)))</f>
        <v/>
      </c>
      <c r="I11" s="60">
        <f t="array" ref="I11">IF(H87=0,"",IF(ISBLANK(INDEX(Div1Fixtures!$E$2:$E$199,H87)),MAX(IF(ROW(Div1Fixtures!$B$2:$B$199)-1&gt;H87,0,Div1Fixtures!$B$2:$B$199)),"-"))</f>
        <v>41329</v>
      </c>
      <c r="J11" s="75" t="str">
        <f>IF(H87=0,"",IF(ISBLANK(INDEX(Div1Fixtures!$G$2:$G$199,H87)),"",INDEX(Div1Fixtures!$G$2:$G$199,H87)))</f>
        <v/>
      </c>
      <c r="K11" s="105" t="str">
        <f>IF(K87=0,"",IF(ISBLANK(INDEX(Div1Fixtures!$E$2:$E$199,K87)),"",INDEX(Div1Fixtures!$E$2:$E$199,K87)))</f>
        <v/>
      </c>
      <c r="L11" s="60">
        <f t="array" ref="L11">IF(K87=0,"",IF(ISBLANK(INDEX(Div1Fixtures!$E$2:$E$199,K87)),MAX(IF(ROW(Div1Fixtures!$B$2:$B$199)-1&gt;K87,0,Div1Fixtures!$B$2:$B$199)),"-"))</f>
        <v>41315</v>
      </c>
      <c r="M11" s="75" t="str">
        <f>IF(K87=0,"",IF(ISBLANK(INDEX(Div1Fixtures!$G$2:$G$199,K87)),"",INDEX(Div1Fixtures!$G$2:$G$199,K87)))</f>
        <v/>
      </c>
      <c r="N11" s="105" t="str">
        <f>IF(N87=0,"",IF(ISBLANK(INDEX(Div1Fixtures!$E$2:$E$199,N87)),"",INDEX(Div1Fixtures!$E$2:$E$199,N87)))</f>
        <v/>
      </c>
      <c r="O11" s="60">
        <f t="array" ref="O11">IF(N87=0,"",IF(ISBLANK(INDEX(Div1Fixtures!$E$2:$E$199,N87)),MAX(IF(ROW(Div1Fixtures!$B$2:$B$199)-1&gt;N87,0,Div1Fixtures!$B$2:$B$199)),"-"))</f>
        <v>41353</v>
      </c>
      <c r="P11" s="75" t="str">
        <f>IF(N87=0,"",IF(ISBLANK(INDEX(Div1Fixtures!$G$2:$G$199,N87)),"",INDEX(Div1Fixtures!$G$2:$G$199,N87)))</f>
        <v/>
      </c>
      <c r="Q11" s="105" t="str">
        <f>IF(Q87=0,"",IF(ISBLANK(INDEX(Div1Fixtures!$E$2:$E$199,Q87)),"",INDEX(Div1Fixtures!$E$2:$E$199,Q87)))</f>
        <v/>
      </c>
      <c r="R11" s="60">
        <f t="array" ref="R11">IF(Q87=0,"",IF(ISBLANK(INDEX(Div1Fixtures!$E$2:$E$199,Q87)),MAX(IF(ROW(Div1Fixtures!$B$2:$B$199)-1&gt;Q87,0,Div1Fixtures!$B$2:$B$199)),"-"))</f>
        <v>41294</v>
      </c>
      <c r="S11" s="75" t="str">
        <f>IF(Q87=0,"",IF(ISBLANK(INDEX(Div1Fixtures!$G$2:$G$199,Q87)),"",INDEX(Div1Fixtures!$G$2:$G$199,Q87)))</f>
        <v/>
      </c>
      <c r="T11" s="105" t="str">
        <f>IF(T87=0,"",IF(ISBLANK(INDEX(Div1Fixtures!$E$2:$E$199,T87)),"",INDEX(Div1Fixtures!$E$2:$E$199,T87)))</f>
        <v>cw</v>
      </c>
      <c r="U11" s="60" t="str">
        <f t="array" ref="U11">IF(T87=0,"",IF(ISBLANK(INDEX(Div1Fixtures!$E$2:$E$199,T87)),MAX(IF(ROW(Div1Fixtures!$B$2:$B$199)-1&gt;T87,0,Div1Fixtures!$B$2:$B$199)),"-"))</f>
        <v>-</v>
      </c>
      <c r="V11" s="75" t="str">
        <f>IF(T87=0,"",IF(ISBLANK(INDEX(Div1Fixtures!$G$2:$G$199,T87)),"",INDEX(Div1Fixtures!$G$2:$G$199,T87)))</f>
        <v>cl</v>
      </c>
      <c r="W11" s="105">
        <f>IF(W87=0,"",IF(ISBLANK(INDEX(Div1Fixtures!$E$2:$E$199,W87)),"",INDEX(Div1Fixtures!$E$2:$E$199,W87)))</f>
        <v>8</v>
      </c>
      <c r="X11" s="60" t="str">
        <f t="array" ref="X11">IF(W87=0,"",IF(ISBLANK(INDEX(Div1Fixtures!$E$2:$E$199,W87)),MAX(IF(ROW(Div1Fixtures!$B$2:$B$199)-1&gt;W87,0,Div1Fixtures!$B$2:$B$199)),"-"))</f>
        <v>-</v>
      </c>
      <c r="Y11" s="75">
        <f>IF(W87=0,"",IF(ISBLANK(INDEX(Div1Fixtures!$G$2:$G$199,W87)),"",INDEX(Div1Fixtures!$G$2:$G$199,W87)))</f>
        <v>0</v>
      </c>
      <c r="Z11" s="59"/>
      <c r="AA11" s="59"/>
      <c r="AB11" s="78"/>
      <c r="AC11" s="105" t="str">
        <f>IF(AC87=0,"",IF(ISBLANK(INDEX(Div1Fixtures!$E$2:$E$199,AC87)),"",INDEX(Div1Fixtures!$E$2:$E$199,AC87)))</f>
        <v/>
      </c>
      <c r="AD11" s="60" t="str">
        <f t="array" ref="AD11">IF(AC87=0,"",IF(ISBLANK(INDEX(Div1Fixtures!$E$2:$E$199,AC87)),MAX(IF(ROW(Div1Fixtures!$B$2:$B$199)-1&gt;AC87,0,Div1Fixtures!$B$2:$B$199)),"-"))</f>
        <v/>
      </c>
      <c r="AE11" s="75" t="str">
        <f>IF(AC87=0,"",IF(ISBLANK(INDEX(Div1Fixtures!$G$2:$G$199,AC87)),"",INDEX(Div1Fixtures!$G$2:$G$199,AC87)))</f>
        <v/>
      </c>
    </row>
    <row r="12" spans="1:38">
      <c r="A12" s="109" t="s">
        <v>32</v>
      </c>
      <c r="B12" s="105">
        <f>IF(B88=0,"",IF(ISBLANK(INDEX(Div1Fixtures!$E$2:$E$199,B88)),"",INDEX(Div1Fixtures!$E$2:$E$199,B88)))</f>
        <v>10</v>
      </c>
      <c r="C12" s="60" t="str">
        <f t="array" ref="C12">IF(B88=0,"",IF(ISBLANK(INDEX(Div1Fixtures!$E$2:$E$199,B88)),MAX(IF(ROW(Div1Fixtures!$B$2:$B$199)-1&gt;B88,0,Div1Fixtures!$B$2:$B$199)),"-"))</f>
        <v>-</v>
      </c>
      <c r="D12" s="76">
        <f>IF(B88=0,"",IF(ISBLANK(INDEX(Div1Fixtures!$G$2:$G$199,B88)),"",INDEX(Div1Fixtures!$G$2:$G$199,B88)))</f>
        <v>10</v>
      </c>
      <c r="E12" s="105">
        <f>IF(E88=0,"",IF(ISBLANK(INDEX(Div1Fixtures!$E$2:$E$199,E88)),"",INDEX(Div1Fixtures!$E$2:$E$199,E88)))</f>
        <v>12</v>
      </c>
      <c r="F12" s="60" t="str">
        <f t="array" ref="F12">IF(E88=0,"",IF(ISBLANK(INDEX(Div1Fixtures!$E$2:$E$199,E88)),MAX(IF(ROW(Div1Fixtures!$B$2:$B$199)-1&gt;E88,0,Div1Fixtures!$B$2:$B$199)),"-"))</f>
        <v>-</v>
      </c>
      <c r="G12" s="76">
        <f>IF(E88=0,"",IF(ISBLANK(INDEX(Div1Fixtures!$G$2:$G$199,E88)),"",INDEX(Div1Fixtures!$G$2:$G$199,E88)))</f>
        <v>10</v>
      </c>
      <c r="H12" s="105">
        <f>IF(H88=0,"",IF(ISBLANK(INDEX(Div1Fixtures!$E$2:$E$199,H88)),"",INDEX(Div1Fixtures!$E$2:$E$199,H88)))</f>
        <v>8</v>
      </c>
      <c r="I12" s="60" t="str">
        <f t="array" ref="I12">IF(H88=0,"",IF(ISBLANK(INDEX(Div1Fixtures!$E$2:$E$199,H88)),MAX(IF(ROW(Div1Fixtures!$B$2:$B$199)-1&gt;H88,0,Div1Fixtures!$B$2:$B$199)),"-"))</f>
        <v>-</v>
      </c>
      <c r="J12" s="76">
        <f>IF(H88=0,"",IF(ISBLANK(INDEX(Div1Fixtures!$G$2:$G$199,H88)),"",INDEX(Div1Fixtures!$G$2:$G$199,H88)))</f>
        <v>9</v>
      </c>
      <c r="K12" s="105" t="str">
        <f>IF(K88=0,"",IF(ISBLANK(INDEX(Div1Fixtures!$E$2:$E$199,K88)),"",INDEX(Div1Fixtures!$E$2:$E$199,K88)))</f>
        <v/>
      </c>
      <c r="L12" s="60">
        <f t="array" ref="L12">IF(K88=0,"",IF(ISBLANK(INDEX(Div1Fixtures!$E$2:$E$199,K88)),MAX(IF(ROW(Div1Fixtures!$B$2:$B$199)-1&gt;K88,0,Div1Fixtures!$B$2:$B$199)),"-"))</f>
        <v>41308</v>
      </c>
      <c r="M12" s="76" t="str">
        <f>IF(K88=0,"",IF(ISBLANK(INDEX(Div1Fixtures!$G$2:$G$199,K88)),"",INDEX(Div1Fixtures!$G$2:$G$199,K88)))</f>
        <v/>
      </c>
      <c r="N12" s="105" t="str">
        <f>IF(N88=0,"",IF(ISBLANK(INDEX(Div1Fixtures!$E$2:$E$199,N88)),"",INDEX(Div1Fixtures!$E$2:$E$199,N88)))</f>
        <v/>
      </c>
      <c r="O12" s="60">
        <f t="array" ref="O12">IF(N88=0,"",IF(ISBLANK(INDEX(Div1Fixtures!$E$2:$E$199,N88)),MAX(IF(ROW(Div1Fixtures!$B$2:$B$199)-1&gt;N88,0,Div1Fixtures!$B$2:$B$199)),"-"))</f>
        <v>41294</v>
      </c>
      <c r="P12" s="76" t="str">
        <f>IF(N88=0,"",IF(ISBLANK(INDEX(Div1Fixtures!$G$2:$G$199,N88)),"",INDEX(Div1Fixtures!$G$2:$G$199,N88)))</f>
        <v/>
      </c>
      <c r="Q12" s="105">
        <f>IF(Q88=0,"",IF(ISBLANK(INDEX(Div1Fixtures!$E$2:$E$199,Q88)),"",INDEX(Div1Fixtures!$E$2:$E$199,Q88)))</f>
        <v>8</v>
      </c>
      <c r="R12" s="60" t="str">
        <f t="array" ref="R12">IF(Q88=0,"",IF(ISBLANK(INDEX(Div1Fixtures!$E$2:$E$199,Q88)),MAX(IF(ROW(Div1Fixtures!$B$2:$B$199)-1&gt;Q88,0,Div1Fixtures!$B$2:$B$199)),"-"))</f>
        <v>-</v>
      </c>
      <c r="S12" s="76">
        <f>IF(Q88=0,"",IF(ISBLANK(INDEX(Div1Fixtures!$G$2:$G$199,Q88)),"",INDEX(Div1Fixtures!$G$2:$G$199,Q88)))</f>
        <v>4</v>
      </c>
      <c r="T12" s="105">
        <f>IF(T88=0,"",IF(ISBLANK(INDEX(Div1Fixtures!$E$2:$E$199,T88)),"",INDEX(Div1Fixtures!$E$2:$E$199,T88)))</f>
        <v>12</v>
      </c>
      <c r="U12" s="60" t="str">
        <f t="array" ref="U12">IF(T88=0,"",IF(ISBLANK(INDEX(Div1Fixtures!$E$2:$E$199,T88)),MAX(IF(ROW(Div1Fixtures!$B$2:$B$199)-1&gt;T88,0,Div1Fixtures!$B$2:$B$199)),"-"))</f>
        <v>-</v>
      </c>
      <c r="V12" s="76">
        <f>IF(T88=0,"",IF(ISBLANK(INDEX(Div1Fixtures!$G$2:$G$199,T88)),"",INDEX(Div1Fixtures!$G$2:$G$199,T88)))</f>
        <v>1</v>
      </c>
      <c r="W12" s="105" t="str">
        <f>IF(W88=0,"",IF(ISBLANK(INDEX(Div1Fixtures!$E$2:$E$199,W88)),"",INDEX(Div1Fixtures!$E$2:$E$199,W88)))</f>
        <v/>
      </c>
      <c r="X12" s="60">
        <f t="array" ref="X12">IF(W88=0,"",IF(ISBLANK(INDEX(Div1Fixtures!$E$2:$E$199,W88)),MAX(IF(ROW(Div1Fixtures!$B$2:$B$199)-1&gt;W88,0,Div1Fixtures!$B$2:$B$199)),"-"))</f>
        <v>41350</v>
      </c>
      <c r="Y12" s="76" t="str">
        <f>IF(W88=0,"",IF(ISBLANK(INDEX(Div1Fixtures!$G$2:$G$199,W88)),"",INDEX(Div1Fixtures!$G$2:$G$199,W88)))</f>
        <v/>
      </c>
      <c r="Z12" s="105" t="str">
        <f>IF(Z88=0,"",IF(ISBLANK(INDEX(Div1Fixtures!$E$2:$E$199,Z88)),"",INDEX(Div1Fixtures!$E$2:$E$199,Z88)))</f>
        <v/>
      </c>
      <c r="AA12" s="60">
        <f t="array" ref="AA12">IF(Z88=0,"",IF(ISBLANK(INDEX(Div1Fixtures!$E$2:$E$199,Z88)),MAX(IF(ROW(Div1Fixtures!$B$2:$B$199)-1&gt;Z88,0,Div1Fixtures!$B$2:$B$199)),"-"))</f>
        <v>41336</v>
      </c>
      <c r="AB12" s="76" t="str">
        <f>IF(Z88=0,"",IF(ISBLANK(INDEX(Div1Fixtures!$G$2:$G$199,Z88)),"",INDEX(Div1Fixtures!$G$2:$G$199,Z88)))</f>
        <v/>
      </c>
      <c r="AC12" s="59"/>
      <c r="AD12" s="59"/>
      <c r="AE12" s="79"/>
    </row>
    <row r="13" spans="1:38">
      <c r="A13" s="1"/>
      <c r="B13" s="72"/>
      <c r="C13" s="73"/>
      <c r="D13" s="72"/>
      <c r="E13" s="72"/>
      <c r="F13" s="73"/>
      <c r="G13" s="72"/>
      <c r="H13" s="72"/>
      <c r="I13" s="73"/>
      <c r="J13" s="72"/>
      <c r="K13" s="72"/>
      <c r="L13" s="73"/>
      <c r="M13" s="72"/>
      <c r="N13" s="72"/>
      <c r="O13" s="73"/>
      <c r="P13" s="72"/>
      <c r="Q13" s="72"/>
      <c r="R13" s="73"/>
      <c r="S13" s="72"/>
      <c r="T13" s="72"/>
      <c r="U13" s="73"/>
      <c r="V13" s="72"/>
      <c r="W13" s="72"/>
      <c r="X13" s="73"/>
      <c r="Y13" s="72"/>
      <c r="Z13" s="72"/>
      <c r="AA13" s="73"/>
      <c r="AB13" s="72"/>
      <c r="AC13" s="72"/>
      <c r="AD13" s="73"/>
      <c r="AE13" s="72"/>
    </row>
    <row r="14" spans="1:38" hidden="1">
      <c r="A14" t="s">
        <v>53</v>
      </c>
      <c r="C14" s="60"/>
      <c r="E14" s="105"/>
      <c r="F14" s="60"/>
      <c r="G14" s="105"/>
      <c r="H14" s="105"/>
      <c r="I14" s="60"/>
      <c r="J14" s="105"/>
      <c r="K14" s="105"/>
      <c r="L14" s="60"/>
      <c r="M14" s="105"/>
      <c r="N14" s="105"/>
      <c r="O14" s="60"/>
      <c r="P14" s="105"/>
      <c r="Q14" s="105"/>
      <c r="R14" s="60"/>
      <c r="S14" s="105"/>
      <c r="T14" s="105"/>
      <c r="U14" s="60"/>
      <c r="V14" s="105"/>
      <c r="W14" s="105"/>
      <c r="X14" s="60"/>
      <c r="Y14" s="105"/>
      <c r="Z14" s="105"/>
      <c r="AA14" s="60"/>
      <c r="AB14" s="105"/>
      <c r="AC14" s="105"/>
      <c r="AD14" s="60"/>
      <c r="AE14" s="105"/>
    </row>
    <row r="15" spans="1:38" hidden="1">
      <c r="A15" t="s">
        <v>68</v>
      </c>
    </row>
    <row r="16" spans="1:38" hidden="1"/>
    <row r="17" spans="1:38" hidden="1">
      <c r="A17" s="57" t="s">
        <v>93</v>
      </c>
    </row>
    <row r="18" spans="1:38" hidden="1">
      <c r="A18" s="96" t="str">
        <f>A2</f>
        <v>Home \ Away</v>
      </c>
      <c r="B18" s="154" t="str">
        <f>B2</f>
        <v>Blackheath S</v>
      </c>
      <c r="C18" s="154"/>
      <c r="D18" s="154"/>
      <c r="E18" s="154" t="str">
        <f>E2</f>
        <v>Caterham Cou</v>
      </c>
      <c r="F18" s="154"/>
      <c r="G18" s="154"/>
      <c r="H18" s="154" t="str">
        <f>H2</f>
        <v>Clapham</v>
      </c>
      <c r="I18" s="154"/>
      <c r="J18" s="154"/>
      <c r="K18" s="154" t="str">
        <f>K2</f>
        <v>Cobham</v>
      </c>
      <c r="L18" s="154"/>
      <c r="M18" s="154"/>
      <c r="N18" s="154" t="str">
        <f>N2</f>
        <v>Hitchin Spri</v>
      </c>
      <c r="O18" s="154"/>
      <c r="P18" s="154"/>
      <c r="Q18" s="154" t="str">
        <f>Q2</f>
        <v>Reading Wild</v>
      </c>
      <c r="R18" s="154"/>
      <c r="S18" s="154"/>
      <c r="T18" s="154" t="str">
        <f>T2</f>
        <v>Reigate Prio</v>
      </c>
      <c r="U18" s="154"/>
      <c r="V18" s="154"/>
      <c r="W18" s="154" t="str">
        <f>W2</f>
        <v>Royal Hollow</v>
      </c>
      <c r="X18" s="154"/>
      <c r="Y18" s="154"/>
      <c r="Z18" s="154" t="str">
        <f>Z2</f>
        <v>Welwyn</v>
      </c>
      <c r="AA18" s="154"/>
      <c r="AB18" s="154"/>
      <c r="AC18" s="154" t="str">
        <f>AC2</f>
        <v xml:space="preserve">West London </v>
      </c>
      <c r="AD18" s="154"/>
      <c r="AE18" s="154"/>
      <c r="AF18" s="88" t="s">
        <v>75</v>
      </c>
      <c r="AG18" s="88" t="s">
        <v>77</v>
      </c>
      <c r="AH18" s="88" t="s">
        <v>76</v>
      </c>
      <c r="AI18" s="88" t="s">
        <v>85</v>
      </c>
      <c r="AJ18" s="88" t="s">
        <v>86</v>
      </c>
      <c r="AK18" s="88" t="s">
        <v>78</v>
      </c>
      <c r="AL18" s="138" t="s">
        <v>114</v>
      </c>
    </row>
    <row r="19" spans="1:38" hidden="1">
      <c r="A19" s="93" t="str">
        <f t="shared" ref="A19:A28" si="9">A3</f>
        <v>Blackheath Storm</v>
      </c>
      <c r="B19" s="104"/>
      <c r="C19" s="104"/>
      <c r="D19" s="104"/>
      <c r="E19" s="105" t="str">
        <f t="shared" ref="E19:E28" si="10">IF(OR(E3="",G3=""),"",IF(ISNUMBER(E3),IF(E3=G3,"d",IF(E3&lt;G3,"l","w")),E3))</f>
        <v/>
      </c>
      <c r="F19" s="105" t="str">
        <f t="shared" ref="F19" si="11">IF(E19="","",IF(E19="l",IF(E3*2&gt;=G3, 1, 0),VLOOKUP(E19,$B$64:$C$70,2,FALSE)))</f>
        <v/>
      </c>
      <c r="G19" s="105" t="str">
        <f>IF(E19="","",VLOOKUP(E19,$B$64:$D$70,3))</f>
        <v/>
      </c>
      <c r="H19" s="105" t="str">
        <f t="shared" ref="H19:H28" si="12">IF(OR(H3="",J3=""),"",IF(ISNUMBER(H3),IF(H3=J3,"d",IF(H3&lt;J3,"l","w")),H3))</f>
        <v>l</v>
      </c>
      <c r="I19" s="105">
        <f>IF(H19="","",IF(H19="l",IF(H3*2&gt;=J3, 1, 0),VLOOKUP(H19,$B$64:$C$70,2,FALSE)))</f>
        <v>0</v>
      </c>
      <c r="J19" s="105" t="str">
        <f>IF(H19="","",VLOOKUP(H19,$B$64:$D$70,3))</f>
        <v>HL</v>
      </c>
      <c r="K19" s="105" t="str">
        <f t="shared" ref="K19:K28" si="13">IF(OR(K3="",M3=""),"",IF(ISNUMBER(K3),IF(K3=M3,"d",IF(K3&lt;M3,"l","w")),K3))</f>
        <v/>
      </c>
      <c r="L19" s="105" t="str">
        <f>IF(K19="","",IF(K19="l",IF(K3*2&gt;=M3, 1, 0),VLOOKUP(K19,$B$64:$C$70,2,FALSE)))</f>
        <v/>
      </c>
      <c r="M19" s="105" t="str">
        <f>IF(K19="","",VLOOKUP(K19,$B$64:$D$70,3))</f>
        <v/>
      </c>
      <c r="N19" s="105" t="str">
        <f t="shared" ref="N19:N28" si="14">IF(OR(N3="",P3=""),"",IF(ISNUMBER(N3),IF(N3=P3,"d",IF(N3&lt;P3,"l","w")),N3))</f>
        <v/>
      </c>
      <c r="O19" s="105" t="str">
        <f>IF(N19="","",IF(N19="l",IF(N3*2&gt;=P3, 1, 0),VLOOKUP(N19,$B$64:$C$70,2,FALSE)))</f>
        <v/>
      </c>
      <c r="P19" s="105" t="str">
        <f>IF(N19="","",VLOOKUP(N19,$B$64:$D$70,3))</f>
        <v/>
      </c>
      <c r="Q19" s="105" t="str">
        <f t="shared" ref="Q19:Q28" si="15">IF(OR(Q3="",S3=""),"",IF(ISNUMBER(Q3),IF(Q3=S3,"d",IF(Q3&lt;S3,"l","w")),Q3))</f>
        <v/>
      </c>
      <c r="R19" s="105" t="str">
        <f>IF(Q19="","",IF(Q19="l",IF(Q3*2&gt;=S3, 1, 0),VLOOKUP(Q19,$B$64:$C$70,2,FALSE)))</f>
        <v/>
      </c>
      <c r="S19" s="105" t="str">
        <f>IF(Q19="","",VLOOKUP(Q19,$B$64:$D$70,3))</f>
        <v/>
      </c>
      <c r="T19" s="105" t="str">
        <f t="shared" ref="T19:T28" si="16">IF(OR(T3="",V3=""),"",IF(ISNUMBER(T3),IF(T3=V3,"d",IF(T3&lt;V3,"l","w")),T3))</f>
        <v>w</v>
      </c>
      <c r="U19" s="105">
        <f t="shared" ref="U19:U24" si="17">IF(T19="","",IF(T19="l",IF(T3*2&gt;=V3, 1, 0),VLOOKUP(T19,$B$64:$C$70,2,FALSE)))</f>
        <v>5</v>
      </c>
      <c r="V19" s="105" t="str">
        <f t="shared" ref="V19:V24" si="18">IF(T19="","",VLOOKUP(T19,$B$64:$D$70,3))</f>
        <v>HW</v>
      </c>
      <c r="W19" s="105" t="str">
        <f t="shared" ref="W19:W28" si="19">IF(OR(W3="",Y3=""),"",IF(ISNUMBER(W3),IF(W3=Y3,"d",IF(W3&lt;Y3,"l","w")),W3))</f>
        <v>w</v>
      </c>
      <c r="X19" s="105">
        <f t="shared" ref="X19:X25" si="20">IF(W19="","",IF(W19="l",IF(W3*2&gt;=Y3, 1, 0),VLOOKUP(W19,$B$64:$C$70,2,FALSE)))</f>
        <v>5</v>
      </c>
      <c r="Y19" s="105" t="str">
        <f t="shared" ref="Y19:Y25" si="21">IF(W19="","",VLOOKUP(W19,$B$64:$D$70,3))</f>
        <v>HW</v>
      </c>
      <c r="Z19" s="105" t="str">
        <f t="shared" ref="Z19:Z28" si="22">IF(OR(Z3="",AB3=""),"",IF(ISNUMBER(Z3),IF(Z3=AB3,"d",IF(Z3&lt;AB3,"l","w")),Z3))</f>
        <v/>
      </c>
      <c r="AA19" s="105" t="str">
        <f t="shared" ref="AA19:AA26" si="23">IF(Z19="","",IF(Z19="l",IF(Z3*2&gt;=AB3, 1, 0),VLOOKUP(Z19,$B$64:$C$70,2,FALSE)))</f>
        <v/>
      </c>
      <c r="AB19" s="105" t="str">
        <f t="shared" ref="AB19:AB26" si="24">IF(Z19="","",VLOOKUP(Z19,$B$64:$D$70,3))</f>
        <v/>
      </c>
      <c r="AC19" s="105" t="str">
        <f t="shared" ref="AC19:AC27" si="25">IF(OR(AC3="",AE3=""),"",IF(ISNUMBER(AC3),IF(AC3=AE3,"d",IF(AC3&lt;AE3,"l","w")),AC3))</f>
        <v/>
      </c>
      <c r="AD19" s="105" t="str">
        <f t="shared" ref="AD19:AD27" si="26">IF(AC19="","",IF(AC19="l",IF(AC3*2&gt;=AE3, 1, 0),VLOOKUP(AC19,$B$64:$C$70,2,FALSE)))</f>
        <v/>
      </c>
      <c r="AE19" s="105" t="str">
        <f t="shared" ref="AE19:AE27" si="27">IF(AC19="","",VLOOKUP(AC19,$B$64:$D$70,3))</f>
        <v/>
      </c>
      <c r="AF19" s="89">
        <f>COUNTIF($B19:$AE19,AF$18)</f>
        <v>2</v>
      </c>
      <c r="AG19" s="89">
        <f t="shared" ref="AG19:AH28" si="28">COUNTIF($B19:$AE19,AG$18)</f>
        <v>0</v>
      </c>
      <c r="AH19" s="89">
        <f t="shared" si="28"/>
        <v>1</v>
      </c>
      <c r="AI19" s="89">
        <f t="shared" ref="AI19:AI28" si="29">SUMIFS($B3:$AE3,$B$73:$AE$73,"F")</f>
        <v>27</v>
      </c>
      <c r="AJ19" s="89">
        <f t="shared" ref="AJ19:AJ28" si="30">SUMIFS($B3:$AE3,$B$73:$AE$73,"A")</f>
        <v>24</v>
      </c>
      <c r="AK19" s="89">
        <f>SUM(B19:AE19)</f>
        <v>10</v>
      </c>
      <c r="AL19" s="89">
        <f>SUMIF(B19:AE19,"&lt;0")</f>
        <v>0</v>
      </c>
    </row>
    <row r="20" spans="1:38" hidden="1">
      <c r="A20" s="94" t="str">
        <f t="shared" si="9"/>
        <v>Caterham Cougars</v>
      </c>
      <c r="B20" s="105" t="str">
        <f t="shared" ref="B20:B28" si="31">IF(OR(B4="",D4=""),"",IF(ISNUMBER(B4),IF(B4=D4,"d",IF(B4&lt;D4,"l","w")),B4))</f>
        <v/>
      </c>
      <c r="C20" s="105" t="str">
        <f t="shared" ref="C20:C28" si="32">IF(B20="","",IF(B20="l",IF(B4*2&gt;=D4, 1, 0),VLOOKUP(B20,$B$64:$C$70,2,FALSE)))</f>
        <v/>
      </c>
      <c r="D20" s="105" t="str">
        <f t="shared" ref="D20:D28" si="33">IF(B20="","",VLOOKUP(B20,$B$64:$D$70,3))</f>
        <v/>
      </c>
      <c r="E20" s="104"/>
      <c r="F20" s="104"/>
      <c r="G20" s="104"/>
      <c r="H20" s="105" t="str">
        <f t="shared" si="12"/>
        <v/>
      </c>
      <c r="I20" s="105" t="str">
        <f>IF(H20="","",IF(H20="l",IF(H4*2&gt;=J4, 1, 0),VLOOKUP(H20,$B$64:$C$70,2,FALSE)))</f>
        <v/>
      </c>
      <c r="J20" s="105" t="str">
        <f>IF(H20="","",VLOOKUP(H20,$B$64:$D$70,3))</f>
        <v/>
      </c>
      <c r="K20" s="105" t="str">
        <f t="shared" si="13"/>
        <v/>
      </c>
      <c r="L20" s="105" t="str">
        <f>IF(K20="","",IF(K20="l",IF(K4*2&gt;=M4, 1, 0),VLOOKUP(K20,$B$64:$C$70,2,FALSE)))</f>
        <v/>
      </c>
      <c r="M20" s="105" t="str">
        <f>IF(K20="","",VLOOKUP(K20,$B$64:$D$70,3))</f>
        <v/>
      </c>
      <c r="N20" s="105" t="str">
        <f t="shared" si="14"/>
        <v/>
      </c>
      <c r="O20" s="105" t="str">
        <f>IF(N20="","",IF(N20="l",IF(N4*2&gt;=P4, 1, 0),VLOOKUP(N20,$B$64:$C$70,2,FALSE)))</f>
        <v/>
      </c>
      <c r="P20" s="105" t="str">
        <f>IF(N20="","",VLOOKUP(N20,$B$64:$D$70,3))</f>
        <v/>
      </c>
      <c r="Q20" s="105" t="str">
        <f t="shared" si="15"/>
        <v>l</v>
      </c>
      <c r="R20" s="105">
        <f>IF(Q20="","",IF(Q20="l",IF(Q4*2&gt;=S4, 1, 0),VLOOKUP(Q20,$B$64:$C$70,2,FALSE)))</f>
        <v>0</v>
      </c>
      <c r="S20" s="105" t="str">
        <f>IF(Q20="","",VLOOKUP(Q20,$B$64:$D$70,3))</f>
        <v>HL</v>
      </c>
      <c r="T20" s="105" t="str">
        <f t="shared" si="16"/>
        <v/>
      </c>
      <c r="U20" s="105" t="str">
        <f t="shared" si="17"/>
        <v/>
      </c>
      <c r="V20" s="105" t="str">
        <f t="shared" si="18"/>
        <v/>
      </c>
      <c r="W20" s="105" t="str">
        <f t="shared" si="19"/>
        <v>w</v>
      </c>
      <c r="X20" s="105">
        <f t="shared" si="20"/>
        <v>5</v>
      </c>
      <c r="Y20" s="105" t="str">
        <f t="shared" si="21"/>
        <v>HW</v>
      </c>
      <c r="Z20" s="105" t="str">
        <f t="shared" si="22"/>
        <v/>
      </c>
      <c r="AA20" s="105" t="str">
        <f t="shared" si="23"/>
        <v/>
      </c>
      <c r="AB20" s="105" t="str">
        <f t="shared" si="24"/>
        <v/>
      </c>
      <c r="AC20" s="105" t="str">
        <f t="shared" si="25"/>
        <v/>
      </c>
      <c r="AD20" s="105" t="str">
        <f t="shared" si="26"/>
        <v/>
      </c>
      <c r="AE20" s="105" t="str">
        <f t="shared" si="27"/>
        <v/>
      </c>
      <c r="AF20" s="89">
        <f t="shared" ref="AF20:AF28" si="34">COUNTIF($B20:$AE20,AF$18)</f>
        <v>1</v>
      </c>
      <c r="AG20" s="89">
        <f t="shared" si="28"/>
        <v>0</v>
      </c>
      <c r="AH20" s="89">
        <f t="shared" si="28"/>
        <v>1</v>
      </c>
      <c r="AI20" s="89">
        <f t="shared" si="29"/>
        <v>26</v>
      </c>
      <c r="AJ20" s="89">
        <f t="shared" si="30"/>
        <v>17</v>
      </c>
      <c r="AK20" s="89">
        <f>SUM(B20:AE20)</f>
        <v>5</v>
      </c>
      <c r="AL20" s="89">
        <f t="shared" ref="AL20:AL28" si="35">SUMIF(B20:AE20,"&lt;0")</f>
        <v>0</v>
      </c>
    </row>
    <row r="21" spans="1:38" hidden="1">
      <c r="A21" s="94" t="str">
        <f t="shared" si="9"/>
        <v>Clapham</v>
      </c>
      <c r="B21" s="105" t="str">
        <f t="shared" si="31"/>
        <v/>
      </c>
      <c r="C21" s="105" t="str">
        <f t="shared" si="32"/>
        <v/>
      </c>
      <c r="D21" s="105" t="str">
        <f t="shared" si="33"/>
        <v/>
      </c>
      <c r="E21" s="105" t="str">
        <f t="shared" si="10"/>
        <v>l</v>
      </c>
      <c r="F21" s="105">
        <f t="shared" ref="F21:F28" si="36">IF(E21="","",IF(E21="l",IF(E5*2&gt;=G5, 1, 0),VLOOKUP(E21,$B$64:$C$70,2,FALSE)))</f>
        <v>0</v>
      </c>
      <c r="G21" s="105" t="str">
        <f t="shared" ref="G21:G28" si="37">IF(E21="","",VLOOKUP(E21,$B$64:$D$70,3))</f>
        <v>HL</v>
      </c>
      <c r="H21" s="104"/>
      <c r="I21" s="104"/>
      <c r="J21" s="104"/>
      <c r="K21" s="105" t="str">
        <f t="shared" si="13"/>
        <v>w</v>
      </c>
      <c r="L21" s="105">
        <f>IF(K21="","",IF(K21="l",IF(K5*2&gt;=M5, 1, 0),VLOOKUP(K21,$B$64:$C$70,2,FALSE)))</f>
        <v>5</v>
      </c>
      <c r="M21" s="105" t="str">
        <f>IF(K21="","",VLOOKUP(K21,$B$64:$D$70,3))</f>
        <v>HW</v>
      </c>
      <c r="N21" s="105" t="str">
        <f t="shared" si="14"/>
        <v/>
      </c>
      <c r="O21" s="105" t="str">
        <f>IF(N21="","",IF(N21="l",IF(N5*2&gt;=P5, 1, 0),VLOOKUP(N21,$B$64:$C$70,2,FALSE)))</f>
        <v/>
      </c>
      <c r="P21" s="105" t="str">
        <f>IF(N21="","",VLOOKUP(N21,$B$64:$D$70,3))</f>
        <v/>
      </c>
      <c r="Q21" s="105" t="str">
        <f t="shared" si="15"/>
        <v>w</v>
      </c>
      <c r="R21" s="105">
        <f>IF(Q21="","",IF(Q21="l",IF(Q5*2&gt;=S5, 1, 0),VLOOKUP(Q21,$B$64:$C$70,2,FALSE)))</f>
        <v>5</v>
      </c>
      <c r="S21" s="105" t="str">
        <f>IF(Q21="","",VLOOKUP(Q21,$B$64:$D$70,3))</f>
        <v>HW</v>
      </c>
      <c r="T21" s="105" t="str">
        <f t="shared" si="16"/>
        <v/>
      </c>
      <c r="U21" s="105" t="str">
        <f t="shared" si="17"/>
        <v/>
      </c>
      <c r="V21" s="105" t="str">
        <f t="shared" si="18"/>
        <v/>
      </c>
      <c r="W21" s="105" t="str">
        <f t="shared" si="19"/>
        <v/>
      </c>
      <c r="X21" s="105" t="str">
        <f t="shared" si="20"/>
        <v/>
      </c>
      <c r="Y21" s="105" t="str">
        <f t="shared" si="21"/>
        <v/>
      </c>
      <c r="Z21" s="105" t="str">
        <f t="shared" si="22"/>
        <v>w</v>
      </c>
      <c r="AA21" s="105">
        <f t="shared" si="23"/>
        <v>5</v>
      </c>
      <c r="AB21" s="105" t="str">
        <f t="shared" si="24"/>
        <v>HW</v>
      </c>
      <c r="AC21" s="105" t="str">
        <f t="shared" si="25"/>
        <v/>
      </c>
      <c r="AD21" s="105" t="str">
        <f t="shared" si="26"/>
        <v/>
      </c>
      <c r="AE21" s="105" t="str">
        <f t="shared" si="27"/>
        <v/>
      </c>
      <c r="AF21" s="89">
        <f t="shared" si="34"/>
        <v>3</v>
      </c>
      <c r="AG21" s="89">
        <f t="shared" si="28"/>
        <v>0</v>
      </c>
      <c r="AH21" s="89">
        <f t="shared" si="28"/>
        <v>1</v>
      </c>
      <c r="AI21" s="89">
        <f t="shared" si="29"/>
        <v>55</v>
      </c>
      <c r="AJ21" s="89">
        <f t="shared" si="30"/>
        <v>16</v>
      </c>
      <c r="AK21" s="89">
        <f t="shared" ref="AK21:AK28" si="38">SUM(B21:AE21)</f>
        <v>15</v>
      </c>
      <c r="AL21" s="89">
        <f t="shared" si="35"/>
        <v>0</v>
      </c>
    </row>
    <row r="22" spans="1:38" hidden="1">
      <c r="A22" s="94" t="str">
        <f t="shared" si="9"/>
        <v>Cobham</v>
      </c>
      <c r="B22" s="105" t="str">
        <f t="shared" si="31"/>
        <v>l</v>
      </c>
      <c r="C22" s="105">
        <f t="shared" si="32"/>
        <v>0</v>
      </c>
      <c r="D22" s="105" t="str">
        <f t="shared" si="33"/>
        <v>HL</v>
      </c>
      <c r="E22" s="105" t="str">
        <f t="shared" si="10"/>
        <v>cl</v>
      </c>
      <c r="F22" s="105">
        <f t="shared" si="36"/>
        <v>-1</v>
      </c>
      <c r="G22" s="105" t="str">
        <f t="shared" si="37"/>
        <v>HL</v>
      </c>
      <c r="H22" s="105" t="str">
        <f t="shared" si="12"/>
        <v/>
      </c>
      <c r="I22" s="105" t="str">
        <f t="shared" ref="I22:I28" si="39">IF(H22="","",IF(H22="l",IF(H6*2&gt;=J6, 1, 0),VLOOKUP(H22,$B$64:$C$70,2,FALSE)))</f>
        <v/>
      </c>
      <c r="J22" s="105" t="str">
        <f t="shared" ref="J22:J28" si="40">IF(H22="","",VLOOKUP(H22,$B$64:$D$70,3))</f>
        <v/>
      </c>
      <c r="K22" s="104"/>
      <c r="L22" s="104"/>
      <c r="M22" s="104"/>
      <c r="N22" s="105" t="str">
        <f t="shared" si="14"/>
        <v/>
      </c>
      <c r="O22" s="105" t="str">
        <f>IF(N22="","",IF(N22="l",IF(N6*2&gt;=P6, 1, 0),VLOOKUP(N22,$B$64:$C$70,2,FALSE)))</f>
        <v/>
      </c>
      <c r="P22" s="105" t="str">
        <f>IF(N22="","",VLOOKUP(N22,$B$64:$D$70,3))</f>
        <v/>
      </c>
      <c r="Q22" s="105" t="str">
        <f t="shared" si="15"/>
        <v/>
      </c>
      <c r="R22" s="105" t="str">
        <f>IF(Q22="","",IF(Q22="l",IF(Q6*2&gt;=S6, 1, 0),VLOOKUP(Q22,$B$64:$C$70,2,FALSE)))</f>
        <v/>
      </c>
      <c r="S22" s="105" t="str">
        <f>IF(Q22="","",VLOOKUP(Q22,$B$64:$D$70,3))</f>
        <v/>
      </c>
      <c r="T22" s="105" t="str">
        <f t="shared" si="16"/>
        <v/>
      </c>
      <c r="U22" s="105" t="str">
        <f t="shared" si="17"/>
        <v/>
      </c>
      <c r="V22" s="105" t="str">
        <f t="shared" si="18"/>
        <v/>
      </c>
      <c r="W22" s="105" t="str">
        <f t="shared" si="19"/>
        <v/>
      </c>
      <c r="X22" s="105" t="str">
        <f t="shared" si="20"/>
        <v/>
      </c>
      <c r="Y22" s="105" t="str">
        <f t="shared" si="21"/>
        <v/>
      </c>
      <c r="Z22" s="105" t="str">
        <f t="shared" si="22"/>
        <v>cl</v>
      </c>
      <c r="AA22" s="105">
        <f t="shared" si="23"/>
        <v>-1</v>
      </c>
      <c r="AB22" s="105" t="str">
        <f t="shared" si="24"/>
        <v>HL</v>
      </c>
      <c r="AC22" s="105" t="str">
        <f t="shared" si="25"/>
        <v>l</v>
      </c>
      <c r="AD22" s="105">
        <f t="shared" si="26"/>
        <v>0</v>
      </c>
      <c r="AE22" s="105" t="str">
        <f t="shared" si="27"/>
        <v>HL</v>
      </c>
      <c r="AF22" s="89">
        <f t="shared" si="34"/>
        <v>0</v>
      </c>
      <c r="AG22" s="89">
        <f t="shared" si="28"/>
        <v>0</v>
      </c>
      <c r="AH22" s="89">
        <f t="shared" si="28"/>
        <v>4</v>
      </c>
      <c r="AI22" s="89">
        <f t="shared" si="29"/>
        <v>10</v>
      </c>
      <c r="AJ22" s="89">
        <f t="shared" si="30"/>
        <v>30</v>
      </c>
      <c r="AK22" s="89">
        <f t="shared" si="38"/>
        <v>-2</v>
      </c>
      <c r="AL22" s="89">
        <f t="shared" si="35"/>
        <v>-2</v>
      </c>
    </row>
    <row r="23" spans="1:38" hidden="1">
      <c r="A23" s="94" t="str">
        <f t="shared" si="9"/>
        <v>Hitchin Sprites</v>
      </c>
      <c r="B23" s="105" t="str">
        <f t="shared" si="31"/>
        <v/>
      </c>
      <c r="C23" s="105" t="str">
        <f t="shared" si="32"/>
        <v/>
      </c>
      <c r="D23" s="105" t="str">
        <f t="shared" si="33"/>
        <v/>
      </c>
      <c r="E23" s="105" t="str">
        <f t="shared" si="10"/>
        <v>l</v>
      </c>
      <c r="F23" s="105">
        <f t="shared" si="36"/>
        <v>0</v>
      </c>
      <c r="G23" s="105" t="str">
        <f t="shared" si="37"/>
        <v>HL</v>
      </c>
      <c r="H23" s="105" t="str">
        <f t="shared" si="12"/>
        <v>l</v>
      </c>
      <c r="I23" s="105">
        <f t="shared" si="39"/>
        <v>0</v>
      </c>
      <c r="J23" s="105" t="str">
        <f t="shared" si="40"/>
        <v>HL</v>
      </c>
      <c r="K23" s="105" t="str">
        <f t="shared" si="13"/>
        <v>cw</v>
      </c>
      <c r="L23" s="105">
        <f t="shared" ref="L23:L28" si="41">IF(K23="","",IF(K23="l",IF(K7*2&gt;=M7, 1, 0),VLOOKUP(K23,$B$64:$C$70,2,FALSE)))</f>
        <v>5</v>
      </c>
      <c r="M23" s="105" t="str">
        <f t="shared" ref="M23:M28" si="42">IF(K23="","",VLOOKUP(K23,$B$64:$D$70,3))</f>
        <v>HW</v>
      </c>
      <c r="N23" s="104"/>
      <c r="O23" s="104"/>
      <c r="P23" s="104"/>
      <c r="Q23" s="105" t="str">
        <f t="shared" si="15"/>
        <v/>
      </c>
      <c r="R23" s="105" t="str">
        <f>IF(Q23="","",IF(Q23="l",IF(Q7*2&gt;=S7, 1, 0),VLOOKUP(Q23,$B$64:$C$70,2,FALSE)))</f>
        <v/>
      </c>
      <c r="S23" s="105" t="str">
        <f>IF(Q23="","",VLOOKUP(Q23,$B$64:$D$70,3))</f>
        <v/>
      </c>
      <c r="T23" s="105" t="str">
        <f t="shared" si="16"/>
        <v/>
      </c>
      <c r="U23" s="105" t="str">
        <f t="shared" si="17"/>
        <v/>
      </c>
      <c r="V23" s="105" t="str">
        <f t="shared" si="18"/>
        <v/>
      </c>
      <c r="W23" s="105" t="str">
        <f t="shared" si="19"/>
        <v/>
      </c>
      <c r="X23" s="105" t="str">
        <f t="shared" si="20"/>
        <v/>
      </c>
      <c r="Y23" s="105" t="str">
        <f t="shared" si="21"/>
        <v/>
      </c>
      <c r="Z23" s="105" t="str">
        <f t="shared" si="22"/>
        <v>w</v>
      </c>
      <c r="AA23" s="105">
        <f t="shared" si="23"/>
        <v>5</v>
      </c>
      <c r="AB23" s="105" t="str">
        <f t="shared" si="24"/>
        <v>HW</v>
      </c>
      <c r="AC23" s="105" t="str">
        <f t="shared" si="25"/>
        <v>w</v>
      </c>
      <c r="AD23" s="105">
        <f t="shared" si="26"/>
        <v>5</v>
      </c>
      <c r="AE23" s="105" t="str">
        <f t="shared" si="27"/>
        <v>HW</v>
      </c>
      <c r="AF23" s="89">
        <f t="shared" si="34"/>
        <v>3</v>
      </c>
      <c r="AG23" s="89">
        <f t="shared" si="28"/>
        <v>0</v>
      </c>
      <c r="AH23" s="89">
        <f t="shared" si="28"/>
        <v>2</v>
      </c>
      <c r="AI23" s="89">
        <f t="shared" si="29"/>
        <v>41</v>
      </c>
      <c r="AJ23" s="89">
        <f t="shared" si="30"/>
        <v>38</v>
      </c>
      <c r="AK23" s="89">
        <f t="shared" si="38"/>
        <v>15</v>
      </c>
      <c r="AL23" s="89">
        <f t="shared" si="35"/>
        <v>0</v>
      </c>
    </row>
    <row r="24" spans="1:38" hidden="1">
      <c r="A24" s="94" t="str">
        <f t="shared" si="9"/>
        <v>Reading Wildcats</v>
      </c>
      <c r="B24" s="105" t="str">
        <f t="shared" si="31"/>
        <v>w</v>
      </c>
      <c r="C24" s="105">
        <f t="shared" si="32"/>
        <v>5</v>
      </c>
      <c r="D24" s="105" t="str">
        <f t="shared" si="33"/>
        <v>HW</v>
      </c>
      <c r="E24" s="105" t="str">
        <f t="shared" si="10"/>
        <v/>
      </c>
      <c r="F24" s="105" t="str">
        <f t="shared" si="36"/>
        <v/>
      </c>
      <c r="G24" s="105" t="str">
        <f t="shared" si="37"/>
        <v/>
      </c>
      <c r="H24" s="105" t="str">
        <f t="shared" si="12"/>
        <v/>
      </c>
      <c r="I24" s="105" t="str">
        <f t="shared" si="39"/>
        <v/>
      </c>
      <c r="J24" s="105" t="str">
        <f t="shared" si="40"/>
        <v/>
      </c>
      <c r="K24" s="105" t="str">
        <f t="shared" si="13"/>
        <v/>
      </c>
      <c r="L24" s="105" t="str">
        <f t="shared" si="41"/>
        <v/>
      </c>
      <c r="M24" s="105" t="str">
        <f t="shared" si="42"/>
        <v/>
      </c>
      <c r="N24" s="105" t="str">
        <f t="shared" si="14"/>
        <v>cl</v>
      </c>
      <c r="O24" s="105">
        <f>IF(N24="","",IF(N24="l",IF(N8*2&gt;=P8, 1, 0),VLOOKUP(N24,$B$64:$C$70,2,FALSE)))</f>
        <v>-1</v>
      </c>
      <c r="P24" s="105" t="str">
        <f>IF(N24="","",VLOOKUP(N24,$B$64:$D$70,3))</f>
        <v>HL</v>
      </c>
      <c r="Q24" s="104"/>
      <c r="R24" s="104"/>
      <c r="S24" s="104"/>
      <c r="T24" s="105" t="str">
        <f t="shared" si="16"/>
        <v/>
      </c>
      <c r="U24" s="105" t="str">
        <f t="shared" si="17"/>
        <v/>
      </c>
      <c r="V24" s="105" t="str">
        <f t="shared" si="18"/>
        <v/>
      </c>
      <c r="W24" s="105" t="str">
        <f t="shared" si="19"/>
        <v>w</v>
      </c>
      <c r="X24" s="105">
        <f t="shared" si="20"/>
        <v>5</v>
      </c>
      <c r="Y24" s="105" t="str">
        <f t="shared" si="21"/>
        <v>HW</v>
      </c>
      <c r="Z24" s="105" t="str">
        <f t="shared" si="22"/>
        <v>cw</v>
      </c>
      <c r="AA24" s="105">
        <f t="shared" si="23"/>
        <v>5</v>
      </c>
      <c r="AB24" s="105" t="str">
        <f t="shared" si="24"/>
        <v>HW</v>
      </c>
      <c r="AC24" s="105" t="str">
        <f t="shared" si="25"/>
        <v/>
      </c>
      <c r="AD24" s="105" t="str">
        <f t="shared" si="26"/>
        <v/>
      </c>
      <c r="AE24" s="105" t="str">
        <f t="shared" si="27"/>
        <v/>
      </c>
      <c r="AF24" s="89">
        <f t="shared" si="34"/>
        <v>3</v>
      </c>
      <c r="AG24" s="89">
        <f t="shared" si="28"/>
        <v>0</v>
      </c>
      <c r="AH24" s="89">
        <f t="shared" si="28"/>
        <v>1</v>
      </c>
      <c r="AI24" s="89">
        <f t="shared" si="29"/>
        <v>28</v>
      </c>
      <c r="AJ24" s="89">
        <f t="shared" si="30"/>
        <v>10</v>
      </c>
      <c r="AK24" s="89">
        <f t="shared" si="38"/>
        <v>14</v>
      </c>
      <c r="AL24" s="89">
        <f t="shared" si="35"/>
        <v>-1</v>
      </c>
    </row>
    <row r="25" spans="1:38" hidden="1">
      <c r="A25" s="94" t="str">
        <f t="shared" si="9"/>
        <v>Reigate Priory</v>
      </c>
      <c r="B25" s="105" t="str">
        <f t="shared" si="31"/>
        <v/>
      </c>
      <c r="C25" s="105" t="str">
        <f t="shared" si="32"/>
        <v/>
      </c>
      <c r="D25" s="105" t="str">
        <f t="shared" si="33"/>
        <v/>
      </c>
      <c r="E25" s="105" t="str">
        <f t="shared" si="10"/>
        <v>d</v>
      </c>
      <c r="F25" s="105">
        <f t="shared" si="36"/>
        <v>3</v>
      </c>
      <c r="G25" s="105" t="str">
        <f t="shared" si="37"/>
        <v>HD</v>
      </c>
      <c r="H25" s="105" t="str">
        <f t="shared" si="12"/>
        <v/>
      </c>
      <c r="I25" s="105" t="str">
        <f t="shared" si="39"/>
        <v/>
      </c>
      <c r="J25" s="105" t="str">
        <f t="shared" si="40"/>
        <v/>
      </c>
      <c r="K25" s="105" t="str">
        <f t="shared" si="13"/>
        <v>w</v>
      </c>
      <c r="L25" s="105">
        <f t="shared" si="41"/>
        <v>5</v>
      </c>
      <c r="M25" s="105" t="str">
        <f t="shared" si="42"/>
        <v>HW</v>
      </c>
      <c r="N25" s="105" t="str">
        <f t="shared" si="14"/>
        <v/>
      </c>
      <c r="O25" s="105" t="str">
        <f>IF(N25="","",IF(N25="l",IF(N9*2&gt;=P9, 1, 0),VLOOKUP(N25,$B$64:$C$70,2,FALSE)))</f>
        <v/>
      </c>
      <c r="P25" s="105" t="str">
        <f>IF(N25="","",VLOOKUP(N25,$B$64:$D$70,3))</f>
        <v/>
      </c>
      <c r="Q25" s="105" t="str">
        <f t="shared" si="15"/>
        <v>l</v>
      </c>
      <c r="R25" s="105">
        <f>IF(Q25="","",IF(Q25="l",IF(Q9*2&gt;=S9, 1, 0),VLOOKUP(Q25,$B$64:$C$70,2,FALSE)))</f>
        <v>0</v>
      </c>
      <c r="S25" s="105" t="str">
        <f>IF(Q25="","",VLOOKUP(Q25,$B$64:$D$70,3))</f>
        <v>HL</v>
      </c>
      <c r="T25" s="104"/>
      <c r="U25" s="104"/>
      <c r="V25" s="104"/>
      <c r="W25" s="105" t="str">
        <f t="shared" si="19"/>
        <v>cw</v>
      </c>
      <c r="X25" s="105">
        <f t="shared" si="20"/>
        <v>5</v>
      </c>
      <c r="Y25" s="105" t="str">
        <f t="shared" si="21"/>
        <v>HW</v>
      </c>
      <c r="Z25" s="105" t="str">
        <f t="shared" si="22"/>
        <v/>
      </c>
      <c r="AA25" s="105" t="str">
        <f t="shared" si="23"/>
        <v/>
      </c>
      <c r="AB25" s="105" t="str">
        <f t="shared" si="24"/>
        <v/>
      </c>
      <c r="AC25" s="105" t="str">
        <f t="shared" si="25"/>
        <v/>
      </c>
      <c r="AD25" s="105" t="str">
        <f t="shared" si="26"/>
        <v/>
      </c>
      <c r="AE25" s="105" t="str">
        <f t="shared" si="27"/>
        <v/>
      </c>
      <c r="AF25" s="89">
        <f t="shared" si="34"/>
        <v>2</v>
      </c>
      <c r="AG25" s="89">
        <f t="shared" si="28"/>
        <v>1</v>
      </c>
      <c r="AH25" s="89">
        <f t="shared" si="28"/>
        <v>1</v>
      </c>
      <c r="AI25" s="89">
        <f t="shared" si="29"/>
        <v>38</v>
      </c>
      <c r="AJ25" s="89">
        <f t="shared" si="30"/>
        <v>28</v>
      </c>
      <c r="AK25" s="89">
        <f t="shared" si="38"/>
        <v>13</v>
      </c>
      <c r="AL25" s="89">
        <f t="shared" si="35"/>
        <v>0</v>
      </c>
    </row>
    <row r="26" spans="1:38" hidden="1">
      <c r="A26" s="94" t="str">
        <f t="shared" si="9"/>
        <v>Royal Holloway</v>
      </c>
      <c r="B26" s="105" t="str">
        <f t="shared" si="31"/>
        <v/>
      </c>
      <c r="C26" s="105" t="str">
        <f t="shared" si="32"/>
        <v/>
      </c>
      <c r="D26" s="105" t="str">
        <f t="shared" si="33"/>
        <v/>
      </c>
      <c r="E26" s="105" t="str">
        <f t="shared" si="10"/>
        <v/>
      </c>
      <c r="F26" s="105" t="str">
        <f t="shared" si="36"/>
        <v/>
      </c>
      <c r="G26" s="105" t="str">
        <f t="shared" si="37"/>
        <v/>
      </c>
      <c r="H26" s="105" t="str">
        <f t="shared" si="12"/>
        <v>cl</v>
      </c>
      <c r="I26" s="105">
        <f t="shared" si="39"/>
        <v>-1</v>
      </c>
      <c r="J26" s="105" t="str">
        <f t="shared" si="40"/>
        <v>HL</v>
      </c>
      <c r="K26" s="105" t="str">
        <f t="shared" si="13"/>
        <v/>
      </c>
      <c r="L26" s="105" t="str">
        <f t="shared" si="41"/>
        <v/>
      </c>
      <c r="M26" s="105" t="str">
        <f t="shared" si="42"/>
        <v/>
      </c>
      <c r="N26" s="105" t="str">
        <f t="shared" si="14"/>
        <v>cl</v>
      </c>
      <c r="O26" s="105">
        <f>IF(N26="","",IF(N26="l",IF(N10*2&gt;=P10, 1, 0),VLOOKUP(N26,$B$64:$C$70,2,FALSE)))</f>
        <v>-1</v>
      </c>
      <c r="P26" s="105" t="str">
        <f>IF(N26="","",VLOOKUP(N26,$B$64:$D$70,3))</f>
        <v>HL</v>
      </c>
      <c r="Q26" s="105" t="str">
        <f t="shared" si="15"/>
        <v/>
      </c>
      <c r="R26" s="105" t="str">
        <f>IF(Q26="","",IF(Q26="l",IF(Q10*2&gt;=S10, 1, 0),VLOOKUP(Q26,$B$64:$C$70,2,FALSE)))</f>
        <v/>
      </c>
      <c r="S26" s="105" t="str">
        <f>IF(Q26="","",VLOOKUP(Q26,$B$64:$D$70,3))</f>
        <v/>
      </c>
      <c r="T26" s="105" t="str">
        <f t="shared" si="16"/>
        <v/>
      </c>
      <c r="U26" s="105" t="str">
        <f>IF(T26="","",IF(T26="l",IF(T10*2&gt;=V10, 1, 0),VLOOKUP(T26,$B$64:$C$70,2,FALSE)))</f>
        <v/>
      </c>
      <c r="V26" s="105" t="str">
        <f>IF(T26="","",VLOOKUP(T26,$B$64:$D$70,3))</f>
        <v/>
      </c>
      <c r="W26" s="104"/>
      <c r="X26" s="104"/>
      <c r="Y26" s="104"/>
      <c r="Z26" s="105" t="str">
        <f t="shared" si="22"/>
        <v/>
      </c>
      <c r="AA26" s="105" t="str">
        <f t="shared" si="23"/>
        <v/>
      </c>
      <c r="AB26" s="105" t="str">
        <f t="shared" si="24"/>
        <v/>
      </c>
      <c r="AC26" s="105" t="str">
        <f t="shared" si="25"/>
        <v/>
      </c>
      <c r="AD26" s="105" t="str">
        <f t="shared" si="26"/>
        <v/>
      </c>
      <c r="AE26" s="105" t="str">
        <f t="shared" si="27"/>
        <v/>
      </c>
      <c r="AF26" s="89">
        <f t="shared" si="34"/>
        <v>0</v>
      </c>
      <c r="AG26" s="89">
        <f t="shared" si="28"/>
        <v>0</v>
      </c>
      <c r="AH26" s="89">
        <f t="shared" si="28"/>
        <v>2</v>
      </c>
      <c r="AI26" s="89">
        <f t="shared" si="29"/>
        <v>0</v>
      </c>
      <c r="AJ26" s="89">
        <f t="shared" si="30"/>
        <v>0</v>
      </c>
      <c r="AK26" s="89">
        <f t="shared" si="38"/>
        <v>-2</v>
      </c>
      <c r="AL26" s="89">
        <f t="shared" si="35"/>
        <v>-2</v>
      </c>
    </row>
    <row r="27" spans="1:38" hidden="1">
      <c r="A27" s="94" t="str">
        <f t="shared" si="9"/>
        <v>Welwyn</v>
      </c>
      <c r="B27" s="105" t="str">
        <f t="shared" si="31"/>
        <v>l</v>
      </c>
      <c r="C27" s="105">
        <f t="shared" si="32"/>
        <v>0</v>
      </c>
      <c r="D27" s="105" t="str">
        <f t="shared" si="33"/>
        <v>HL</v>
      </c>
      <c r="E27" s="105" t="str">
        <f t="shared" si="10"/>
        <v/>
      </c>
      <c r="F27" s="105" t="str">
        <f t="shared" si="36"/>
        <v/>
      </c>
      <c r="G27" s="105" t="str">
        <f t="shared" si="37"/>
        <v/>
      </c>
      <c r="H27" s="105" t="str">
        <f t="shared" si="12"/>
        <v/>
      </c>
      <c r="I27" s="105" t="str">
        <f t="shared" si="39"/>
        <v/>
      </c>
      <c r="J27" s="105" t="str">
        <f t="shared" si="40"/>
        <v/>
      </c>
      <c r="K27" s="105" t="str">
        <f t="shared" si="13"/>
        <v/>
      </c>
      <c r="L27" s="105" t="str">
        <f t="shared" si="41"/>
        <v/>
      </c>
      <c r="M27" s="105" t="str">
        <f t="shared" si="42"/>
        <v/>
      </c>
      <c r="N27" s="105" t="str">
        <f t="shared" si="14"/>
        <v/>
      </c>
      <c r="O27" s="105" t="str">
        <f>IF(N27="","",IF(N27="l",IF(N11*2&gt;=P11, 1, 0),VLOOKUP(N27,$B$64:$C$70,2,FALSE)))</f>
        <v/>
      </c>
      <c r="P27" s="105" t="str">
        <f>IF(N27="","",VLOOKUP(N27,$B$64:$D$70,3))</f>
        <v/>
      </c>
      <c r="Q27" s="105" t="str">
        <f t="shared" si="15"/>
        <v/>
      </c>
      <c r="R27" s="105" t="str">
        <f>IF(Q27="","",IF(Q27="l",IF(Q11*2&gt;=S11, 1, 0),VLOOKUP(Q27,$B$64:$C$70,2,FALSE)))</f>
        <v/>
      </c>
      <c r="S27" s="105" t="str">
        <f>IF(Q27="","",VLOOKUP(Q27,$B$64:$D$70,3))</f>
        <v/>
      </c>
      <c r="T27" s="105" t="str">
        <f t="shared" si="16"/>
        <v>cw</v>
      </c>
      <c r="U27" s="105">
        <f>IF(T27="","",IF(T27="l",IF(T11*2&gt;=V11, 1, 0),VLOOKUP(T27,$B$64:$C$70,2,FALSE)))</f>
        <v>5</v>
      </c>
      <c r="V27" s="105" t="str">
        <f>IF(T27="","",VLOOKUP(T27,$B$64:$D$70,3))</f>
        <v>HW</v>
      </c>
      <c r="W27" s="105" t="str">
        <f t="shared" si="19"/>
        <v>w</v>
      </c>
      <c r="X27" s="105">
        <f>IF(W27="","",IF(W27="l",IF(W11*2&gt;=Y11, 1, 0),VLOOKUP(W27,$B$64:$C$70,2,FALSE)))</f>
        <v>5</v>
      </c>
      <c r="Y27" s="105" t="str">
        <f>IF(W27="","",VLOOKUP(W27,$B$64:$D$70,3))</f>
        <v>HW</v>
      </c>
      <c r="Z27" s="104"/>
      <c r="AA27" s="104"/>
      <c r="AB27" s="104"/>
      <c r="AC27" s="105" t="str">
        <f t="shared" si="25"/>
        <v/>
      </c>
      <c r="AD27" s="105" t="str">
        <f t="shared" si="26"/>
        <v/>
      </c>
      <c r="AE27" s="105" t="str">
        <f t="shared" si="27"/>
        <v/>
      </c>
      <c r="AF27" s="89">
        <f t="shared" si="34"/>
        <v>2</v>
      </c>
      <c r="AG27" s="89">
        <f t="shared" si="28"/>
        <v>0</v>
      </c>
      <c r="AH27" s="89">
        <f t="shared" si="28"/>
        <v>1</v>
      </c>
      <c r="AI27" s="89">
        <f t="shared" si="29"/>
        <v>11</v>
      </c>
      <c r="AJ27" s="89">
        <f t="shared" si="30"/>
        <v>18</v>
      </c>
      <c r="AK27" s="89">
        <f t="shared" si="38"/>
        <v>10</v>
      </c>
      <c r="AL27" s="89">
        <f t="shared" si="35"/>
        <v>0</v>
      </c>
    </row>
    <row r="28" spans="1:38" hidden="1">
      <c r="A28" s="95" t="str">
        <f t="shared" si="9"/>
        <v>West London 2</v>
      </c>
      <c r="B28" s="105" t="str">
        <f t="shared" si="31"/>
        <v>d</v>
      </c>
      <c r="C28" s="105">
        <f t="shared" si="32"/>
        <v>3</v>
      </c>
      <c r="D28" s="105" t="str">
        <f t="shared" si="33"/>
        <v>HD</v>
      </c>
      <c r="E28" s="105" t="str">
        <f t="shared" si="10"/>
        <v>w</v>
      </c>
      <c r="F28" s="105">
        <f t="shared" si="36"/>
        <v>5</v>
      </c>
      <c r="G28" s="105" t="str">
        <f t="shared" si="37"/>
        <v>HW</v>
      </c>
      <c r="H28" s="105" t="str">
        <f t="shared" si="12"/>
        <v>l</v>
      </c>
      <c r="I28" s="105">
        <f t="shared" si="39"/>
        <v>1</v>
      </c>
      <c r="J28" s="105" t="str">
        <f t="shared" si="40"/>
        <v>HL</v>
      </c>
      <c r="K28" s="105" t="str">
        <f t="shared" si="13"/>
        <v/>
      </c>
      <c r="L28" s="105" t="str">
        <f t="shared" si="41"/>
        <v/>
      </c>
      <c r="M28" s="105" t="str">
        <f t="shared" si="42"/>
        <v/>
      </c>
      <c r="N28" s="105" t="str">
        <f t="shared" si="14"/>
        <v/>
      </c>
      <c r="O28" s="105" t="str">
        <f>IF(N28="","",IF(N28="l",IF(N12*2&gt;=P12, 1, 0),VLOOKUP(N28,$B$64:$C$70,2,FALSE)))</f>
        <v/>
      </c>
      <c r="P28" s="105" t="str">
        <f>IF(N28="","",VLOOKUP(N28,$B$64:$D$70,3))</f>
        <v/>
      </c>
      <c r="Q28" s="105" t="str">
        <f t="shared" si="15"/>
        <v>w</v>
      </c>
      <c r="R28" s="105">
        <f>IF(Q28="","",IF(Q28="l",IF(Q12*2&gt;=S12, 1, 0),VLOOKUP(Q28,$B$64:$C$70,2,FALSE)))</f>
        <v>5</v>
      </c>
      <c r="S28" s="105" t="str">
        <f>IF(Q28="","",VLOOKUP(Q28,$B$64:$D$70,3))</f>
        <v>HW</v>
      </c>
      <c r="T28" s="105" t="str">
        <f t="shared" si="16"/>
        <v>w</v>
      </c>
      <c r="U28" s="105">
        <f>IF(T28="","",IF(T28="l",IF(T12*2&gt;=V12, 1, 0),VLOOKUP(T28,$B$64:$C$70,2,FALSE)))</f>
        <v>5</v>
      </c>
      <c r="V28" s="105" t="str">
        <f>IF(T28="","",VLOOKUP(T28,$B$64:$D$70,3))</f>
        <v>HW</v>
      </c>
      <c r="W28" s="105" t="str">
        <f t="shared" si="19"/>
        <v/>
      </c>
      <c r="X28" s="105" t="str">
        <f>IF(W28="","",IF(W28="l",IF(W12*2&gt;=Y12, 1, 0),VLOOKUP(W28,$B$64:$C$70,2,FALSE)))</f>
        <v/>
      </c>
      <c r="Y28" s="105" t="str">
        <f>IF(W28="","",VLOOKUP(W28,$B$64:$D$70,3))</f>
        <v/>
      </c>
      <c r="Z28" s="105" t="str">
        <f t="shared" si="22"/>
        <v/>
      </c>
      <c r="AA28" s="105" t="str">
        <f t="shared" ref="AA28" si="43">IF(Z28="","",IF(Z28="l",IF(Z12*2&gt;=AB12, 1, 0),VLOOKUP(Z28,$B$64:$C$70,2,FALSE)))</f>
        <v/>
      </c>
      <c r="AB28" s="105" t="str">
        <f>IF(Z28="","",VLOOKUP(Z28,$B$64:$D$70,3))</f>
        <v/>
      </c>
      <c r="AC28" s="104"/>
      <c r="AD28" s="104"/>
      <c r="AE28" s="104"/>
      <c r="AF28" s="89">
        <f t="shared" si="34"/>
        <v>3</v>
      </c>
      <c r="AG28" s="89">
        <f t="shared" si="28"/>
        <v>1</v>
      </c>
      <c r="AH28" s="89">
        <f t="shared" si="28"/>
        <v>1</v>
      </c>
      <c r="AI28" s="89">
        <f t="shared" si="29"/>
        <v>50</v>
      </c>
      <c r="AJ28" s="89">
        <f t="shared" si="30"/>
        <v>34</v>
      </c>
      <c r="AK28" s="89">
        <f t="shared" si="38"/>
        <v>19</v>
      </c>
      <c r="AL28" s="139">
        <f t="shared" si="35"/>
        <v>0</v>
      </c>
    </row>
    <row r="29" spans="1:38" hidden="1">
      <c r="A29" s="1"/>
      <c r="B29" s="72"/>
      <c r="C29" s="72"/>
      <c r="D29" s="7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5"/>
    </row>
    <row r="30" spans="1:38" hidden="1">
      <c r="A30" s="57" t="s">
        <v>94</v>
      </c>
    </row>
    <row r="31" spans="1:38" hidden="1">
      <c r="A31" s="56" t="str">
        <f>A2</f>
        <v>Home \ Away</v>
      </c>
      <c r="B31" s="154" t="str">
        <f>B2</f>
        <v>Blackheath S</v>
      </c>
      <c r="C31" s="154"/>
      <c r="D31" s="154"/>
      <c r="E31" s="154" t="str">
        <f>E2</f>
        <v>Caterham Cou</v>
      </c>
      <c r="F31" s="154"/>
      <c r="G31" s="154"/>
      <c r="H31" s="154" t="str">
        <f>H2</f>
        <v>Clapham</v>
      </c>
      <c r="I31" s="154"/>
      <c r="J31" s="154"/>
      <c r="K31" s="154" t="str">
        <f>K2</f>
        <v>Cobham</v>
      </c>
      <c r="L31" s="154"/>
      <c r="M31" s="154"/>
      <c r="N31" s="154" t="str">
        <f>N2</f>
        <v>Hitchin Spri</v>
      </c>
      <c r="O31" s="154"/>
      <c r="P31" s="154"/>
      <c r="Q31" s="154" t="str">
        <f>Q2</f>
        <v>Reading Wild</v>
      </c>
      <c r="R31" s="154"/>
      <c r="S31" s="154"/>
      <c r="T31" s="154" t="str">
        <f>T2</f>
        <v>Reigate Prio</v>
      </c>
      <c r="U31" s="154"/>
      <c r="V31" s="154"/>
      <c r="W31" s="154" t="str">
        <f>W2</f>
        <v>Royal Hollow</v>
      </c>
      <c r="X31" s="154"/>
      <c r="Y31" s="154"/>
      <c r="Z31" s="154" t="str">
        <f>Z2</f>
        <v>Welwyn</v>
      </c>
      <c r="AA31" s="154"/>
      <c r="AB31" s="154"/>
      <c r="AC31" s="154" t="str">
        <f>AC2</f>
        <v xml:space="preserve">West London </v>
      </c>
      <c r="AD31" s="154"/>
      <c r="AE31" s="154"/>
    </row>
    <row r="32" spans="1:38" hidden="1">
      <c r="A32" s="94" t="str">
        <f t="shared" ref="A32:A41" si="44">A3</f>
        <v>Blackheath Storm</v>
      </c>
      <c r="B32" s="104"/>
      <c r="C32" s="104"/>
      <c r="D32" s="104"/>
      <c r="E32" s="105" t="str">
        <f t="shared" ref="E32:E41" si="45">IF(OR(E3="",G3=""),"",IF(ISNUMBER(E3),IF(E3=G3,"d",IF(E3&gt;G3,"l","w")),G3))</f>
        <v/>
      </c>
      <c r="F32" s="105" t="str">
        <f t="shared" ref="F32" si="46">IF(E32="","",IF(E32="l",IF(G3*2&gt;=E3, 1, 0),VLOOKUP(E32,$B$64:$C$70,2,)))</f>
        <v/>
      </c>
      <c r="G32" s="105"/>
      <c r="H32" s="105" t="str">
        <f t="shared" ref="H32:H41" si="47">IF(OR(H3="",J3=""),"",IF(ISNUMBER(H3),IF(H3=J3,"d",IF(H3&gt;J3,"l","w")),J3))</f>
        <v>w</v>
      </c>
      <c r="I32" s="105">
        <f>IF(H32="","",IF(H32="l",IF(J3*2&gt;=H3, 1, 0),VLOOKUP(H32,$B$64:$C$70,2,)))</f>
        <v>5</v>
      </c>
      <c r="J32" s="105"/>
      <c r="K32" s="105" t="str">
        <f t="shared" ref="K32:K41" si="48">IF(OR(K3="",M3=""),"",IF(ISNUMBER(K3),IF(K3=M3,"d",IF(K3&gt;M3,"l","w")),M3))</f>
        <v/>
      </c>
      <c r="L32" s="105" t="str">
        <f>IF(K32="","",IF(K32="l",IF(M3*2&gt;=K3, 1, 0),VLOOKUP(K32,$B$64:$C$70,2,)))</f>
        <v/>
      </c>
      <c r="M32" s="105"/>
      <c r="N32" s="105" t="str">
        <f t="shared" ref="N32:N41" si="49">IF(OR(N3="",P3=""),"",IF(ISNUMBER(N3),IF(N3=P3,"d",IF(N3&gt;P3,"l","w")),P3))</f>
        <v/>
      </c>
      <c r="O32" s="105" t="str">
        <f>IF(N32="","",IF(N32="l",IF(P3*2&gt;=N3, 1, 0),VLOOKUP(N32,$B$64:$C$70,2,)))</f>
        <v/>
      </c>
      <c r="P32" s="105"/>
      <c r="Q32" s="105" t="str">
        <f t="shared" ref="Q32:Q41" si="50">IF(OR(Q3="",S3=""),"",IF(ISNUMBER(Q3),IF(Q3=S3,"d",IF(Q3&gt;S3,"l","w")),S3))</f>
        <v/>
      </c>
      <c r="R32" s="105" t="str">
        <f>IF(Q32="","",IF(Q32="l",IF(S3*2&gt;=Q3, 1, 0),VLOOKUP(Q32,$B$64:$C$70,2,)))</f>
        <v/>
      </c>
      <c r="S32" s="105"/>
      <c r="T32" s="105" t="str">
        <f t="shared" ref="T32:T41" si="51">IF(OR(T3="",V3=""),"",IF(ISNUMBER(T3),IF(T3=V3,"d",IF(T3&gt;V3,"l","w")),V3))</f>
        <v>l</v>
      </c>
      <c r="U32" s="105">
        <f t="shared" ref="U32:U37" si="52">IF(T32="","",IF(T32="l",IF(V3*2&gt;=T3, 1, 0),VLOOKUP(T32,$B$64:$C$70,2,)))</f>
        <v>1</v>
      </c>
      <c r="V32" s="105"/>
      <c r="W32" s="105" t="str">
        <f t="shared" ref="W32:W41" si="53">IF(OR(W3="",Y3=""),"",IF(ISNUMBER(W3),IF(W3=Y3,"d",IF(W3&gt;Y3,"l","w")),Y3))</f>
        <v>l</v>
      </c>
      <c r="X32" s="105">
        <f t="shared" ref="X32:X38" si="54">IF(W32="","",IF(W32="l",IF(Y3*2&gt;=W3, 1, 0),VLOOKUP(W32,$B$64:$C$70,2,)))</f>
        <v>0</v>
      </c>
      <c r="Y32" s="105"/>
      <c r="Z32" s="105" t="str">
        <f t="shared" ref="Z32:Z41" si="55">IF(OR(Z3="",AB3=""),"",IF(ISNUMBER(Z3),IF(Z3=AB3,"d",IF(Z3&gt;AB3,"l","w")),AB3))</f>
        <v/>
      </c>
      <c r="AA32" s="105" t="str">
        <f t="shared" ref="AA32:AA39" si="56">IF(Z32="","",IF(Z32="l",IF(AB3*2&gt;=Z3, 1, 0),VLOOKUP(Z32,$B$64:$C$70,2,)))</f>
        <v/>
      </c>
      <c r="AB32" s="105"/>
      <c r="AC32" s="105" t="str">
        <f t="shared" ref="AC32:AC40" si="57">IF(OR(AC3="",AE3=""),"",IF(ISNUMBER(AC3),IF(AC3=AE3,"d",IF(AC3&gt;AE3,"l","w")),AE3))</f>
        <v/>
      </c>
      <c r="AD32" s="105" t="str">
        <f t="shared" ref="AD32:AD40" si="58">IF(AC32="","",IF(AC32="l",IF(AE3*2&gt;=AC3, 1, 0),VLOOKUP(AC32,$B$64:$C$70,2,)))</f>
        <v/>
      </c>
      <c r="AE32" s="105"/>
    </row>
    <row r="33" spans="1:33" hidden="1">
      <c r="A33" s="94" t="str">
        <f t="shared" si="44"/>
        <v>Caterham Cougars</v>
      </c>
      <c r="B33" s="105" t="str">
        <f>IF(OR(B4="",D4=""),"",IF(ISNUMBER(B4),IF(B4=D4,"d",IF(B4&gt;D4,"l","w")),D4))</f>
        <v/>
      </c>
      <c r="C33" s="105" t="str">
        <f t="shared" ref="C33:C41" si="59">IF(B33="","",IF(B33="l",IF(D4*2&gt;=B4, 1, 0),VLOOKUP(B33,$B$64:$C$70,2,)))</f>
        <v/>
      </c>
      <c r="E33" s="104"/>
      <c r="F33" s="104"/>
      <c r="G33" s="104"/>
      <c r="H33" s="105" t="str">
        <f t="shared" si="47"/>
        <v/>
      </c>
      <c r="I33" s="105" t="str">
        <f>IF(H33="","",IF(H33="l",IF(J4*2&gt;=H4, 1, 0),VLOOKUP(H33,$B$64:$C$70,2,)))</f>
        <v/>
      </c>
      <c r="J33" s="105"/>
      <c r="K33" s="105" t="str">
        <f t="shared" si="48"/>
        <v/>
      </c>
      <c r="L33" s="105" t="str">
        <f>IF(K33="","",IF(K33="l",IF(M4*2&gt;=K4, 1, 0),VLOOKUP(K33,$B$64:$C$70,2,)))</f>
        <v/>
      </c>
      <c r="M33" s="105"/>
      <c r="N33" s="105" t="str">
        <f t="shared" si="49"/>
        <v/>
      </c>
      <c r="O33" s="105" t="str">
        <f>IF(N33="","",IF(N33="l",IF(P4*2&gt;=N4, 1, 0),VLOOKUP(N33,$B$64:$C$70,2,)))</f>
        <v/>
      </c>
      <c r="P33" s="105"/>
      <c r="Q33" s="105" t="str">
        <f t="shared" si="50"/>
        <v>w</v>
      </c>
      <c r="R33" s="105">
        <f>IF(Q33="","",IF(Q33="l",IF(S4*2&gt;=Q4, 1, 0),VLOOKUP(Q33,$B$64:$C$70,2,)))</f>
        <v>5</v>
      </c>
      <c r="S33" s="105"/>
      <c r="T33" s="105" t="str">
        <f t="shared" si="51"/>
        <v/>
      </c>
      <c r="U33" s="105" t="str">
        <f t="shared" si="52"/>
        <v/>
      </c>
      <c r="V33" s="105"/>
      <c r="W33" s="105" t="str">
        <f t="shared" si="53"/>
        <v>l</v>
      </c>
      <c r="X33" s="105">
        <f t="shared" si="54"/>
        <v>0</v>
      </c>
      <c r="Y33" s="105"/>
      <c r="Z33" s="105" t="str">
        <f t="shared" si="55"/>
        <v/>
      </c>
      <c r="AA33" s="105" t="str">
        <f t="shared" si="56"/>
        <v/>
      </c>
      <c r="AB33" s="105"/>
      <c r="AC33" s="105" t="str">
        <f t="shared" si="57"/>
        <v/>
      </c>
      <c r="AD33" s="105" t="str">
        <f t="shared" si="58"/>
        <v/>
      </c>
      <c r="AE33" s="105"/>
    </row>
    <row r="34" spans="1:33" hidden="1">
      <c r="A34" s="94" t="str">
        <f t="shared" si="44"/>
        <v>Clapham</v>
      </c>
      <c r="B34" s="105" t="str">
        <f t="shared" ref="B34:B41" si="60">IF(OR(B5="",D5=""),"",IF(ISNUMBER(B5),IF(B5=D5,"d",IF(B5&gt;D5,"l","w")),D5))</f>
        <v/>
      </c>
      <c r="C34" s="105" t="str">
        <f t="shared" si="59"/>
        <v/>
      </c>
      <c r="E34" s="105" t="str">
        <f t="shared" si="45"/>
        <v>w</v>
      </c>
      <c r="F34" s="105">
        <f t="shared" ref="F34:F41" si="61">IF(E34="","",IF(E34="l",IF(G5*2&gt;=E5, 1, 0),VLOOKUP(E34,$B$64:$C$70,2,)))</f>
        <v>5</v>
      </c>
      <c r="G34" s="105"/>
      <c r="H34" s="104"/>
      <c r="I34" s="104"/>
      <c r="J34" s="104"/>
      <c r="K34" s="105" t="str">
        <f t="shared" si="48"/>
        <v>l</v>
      </c>
      <c r="L34" s="105">
        <f>IF(K34="","",IF(K34="l",IF(M5*2&gt;=K5, 1, 0),VLOOKUP(K34,$B$64:$C$70,2,)))</f>
        <v>0</v>
      </c>
      <c r="M34" s="105"/>
      <c r="N34" s="105" t="str">
        <f t="shared" si="49"/>
        <v/>
      </c>
      <c r="O34" s="105" t="str">
        <f>IF(N34="","",IF(N34="l",IF(P5*2&gt;=N5, 1, 0),VLOOKUP(N34,$B$64:$C$70,2,)))</f>
        <v/>
      </c>
      <c r="P34" s="105"/>
      <c r="Q34" s="105" t="str">
        <f t="shared" si="50"/>
        <v>l</v>
      </c>
      <c r="R34" s="105">
        <f>IF(Q34="","",IF(Q34="l",IF(S5*2&gt;=Q5, 1, 0),VLOOKUP(Q34,$B$64:$C$70,2,)))</f>
        <v>0</v>
      </c>
      <c r="S34" s="105"/>
      <c r="T34" s="105" t="str">
        <f t="shared" si="51"/>
        <v/>
      </c>
      <c r="U34" s="105" t="str">
        <f t="shared" si="52"/>
        <v/>
      </c>
      <c r="V34" s="105"/>
      <c r="W34" s="105" t="str">
        <f t="shared" si="53"/>
        <v/>
      </c>
      <c r="X34" s="105" t="str">
        <f t="shared" si="54"/>
        <v/>
      </c>
      <c r="Y34" s="105"/>
      <c r="Z34" s="105" t="str">
        <f t="shared" si="55"/>
        <v>l</v>
      </c>
      <c r="AA34" s="105">
        <f t="shared" si="56"/>
        <v>0</v>
      </c>
      <c r="AB34" s="105"/>
      <c r="AC34" s="105" t="str">
        <f t="shared" si="57"/>
        <v/>
      </c>
      <c r="AD34" s="105" t="str">
        <f t="shared" si="58"/>
        <v/>
      </c>
      <c r="AE34" s="105"/>
    </row>
    <row r="35" spans="1:33" hidden="1">
      <c r="A35" s="94" t="str">
        <f t="shared" si="44"/>
        <v>Cobham</v>
      </c>
      <c r="B35" s="105" t="str">
        <f t="shared" si="60"/>
        <v>w</v>
      </c>
      <c r="C35" s="105">
        <f t="shared" si="59"/>
        <v>5</v>
      </c>
      <c r="E35" s="105" t="str">
        <f t="shared" si="45"/>
        <v>cw</v>
      </c>
      <c r="F35" s="105">
        <f t="shared" si="61"/>
        <v>5</v>
      </c>
      <c r="G35" s="105"/>
      <c r="H35" s="105" t="str">
        <f t="shared" si="47"/>
        <v/>
      </c>
      <c r="I35" s="105" t="str">
        <f t="shared" ref="I35:I41" si="62">IF(H35="","",IF(H35="l",IF(J6*2&gt;=H6, 1, 0),VLOOKUP(H35,$B$64:$C$70,2,)))</f>
        <v/>
      </c>
      <c r="J35" s="105"/>
      <c r="K35" s="104"/>
      <c r="L35" s="104"/>
      <c r="M35" s="104"/>
      <c r="N35" s="105" t="str">
        <f t="shared" si="49"/>
        <v/>
      </c>
      <c r="O35" s="105" t="str">
        <f>IF(N35="","",IF(N35="l",IF(P6*2&gt;=N6, 1, 0),VLOOKUP(N35,$B$64:$C$70,2,)))</f>
        <v/>
      </c>
      <c r="P35" s="105"/>
      <c r="Q35" s="105" t="str">
        <f t="shared" si="50"/>
        <v/>
      </c>
      <c r="R35" s="105" t="str">
        <f>IF(Q35="","",IF(Q35="l",IF(S6*2&gt;=Q6, 1, 0),VLOOKUP(Q35,$B$64:$C$70,2,)))</f>
        <v/>
      </c>
      <c r="S35" s="105"/>
      <c r="T35" s="105" t="str">
        <f t="shared" si="51"/>
        <v/>
      </c>
      <c r="U35" s="105" t="str">
        <f t="shared" si="52"/>
        <v/>
      </c>
      <c r="V35" s="105"/>
      <c r="W35" s="105" t="str">
        <f t="shared" si="53"/>
        <v/>
      </c>
      <c r="X35" s="105" t="str">
        <f t="shared" si="54"/>
        <v/>
      </c>
      <c r="Y35" s="105"/>
      <c r="Z35" s="105" t="str">
        <f t="shared" si="55"/>
        <v>cw</v>
      </c>
      <c r="AA35" s="105">
        <f t="shared" si="56"/>
        <v>5</v>
      </c>
      <c r="AB35" s="105"/>
      <c r="AC35" s="105" t="str">
        <f t="shared" si="57"/>
        <v>w</v>
      </c>
      <c r="AD35" s="105">
        <f t="shared" si="58"/>
        <v>5</v>
      </c>
      <c r="AE35" s="105"/>
    </row>
    <row r="36" spans="1:33" hidden="1">
      <c r="A36" s="94" t="str">
        <f t="shared" si="44"/>
        <v>Hitchin Sprites</v>
      </c>
      <c r="B36" s="105" t="str">
        <f t="shared" si="60"/>
        <v/>
      </c>
      <c r="C36" s="105" t="str">
        <f t="shared" si="59"/>
        <v/>
      </c>
      <c r="E36" s="105" t="str">
        <f t="shared" si="45"/>
        <v>w</v>
      </c>
      <c r="F36" s="105">
        <f t="shared" si="61"/>
        <v>5</v>
      </c>
      <c r="G36" s="105"/>
      <c r="H36" s="105" t="str">
        <f t="shared" si="47"/>
        <v>w</v>
      </c>
      <c r="I36" s="105">
        <f t="shared" si="62"/>
        <v>5</v>
      </c>
      <c r="J36" s="105"/>
      <c r="K36" s="105" t="str">
        <f t="shared" si="48"/>
        <v>cl</v>
      </c>
      <c r="L36" s="105">
        <f t="shared" ref="L36:L41" si="63">IF(K36="","",IF(K36="l",IF(M7*2&gt;=K7, 1, 0),VLOOKUP(K36,$B$64:$C$70,2,)))</f>
        <v>-1</v>
      </c>
      <c r="M36" s="105"/>
      <c r="N36" s="104"/>
      <c r="O36" s="104"/>
      <c r="P36" s="104"/>
      <c r="Q36" s="105" t="str">
        <f t="shared" si="50"/>
        <v/>
      </c>
      <c r="R36" s="105" t="str">
        <f>IF(Q36="","",IF(Q36="l",IF(S7*2&gt;=Q7, 1, 0),VLOOKUP(Q36,$B$64:$C$70,2,)))</f>
        <v/>
      </c>
      <c r="S36" s="105"/>
      <c r="T36" s="105" t="str">
        <f t="shared" si="51"/>
        <v/>
      </c>
      <c r="U36" s="105" t="str">
        <f t="shared" si="52"/>
        <v/>
      </c>
      <c r="V36" s="105"/>
      <c r="W36" s="105" t="str">
        <f t="shared" si="53"/>
        <v/>
      </c>
      <c r="X36" s="105" t="str">
        <f t="shared" si="54"/>
        <v/>
      </c>
      <c r="Y36" s="105"/>
      <c r="Z36" s="105" t="str">
        <f t="shared" si="55"/>
        <v>l</v>
      </c>
      <c r="AA36" s="105">
        <f t="shared" si="56"/>
        <v>0</v>
      </c>
      <c r="AB36" s="105"/>
      <c r="AC36" s="105" t="str">
        <f t="shared" si="57"/>
        <v>l</v>
      </c>
      <c r="AD36" s="105">
        <f t="shared" si="58"/>
        <v>1</v>
      </c>
      <c r="AE36" s="105"/>
    </row>
    <row r="37" spans="1:33" hidden="1">
      <c r="A37" s="94" t="str">
        <f t="shared" si="44"/>
        <v>Reading Wildcats</v>
      </c>
      <c r="B37" s="105" t="str">
        <f t="shared" si="60"/>
        <v>l</v>
      </c>
      <c r="C37" s="105">
        <f t="shared" si="59"/>
        <v>1</v>
      </c>
      <c r="E37" s="105" t="str">
        <f t="shared" si="45"/>
        <v/>
      </c>
      <c r="F37" s="105" t="str">
        <f t="shared" si="61"/>
        <v/>
      </c>
      <c r="G37" s="105"/>
      <c r="H37" s="105" t="str">
        <f t="shared" si="47"/>
        <v/>
      </c>
      <c r="I37" s="105" t="str">
        <f t="shared" si="62"/>
        <v/>
      </c>
      <c r="J37" s="105"/>
      <c r="K37" s="105" t="str">
        <f t="shared" si="48"/>
        <v/>
      </c>
      <c r="L37" s="105" t="str">
        <f t="shared" si="63"/>
        <v/>
      </c>
      <c r="M37" s="105"/>
      <c r="N37" s="105" t="str">
        <f t="shared" si="49"/>
        <v>cw</v>
      </c>
      <c r="O37" s="105">
        <f>IF(N37="","",IF(N37="l",IF(P8*2&gt;=N8, 1, 0),VLOOKUP(N37,$B$64:$C$70,2,)))</f>
        <v>5</v>
      </c>
      <c r="P37" s="105"/>
      <c r="Q37" s="104"/>
      <c r="R37" s="104"/>
      <c r="S37" s="104"/>
      <c r="T37" s="105" t="str">
        <f t="shared" si="51"/>
        <v/>
      </c>
      <c r="U37" s="105" t="str">
        <f t="shared" si="52"/>
        <v/>
      </c>
      <c r="V37" s="105"/>
      <c r="W37" s="105" t="str">
        <f t="shared" si="53"/>
        <v>l</v>
      </c>
      <c r="X37" s="105">
        <f t="shared" si="54"/>
        <v>0</v>
      </c>
      <c r="Y37" s="105"/>
      <c r="Z37" s="105" t="str">
        <f t="shared" si="55"/>
        <v>cl</v>
      </c>
      <c r="AA37" s="105">
        <f t="shared" si="56"/>
        <v>-1</v>
      </c>
      <c r="AB37" s="105"/>
      <c r="AC37" s="105" t="str">
        <f t="shared" si="57"/>
        <v/>
      </c>
      <c r="AD37" s="105" t="str">
        <f t="shared" si="58"/>
        <v/>
      </c>
      <c r="AE37" s="105"/>
    </row>
    <row r="38" spans="1:33" hidden="1">
      <c r="A38" s="94" t="str">
        <f t="shared" si="44"/>
        <v>Reigate Priory</v>
      </c>
      <c r="B38" s="105" t="str">
        <f t="shared" si="60"/>
        <v/>
      </c>
      <c r="C38" s="105" t="str">
        <f t="shared" si="59"/>
        <v/>
      </c>
      <c r="E38" s="105" t="str">
        <f t="shared" si="45"/>
        <v>d</v>
      </c>
      <c r="F38" s="105">
        <f t="shared" si="61"/>
        <v>3</v>
      </c>
      <c r="G38" s="105"/>
      <c r="H38" s="105" t="str">
        <f t="shared" si="47"/>
        <v/>
      </c>
      <c r="I38" s="105" t="str">
        <f t="shared" si="62"/>
        <v/>
      </c>
      <c r="J38" s="105"/>
      <c r="K38" s="105" t="str">
        <f t="shared" si="48"/>
        <v>l</v>
      </c>
      <c r="L38" s="105">
        <f t="shared" si="63"/>
        <v>0</v>
      </c>
      <c r="M38" s="105"/>
      <c r="N38" s="105" t="str">
        <f t="shared" si="49"/>
        <v/>
      </c>
      <c r="O38" s="105" t="str">
        <f>IF(N38="","",IF(N38="l",IF(P9*2&gt;=N9, 1, 0),VLOOKUP(N38,$B$64:$C$70,2,)))</f>
        <v/>
      </c>
      <c r="P38" s="105"/>
      <c r="Q38" s="105" t="str">
        <f t="shared" si="50"/>
        <v>w</v>
      </c>
      <c r="R38" s="105">
        <f>IF(Q38="","",IF(Q38="l",IF(S9*2&gt;=Q9, 1, 0),VLOOKUP(Q38,$B$64:$C$70,2,)))</f>
        <v>5</v>
      </c>
      <c r="S38" s="105"/>
      <c r="T38" s="104"/>
      <c r="U38" s="104"/>
      <c r="V38" s="104"/>
      <c r="W38" s="105" t="str">
        <f t="shared" si="53"/>
        <v>cl</v>
      </c>
      <c r="X38" s="105">
        <f t="shared" si="54"/>
        <v>-1</v>
      </c>
      <c r="Y38" s="105"/>
      <c r="Z38" s="105" t="str">
        <f t="shared" si="55"/>
        <v/>
      </c>
      <c r="AA38" s="105" t="str">
        <f t="shared" si="56"/>
        <v/>
      </c>
      <c r="AB38" s="105"/>
      <c r="AC38" s="105" t="str">
        <f t="shared" si="57"/>
        <v/>
      </c>
      <c r="AD38" s="105" t="str">
        <f t="shared" si="58"/>
        <v/>
      </c>
      <c r="AE38" s="105"/>
    </row>
    <row r="39" spans="1:33" hidden="1">
      <c r="A39" s="94" t="str">
        <f t="shared" si="44"/>
        <v>Royal Holloway</v>
      </c>
      <c r="B39" s="105" t="str">
        <f t="shared" si="60"/>
        <v/>
      </c>
      <c r="C39" s="105" t="str">
        <f t="shared" si="59"/>
        <v/>
      </c>
      <c r="E39" s="105" t="str">
        <f t="shared" si="45"/>
        <v/>
      </c>
      <c r="F39" s="105" t="str">
        <f t="shared" si="61"/>
        <v/>
      </c>
      <c r="G39" s="105"/>
      <c r="H39" s="105" t="str">
        <f t="shared" si="47"/>
        <v>cw</v>
      </c>
      <c r="I39" s="105">
        <f t="shared" si="62"/>
        <v>5</v>
      </c>
      <c r="J39" s="105"/>
      <c r="K39" s="105" t="str">
        <f t="shared" si="48"/>
        <v/>
      </c>
      <c r="L39" s="105" t="str">
        <f t="shared" si="63"/>
        <v/>
      </c>
      <c r="M39" s="105"/>
      <c r="N39" s="105" t="str">
        <f t="shared" si="49"/>
        <v>cw</v>
      </c>
      <c r="O39" s="105">
        <f>IF(N39="","",IF(N39="l",IF(P10*2&gt;=N10, 1, 0),VLOOKUP(N39,$B$64:$C$70,2,)))</f>
        <v>5</v>
      </c>
      <c r="P39" s="105"/>
      <c r="Q39" s="105" t="str">
        <f t="shared" si="50"/>
        <v/>
      </c>
      <c r="R39" s="105" t="str">
        <f>IF(Q39="","",IF(Q39="l",IF(S10*2&gt;=Q10, 1, 0),VLOOKUP(Q39,$B$64:$C$70,2,)))</f>
        <v/>
      </c>
      <c r="S39" s="105"/>
      <c r="T39" s="105" t="str">
        <f t="shared" si="51"/>
        <v/>
      </c>
      <c r="U39" s="105" t="str">
        <f>IF(T39="","",IF(T39="l",IF(V10*2&gt;=T10, 1, 0),VLOOKUP(T39,$B$64:$C$70,2,)))</f>
        <v/>
      </c>
      <c r="V39" s="105"/>
      <c r="W39" s="104"/>
      <c r="X39" s="104"/>
      <c r="Y39" s="104"/>
      <c r="Z39" s="105" t="str">
        <f t="shared" si="55"/>
        <v/>
      </c>
      <c r="AA39" s="105" t="str">
        <f t="shared" si="56"/>
        <v/>
      </c>
      <c r="AB39" s="105"/>
      <c r="AC39" s="105" t="str">
        <f t="shared" si="57"/>
        <v/>
      </c>
      <c r="AD39" s="105" t="str">
        <f t="shared" si="58"/>
        <v/>
      </c>
      <c r="AE39" s="105"/>
    </row>
    <row r="40" spans="1:33" hidden="1">
      <c r="A40" s="94" t="str">
        <f t="shared" si="44"/>
        <v>Welwyn</v>
      </c>
      <c r="B40" s="105" t="str">
        <f t="shared" si="60"/>
        <v>w</v>
      </c>
      <c r="C40" s="105">
        <f t="shared" si="59"/>
        <v>5</v>
      </c>
      <c r="E40" s="105" t="str">
        <f t="shared" si="45"/>
        <v/>
      </c>
      <c r="F40" s="105" t="str">
        <f t="shared" si="61"/>
        <v/>
      </c>
      <c r="G40" s="105"/>
      <c r="H40" s="105" t="str">
        <f t="shared" si="47"/>
        <v/>
      </c>
      <c r="I40" s="105" t="str">
        <f t="shared" si="62"/>
        <v/>
      </c>
      <c r="J40" s="105"/>
      <c r="K40" s="105" t="str">
        <f t="shared" si="48"/>
        <v/>
      </c>
      <c r="L40" s="105" t="str">
        <f t="shared" si="63"/>
        <v/>
      </c>
      <c r="M40" s="105"/>
      <c r="N40" s="105" t="str">
        <f t="shared" si="49"/>
        <v/>
      </c>
      <c r="O40" s="105" t="str">
        <f>IF(N40="","",IF(N40="l",IF(P11*2&gt;=N11, 1, 0),VLOOKUP(N40,$B$64:$C$70,2,)))</f>
        <v/>
      </c>
      <c r="P40" s="105"/>
      <c r="Q40" s="105" t="str">
        <f t="shared" si="50"/>
        <v/>
      </c>
      <c r="R40" s="105" t="str">
        <f>IF(Q40="","",IF(Q40="l",IF(S11*2&gt;=Q11, 1, 0),VLOOKUP(Q40,$B$64:$C$70,2,)))</f>
        <v/>
      </c>
      <c r="S40" s="105"/>
      <c r="T40" s="105" t="str">
        <f t="shared" si="51"/>
        <v>cl</v>
      </c>
      <c r="U40" s="105">
        <f>IF(T40="","",IF(T40="l",IF(V11*2&gt;=T11, 1, 0),VLOOKUP(T40,$B$64:$C$70,2,)))</f>
        <v>-1</v>
      </c>
      <c r="V40" s="105"/>
      <c r="W40" s="105" t="str">
        <f t="shared" si="53"/>
        <v>l</v>
      </c>
      <c r="X40" s="105">
        <f>IF(W40="","",IF(W40="l",IF(Y11*2&gt;=W11, 1, 0),VLOOKUP(W40,$B$64:$C$70,2,)))</f>
        <v>0</v>
      </c>
      <c r="Y40" s="105"/>
      <c r="Z40" s="104"/>
      <c r="AA40" s="104"/>
      <c r="AB40" s="104"/>
      <c r="AC40" s="105" t="str">
        <f t="shared" si="57"/>
        <v/>
      </c>
      <c r="AD40" s="105" t="str">
        <f t="shared" si="58"/>
        <v/>
      </c>
      <c r="AE40" s="105"/>
    </row>
    <row r="41" spans="1:33" hidden="1">
      <c r="A41" s="95" t="str">
        <f t="shared" si="44"/>
        <v>West London 2</v>
      </c>
      <c r="B41" s="105" t="str">
        <f t="shared" si="60"/>
        <v>d</v>
      </c>
      <c r="C41" s="105">
        <f t="shared" si="59"/>
        <v>3</v>
      </c>
      <c r="E41" s="105" t="str">
        <f t="shared" si="45"/>
        <v>l</v>
      </c>
      <c r="F41" s="105">
        <f t="shared" si="61"/>
        <v>1</v>
      </c>
      <c r="G41" s="105"/>
      <c r="H41" s="105" t="str">
        <f t="shared" si="47"/>
        <v>w</v>
      </c>
      <c r="I41" s="105">
        <f t="shared" si="62"/>
        <v>5</v>
      </c>
      <c r="J41" s="105"/>
      <c r="K41" s="105" t="str">
        <f t="shared" si="48"/>
        <v/>
      </c>
      <c r="L41" s="105" t="str">
        <f t="shared" si="63"/>
        <v/>
      </c>
      <c r="M41" s="105"/>
      <c r="N41" s="105" t="str">
        <f t="shared" si="49"/>
        <v/>
      </c>
      <c r="O41" s="105" t="str">
        <f>IF(N41="","",IF(N41="l",IF(P12*2&gt;=N12, 1, 0),VLOOKUP(N41,$B$64:$C$70,2,)))</f>
        <v/>
      </c>
      <c r="P41" s="105"/>
      <c r="Q41" s="105" t="str">
        <f t="shared" si="50"/>
        <v>l</v>
      </c>
      <c r="R41" s="105">
        <f>IF(Q41="","",IF(Q41="l",IF(S12*2&gt;=Q12, 1, 0),VLOOKUP(Q41,$B$64:$C$70,2,)))</f>
        <v>1</v>
      </c>
      <c r="S41" s="105"/>
      <c r="T41" s="105" t="str">
        <f t="shared" si="51"/>
        <v>l</v>
      </c>
      <c r="U41" s="105">
        <f>IF(T41="","",IF(T41="l",IF(V12*2&gt;=T12, 1, 0),VLOOKUP(T41,$B$64:$C$70,2,)))</f>
        <v>0</v>
      </c>
      <c r="V41" s="105"/>
      <c r="W41" s="105" t="str">
        <f t="shared" si="53"/>
        <v/>
      </c>
      <c r="X41" s="105" t="str">
        <f>IF(W41="","",IF(W41="l",IF(Y12*2&gt;=W12, 1, 0),VLOOKUP(W41,$B$64:$C$70,2,)))</f>
        <v/>
      </c>
      <c r="Y41" s="105"/>
      <c r="Z41" s="105" t="str">
        <f t="shared" si="55"/>
        <v/>
      </c>
      <c r="AA41" s="105" t="str">
        <f t="shared" ref="AA41" si="64">IF(Z41="","",IF(Z41="l",IF(AB12*2&gt;=Z12, 1, 0),VLOOKUP(Z41,$B$64:$C$70,2,)))</f>
        <v/>
      </c>
      <c r="AB41" s="105"/>
      <c r="AC41" s="104"/>
      <c r="AD41" s="104"/>
      <c r="AE41" s="104"/>
    </row>
    <row r="42" spans="1:33" hidden="1">
      <c r="A42" s="89" t="s">
        <v>79</v>
      </c>
      <c r="B42" s="70" t="s">
        <v>76</v>
      </c>
      <c r="C42" s="70"/>
      <c r="D42" s="70">
        <f>COUNTIF(D$19:D$28,$B42)</f>
        <v>2</v>
      </c>
      <c r="E42" s="70"/>
      <c r="F42" s="70"/>
      <c r="G42" s="70">
        <f>COUNTIF(G$19:G$28,$B42)</f>
        <v>3</v>
      </c>
      <c r="H42" s="70"/>
      <c r="I42" s="70"/>
      <c r="J42" s="70">
        <f t="shared" ref="J42:AE44" si="65">COUNTIF(J$19:J$28,$B42)</f>
        <v>4</v>
      </c>
      <c r="K42" s="70"/>
      <c r="L42" s="70"/>
      <c r="M42" s="70">
        <f t="shared" ref="M42" si="66">COUNTIF(M$19:M$28,$B42)</f>
        <v>0</v>
      </c>
      <c r="N42" s="70"/>
      <c r="O42" s="70"/>
      <c r="P42" s="70">
        <f t="shared" ref="P42" si="67">COUNTIF(P$19:P$28,$B42)</f>
        <v>2</v>
      </c>
      <c r="Q42" s="70"/>
      <c r="R42" s="70"/>
      <c r="S42" s="70">
        <f t="shared" ref="S42" si="68">COUNTIF(S$19:S$28,$B42)</f>
        <v>2</v>
      </c>
      <c r="T42" s="70"/>
      <c r="U42" s="70"/>
      <c r="V42" s="70">
        <f t="shared" ref="V42" si="69">COUNTIF(V$19:V$28,$B42)</f>
        <v>0</v>
      </c>
      <c r="W42" s="70"/>
      <c r="X42" s="70"/>
      <c r="Y42" s="70">
        <f t="shared" ref="Y42" si="70">COUNTIF(Y$19:Y$28,$B42)</f>
        <v>0</v>
      </c>
      <c r="Z42" s="70"/>
      <c r="AA42" s="70"/>
      <c r="AB42" s="70">
        <f t="shared" ref="AB42" si="71">COUNTIF(AB$19:AB$28,$B42)</f>
        <v>1</v>
      </c>
      <c r="AC42" s="70"/>
      <c r="AD42" s="70"/>
      <c r="AE42" s="70">
        <f t="shared" ref="AE42" si="72">COUNTIF(AE$19:AE$28,$B42)</f>
        <v>1</v>
      </c>
      <c r="AF42" s="105"/>
      <c r="AG42" s="105"/>
    </row>
    <row r="43" spans="1:33" hidden="1">
      <c r="A43" s="89" t="s">
        <v>80</v>
      </c>
      <c r="B43" s="70" t="s">
        <v>77</v>
      </c>
      <c r="C43" s="70"/>
      <c r="D43" s="70">
        <f t="shared" ref="D43:D44" si="73">COUNTIF(D$19:D$28,$B43)</f>
        <v>1</v>
      </c>
      <c r="E43" s="70"/>
      <c r="F43" s="70"/>
      <c r="G43" s="70">
        <f t="shared" ref="G43:G44" si="74">COUNTIF(G$19:G$28,$B43)</f>
        <v>1</v>
      </c>
      <c r="H43" s="70"/>
      <c r="I43" s="70"/>
      <c r="J43" s="70">
        <f t="shared" si="65"/>
        <v>0</v>
      </c>
      <c r="K43" s="70"/>
      <c r="L43" s="70"/>
      <c r="M43" s="70">
        <f t="shared" si="65"/>
        <v>0</v>
      </c>
      <c r="N43" s="70"/>
      <c r="O43" s="70"/>
      <c r="P43" s="70">
        <f t="shared" si="65"/>
        <v>0</v>
      </c>
      <c r="Q43" s="70"/>
      <c r="R43" s="70"/>
      <c r="S43" s="70">
        <f t="shared" si="65"/>
        <v>0</v>
      </c>
      <c r="T43" s="70"/>
      <c r="U43" s="70"/>
      <c r="V43" s="70">
        <f t="shared" si="65"/>
        <v>0</v>
      </c>
      <c r="W43" s="70"/>
      <c r="X43" s="70"/>
      <c r="Y43" s="70">
        <f t="shared" si="65"/>
        <v>0</v>
      </c>
      <c r="Z43" s="70"/>
      <c r="AA43" s="70"/>
      <c r="AB43" s="70">
        <f t="shared" si="65"/>
        <v>0</v>
      </c>
      <c r="AC43" s="70"/>
      <c r="AD43" s="70"/>
      <c r="AE43" s="70">
        <f t="shared" si="65"/>
        <v>0</v>
      </c>
      <c r="AF43" s="105"/>
      <c r="AG43" s="105"/>
    </row>
    <row r="44" spans="1:33" hidden="1">
      <c r="A44" s="89" t="s">
        <v>81</v>
      </c>
      <c r="B44" s="70" t="s">
        <v>75</v>
      </c>
      <c r="C44" s="70"/>
      <c r="D44" s="70">
        <f t="shared" si="73"/>
        <v>1</v>
      </c>
      <c r="E44" s="70"/>
      <c r="F44" s="70"/>
      <c r="G44" s="70">
        <f t="shared" si="74"/>
        <v>1</v>
      </c>
      <c r="H44" s="70"/>
      <c r="I44" s="70"/>
      <c r="J44" s="70">
        <f t="shared" si="65"/>
        <v>0</v>
      </c>
      <c r="K44" s="70"/>
      <c r="L44" s="70"/>
      <c r="M44" s="70">
        <f t="shared" si="65"/>
        <v>3</v>
      </c>
      <c r="N44" s="70"/>
      <c r="O44" s="70"/>
      <c r="P44" s="70">
        <f t="shared" si="65"/>
        <v>0</v>
      </c>
      <c r="Q44" s="70"/>
      <c r="R44" s="70"/>
      <c r="S44" s="70">
        <f t="shared" si="65"/>
        <v>2</v>
      </c>
      <c r="T44" s="70"/>
      <c r="U44" s="70"/>
      <c r="V44" s="70">
        <f t="shared" si="65"/>
        <v>3</v>
      </c>
      <c r="W44" s="70"/>
      <c r="X44" s="70"/>
      <c r="Y44" s="70">
        <f t="shared" si="65"/>
        <v>5</v>
      </c>
      <c r="Z44" s="70"/>
      <c r="AA44" s="70"/>
      <c r="AB44" s="70">
        <f t="shared" si="65"/>
        <v>3</v>
      </c>
      <c r="AC44" s="70"/>
      <c r="AD44" s="70"/>
      <c r="AE44" s="70">
        <f t="shared" si="65"/>
        <v>1</v>
      </c>
      <c r="AF44" s="105"/>
      <c r="AG44" s="105"/>
    </row>
    <row r="45" spans="1:33" hidden="1">
      <c r="A45" s="89" t="s">
        <v>83</v>
      </c>
      <c r="B45" s="70"/>
      <c r="C45" s="70"/>
      <c r="D45" s="70">
        <f>SUM(D3:D12)</f>
        <v>53</v>
      </c>
      <c r="E45" s="70"/>
      <c r="F45" s="70"/>
      <c r="G45" s="70">
        <f>SUM(G3:G12)</f>
        <v>51</v>
      </c>
      <c r="H45" s="70"/>
      <c r="I45" s="70"/>
      <c r="J45" s="70">
        <f>SUM(J3:J12)</f>
        <v>38</v>
      </c>
      <c r="K45" s="70"/>
      <c r="L45" s="70"/>
      <c r="M45" s="70">
        <f>SUM(M3:M12)</f>
        <v>4</v>
      </c>
      <c r="N45" s="70"/>
      <c r="O45" s="70"/>
      <c r="P45" s="70">
        <f>SUM(P3:P12)</f>
        <v>0</v>
      </c>
      <c r="Q45" s="70"/>
      <c r="R45" s="70"/>
      <c r="S45" s="70">
        <f>SUM(S3:S12)</f>
        <v>31</v>
      </c>
      <c r="T45" s="70"/>
      <c r="U45" s="70"/>
      <c r="V45" s="70">
        <f>SUM(V3:V12)</f>
        <v>8</v>
      </c>
      <c r="W45" s="70"/>
      <c r="X45" s="70"/>
      <c r="Y45" s="70">
        <f>SUM(Y3:Y12)</f>
        <v>7</v>
      </c>
      <c r="Z45" s="70"/>
      <c r="AA45" s="70"/>
      <c r="AB45" s="70">
        <f>SUM(AB3:AB12)</f>
        <v>3</v>
      </c>
      <c r="AC45" s="70"/>
      <c r="AD45" s="70"/>
      <c r="AE45" s="70">
        <f>SUM(AE3:AE12)</f>
        <v>20</v>
      </c>
    </row>
    <row r="46" spans="1:33" hidden="1">
      <c r="A46" s="89" t="s">
        <v>84</v>
      </c>
      <c r="B46" s="70"/>
      <c r="C46" s="70"/>
      <c r="D46" s="70">
        <f>SUM(B3:B12)</f>
        <v>30</v>
      </c>
      <c r="E46" s="70"/>
      <c r="F46" s="70"/>
      <c r="G46" s="70">
        <f>SUM(E3:E12)</f>
        <v>34</v>
      </c>
      <c r="H46" s="70"/>
      <c r="I46" s="70"/>
      <c r="J46" s="70">
        <f>SUM(H3:H12)</f>
        <v>17</v>
      </c>
      <c r="K46" s="70"/>
      <c r="L46" s="70"/>
      <c r="M46" s="70">
        <f>SUM(K3:K12)</f>
        <v>33</v>
      </c>
      <c r="N46" s="70"/>
      <c r="O46" s="70"/>
      <c r="P46" s="70">
        <f>SUM(N3:N12)</f>
        <v>0</v>
      </c>
      <c r="Q46" s="70"/>
      <c r="R46" s="70"/>
      <c r="S46" s="70">
        <f>SUM(Q3:Q12)</f>
        <v>25</v>
      </c>
      <c r="T46" s="70"/>
      <c r="U46" s="70"/>
      <c r="V46" s="70">
        <f>SUM(T3:T12)</f>
        <v>24</v>
      </c>
      <c r="W46" s="70"/>
      <c r="X46" s="70"/>
      <c r="Y46" s="70">
        <f>SUM(W3:W12)</f>
        <v>55</v>
      </c>
      <c r="Z46" s="70"/>
      <c r="AA46" s="70"/>
      <c r="AB46" s="70">
        <f>SUM(Z3:Z12)</f>
        <v>50</v>
      </c>
      <c r="AC46" s="70"/>
      <c r="AD46" s="70"/>
      <c r="AE46" s="70">
        <f>SUM(AC3:AC12)</f>
        <v>18</v>
      </c>
    </row>
    <row r="47" spans="1:33" hidden="1">
      <c r="A47" s="89" t="s">
        <v>82</v>
      </c>
      <c r="B47" s="70"/>
      <c r="C47" s="70"/>
      <c r="D47" s="70">
        <f>SUM(C32:C41)</f>
        <v>14</v>
      </c>
      <c r="E47" s="70"/>
      <c r="F47" s="70"/>
      <c r="G47" s="70">
        <f>SUM(F32:F41)</f>
        <v>19</v>
      </c>
      <c r="H47" s="70"/>
      <c r="I47" s="70"/>
      <c r="J47" s="70">
        <f>SUM(I32:I41)</f>
        <v>20</v>
      </c>
      <c r="K47" s="70"/>
      <c r="L47" s="70"/>
      <c r="M47" s="70">
        <f>SUM(L32:L41)</f>
        <v>-1</v>
      </c>
      <c r="N47" s="70"/>
      <c r="O47" s="70"/>
      <c r="P47" s="70">
        <f>SUM(O32:O41)</f>
        <v>10</v>
      </c>
      <c r="Q47" s="70"/>
      <c r="R47" s="70"/>
      <c r="S47" s="70">
        <f>SUM(R32:R41)</f>
        <v>11</v>
      </c>
      <c r="T47" s="70"/>
      <c r="U47" s="70"/>
      <c r="V47" s="70">
        <f>SUM(U32:U41)</f>
        <v>0</v>
      </c>
      <c r="W47" s="70"/>
      <c r="X47" s="70"/>
      <c r="Y47" s="70">
        <f>SUM(X32:X41)</f>
        <v>-1</v>
      </c>
      <c r="Z47" s="70"/>
      <c r="AA47" s="70"/>
      <c r="AB47" s="70">
        <f>SUM(AA32:AA41)</f>
        <v>4</v>
      </c>
      <c r="AC47" s="70"/>
      <c r="AD47" s="70"/>
      <c r="AE47" s="70">
        <f>SUM(AD32:AD41)</f>
        <v>6</v>
      </c>
    </row>
    <row r="48" spans="1:33" hidden="1">
      <c r="A48" s="137" t="s">
        <v>115</v>
      </c>
      <c r="B48" s="70"/>
      <c r="C48" s="70"/>
      <c r="D48" s="70">
        <f>SUMIF(C32:C41,"&lt;0")</f>
        <v>0</v>
      </c>
      <c r="E48" s="70"/>
      <c r="F48" s="70"/>
      <c r="G48" s="70">
        <f>SUMIF(F32:F41,"&lt;0")</f>
        <v>0</v>
      </c>
      <c r="H48" s="70"/>
      <c r="I48" s="70"/>
      <c r="J48" s="70">
        <f>SUMIF(I32:I41,"&lt;0")</f>
        <v>0</v>
      </c>
      <c r="K48" s="70"/>
      <c r="L48" s="70"/>
      <c r="M48" s="70">
        <f>SUMIF(L32:L41,"&lt;0")</f>
        <v>-1</v>
      </c>
      <c r="N48" s="70"/>
      <c r="O48" s="70"/>
      <c r="P48" s="70">
        <f>SUMIF(O32:O41,"&lt;0")</f>
        <v>0</v>
      </c>
      <c r="Q48" s="70"/>
      <c r="R48" s="70"/>
      <c r="S48" s="70">
        <f>SUMIF(R32:R41,"&lt;0")</f>
        <v>0</v>
      </c>
      <c r="T48" s="70"/>
      <c r="U48" s="70"/>
      <c r="V48" s="70">
        <f>SUMIF(U32:U41,"&lt;0")</f>
        <v>-1</v>
      </c>
      <c r="W48" s="70"/>
      <c r="X48" s="70"/>
      <c r="Y48" s="70">
        <f>SUMIF(X32:X41,"&lt;0")</f>
        <v>-1</v>
      </c>
      <c r="Z48" s="70"/>
      <c r="AA48" s="70"/>
      <c r="AB48" s="70">
        <f>SUMIF(AA32:AA41,"&lt;0")</f>
        <v>-1</v>
      </c>
      <c r="AC48" s="70"/>
      <c r="AD48" s="70"/>
      <c r="AE48" s="70">
        <f>SUMIF(AD32:AD41,"&lt;0")</f>
        <v>0</v>
      </c>
    </row>
    <row r="49" spans="1:31" hidden="1">
      <c r="H49">
        <f>COLUMN()-COLUMN(B50)</f>
        <v>6</v>
      </c>
    </row>
    <row r="50" spans="1:31" hidden="1">
      <c r="A50" t="s">
        <v>88</v>
      </c>
      <c r="B50" s="105" t="s">
        <v>87</v>
      </c>
      <c r="C50" s="105" t="s">
        <v>69</v>
      </c>
      <c r="D50" s="105" t="s">
        <v>70</v>
      </c>
      <c r="E50" s="105" t="s">
        <v>72</v>
      </c>
      <c r="F50" s="105" t="s">
        <v>71</v>
      </c>
      <c r="G50" s="105" t="s">
        <v>55</v>
      </c>
      <c r="H50" s="105" t="s">
        <v>73</v>
      </c>
      <c r="I50" s="127" t="s">
        <v>110</v>
      </c>
      <c r="J50" s="127"/>
      <c r="L50" s="105" t="s">
        <v>92</v>
      </c>
      <c r="M50" s="105" t="s">
        <v>102</v>
      </c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</row>
    <row r="51" spans="1:31" hidden="1">
      <c r="A51" t="str">
        <f t="shared" ref="A51:A60" si="75">A3</f>
        <v>Blackheath Storm</v>
      </c>
      <c r="B51" s="105">
        <v>1</v>
      </c>
      <c r="C51" s="105">
        <f t="shared" ref="C51:C60" si="76">AF19+INDEX($B$42:$AE$47,COLUMN()-COLUMN($B$50),$B51*3)</f>
        <v>4</v>
      </c>
      <c r="D51" s="105">
        <f t="shared" ref="D51:D60" si="77">AG19+INDEX($B$42:$AE$47,COLUMN()-COLUMN($B$50),$B51*3)</f>
        <v>1</v>
      </c>
      <c r="E51" s="105">
        <f t="shared" ref="E51:E60" si="78">AH19+INDEX($B$42:$AE$47,COLUMN()-COLUMN($B$50),$B51*3)</f>
        <v>2</v>
      </c>
      <c r="F51" s="105">
        <f t="shared" ref="F51:F60" si="79">AI19+INDEX($B$42:$AE$47,COLUMN()-COLUMN($B$50),$B51*3)</f>
        <v>80</v>
      </c>
      <c r="G51" s="105">
        <f t="shared" ref="G51:G60" si="80">AJ19+INDEX($B$42:$AE$47,COLUMN()-COLUMN($B$50),$B51*3)</f>
        <v>54</v>
      </c>
      <c r="H51" s="105">
        <f>AK19+INDEX($B$42:$AE$47,COLUMN()-COLUMN($B$50),$B51*3)-Deductions!B20</f>
        <v>24</v>
      </c>
      <c r="I51" s="127">
        <f>AL19+INDEX($B$42:$AE$48,COLUMN()-COLUMN($B$50),$B51*3)-Deductions!B20</f>
        <v>0</v>
      </c>
      <c r="J51" s="127"/>
      <c r="L51" s="106">
        <f>IF(A51="n/a",-99999999-(0.01*B51),(10000*H51)+F51-G51-(0.01*B51))</f>
        <v>240025.99</v>
      </c>
      <c r="M51" s="105">
        <f t="shared" ref="M51:M60" si="81">RANK(L51,$L$51:$L$60)</f>
        <v>3</v>
      </c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</row>
    <row r="52" spans="1:31" hidden="1">
      <c r="A52" t="str">
        <f t="shared" si="75"/>
        <v>Caterham Cougars</v>
      </c>
      <c r="B52" s="105">
        <f>B51+1</f>
        <v>2</v>
      </c>
      <c r="C52" s="105">
        <f t="shared" si="76"/>
        <v>4</v>
      </c>
      <c r="D52" s="105">
        <f t="shared" si="77"/>
        <v>1</v>
      </c>
      <c r="E52" s="105">
        <f t="shared" si="78"/>
        <v>2</v>
      </c>
      <c r="F52" s="105">
        <f t="shared" si="79"/>
        <v>77</v>
      </c>
      <c r="G52" s="105">
        <f t="shared" si="80"/>
        <v>51</v>
      </c>
      <c r="H52" s="129">
        <f>AK20+INDEX($B$42:$AE$47,COLUMN()-COLUMN($B$50),$B52*3)-Deductions!B21</f>
        <v>24</v>
      </c>
      <c r="I52" s="129">
        <f>AL20+INDEX($B$42:$AE$48,COLUMN()-COLUMN($B$50),$B52*3)-Deductions!B21</f>
        <v>0</v>
      </c>
      <c r="J52" s="127"/>
      <c r="L52" s="129">
        <f t="shared" ref="L52:L60" si="82">IF(A52="n/a",-99999999-(0.01*B52),(10000*H52)+F52-G52-(0.01*B52))</f>
        <v>240025.98</v>
      </c>
      <c r="M52" s="105">
        <f t="shared" si="81"/>
        <v>4</v>
      </c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</row>
    <row r="53" spans="1:31" hidden="1">
      <c r="A53" t="str">
        <f t="shared" si="75"/>
        <v>Clapham</v>
      </c>
      <c r="B53" s="105">
        <f t="shared" ref="B53:B60" si="83">B52+1</f>
        <v>3</v>
      </c>
      <c r="C53" s="105">
        <f t="shared" si="76"/>
        <v>7</v>
      </c>
      <c r="D53" s="105">
        <f t="shared" si="77"/>
        <v>0</v>
      </c>
      <c r="E53" s="105">
        <f t="shared" si="78"/>
        <v>1</v>
      </c>
      <c r="F53" s="105">
        <f t="shared" si="79"/>
        <v>93</v>
      </c>
      <c r="G53" s="105">
        <f t="shared" si="80"/>
        <v>33</v>
      </c>
      <c r="H53" s="129">
        <f>AK21+INDEX($B$42:$AE$47,COLUMN()-COLUMN($B$50),$B53*3)-Deductions!B22</f>
        <v>35</v>
      </c>
      <c r="I53" s="129">
        <f>AL21+INDEX($B$42:$AE$48,COLUMN()-COLUMN($B$50),$B53*3)-Deductions!B22</f>
        <v>0</v>
      </c>
      <c r="J53" s="127"/>
      <c r="L53" s="129">
        <f t="shared" si="82"/>
        <v>350059.97</v>
      </c>
      <c r="M53" s="105">
        <f t="shared" si="81"/>
        <v>1</v>
      </c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</row>
    <row r="54" spans="1:31" hidden="1">
      <c r="A54" t="str">
        <f t="shared" si="75"/>
        <v>Cobham</v>
      </c>
      <c r="B54" s="105">
        <f t="shared" si="83"/>
        <v>4</v>
      </c>
      <c r="C54" s="105">
        <f t="shared" si="76"/>
        <v>0</v>
      </c>
      <c r="D54" s="105">
        <f t="shared" si="77"/>
        <v>0</v>
      </c>
      <c r="E54" s="105">
        <f t="shared" si="78"/>
        <v>7</v>
      </c>
      <c r="F54" s="105">
        <f t="shared" si="79"/>
        <v>14</v>
      </c>
      <c r="G54" s="105">
        <f t="shared" si="80"/>
        <v>63</v>
      </c>
      <c r="H54" s="129">
        <f>AK22+INDEX($B$42:$AE$47,COLUMN()-COLUMN($B$50),$B54*3)-Deductions!B23</f>
        <v>-3</v>
      </c>
      <c r="I54" s="129">
        <f>AL22+INDEX($B$42:$AE$48,COLUMN()-COLUMN($B$50),$B54*3)-Deductions!B23</f>
        <v>-3</v>
      </c>
      <c r="J54" s="127"/>
      <c r="L54" s="129">
        <f t="shared" si="82"/>
        <v>-30049.040000000001</v>
      </c>
      <c r="M54" s="105">
        <f t="shared" si="81"/>
        <v>10</v>
      </c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</row>
    <row r="55" spans="1:31" hidden="1">
      <c r="A55" t="str">
        <f t="shared" si="75"/>
        <v>Hitchin Sprites</v>
      </c>
      <c r="B55" s="105">
        <f t="shared" si="83"/>
        <v>5</v>
      </c>
      <c r="C55" s="105">
        <f t="shared" si="76"/>
        <v>5</v>
      </c>
      <c r="D55" s="105">
        <f t="shared" si="77"/>
        <v>0</v>
      </c>
      <c r="E55" s="105">
        <f t="shared" si="78"/>
        <v>2</v>
      </c>
      <c r="F55" s="105">
        <f t="shared" si="79"/>
        <v>41</v>
      </c>
      <c r="G55" s="105">
        <f t="shared" si="80"/>
        <v>38</v>
      </c>
      <c r="H55" s="129">
        <f>AK23+INDEX($B$42:$AE$47,COLUMN()-COLUMN($B$50),$B55*3)-Deductions!B24</f>
        <v>25</v>
      </c>
      <c r="I55" s="129">
        <f>AL23+INDEX($B$42:$AE$48,COLUMN()-COLUMN($B$50),$B55*3)-Deductions!B24</f>
        <v>0</v>
      </c>
      <c r="J55" s="127"/>
      <c r="L55" s="129">
        <f t="shared" si="82"/>
        <v>250002.95</v>
      </c>
      <c r="M55" s="105">
        <f t="shared" si="81"/>
        <v>2</v>
      </c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</row>
    <row r="56" spans="1:31" hidden="1">
      <c r="A56" t="str">
        <f t="shared" si="75"/>
        <v>Reading Wildcats</v>
      </c>
      <c r="B56" s="105">
        <f t="shared" si="83"/>
        <v>6</v>
      </c>
      <c r="C56" s="105">
        <f t="shared" si="76"/>
        <v>5</v>
      </c>
      <c r="D56" s="105">
        <f t="shared" si="77"/>
        <v>0</v>
      </c>
      <c r="E56" s="105">
        <f t="shared" si="78"/>
        <v>3</v>
      </c>
      <c r="F56" s="105">
        <f t="shared" si="79"/>
        <v>59</v>
      </c>
      <c r="G56" s="105">
        <f t="shared" si="80"/>
        <v>35</v>
      </c>
      <c r="H56" s="129">
        <f>AK24+INDEX($B$42:$AE$47,COLUMN()-COLUMN($B$50),$B56*3)-Deductions!B25</f>
        <v>23</v>
      </c>
      <c r="I56" s="129">
        <f>AL24+INDEX($B$42:$AE$48,COLUMN()-COLUMN($B$50),$B56*3)-Deductions!B25</f>
        <v>-3</v>
      </c>
      <c r="J56" s="127"/>
      <c r="L56" s="129">
        <f t="shared" si="82"/>
        <v>230023.94</v>
      </c>
      <c r="M56" s="105">
        <f t="shared" si="81"/>
        <v>5</v>
      </c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</row>
    <row r="57" spans="1:31" hidden="1">
      <c r="A57" t="str">
        <f t="shared" si="75"/>
        <v>Reigate Priory</v>
      </c>
      <c r="B57" s="105">
        <f t="shared" si="83"/>
        <v>7</v>
      </c>
      <c r="C57" s="105">
        <f t="shared" si="76"/>
        <v>2</v>
      </c>
      <c r="D57" s="105">
        <f t="shared" si="77"/>
        <v>1</v>
      </c>
      <c r="E57" s="105">
        <f t="shared" si="78"/>
        <v>4</v>
      </c>
      <c r="F57" s="105">
        <f t="shared" si="79"/>
        <v>46</v>
      </c>
      <c r="G57" s="105">
        <f t="shared" si="80"/>
        <v>52</v>
      </c>
      <c r="H57" s="129">
        <f>AK25+INDEX($B$42:$AE$47,COLUMN()-COLUMN($B$50),$B57*3)-Deductions!B26</f>
        <v>13</v>
      </c>
      <c r="I57" s="129">
        <f>AL25+INDEX($B$42:$AE$48,COLUMN()-COLUMN($B$50),$B57*3)-Deductions!B26</f>
        <v>-1</v>
      </c>
      <c r="J57" s="127"/>
      <c r="L57" s="129">
        <f t="shared" si="82"/>
        <v>129993.93</v>
      </c>
      <c r="M57" s="105">
        <f t="shared" si="81"/>
        <v>7</v>
      </c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</row>
    <row r="58" spans="1:31" hidden="1">
      <c r="A58" t="str">
        <f t="shared" si="75"/>
        <v>Royal Holloway</v>
      </c>
      <c r="B58" s="105">
        <f t="shared" si="83"/>
        <v>8</v>
      </c>
      <c r="C58" s="105">
        <f t="shared" si="76"/>
        <v>0</v>
      </c>
      <c r="D58" s="105">
        <f t="shared" si="77"/>
        <v>0</v>
      </c>
      <c r="E58" s="105">
        <f t="shared" si="78"/>
        <v>7</v>
      </c>
      <c r="F58" s="105">
        <f t="shared" si="79"/>
        <v>7</v>
      </c>
      <c r="G58" s="105">
        <f t="shared" si="80"/>
        <v>55</v>
      </c>
      <c r="H58" s="129">
        <f>AK26+INDEX($B$42:$AE$47,COLUMN()-COLUMN($B$50),$B58*3)-Deductions!B27</f>
        <v>-3</v>
      </c>
      <c r="I58" s="129">
        <f>AL26+INDEX($B$42:$AE$48,COLUMN()-COLUMN($B$50),$B58*3)-Deductions!B27</f>
        <v>-3</v>
      </c>
      <c r="J58" s="127"/>
      <c r="L58" s="129">
        <f t="shared" si="82"/>
        <v>-30048.080000000002</v>
      </c>
      <c r="M58" s="105">
        <f t="shared" si="81"/>
        <v>9</v>
      </c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</row>
    <row r="59" spans="1:31" hidden="1">
      <c r="A59" t="str">
        <f t="shared" si="75"/>
        <v>Welwyn</v>
      </c>
      <c r="B59" s="105">
        <f t="shared" si="83"/>
        <v>9</v>
      </c>
      <c r="C59" s="105">
        <f t="shared" si="76"/>
        <v>3</v>
      </c>
      <c r="D59" s="105">
        <f t="shared" si="77"/>
        <v>0</v>
      </c>
      <c r="E59" s="105">
        <f t="shared" si="78"/>
        <v>4</v>
      </c>
      <c r="F59" s="105">
        <f t="shared" si="79"/>
        <v>14</v>
      </c>
      <c r="G59" s="105">
        <f t="shared" si="80"/>
        <v>68</v>
      </c>
      <c r="H59" s="129">
        <f>AK27+INDEX($B$42:$AE$47,COLUMN()-COLUMN($B$50),$B59*3)-Deductions!B28</f>
        <v>12</v>
      </c>
      <c r="I59" s="129">
        <f>AL27+INDEX($B$42:$AE$48,COLUMN()-COLUMN($B$50),$B59*3)-Deductions!B28</f>
        <v>-3</v>
      </c>
      <c r="J59" s="127"/>
      <c r="L59" s="129">
        <f t="shared" si="82"/>
        <v>119945.91</v>
      </c>
      <c r="M59" s="105">
        <f t="shared" si="81"/>
        <v>8</v>
      </c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</row>
    <row r="60" spans="1:31" hidden="1">
      <c r="A60" t="str">
        <f t="shared" si="75"/>
        <v>West London 2</v>
      </c>
      <c r="B60" s="105">
        <f t="shared" si="83"/>
        <v>10</v>
      </c>
      <c r="C60" s="105">
        <f t="shared" si="76"/>
        <v>4</v>
      </c>
      <c r="D60" s="105">
        <f t="shared" si="77"/>
        <v>1</v>
      </c>
      <c r="E60" s="105">
        <f t="shared" si="78"/>
        <v>2</v>
      </c>
      <c r="F60" s="105">
        <f t="shared" si="79"/>
        <v>70</v>
      </c>
      <c r="G60" s="105">
        <f t="shared" si="80"/>
        <v>52</v>
      </c>
      <c r="H60" s="129">
        <f>AK28+INDEX($B$42:$AE$47,COLUMN()-COLUMN($B$50),$B60*3)-Deductions!B29</f>
        <v>23</v>
      </c>
      <c r="I60" s="129">
        <f>AL28+INDEX($B$42:$AE$48,COLUMN()-COLUMN($B$50),$B60*3)-Deductions!B29</f>
        <v>-2</v>
      </c>
      <c r="J60" s="127"/>
      <c r="L60" s="129">
        <f t="shared" si="82"/>
        <v>230017.9</v>
      </c>
      <c r="M60" s="105">
        <f t="shared" si="81"/>
        <v>6</v>
      </c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</row>
    <row r="61" spans="1:31" hidden="1">
      <c r="C61" s="69">
        <f>SUM(C51:C60)</f>
        <v>34</v>
      </c>
      <c r="D61" s="69">
        <f t="shared" ref="D61:G61" si="84">SUM(D51:D60)</f>
        <v>4</v>
      </c>
      <c r="E61" s="69">
        <f t="shared" si="84"/>
        <v>34</v>
      </c>
      <c r="F61" s="69">
        <f t="shared" si="84"/>
        <v>501</v>
      </c>
      <c r="G61" s="69">
        <f t="shared" si="84"/>
        <v>501</v>
      </c>
      <c r="H61" s="69">
        <f>SUM(H51:H60)</f>
        <v>173</v>
      </c>
      <c r="J61" s="105"/>
      <c r="K61" s="105"/>
      <c r="L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</row>
    <row r="62" spans="1:31" hidden="1">
      <c r="B62" s="65"/>
      <c r="C62" s="65"/>
      <c r="D62"/>
    </row>
    <row r="63" spans="1:31" hidden="1">
      <c r="A63" s="64" t="s">
        <v>74</v>
      </c>
      <c r="B63" s="65"/>
      <c r="C63" s="65" t="s">
        <v>73</v>
      </c>
      <c r="D63" t="s">
        <v>90</v>
      </c>
    </row>
    <row r="64" spans="1:31" hidden="1">
      <c r="A64" s="66" t="s">
        <v>56</v>
      </c>
      <c r="B64" s="65" t="s">
        <v>57</v>
      </c>
      <c r="C64" s="68">
        <v>-1</v>
      </c>
      <c r="D64" t="s">
        <v>76</v>
      </c>
    </row>
    <row r="65" spans="1:31" hidden="1">
      <c r="A65" s="66" t="s">
        <v>56</v>
      </c>
      <c r="B65" s="65" t="s">
        <v>66</v>
      </c>
      <c r="C65" s="68">
        <v>-2</v>
      </c>
      <c r="D65" t="s">
        <v>76</v>
      </c>
    </row>
    <row r="66" spans="1:31" hidden="1">
      <c r="A66" s="66" t="s">
        <v>56</v>
      </c>
      <c r="B66" s="65" t="s">
        <v>67</v>
      </c>
      <c r="C66" s="68">
        <v>-3</v>
      </c>
      <c r="D66" t="s">
        <v>76</v>
      </c>
    </row>
    <row r="67" spans="1:31" hidden="1">
      <c r="A67" s="66" t="s">
        <v>58</v>
      </c>
      <c r="B67" s="65" t="s">
        <v>59</v>
      </c>
      <c r="C67" s="68">
        <v>5</v>
      </c>
      <c r="D67" t="s">
        <v>75</v>
      </c>
    </row>
    <row r="68" spans="1:31" hidden="1">
      <c r="A68" s="66" t="s">
        <v>60</v>
      </c>
      <c r="B68" s="65" t="s">
        <v>61</v>
      </c>
      <c r="C68" s="68">
        <v>3</v>
      </c>
      <c r="D68" t="s">
        <v>77</v>
      </c>
    </row>
    <row r="69" spans="1:31" hidden="1">
      <c r="A69" s="66" t="s">
        <v>62</v>
      </c>
      <c r="B69" s="65" t="s">
        <v>63</v>
      </c>
      <c r="C69" s="68">
        <v>0</v>
      </c>
      <c r="D69" t="s">
        <v>76</v>
      </c>
    </row>
    <row r="70" spans="1:31" hidden="1">
      <c r="A70" s="66" t="s">
        <v>64</v>
      </c>
      <c r="B70" s="65" t="s">
        <v>65</v>
      </c>
      <c r="C70" s="68">
        <v>5</v>
      </c>
      <c r="D70" t="s">
        <v>75</v>
      </c>
    </row>
    <row r="71" spans="1:31" hidden="1">
      <c r="B71"/>
      <c r="C71"/>
      <c r="D71"/>
    </row>
    <row r="72" spans="1:31" hidden="1">
      <c r="A72" t="s">
        <v>89</v>
      </c>
      <c r="C72" s="60"/>
      <c r="E72" s="105"/>
      <c r="F72" s="60"/>
      <c r="G72" s="105"/>
      <c r="H72" s="105"/>
      <c r="I72" s="60"/>
      <c r="J72" s="105"/>
      <c r="K72" s="105"/>
      <c r="L72" s="60"/>
      <c r="M72" s="105"/>
      <c r="N72" s="105"/>
      <c r="O72" s="60"/>
      <c r="P72" s="105"/>
      <c r="Q72" s="105"/>
      <c r="R72" s="60"/>
      <c r="S72" s="105"/>
      <c r="T72" s="105"/>
      <c r="U72" s="60"/>
      <c r="V72" s="105"/>
      <c r="W72" s="105"/>
      <c r="X72" s="60"/>
      <c r="Y72" s="105"/>
      <c r="Z72" s="105"/>
      <c r="AA72" s="60"/>
      <c r="AB72" s="105"/>
      <c r="AC72" s="105"/>
      <c r="AD72" s="60"/>
      <c r="AE72" s="105"/>
    </row>
    <row r="73" spans="1:31" hidden="1">
      <c r="B73" s="105" t="s">
        <v>71</v>
      </c>
      <c r="D73" s="105" t="s">
        <v>55</v>
      </c>
      <c r="E73" s="105" t="s">
        <v>71</v>
      </c>
      <c r="F73" s="105"/>
      <c r="G73" s="105" t="s">
        <v>55</v>
      </c>
      <c r="H73" s="105" t="s">
        <v>71</v>
      </c>
      <c r="I73" s="105"/>
      <c r="J73" s="105" t="s">
        <v>55</v>
      </c>
      <c r="K73" s="105" t="s">
        <v>71</v>
      </c>
      <c r="L73" s="105"/>
      <c r="M73" s="105" t="s">
        <v>55</v>
      </c>
      <c r="N73" s="105" t="s">
        <v>71</v>
      </c>
      <c r="O73" s="105"/>
      <c r="P73" s="105" t="s">
        <v>55</v>
      </c>
      <c r="Q73" s="105" t="s">
        <v>71</v>
      </c>
      <c r="R73" s="105"/>
      <c r="S73" s="105" t="s">
        <v>55</v>
      </c>
      <c r="T73" s="105" t="s">
        <v>71</v>
      </c>
      <c r="U73" s="105"/>
      <c r="V73" s="105" t="s">
        <v>55</v>
      </c>
      <c r="W73" s="105" t="s">
        <v>71</v>
      </c>
      <c r="X73" s="105"/>
      <c r="Y73" s="105" t="s">
        <v>55</v>
      </c>
      <c r="Z73" s="105" t="s">
        <v>71</v>
      </c>
      <c r="AA73" s="105"/>
      <c r="AB73" s="105" t="s">
        <v>55</v>
      </c>
      <c r="AC73" s="105" t="s">
        <v>71</v>
      </c>
      <c r="AD73" s="105"/>
      <c r="AE73" s="105" t="s">
        <v>55</v>
      </c>
    </row>
    <row r="74" spans="1:31" hidden="1"/>
    <row r="75" spans="1:31" hidden="1">
      <c r="A75" t="s">
        <v>54</v>
      </c>
    </row>
    <row r="76" spans="1:31" hidden="1"/>
    <row r="77" spans="1:31" hidden="1">
      <c r="A77" s="57" t="s">
        <v>95</v>
      </c>
    </row>
    <row r="78" spans="1:31" hidden="1">
      <c r="A78" s="57" t="s">
        <v>52</v>
      </c>
      <c r="B78" s="152" t="str">
        <f>INDEX($A$3:$A$12,(COLUMN()+1)/3)</f>
        <v>Blackheath Storm</v>
      </c>
      <c r="C78" s="152"/>
      <c r="D78" s="152"/>
      <c r="E78" s="152" t="str">
        <f>INDEX($A$3:$A$12,(COLUMN()+1)/3)</f>
        <v>Caterham Cougars</v>
      </c>
      <c r="F78" s="152"/>
      <c r="G78" s="152"/>
      <c r="H78" s="152" t="str">
        <f>INDEX($A$3:$A$12,(COLUMN()+1)/3)</f>
        <v>Clapham</v>
      </c>
      <c r="I78" s="152"/>
      <c r="J78" s="152"/>
      <c r="K78" s="152" t="str">
        <f>INDEX($A$3:$A$12,(COLUMN()+1)/3)</f>
        <v>Cobham</v>
      </c>
      <c r="L78" s="152"/>
      <c r="M78" s="152"/>
      <c r="N78" s="152" t="str">
        <f>INDEX($A$3:$A$12,(COLUMN()+1)/3)</f>
        <v>Hitchin Sprites</v>
      </c>
      <c r="O78" s="152"/>
      <c r="P78" s="152"/>
      <c r="Q78" s="152" t="str">
        <f>INDEX($A$3:$A$12,(COLUMN()+1)/3)</f>
        <v>Reading Wildcats</v>
      </c>
      <c r="R78" s="152"/>
      <c r="S78" s="152"/>
      <c r="T78" s="152" t="str">
        <f>INDEX($A$3:$A$12,(COLUMN()+1)/3)</f>
        <v>Reigate Priory</v>
      </c>
      <c r="U78" s="152"/>
      <c r="V78" s="152"/>
      <c r="W78" s="152" t="str">
        <f>INDEX($A$3:$A$12,(COLUMN()+1)/3)</f>
        <v>Royal Holloway</v>
      </c>
      <c r="X78" s="152"/>
      <c r="Y78" s="152"/>
      <c r="Z78" s="152" t="str">
        <f>INDEX($A$3:$A$12,(COLUMN()+1)/3)</f>
        <v>Welwyn</v>
      </c>
      <c r="AA78" s="152"/>
      <c r="AB78" s="152"/>
      <c r="AC78" s="152" t="str">
        <f>INDEX($A$3:$A$12,(COLUMN()+1)/3)</f>
        <v>West London 2</v>
      </c>
      <c r="AD78" s="152"/>
      <c r="AE78" s="152"/>
    </row>
    <row r="79" spans="1:31" hidden="1">
      <c r="A79" t="str">
        <f t="shared" ref="A79:A88" si="85">A3</f>
        <v>Blackheath Storm</v>
      </c>
      <c r="B79" s="59"/>
      <c r="C79" s="59"/>
      <c r="D79" s="59"/>
      <c r="E79" s="105">
        <f t="array" ref="E79">MIN(IF(Div1Fixtures!$D$2:$D$199=$A79,IF(Div1Fixtures!$H$2:$H$199=E$78,IF(Div1Fixtures!$E$2:$E$199&lt;&gt;"p",ROW(Div1Fixtures!$D$2:$D$199)-ROW(Div1Fixtures!$D$2)+1))))</f>
        <v>71</v>
      </c>
      <c r="F79" s="105"/>
      <c r="G79" s="105"/>
      <c r="H79" s="105">
        <f t="array" ref="H79">MIN(IF(Div1Fixtures!$D$2:$D$199=$A79,IF(Div1Fixtures!$H$2:$H$199=H$78,IF(Div1Fixtures!$E$2:$E$199&lt;&gt;"p",ROW(Div1Fixtures!$D$2:$D$199)-ROW(Div1Fixtures!$D$2)+1))))</f>
        <v>29</v>
      </c>
      <c r="I79" s="105"/>
      <c r="J79" s="105"/>
      <c r="K79" s="105">
        <f t="array" ref="K79">MIN(IF(Div1Fixtures!$D$2:$D$199=$A79,IF(Div1Fixtures!$H$2:$H$199=K$78,IF(Div1Fixtures!$E$2:$E$199&lt;&gt;"p",ROW(Div1Fixtures!$D$2:$D$199)-ROW(Div1Fixtures!$D$2)+1))))</f>
        <v>48</v>
      </c>
      <c r="L79" s="105"/>
      <c r="M79" s="105"/>
      <c r="N79" s="105">
        <f t="array" ref="N79">MIN(IF(Div1Fixtures!$D$2:$D$199=$A79,IF(Div1Fixtures!$H$2:$H$199=N$78,IF(Div1Fixtures!$E$2:$E$199&lt;&gt;"p",ROW(Div1Fixtures!$D$2:$D$199)-ROW(Div1Fixtures!$D$2)+1))))</f>
        <v>44</v>
      </c>
      <c r="O79" s="105"/>
      <c r="P79" s="105"/>
      <c r="Q79" s="105">
        <f t="array" ref="Q79">MIN(IF(Div1Fixtures!$D$2:$D$199=$A79,IF(Div1Fixtures!$H$2:$H$199=Q$78,IF(Div1Fixtures!$E$2:$E$199&lt;&gt;"p",ROW(Div1Fixtures!$D$2:$D$199)-ROW(Div1Fixtures!$D$2)+1))))</f>
        <v>89</v>
      </c>
      <c r="R79" s="105"/>
      <c r="S79" s="105"/>
      <c r="T79" s="105">
        <f t="array" ref="T79">MIN(IF(Div1Fixtures!$D$2:$D$199=$A79,IF(Div1Fixtures!$H$2:$H$199=T$78,IF(Div1Fixtures!$E$2:$E$199&lt;&gt;"p",ROW(Div1Fixtures!$D$2:$D$199)-ROW(Div1Fixtures!$D$2)+1))))</f>
        <v>6</v>
      </c>
      <c r="U79" s="105"/>
      <c r="V79" s="105"/>
      <c r="W79" s="105">
        <f t="array" ref="W79">MIN(IF(Div1Fixtures!$D$2:$D$199=$A79,IF(Div1Fixtures!$H$2:$H$199=W$78,IF(Div1Fixtures!$E$2:$E$199&lt;&gt;"p",ROW(Div1Fixtures!$D$2:$D$199)-ROW(Div1Fixtures!$D$2)+1))))</f>
        <v>25</v>
      </c>
      <c r="X79" s="105"/>
      <c r="Y79" s="105"/>
      <c r="Z79" s="105">
        <f t="array" ref="Z79">MIN(IF(Div1Fixtures!$D$2:$D$199=$A79,IF(Div1Fixtures!$H$2:$H$199=Z$78,IF(Div1Fixtures!$E$2:$E$199&lt;&gt;"p",ROW(Div1Fixtures!$D$2:$D$199)-ROW(Div1Fixtures!$D$2)+1))))</f>
        <v>58</v>
      </c>
      <c r="AA79" s="105"/>
      <c r="AB79" s="105"/>
      <c r="AC79" s="105">
        <f t="array" ref="AC79">MIN(IF(Div1Fixtures!$D$2:$D$199=$A79,IF(Div1Fixtures!$H$2:$H$199=AC$78,IF(Div1Fixtures!$E$2:$E$199&lt;&gt;"p",ROW(Div1Fixtures!$D$2:$D$199)-ROW(Div1Fixtures!$D$2)+1))))</f>
        <v>54</v>
      </c>
      <c r="AD79" s="105"/>
      <c r="AE79" s="105"/>
    </row>
    <row r="80" spans="1:31" hidden="1">
      <c r="A80" t="str">
        <f t="shared" si="85"/>
        <v>Caterham Cougars</v>
      </c>
      <c r="B80" s="105">
        <f t="array" ref="B80">MIN(IF(Div1Fixtures!$D$2:$D$199=$A80,IF(Div1Fixtures!$H$2:$H$199=B$78,IF(Div1Fixtures!$E$2:$E$199&lt;&gt;"p",ROW(Div1Fixtures!$D$2:$D$199)-ROW(Div1Fixtures!$D$2)+1))))</f>
        <v>0</v>
      </c>
      <c r="C80"/>
      <c r="E80" s="59"/>
      <c r="F80" s="59"/>
      <c r="G80" s="59"/>
      <c r="H80" s="105">
        <f t="array" ref="H80">MIN(IF(Div1Fixtures!$D$2:$D$199=$A80,IF(Div1Fixtures!$H$2:$H$199=H$78,IF(Div1Fixtures!$E$2:$E$199&lt;&gt;"p",ROW(Div1Fixtures!$D$2:$D$199)-ROW(Div1Fixtures!$D$2)+1))))</f>
        <v>49</v>
      </c>
      <c r="I80" s="105"/>
      <c r="J80" s="105"/>
      <c r="K80" s="105">
        <f t="array" ref="K80">MIN(IF(Div1Fixtures!$D$2:$D$199=$A80,IF(Div1Fixtures!$H$2:$H$199=K$78,IF(Div1Fixtures!$E$2:$E$199&lt;&gt;"p",ROW(Div1Fixtures!$D$2:$D$199)-ROW(Div1Fixtures!$D$2)+1))))</f>
        <v>75</v>
      </c>
      <c r="L80" s="105"/>
      <c r="M80" s="105"/>
      <c r="N80" s="105">
        <f t="array" ref="N80">MIN(IF(Div1Fixtures!$D$2:$D$199=$A80,IF(Div1Fixtures!$H$2:$H$199=N$78,IF(Div1Fixtures!$E$2:$E$199&lt;&gt;"p",ROW(Div1Fixtures!$D$2:$D$199)-ROW(Div1Fixtures!$D$2)+1))))</f>
        <v>53</v>
      </c>
      <c r="O80" s="105"/>
      <c r="P80" s="105"/>
      <c r="Q80" s="105">
        <f t="array" ref="Q80">MIN(IF(Div1Fixtures!$D$2:$D$199=$A80,IF(Div1Fixtures!$H$2:$H$199=Q$78,IF(Div1Fixtures!$E$2:$E$199&lt;&gt;"p",ROW(Div1Fixtures!$D$2:$D$199)-ROW(Div1Fixtures!$D$2)+1))))</f>
        <v>28</v>
      </c>
      <c r="R80" s="105"/>
      <c r="S80" s="105"/>
      <c r="T80" s="105">
        <f t="array" ref="T80">MIN(IF(Div1Fixtures!$D$2:$D$199=$A80,IF(Div1Fixtures!$H$2:$H$199=T$78,IF(Div1Fixtures!$E$2:$E$199&lt;&gt;"p",ROW(Div1Fixtures!$D$2:$D$199)-ROW(Div1Fixtures!$D$2)+1))))</f>
        <v>57</v>
      </c>
      <c r="U80" s="105"/>
      <c r="V80" s="105"/>
      <c r="W80" s="105">
        <f t="array" ref="W80">MIN(IF(Div1Fixtures!$D$2:$D$199=$A80,IF(Div1Fixtures!$H$2:$H$199=W$78,IF(Div1Fixtures!$E$2:$E$199&lt;&gt;"p",ROW(Div1Fixtures!$D$2:$D$199)-ROW(Div1Fixtures!$D$2)+1))))</f>
        <v>7</v>
      </c>
      <c r="X80" s="105"/>
      <c r="Y80" s="105"/>
      <c r="Z80" s="105">
        <f t="array" ref="Z80">MIN(IF(Div1Fixtures!$D$2:$D$199=$A80,IF(Div1Fixtures!$H$2:$H$199=Z$78,IF(Div1Fixtures!$E$2:$E$199&lt;&gt;"p",ROW(Div1Fixtures!$D$2:$D$199)-ROW(Div1Fixtures!$D$2)+1))))</f>
        <v>45</v>
      </c>
      <c r="AA80" s="105"/>
      <c r="AB80" s="105"/>
      <c r="AC80" s="105">
        <f t="array" ref="AC80">MIN(IF(Div1Fixtures!$D$2:$D$199=$A80,IF(Div1Fixtures!$H$2:$H$199=AC$78,IF(Div1Fixtures!$E$2:$E$199&lt;&gt;"p",ROW(Div1Fixtures!$D$2:$D$199)-ROW(Div1Fixtures!$D$2)+1))))</f>
        <v>90</v>
      </c>
      <c r="AD80" s="105"/>
      <c r="AE80" s="105"/>
    </row>
    <row r="81" spans="1:31" hidden="1">
      <c r="A81" t="str">
        <f t="shared" si="85"/>
        <v>Clapham</v>
      </c>
      <c r="B81" s="105">
        <f t="array" ref="B81">MIN(IF(Div1Fixtures!$D$2:$D$199=$A81,IF(Div1Fixtures!$H$2:$H$199=B$78,IF(Div1Fixtures!$E$2:$E$199&lt;&gt;"p",ROW(Div1Fixtures!$D$2:$D$199)-ROW(Div1Fixtures!$D$2)+1))))</f>
        <v>80</v>
      </c>
      <c r="C81"/>
      <c r="E81" s="105">
        <f t="array" ref="E81">MIN(IF(Div1Fixtures!$D$2:$D$199=$A81,IF(Div1Fixtures!$H$2:$H$199=E$78,IF(Div1Fixtures!$E$2:$E$199&lt;&gt;"p",ROW(Div1Fixtures!$D$2:$D$199)-ROW(Div1Fixtures!$D$2)+1))))</f>
        <v>3</v>
      </c>
      <c r="F81" s="105"/>
      <c r="G81" s="105"/>
      <c r="H81" s="59"/>
      <c r="I81" s="59"/>
      <c r="J81" s="59"/>
      <c r="K81" s="105">
        <f t="array" ref="K81">MIN(IF(Div1Fixtures!$D$2:$D$199=$A81,IF(Div1Fixtures!$H$2:$H$199=K$78,IF(Div1Fixtures!$E$2:$E$199&lt;&gt;"p",ROW(Div1Fixtures!$D$2:$D$199)-ROW(Div1Fixtures!$D$2)+1))))</f>
        <v>20</v>
      </c>
      <c r="L81" s="105"/>
      <c r="M81" s="105"/>
      <c r="N81" s="105">
        <f t="array" ref="N81">MIN(IF(Div1Fixtures!$D$2:$D$199=$A81,IF(Div1Fixtures!$H$2:$H$199=N$78,IF(Div1Fixtures!$E$2:$E$199&lt;&gt;"p",ROW(Div1Fixtures!$D$2:$D$199)-ROW(Div1Fixtures!$D$2)+1))))</f>
        <v>65</v>
      </c>
      <c r="O81" s="105"/>
      <c r="P81" s="105"/>
      <c r="Q81" s="105">
        <f t="array" ref="Q81">MIN(IF(Div1Fixtures!$D$2:$D$199=$A81,IF(Div1Fixtures!$H$2:$H$199=Q$78,IF(Div1Fixtures!$E$2:$E$199&lt;&gt;"p",ROW(Div1Fixtures!$D$2:$D$199)-ROW(Div1Fixtures!$D$2)+1))))</f>
        <v>15</v>
      </c>
      <c r="R81" s="105"/>
      <c r="S81" s="105"/>
      <c r="T81" s="105">
        <f t="array" ref="T81">MIN(IF(Div1Fixtures!$D$2:$D$199=$A81,IF(Div1Fixtures!$H$2:$H$199=T$78,IF(Div1Fixtures!$E$2:$E$199&lt;&gt;"p",ROW(Div1Fixtures!$D$2:$D$199)-ROW(Div1Fixtures!$D$2)+1))))</f>
        <v>41</v>
      </c>
      <c r="U81" s="105"/>
      <c r="V81" s="105"/>
      <c r="W81" s="105">
        <f t="array" ref="W81">MIN(IF(Div1Fixtures!$D$2:$D$199=$A81,IF(Div1Fixtures!$H$2:$H$199=W$78,IF(Div1Fixtures!$E$2:$E$199&lt;&gt;"p",ROW(Div1Fixtures!$D$2:$D$199)-ROW(Div1Fixtures!$D$2)+1))))</f>
        <v>88</v>
      </c>
      <c r="X81" s="105"/>
      <c r="Y81" s="105"/>
      <c r="Z81" s="105">
        <f t="array" ref="Z81">MIN(IF(Div1Fixtures!$D$2:$D$199=$A81,IF(Div1Fixtures!$H$2:$H$199=Z$78,IF(Div1Fixtures!$E$2:$E$199&lt;&gt;"p",ROW(Div1Fixtures!$D$2:$D$199)-ROW(Div1Fixtures!$D$2)+1))))</f>
        <v>23</v>
      </c>
      <c r="AA81" s="105"/>
      <c r="AB81" s="105"/>
      <c r="AC81" s="105">
        <f t="array" ref="AC81">MIN(IF(Div1Fixtures!$D$2:$D$199=$A81,IF(Div1Fixtures!$H$2:$H$199=AC$78,IF(Div1Fixtures!$E$2:$E$199&lt;&gt;"p",ROW(Div1Fixtures!$D$2:$D$199)-ROW(Div1Fixtures!$D$2)+1))))</f>
        <v>68</v>
      </c>
      <c r="AD81" s="105"/>
      <c r="AE81" s="105"/>
    </row>
    <row r="82" spans="1:31" hidden="1">
      <c r="A82" t="str">
        <f t="shared" si="85"/>
        <v>Cobham</v>
      </c>
      <c r="B82" s="105">
        <f t="array" ref="B82">MIN(IF(Div1Fixtures!$D$2:$D$199=$A82,IF(Div1Fixtures!$H$2:$H$199=B$78,IF(Div1Fixtures!$E$2:$E$199&lt;&gt;"p",ROW(Div1Fixtures!$D$2:$D$199)-ROW(Div1Fixtures!$D$2)+1))))</f>
        <v>2</v>
      </c>
      <c r="C82"/>
      <c r="E82" s="105">
        <f t="array" ref="E82">MIN(IF(Div1Fixtures!$D$2:$D$199=$A82,IF(Div1Fixtures!$H$2:$H$199=E$78,IF(Div1Fixtures!$E$2:$E$199&lt;&gt;"p",ROW(Div1Fixtures!$D$2:$D$199)-ROW(Div1Fixtures!$D$2)+1))))</f>
        <v>24</v>
      </c>
      <c r="F82" s="105"/>
      <c r="G82" s="105"/>
      <c r="H82" s="105">
        <f t="array" ref="H82">MIN(IF(Div1Fixtures!$D$2:$D$199=$A82,IF(Div1Fixtures!$H$2:$H$199=H$78,IF(Div1Fixtures!$E$2:$E$199&lt;&gt;"p",ROW(Div1Fixtures!$D$2:$D$199)-ROW(Div1Fixtures!$D$2)+1))))</f>
        <v>56</v>
      </c>
      <c r="I82" s="105"/>
      <c r="J82" s="105"/>
      <c r="K82" s="59"/>
      <c r="L82" s="59"/>
      <c r="M82" s="59"/>
      <c r="N82" s="105">
        <f t="array" ref="N82">MIN(IF(Div1Fixtures!$D$2:$D$199=$A82,IF(Div1Fixtures!$H$2:$H$199=N$78,IF(Div1Fixtures!$E$2:$E$199&lt;&gt;"p",ROW(Div1Fixtures!$D$2:$D$199)-ROW(Div1Fixtures!$D$2)+1))))</f>
        <v>69</v>
      </c>
      <c r="O82" s="105"/>
      <c r="P82" s="105"/>
      <c r="Q82" s="105">
        <f t="array" ref="Q82">MIN(IF(Div1Fixtures!$D$2:$D$199=$A82,IF(Div1Fixtures!$H$2:$H$199=Q$78,IF(Div1Fixtures!$E$2:$E$199&lt;&gt;"p",ROW(Div1Fixtures!$D$2:$D$199)-ROW(Div1Fixtures!$D$2)+1))))</f>
        <v>42</v>
      </c>
      <c r="R82" s="105"/>
      <c r="S82" s="105"/>
      <c r="T82" s="105">
        <f t="array" ref="T82">MIN(IF(Div1Fixtures!$D$2:$D$199=$A82,IF(Div1Fixtures!$H$2:$H$199=T$78,IF(Div1Fixtures!$E$2:$E$199&lt;&gt;"p",ROW(Div1Fixtures!$D$2:$D$199)-ROW(Div1Fixtures!$D$2)+1))))</f>
        <v>87</v>
      </c>
      <c r="U82" s="105"/>
      <c r="V82" s="105"/>
      <c r="W82" s="105">
        <f t="array" ref="W82">MIN(IF(Div1Fixtures!$D$2:$D$199=$A82,IF(Div1Fixtures!$H$2:$H$199=W$78,IF(Div1Fixtures!$E$2:$E$199&lt;&gt;"p",ROW(Div1Fixtures!$D$2:$D$199)-ROW(Div1Fixtures!$D$2)+1))))</f>
        <v>81</v>
      </c>
      <c r="X82" s="105"/>
      <c r="Y82" s="105"/>
      <c r="Z82" s="105">
        <f t="array" ref="Z82">MIN(IF(Div1Fixtures!$D$2:$D$199=$A82,IF(Div1Fixtures!$H$2:$H$199=Z$78,IF(Div1Fixtures!$E$2:$E$199&lt;&gt;"p",ROW(Div1Fixtures!$D$2:$D$199)-ROW(Div1Fixtures!$D$2)+1))))</f>
        <v>8</v>
      </c>
      <c r="AA82" s="105"/>
      <c r="AB82" s="105"/>
      <c r="AC82" s="105">
        <f t="array" ref="AC82">MIN(IF(Div1Fixtures!$D$2:$D$199=$A82,IF(Div1Fixtures!$H$2:$H$199=AC$78,IF(Div1Fixtures!$E$2:$E$199&lt;&gt;"p",ROW(Div1Fixtures!$D$2:$D$199)-ROW(Div1Fixtures!$D$2)+1))))</f>
        <v>14</v>
      </c>
      <c r="AD82" s="105"/>
      <c r="AE82" s="105"/>
    </row>
    <row r="83" spans="1:31" hidden="1">
      <c r="A83" t="str">
        <f t="shared" si="85"/>
        <v>Hitchin Sprites</v>
      </c>
      <c r="B83" s="105">
        <f t="array" ref="B83">MIN(IF(Div1Fixtures!$D$2:$D$199=$A83,IF(Div1Fixtures!$H$2:$H$199=B$78,IF(Div1Fixtures!$E$2:$E$199&lt;&gt;"p",ROW(Div1Fixtures!$D$2:$D$199)-ROW(Div1Fixtures!$D$2)+1))))</f>
        <v>85</v>
      </c>
      <c r="C83"/>
      <c r="E83" s="105">
        <f t="array" ref="E83">MIN(IF(Div1Fixtures!$D$2:$D$199=$A83,IF(Div1Fixtures!$H$2:$H$199=E$78,IF(Div1Fixtures!$E$2:$E$199&lt;&gt;"p",ROW(Div1Fixtures!$D$2:$D$199)-ROW(Div1Fixtures!$D$2)+1))))</f>
        <v>17</v>
      </c>
      <c r="F83" s="105"/>
      <c r="G83" s="105"/>
      <c r="H83" s="105">
        <f t="array" ref="H83">MIN(IF(Div1Fixtures!$D$2:$D$199=$A83,IF(Div1Fixtures!$H$2:$H$199=H$78,IF(Div1Fixtures!$E$2:$E$199&lt;&gt;"p",ROW(Div1Fixtures!$D$2:$D$199)-ROW(Div1Fixtures!$D$2)+1))))</f>
        <v>9</v>
      </c>
      <c r="I83" s="105"/>
      <c r="J83" s="105"/>
      <c r="K83" s="105">
        <f t="array" ref="K83">MIN(IF(Div1Fixtures!$D$2:$D$199=$A83,IF(Div1Fixtures!$H$2:$H$199=K$78,IF(Div1Fixtures!$E$2:$E$199&lt;&gt;"p",ROW(Div1Fixtures!$D$2:$D$199)-ROW(Div1Fixtures!$D$2)+1))))</f>
        <v>33</v>
      </c>
      <c r="L83" s="105"/>
      <c r="M83" s="105"/>
      <c r="N83" s="59"/>
      <c r="O83" s="59"/>
      <c r="P83" s="59"/>
      <c r="Q83" s="105">
        <f t="array" ref="Q83">MIN(IF(Div1Fixtures!$D$2:$D$199=$A83,IF(Div1Fixtures!$H$2:$H$199=Q$78,IF(Div1Fixtures!$E$2:$E$199&lt;&gt;"p",ROW(Div1Fixtures!$D$2:$D$199)-ROW(Div1Fixtures!$D$2)+1))))</f>
        <v>73</v>
      </c>
      <c r="R83" s="105"/>
      <c r="S83" s="105"/>
      <c r="T83" s="105">
        <f t="array" ref="T83">MIN(IF(Div1Fixtures!$D$2:$D$199=$A83,IF(Div1Fixtures!$H$2:$H$199=T$78,IF(Div1Fixtures!$E$2:$E$199&lt;&gt;"p",ROW(Div1Fixtures!$D$2:$D$199)-ROW(Div1Fixtures!$D$2)+1))))</f>
        <v>77</v>
      </c>
      <c r="U83" s="105"/>
      <c r="V83" s="105"/>
      <c r="W83" s="105">
        <f t="array" ref="W83">MIN(IF(Div1Fixtures!$D$2:$D$199=$A83,IF(Div1Fixtures!$H$2:$H$199=W$78,IF(Div1Fixtures!$E$2:$E$199&lt;&gt;"p",ROW(Div1Fixtures!$D$2:$D$199)-ROW(Div1Fixtures!$D$2)+1))))</f>
        <v>59</v>
      </c>
      <c r="X83" s="105"/>
      <c r="Y83" s="105"/>
      <c r="Z83" s="105">
        <f t="array" ref="Z83">MIN(IF(Div1Fixtures!$D$2:$D$199=$A83,IF(Div1Fixtures!$H$2:$H$199=Z$78,IF(Div1Fixtures!$E$2:$E$199&lt;&gt;"p",ROW(Div1Fixtures!$D$2:$D$199)-ROW(Div1Fixtures!$D$2)+1))))</f>
        <v>40</v>
      </c>
      <c r="AA83" s="105"/>
      <c r="AB83" s="105"/>
      <c r="AC83" s="105">
        <f t="array" ref="AC83">MIN(IF(Div1Fixtures!$D$2:$D$199=$A83,IF(Div1Fixtures!$H$2:$H$199=AC$78,IF(Div1Fixtures!$E$2:$E$199&lt;&gt;"p",ROW(Div1Fixtures!$D$2:$D$199)-ROW(Div1Fixtures!$D$2)+1))))</f>
        <v>5</v>
      </c>
      <c r="AD83" s="105"/>
      <c r="AE83" s="105"/>
    </row>
    <row r="84" spans="1:31" hidden="1">
      <c r="A84" t="str">
        <f t="shared" si="85"/>
        <v>Reading Wildcats</v>
      </c>
      <c r="B84" s="105">
        <f t="array" ref="B84">MIN(IF(Div1Fixtures!$D$2:$D$199=$A84,IF(Div1Fixtures!$H$2:$H$199=B$78,IF(Div1Fixtures!$E$2:$E$199&lt;&gt;"p",ROW(Div1Fixtures!$D$2:$D$199)-ROW(Div1Fixtures!$D$2)+1))))</f>
        <v>38</v>
      </c>
      <c r="C84"/>
      <c r="E84" s="105">
        <f t="array" ref="E84">MIN(IF(Div1Fixtures!$D$2:$D$199=$A84,IF(Div1Fixtures!$H$2:$H$199=E$78,IF(Div1Fixtures!$E$2:$E$199&lt;&gt;"p",ROW(Div1Fixtures!$D$2:$D$199)-ROW(Div1Fixtures!$D$2)+1))))</f>
        <v>79</v>
      </c>
      <c r="F84" s="105"/>
      <c r="G84" s="105"/>
      <c r="H84" s="105">
        <f t="array" ref="H84">MIN(IF(Div1Fixtures!$D$2:$D$199=$A84,IF(Div1Fixtures!$H$2:$H$199=H$78,IF(Div1Fixtures!$E$2:$E$199&lt;&gt;"p",ROW(Div1Fixtures!$D$2:$D$199)-ROW(Div1Fixtures!$D$2)+1))))</f>
        <v>61</v>
      </c>
      <c r="I84" s="105"/>
      <c r="J84" s="105"/>
      <c r="K84" s="105">
        <f t="array" ref="K84">MIN(IF(Div1Fixtures!$D$2:$D$199=$A84,IF(Div1Fixtures!$H$2:$H$199=K$78,IF(Div1Fixtures!$E$2:$E$199&lt;&gt;"p",ROW(Div1Fixtures!$D$2:$D$199)-ROW(Div1Fixtures!$D$2)+1))))</f>
        <v>83</v>
      </c>
      <c r="L84" s="105"/>
      <c r="M84" s="105"/>
      <c r="N84" s="105">
        <f t="array" ref="N84">MIN(IF(Div1Fixtures!$D$2:$D$199=$A84,IF(Div1Fixtures!$H$2:$H$199=N$78,IF(Div1Fixtures!$E$2:$E$199&lt;&gt;"p",ROW(Div1Fixtures!$D$2:$D$199)-ROW(Div1Fixtures!$D$2)+1))))</f>
        <v>22</v>
      </c>
      <c r="O84" s="105"/>
      <c r="P84" s="105"/>
      <c r="Q84" s="59"/>
      <c r="R84" s="59"/>
      <c r="S84" s="59"/>
      <c r="T84" s="105">
        <f t="array" ref="T84">MIN(IF(Div1Fixtures!$D$2:$D$199=$A84,IF(Div1Fixtures!$H$2:$H$199=T$78,IF(Div1Fixtures!$E$2:$E$199&lt;&gt;"p",ROW(Div1Fixtures!$D$2:$D$199)-ROW(Div1Fixtures!$D$2)+1))))</f>
        <v>67</v>
      </c>
      <c r="U84" s="105"/>
      <c r="V84" s="105"/>
      <c r="W84" s="105">
        <f t="array" ref="W84">MIN(IF(Div1Fixtures!$D$2:$D$199=$A84,IF(Div1Fixtures!$H$2:$H$199=W$78,IF(Div1Fixtures!$E$2:$E$199&lt;&gt;"p",ROW(Div1Fixtures!$D$2:$D$199)-ROW(Div1Fixtures!$D$2)+1))))</f>
        <v>19</v>
      </c>
      <c r="X84" s="105"/>
      <c r="Y84" s="105"/>
      <c r="Z84" s="105">
        <f t="array" ref="Z84">MIN(IF(Div1Fixtures!$D$2:$D$199=$A84,IF(Div1Fixtures!$H$2:$H$199=Z$78,IF(Div1Fixtures!$E$2:$E$199&lt;&gt;"p",ROW(Div1Fixtures!$D$2:$D$199)-ROW(Div1Fixtures!$D$2)+1))))</f>
        <v>4</v>
      </c>
      <c r="AA84" s="105"/>
      <c r="AB84" s="105"/>
      <c r="AC84" s="105">
        <f t="array" ref="AC84">MIN(IF(Div1Fixtures!$D$2:$D$199=$A84,IF(Div1Fixtures!$H$2:$H$199=AC$78,IF(Div1Fixtures!$E$2:$E$199&lt;&gt;"p",ROW(Div1Fixtures!$D$2:$D$199)-ROW(Div1Fixtures!$D$2)+1))))</f>
        <v>66</v>
      </c>
      <c r="AD84" s="105"/>
      <c r="AE84" s="105"/>
    </row>
    <row r="85" spans="1:31" hidden="1">
      <c r="A85" t="str">
        <f t="shared" si="85"/>
        <v>Reigate Priory</v>
      </c>
      <c r="B85" s="105">
        <f t="array" ref="B85">MIN(IF(Div1Fixtures!$D$2:$D$199=$A85,IF(Div1Fixtures!$H$2:$H$199=B$78,IF(Div1Fixtures!$E$2:$E$199&lt;&gt;"p",ROW(Div1Fixtures!$D$2:$D$199)-ROW(Div1Fixtures!$D$2)+1))))</f>
        <v>62</v>
      </c>
      <c r="C85"/>
      <c r="E85" s="105">
        <f t="array" ref="E85">MIN(IF(Div1Fixtures!$D$2:$D$199=$A85,IF(Div1Fixtures!$H$2:$H$199=E$78,IF(Div1Fixtures!$E$2:$E$199&lt;&gt;"p",ROW(Div1Fixtures!$D$2:$D$199)-ROW(Div1Fixtures!$D$2)+1))))</f>
        <v>11</v>
      </c>
      <c r="F85" s="105"/>
      <c r="G85" s="105"/>
      <c r="H85" s="105">
        <f t="array" ref="H85">MIN(IF(Div1Fixtures!$D$2:$D$199=$A85,IF(Div1Fixtures!$H$2:$H$199=H$78,IF(Div1Fixtures!$E$2:$E$199&lt;&gt;"p",ROW(Div1Fixtures!$D$2:$D$199)-ROW(Div1Fixtures!$D$2)+1))))</f>
        <v>82</v>
      </c>
      <c r="I85" s="105"/>
      <c r="J85" s="105"/>
      <c r="K85" s="105">
        <f t="array" ref="K85">MIN(IF(Div1Fixtures!$D$2:$D$199=$A85,IF(Div1Fixtures!$H$2:$H$199=K$78,IF(Div1Fixtures!$E$2:$E$199&lt;&gt;"p",ROW(Div1Fixtures!$D$2:$D$199)-ROW(Div1Fixtures!$D$2)+1))))</f>
        <v>36</v>
      </c>
      <c r="L85" s="105"/>
      <c r="M85" s="105"/>
      <c r="N85" s="105">
        <f t="array" ref="N85">MIN(IF(Div1Fixtures!$D$2:$D$199=$A85,IF(Div1Fixtures!$H$2:$H$199=N$78,IF(Div1Fixtures!$E$2:$E$199&lt;&gt;"p",ROW(Div1Fixtures!$D$2:$D$199)-ROW(Div1Fixtures!$D$2)+1))))</f>
        <v>0</v>
      </c>
      <c r="O85" s="105"/>
      <c r="P85" s="105"/>
      <c r="Q85" s="105">
        <f t="array" ref="Q85">MIN(IF(Div1Fixtures!$D$2:$D$199=$A85,IF(Div1Fixtures!$H$2:$H$199=Q$78,IF(Div1Fixtures!$E$2:$E$199&lt;&gt;"p",ROW(Div1Fixtures!$D$2:$D$199)-ROW(Div1Fixtures!$D$2)+1))))</f>
        <v>31</v>
      </c>
      <c r="R85" s="105"/>
      <c r="S85" s="105"/>
      <c r="T85" s="59"/>
      <c r="U85" s="59"/>
      <c r="V85" s="59"/>
      <c r="W85" s="105">
        <f t="array" ref="W85">MIN(IF(Div1Fixtures!$D$2:$D$199=$A85,IF(Div1Fixtures!$H$2:$H$199=W$78,IF(Div1Fixtures!$E$2:$E$199&lt;&gt;"p",ROW(Div1Fixtures!$D$2:$D$199)-ROW(Div1Fixtures!$D$2)+1))))</f>
        <v>1</v>
      </c>
      <c r="X85" s="105"/>
      <c r="Y85" s="105"/>
      <c r="Z85" s="105">
        <f t="array" ref="Z85">MIN(IF(Div1Fixtures!$D$2:$D$199=$A85,IF(Div1Fixtures!$H$2:$H$199=Z$78,IF(Div1Fixtures!$E$2:$E$199&lt;&gt;"p",ROW(Div1Fixtures!$D$2:$D$199)-ROW(Div1Fixtures!$D$2)+1))))</f>
        <v>52</v>
      </c>
      <c r="AA85" s="105"/>
      <c r="AB85" s="105"/>
      <c r="AC85" s="105">
        <f t="array" ref="AC85">MIN(IF(Div1Fixtures!$D$2:$D$199=$A85,IF(Div1Fixtures!$H$2:$H$199=AC$78,IF(Div1Fixtures!$E$2:$E$199&lt;&gt;"p",ROW(Div1Fixtures!$D$2:$D$199)-ROW(Div1Fixtures!$D$2)+1))))</f>
        <v>72</v>
      </c>
      <c r="AD85" s="105"/>
      <c r="AE85" s="105"/>
    </row>
    <row r="86" spans="1:31" hidden="1">
      <c r="A86" t="str">
        <f t="shared" si="85"/>
        <v>Royal Holloway</v>
      </c>
      <c r="B86" s="105">
        <f t="array" ref="B86">MIN(IF(Div1Fixtures!$D$2:$D$199=$A86,IF(Div1Fixtures!$H$2:$H$199=B$78,IF(Div1Fixtures!$E$2:$E$199&lt;&gt;"p",ROW(Div1Fixtures!$D$2:$D$199)-ROW(Div1Fixtures!$D$2)+1))))</f>
        <v>76</v>
      </c>
      <c r="C86"/>
      <c r="E86" s="105">
        <f t="array" ref="E86">MIN(IF(Div1Fixtures!$D$2:$D$199=$A86,IF(Div1Fixtures!$H$2:$H$199=E$78,IF(Div1Fixtures!$E$2:$E$199&lt;&gt;"p",ROW(Div1Fixtures!$D$2:$D$199)-ROW(Div1Fixtures!$D$2)+1))))</f>
        <v>63</v>
      </c>
      <c r="F86" s="105"/>
      <c r="G86" s="105"/>
      <c r="H86" s="105">
        <f t="array" ref="H86">MIN(IF(Div1Fixtures!$D$2:$D$199=$A86,IF(Div1Fixtures!$H$2:$H$199=H$78,IF(Div1Fixtures!$E$2:$E$199&lt;&gt;"p",ROW(Div1Fixtures!$D$2:$D$199)-ROW(Div1Fixtures!$D$2)+1))))</f>
        <v>37</v>
      </c>
      <c r="I86" s="105"/>
      <c r="J86" s="105"/>
      <c r="K86" s="105">
        <f t="array" ref="K86">MIN(IF(Div1Fixtures!$D$2:$D$199=$A86,IF(Div1Fixtures!$H$2:$H$199=K$78,IF(Div1Fixtures!$E$2:$E$199&lt;&gt;"p",ROW(Div1Fixtures!$D$2:$D$199)-ROW(Div1Fixtures!$D$2)+1))))</f>
        <v>0</v>
      </c>
      <c r="L86" s="105"/>
      <c r="M86" s="105"/>
      <c r="N86" s="105">
        <f t="array" ref="N86">MIN(IF(Div1Fixtures!$D$2:$D$199=$A86,IF(Div1Fixtures!$H$2:$H$199=N$78,IF(Div1Fixtures!$E$2:$E$199&lt;&gt;"p",ROW(Div1Fixtures!$D$2:$D$199)-ROW(Div1Fixtures!$D$2)+1))))</f>
        <v>13</v>
      </c>
      <c r="O86" s="105"/>
      <c r="P86" s="105"/>
      <c r="Q86" s="105">
        <f t="array" ref="Q86">MIN(IF(Div1Fixtures!$D$2:$D$199=$A86,IF(Div1Fixtures!$H$2:$H$199=Q$78,IF(Div1Fixtures!$E$2:$E$199&lt;&gt;"p",ROW(Div1Fixtures!$D$2:$D$199)-ROW(Div1Fixtures!$D$2)+1))))</f>
        <v>55</v>
      </c>
      <c r="R86" s="105"/>
      <c r="S86" s="105"/>
      <c r="T86" s="105">
        <f t="array" ref="T86">MIN(IF(Div1Fixtures!$D$2:$D$199=$A86,IF(Div1Fixtures!$H$2:$H$199=T$78,IF(Div1Fixtures!$E$2:$E$199&lt;&gt;"p",ROW(Div1Fixtures!$D$2:$D$199)-ROW(Div1Fixtures!$D$2)+1))))</f>
        <v>47</v>
      </c>
      <c r="U86" s="105"/>
      <c r="V86" s="105"/>
      <c r="W86" s="59"/>
      <c r="X86" s="59"/>
      <c r="Y86" s="59"/>
      <c r="Z86" s="105">
        <f t="array" ref="Z86">MIN(IF(Div1Fixtures!$D$2:$D$199=$A86,IF(Div1Fixtures!$H$2:$H$199=Z$78,IF(Div1Fixtures!$E$2:$E$199&lt;&gt;"p",ROW(Div1Fixtures!$D$2:$D$199)-ROW(Div1Fixtures!$D$2)+1))))</f>
        <v>70</v>
      </c>
      <c r="AA86" s="105"/>
      <c r="AB86" s="105"/>
      <c r="AC86" s="105">
        <f t="array" ref="AC86">MIN(IF(Div1Fixtures!$D$2:$D$199=$A86,IF(Div1Fixtures!$H$2:$H$199=AC$78,IF(Div1Fixtures!$E$2:$E$199&lt;&gt;"p",ROW(Div1Fixtures!$D$2:$D$199)-ROW(Div1Fixtures!$D$2)+1))))</f>
        <v>43</v>
      </c>
      <c r="AD86" s="105"/>
      <c r="AE86" s="105"/>
    </row>
    <row r="87" spans="1:31" hidden="1">
      <c r="A87" t="str">
        <f t="shared" si="85"/>
        <v>Welwyn</v>
      </c>
      <c r="B87" s="105">
        <f t="array" ref="B87">MIN(IF(Div1Fixtures!$D$2:$D$199=$A87,IF(Div1Fixtures!$H$2:$H$199=B$78,IF(Div1Fixtures!$E$2:$E$199&lt;&gt;"p",ROW(Div1Fixtures!$D$2:$D$199)-ROW(Div1Fixtures!$D$2)+1))))</f>
        <v>12</v>
      </c>
      <c r="C87"/>
      <c r="E87" s="105">
        <f t="array" ref="E87">MIN(IF(Div1Fixtures!$D$2:$D$199=$A87,IF(Div1Fixtures!$H$2:$H$199=E$78,IF(Div1Fixtures!$E$2:$E$199&lt;&gt;"p",ROW(Div1Fixtures!$D$2:$D$199)-ROW(Div1Fixtures!$D$2)+1))))</f>
        <v>86</v>
      </c>
      <c r="F87" s="105"/>
      <c r="G87" s="105"/>
      <c r="H87" s="105">
        <f t="array" ref="H87">MIN(IF(Div1Fixtures!$D$2:$D$199=$A87,IF(Div1Fixtures!$H$2:$H$199=H$78,IF(Div1Fixtures!$E$2:$E$199&lt;&gt;"p",ROW(Div1Fixtures!$D$2:$D$199)-ROW(Div1Fixtures!$D$2)+1))))</f>
        <v>74</v>
      </c>
      <c r="I87" s="105"/>
      <c r="J87" s="105"/>
      <c r="K87" s="105">
        <f t="array" ref="K87">MIN(IF(Div1Fixtures!$D$2:$D$199=$A87,IF(Div1Fixtures!$H$2:$H$199=K$78,IF(Div1Fixtures!$E$2:$E$199&lt;&gt;"p",ROW(Div1Fixtures!$D$2:$D$199)-ROW(Div1Fixtures!$D$2)+1))))</f>
        <v>64</v>
      </c>
      <c r="L87" s="105"/>
      <c r="M87" s="105"/>
      <c r="N87" s="105">
        <f t="array" ref="N87">MIN(IF(Div1Fixtures!$D$2:$D$199=$A87,IF(Div1Fixtures!$H$2:$H$199=N$78,IF(Div1Fixtures!$E$2:$E$199&lt;&gt;"p",ROW(Div1Fixtures!$D$2:$D$199)-ROW(Div1Fixtures!$D$2)+1))))</f>
        <v>91</v>
      </c>
      <c r="O87" s="105"/>
      <c r="P87" s="105"/>
      <c r="Q87" s="105">
        <f t="array" ref="Q87">MIN(IF(Div1Fixtures!$D$2:$D$199=$A87,IF(Div1Fixtures!$H$2:$H$199=Q$78,IF(Div1Fixtures!$E$2:$E$199&lt;&gt;"p",ROW(Div1Fixtures!$D$2:$D$199)-ROW(Div1Fixtures!$D$2)+1))))</f>
        <v>50</v>
      </c>
      <c r="R87" s="105"/>
      <c r="S87" s="105"/>
      <c r="T87" s="105">
        <f t="array" ref="T87">MIN(IF(Div1Fixtures!$D$2:$D$199=$A87,IF(Div1Fixtures!$H$2:$H$199=T$78,IF(Div1Fixtures!$E$2:$E$199&lt;&gt;"p",ROW(Div1Fixtures!$D$2:$D$199)-ROW(Div1Fixtures!$D$2)+1))))</f>
        <v>16</v>
      </c>
      <c r="U87" s="105"/>
      <c r="V87" s="105"/>
      <c r="W87" s="105">
        <f t="array" ref="W87">MIN(IF(Div1Fixtures!$D$2:$D$199=$A87,IF(Div1Fixtures!$H$2:$H$199=W$78,IF(Div1Fixtures!$E$2:$E$199&lt;&gt;"p",ROW(Div1Fixtures!$D$2:$D$199)-ROW(Div1Fixtures!$D$2)+1))))</f>
        <v>34</v>
      </c>
      <c r="X87" s="105"/>
      <c r="Y87" s="105"/>
      <c r="Z87" s="59"/>
      <c r="AA87" s="59"/>
      <c r="AB87" s="59"/>
      <c r="AC87" s="105">
        <f t="array" ref="AC87">MIN(IF(Div1Fixtures!$D$2:$D$199=$A87,IF(Div1Fixtures!$H$2:$H$199=AC$78,IF(Div1Fixtures!$E$2:$E$199&lt;&gt;"p",ROW(Div1Fixtures!$D$2:$D$199)-ROW(Div1Fixtures!$D$2)+1))))</f>
        <v>0</v>
      </c>
      <c r="AD87" s="105"/>
      <c r="AE87" s="105"/>
    </row>
    <row r="88" spans="1:31" hidden="1">
      <c r="A88" t="str">
        <f t="shared" si="85"/>
        <v>West London 2</v>
      </c>
      <c r="B88" s="105">
        <f t="array" ref="B88">MIN(IF(Div1Fixtures!$D$2:$D$199=$A88,IF(Div1Fixtures!$H$2:$H$199=B$78,IF(Div1Fixtures!$E$2:$E$199&lt;&gt;"p",ROW(Div1Fixtures!$D$2:$D$199)-ROW(Div1Fixtures!$D$2)+1))))</f>
        <v>18</v>
      </c>
      <c r="C88"/>
      <c r="D88"/>
      <c r="E88" s="105">
        <f t="array" ref="E88">MIN(IF(Div1Fixtures!$D$2:$D$199=$A88,IF(Div1Fixtures!$H$2:$H$199=E$78,IF(Div1Fixtures!$E$2:$E$199&lt;&gt;"p",ROW(Div1Fixtures!$D$2:$D$199)-ROW(Div1Fixtures!$D$2)+1))))</f>
        <v>39</v>
      </c>
      <c r="H88" s="105">
        <f t="array" ref="H88">MIN(IF(Div1Fixtures!$D$2:$D$199=$A88,IF(Div1Fixtures!$H$2:$H$199=H$78,IF(Div1Fixtures!$E$2:$E$199&lt;&gt;"p",ROW(Div1Fixtures!$D$2:$D$199)-ROW(Div1Fixtures!$D$2)+1))))</f>
        <v>32</v>
      </c>
      <c r="K88" s="105">
        <f t="array" ref="K88">MIN(IF(Div1Fixtures!$D$2:$D$199=$A88,IF(Div1Fixtures!$H$2:$H$199=K$78,IF(Div1Fixtures!$E$2:$E$199&lt;&gt;"p",ROW(Div1Fixtures!$D$2:$D$199)-ROW(Div1Fixtures!$D$2)+1))))</f>
        <v>60</v>
      </c>
      <c r="N88" s="105">
        <f t="array" ref="N88">MIN(IF(Div1Fixtures!$D$2:$D$199=$A88,IF(Div1Fixtures!$H$2:$H$199=N$78,IF(Div1Fixtures!$E$2:$E$199&lt;&gt;"p",ROW(Div1Fixtures!$D$2:$D$199)-ROW(Div1Fixtures!$D$2)+1))))</f>
        <v>51</v>
      </c>
      <c r="Q88" s="105">
        <f t="array" ref="Q88">MIN(IF(Div1Fixtures!$D$2:$D$199=$A88,IF(Div1Fixtures!$H$2:$H$199=Q$78,IF(Div1Fixtures!$E$2:$E$199&lt;&gt;"p",ROW(Div1Fixtures!$D$2:$D$199)-ROW(Div1Fixtures!$D$2)+1))))</f>
        <v>10</v>
      </c>
      <c r="T88" s="105">
        <f t="array" ref="T88">MIN(IF(Div1Fixtures!$D$2:$D$199=$A88,IF(Div1Fixtures!$H$2:$H$199=T$78,IF(Div1Fixtures!$E$2:$E$199&lt;&gt;"p",ROW(Div1Fixtures!$D$2:$D$199)-ROW(Div1Fixtures!$D$2)+1))))</f>
        <v>21</v>
      </c>
      <c r="W88" s="105">
        <f t="array" ref="W88">MIN(IF(Div1Fixtures!$D$2:$D$199=$A88,IF(Div1Fixtures!$H$2:$H$199=W$78,IF(Div1Fixtures!$E$2:$E$199&lt;&gt;"p",ROW(Div1Fixtures!$D$2:$D$199)-ROW(Div1Fixtures!$D$2)+1))))</f>
        <v>84</v>
      </c>
      <c r="Z88" s="105">
        <f t="array" ref="Z88">MIN(IF(Div1Fixtures!$D$2:$D$199=$A88,IF(Div1Fixtures!$H$2:$H$199=Z$78,IF(Div1Fixtures!$E$2:$E$199&lt;&gt;"p",ROW(Div1Fixtures!$D$2:$D$199)-ROW(Div1Fixtures!$D$2)+1))))</f>
        <v>78</v>
      </c>
      <c r="AC88" s="59"/>
      <c r="AD88" s="59"/>
      <c r="AE88" s="59"/>
    </row>
  </sheetData>
  <sheetProtection sheet="1" objects="1" scenarios="1"/>
  <mergeCells count="41">
    <mergeCell ref="B18:D18"/>
    <mergeCell ref="E18:G18"/>
    <mergeCell ref="H18:J18"/>
    <mergeCell ref="K18:M18"/>
    <mergeCell ref="N18:P18"/>
    <mergeCell ref="B1: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Q18:S18"/>
    <mergeCell ref="T18:V18"/>
    <mergeCell ref="W18:Y18"/>
    <mergeCell ref="Z18:AB18"/>
    <mergeCell ref="AC18:AE18"/>
    <mergeCell ref="B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B78:D78"/>
    <mergeCell ref="E78:G78"/>
    <mergeCell ref="H78:J78"/>
    <mergeCell ref="K78:M78"/>
    <mergeCell ref="N78:P78"/>
    <mergeCell ref="Q78:S78"/>
    <mergeCell ref="T78:V78"/>
    <mergeCell ref="W78:Y78"/>
    <mergeCell ref="Z78:AB78"/>
    <mergeCell ref="AC78:AE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G34" sqref="G34"/>
    </sheetView>
  </sheetViews>
  <sheetFormatPr defaultRowHeight="15"/>
  <cols>
    <col min="1" max="1" width="4.42578125" customWidth="1"/>
    <col min="2" max="2" width="18.140625" bestFit="1" customWidth="1"/>
    <col min="3" max="9" width="11.42578125" style="67" customWidth="1"/>
    <col min="10" max="10" width="11.42578125" style="129" customWidth="1"/>
    <col min="11" max="11" width="11.42578125" style="67" customWidth="1"/>
    <col min="13" max="13" width="13.140625" hidden="1" customWidth="1"/>
  </cols>
  <sheetData>
    <row r="1" spans="1:13" ht="18.75">
      <c r="A1" s="155" t="s">
        <v>107</v>
      </c>
      <c r="B1" s="155"/>
    </row>
    <row r="2" spans="1:13">
      <c r="A2" s="100"/>
      <c r="B2" s="100"/>
    </row>
    <row r="3" spans="1:13">
      <c r="A3" s="101" t="s">
        <v>97</v>
      </c>
      <c r="B3" s="102" t="s">
        <v>98</v>
      </c>
      <c r="C3" s="102" t="s">
        <v>49</v>
      </c>
      <c r="D3" s="102" t="s">
        <v>50</v>
      </c>
      <c r="E3" s="102" t="s">
        <v>99</v>
      </c>
      <c r="F3" s="102" t="s">
        <v>51</v>
      </c>
      <c r="G3" s="102" t="s">
        <v>47</v>
      </c>
      <c r="H3" s="102" t="s">
        <v>48</v>
      </c>
      <c r="I3" s="102" t="s">
        <v>100</v>
      </c>
      <c r="J3" s="102" t="s">
        <v>110</v>
      </c>
      <c r="K3" s="103" t="s">
        <v>26</v>
      </c>
      <c r="L3" s="99"/>
      <c r="M3" s="98" t="s">
        <v>105</v>
      </c>
    </row>
    <row r="4" spans="1:13">
      <c r="A4" s="90">
        <v>1</v>
      </c>
      <c r="B4" s="91" t="str">
        <f>INDEX('Prem Results'!$A$51:$H$60,$M4,B$16)</f>
        <v>Centaurs</v>
      </c>
      <c r="C4" s="92">
        <f>SUM(D4:F4)</f>
        <v>7</v>
      </c>
      <c r="D4" s="92">
        <f>INDEX('Prem Results'!$A$51:$I$60,$M4,D$16)</f>
        <v>6</v>
      </c>
      <c r="E4" s="92">
        <f>INDEX('Prem Results'!$A$51:$I$60,$M4,E$16)</f>
        <v>0</v>
      </c>
      <c r="F4" s="92">
        <f>INDEX('Prem Results'!$A$51:$I$60,$M4,F$16)</f>
        <v>1</v>
      </c>
      <c r="G4" s="92">
        <f>INDEX('Prem Results'!$A$51:$I$60,$M4,G$16)</f>
        <v>101</v>
      </c>
      <c r="H4" s="92">
        <f>INDEX('Prem Results'!$A$51:$I$60,$M4,H$16)</f>
        <v>42</v>
      </c>
      <c r="I4" s="92">
        <f>G4-H4</f>
        <v>59</v>
      </c>
      <c r="J4" s="92">
        <f>INDEX('Prem Results'!$A$51:$I$60,$M4,J$16)</f>
        <v>0</v>
      </c>
      <c r="K4" s="92">
        <f>INDEX('Prem Results'!$A$51:$I$60,$M4,K$16)</f>
        <v>31</v>
      </c>
      <c r="L4" s="99"/>
      <c r="M4">
        <f>MATCH($A4,'Prem Results'!$M$51:$M$60,0)</f>
        <v>3</v>
      </c>
    </row>
    <row r="5" spans="1:13">
      <c r="A5" s="90">
        <v>2</v>
      </c>
      <c r="B5" s="91" t="str">
        <f>INDEX('Prem Results'!$A$51:$H$60,$M5,B$16)</f>
        <v>Putney</v>
      </c>
      <c r="C5" s="92">
        <f t="shared" ref="C5:C13" si="0">SUM(D5:F5)</f>
        <v>7</v>
      </c>
      <c r="D5" s="92">
        <f>INDEX('Prem Results'!$A$51:$I$60,$M5,D$16)</f>
        <v>5</v>
      </c>
      <c r="E5" s="92">
        <f>INDEX('Prem Results'!$A$51:$I$60,$M5,E$16)</f>
        <v>0</v>
      </c>
      <c r="F5" s="92">
        <f>INDEX('Prem Results'!$A$51:$I$60,$M5,F$16)</f>
        <v>2</v>
      </c>
      <c r="G5" s="92">
        <f>INDEX('Prem Results'!$A$51:$I$60,$M5,G$16)</f>
        <v>91</v>
      </c>
      <c r="H5" s="92">
        <f>INDEX('Prem Results'!$A$51:$I$60,$M5,H$16)</f>
        <v>65</v>
      </c>
      <c r="I5" s="92">
        <f t="shared" ref="I5:I13" si="1">G5-H5</f>
        <v>26</v>
      </c>
      <c r="J5" s="92">
        <f>INDEX('Prem Results'!$A$51:$I$60,$M5,J$16)</f>
        <v>0</v>
      </c>
      <c r="K5" s="92">
        <f>INDEX('Prem Results'!$A$51:$I$60,$M5,K$16)</f>
        <v>26</v>
      </c>
      <c r="L5" s="99"/>
      <c r="M5">
        <f>MATCH($A5,'Prem Results'!$M$51:$M$60,0)</f>
        <v>7</v>
      </c>
    </row>
    <row r="6" spans="1:13">
      <c r="A6" s="90">
        <v>3</v>
      </c>
      <c r="B6" s="91" t="str">
        <f>INDEX('Prem Results'!$A$51:$H$60,$M6,B$16)</f>
        <v>Harpenden</v>
      </c>
      <c r="C6" s="92">
        <f t="shared" si="0"/>
        <v>8</v>
      </c>
      <c r="D6" s="92">
        <f>INDEX('Prem Results'!$A$51:$I$60,$M6,D$16)</f>
        <v>4</v>
      </c>
      <c r="E6" s="92">
        <f>INDEX('Prem Results'!$A$51:$I$60,$M6,E$16)</f>
        <v>0</v>
      </c>
      <c r="F6" s="92">
        <f>INDEX('Prem Results'!$A$51:$I$60,$M6,F$16)</f>
        <v>4</v>
      </c>
      <c r="G6" s="92">
        <f>INDEX('Prem Results'!$A$51:$I$60,$M6,G$16)</f>
        <v>86</v>
      </c>
      <c r="H6" s="92">
        <f>INDEX('Prem Results'!$A$51:$I$60,$M6,H$16)</f>
        <v>69</v>
      </c>
      <c r="I6" s="92">
        <f t="shared" si="1"/>
        <v>17</v>
      </c>
      <c r="J6" s="92">
        <f>INDEX('Prem Results'!$A$51:$I$60,$M6,J$16)</f>
        <v>-3</v>
      </c>
      <c r="K6" s="92">
        <f>INDEX('Prem Results'!$A$51:$I$60,$M6,K$16)</f>
        <v>20</v>
      </c>
      <c r="L6" s="99"/>
      <c r="M6">
        <f>MATCH($A6,'Prem Results'!$M$51:$M$60,0)</f>
        <v>4</v>
      </c>
    </row>
    <row r="7" spans="1:13">
      <c r="A7" s="90">
        <v>4</v>
      </c>
      <c r="B7" s="91" t="str">
        <f>INDEX('Prem Results'!$A$51:$H$60,$M7,B$16)</f>
        <v>West London 1</v>
      </c>
      <c r="C7" s="92">
        <f t="shared" si="0"/>
        <v>7</v>
      </c>
      <c r="D7" s="92">
        <f>INDEX('Prem Results'!$A$51:$I$60,$M7,D$16)</f>
        <v>3</v>
      </c>
      <c r="E7" s="92">
        <f>INDEX('Prem Results'!$A$51:$I$60,$M7,E$16)</f>
        <v>1</v>
      </c>
      <c r="F7" s="92">
        <f>INDEX('Prem Results'!$A$51:$I$60,$M7,F$16)</f>
        <v>3</v>
      </c>
      <c r="G7" s="92">
        <f>INDEX('Prem Results'!$A$51:$I$60,$M7,G$16)</f>
        <v>58</v>
      </c>
      <c r="H7" s="92">
        <f>INDEX('Prem Results'!$A$51:$I$60,$M7,H$16)</f>
        <v>42</v>
      </c>
      <c r="I7" s="92">
        <f t="shared" si="1"/>
        <v>16</v>
      </c>
      <c r="J7" s="92">
        <f>INDEX('Prem Results'!$A$51:$I$60,$M7,J$16)</f>
        <v>-1</v>
      </c>
      <c r="K7" s="92">
        <f>INDEX('Prem Results'!$A$51:$I$60,$M7,K$16)</f>
        <v>18</v>
      </c>
      <c r="L7" s="99"/>
      <c r="M7">
        <f>MATCH($A7,'Prem Results'!$M$51:$M$60,0)</f>
        <v>8</v>
      </c>
    </row>
    <row r="8" spans="1:13">
      <c r="A8" s="90">
        <v>5</v>
      </c>
      <c r="B8" s="91" t="str">
        <f>INDEX('Prem Results'!$A$51:$H$60,$M8,B$16)</f>
        <v>Hatch End Hawks</v>
      </c>
      <c r="C8" s="92">
        <f t="shared" si="0"/>
        <v>7</v>
      </c>
      <c r="D8" s="92">
        <f>INDEX('Prem Results'!$A$51:$I$60,$M8,D$16)</f>
        <v>2</v>
      </c>
      <c r="E8" s="92">
        <f>INDEX('Prem Results'!$A$51:$I$60,$M8,E$16)</f>
        <v>2</v>
      </c>
      <c r="F8" s="92">
        <f>INDEX('Prem Results'!$A$51:$I$60,$M8,F$16)</f>
        <v>3</v>
      </c>
      <c r="G8" s="92">
        <f>INDEX('Prem Results'!$A$51:$I$60,$M8,G$16)</f>
        <v>44</v>
      </c>
      <c r="H8" s="92">
        <f>INDEX('Prem Results'!$A$51:$I$60,$M8,H$16)</f>
        <v>65</v>
      </c>
      <c r="I8" s="92">
        <f t="shared" si="1"/>
        <v>-21</v>
      </c>
      <c r="J8" s="92">
        <f>INDEX('Prem Results'!$A$51:$I$60,$M8,J$16)</f>
        <v>0</v>
      </c>
      <c r="K8" s="92">
        <f>INDEX('Prem Results'!$A$51:$I$60,$M8,K$16)</f>
        <v>18</v>
      </c>
      <c r="L8" s="99"/>
      <c r="M8">
        <f>MATCH($A8,'Prem Results'!$M$51:$M$60,0)</f>
        <v>5</v>
      </c>
    </row>
    <row r="9" spans="1:13">
      <c r="A9" s="90">
        <v>6</v>
      </c>
      <c r="B9" s="91" t="str">
        <f>INDEX('Prem Results'!$A$51:$H$60,$M9,B$16)</f>
        <v>Blues</v>
      </c>
      <c r="C9" s="92">
        <f t="shared" si="0"/>
        <v>7</v>
      </c>
      <c r="D9" s="92">
        <f>INDEX('Prem Results'!$A$51:$I$60,$M9,D$16)</f>
        <v>2</v>
      </c>
      <c r="E9" s="92">
        <f>INDEX('Prem Results'!$A$51:$I$60,$M9,E$16)</f>
        <v>2</v>
      </c>
      <c r="F9" s="92">
        <f>INDEX('Prem Results'!$A$51:$I$60,$M9,F$16)</f>
        <v>3</v>
      </c>
      <c r="G9" s="92">
        <f>INDEX('Prem Results'!$A$51:$I$60,$M9,G$16)</f>
        <v>60</v>
      </c>
      <c r="H9" s="92">
        <f>INDEX('Prem Results'!$A$51:$I$60,$M9,H$16)</f>
        <v>91</v>
      </c>
      <c r="I9" s="92">
        <f t="shared" si="1"/>
        <v>-31</v>
      </c>
      <c r="J9" s="92">
        <f>INDEX('Prem Results'!$A$51:$I$60,$M9,J$16)</f>
        <v>0</v>
      </c>
      <c r="K9" s="92">
        <f>INDEX('Prem Results'!$A$51:$I$60,$M9,K$16)</f>
        <v>17</v>
      </c>
      <c r="L9" s="99"/>
      <c r="M9">
        <f>MATCH($A9,'Prem Results'!$M$51:$M$60,0)</f>
        <v>2</v>
      </c>
    </row>
    <row r="10" spans="1:13">
      <c r="A10" s="90">
        <v>7</v>
      </c>
      <c r="B10" s="91" t="str">
        <f>INDEX('Prem Results'!$A$51:$H$60,$M10,B$16)</f>
        <v>Blackheath Legends</v>
      </c>
      <c r="C10" s="92">
        <f t="shared" si="0"/>
        <v>7</v>
      </c>
      <c r="D10" s="92">
        <f>INDEX('Prem Results'!$A$51:$I$60,$M10,D$16)</f>
        <v>1</v>
      </c>
      <c r="E10" s="92">
        <f>INDEX('Prem Results'!$A$51:$I$60,$M10,E$16)</f>
        <v>2</v>
      </c>
      <c r="F10" s="92">
        <f>INDEX('Prem Results'!$A$51:$I$60,$M10,F$16)</f>
        <v>4</v>
      </c>
      <c r="G10" s="92">
        <f>INDEX('Prem Results'!$A$51:$I$60,$M10,G$16)</f>
        <v>49</v>
      </c>
      <c r="H10" s="92">
        <f>INDEX('Prem Results'!$A$51:$I$60,$M10,H$16)</f>
        <v>79</v>
      </c>
      <c r="I10" s="92">
        <f t="shared" si="1"/>
        <v>-30</v>
      </c>
      <c r="J10" s="92">
        <f>INDEX('Prem Results'!$A$51:$I$60,$M10,J$16)</f>
        <v>0</v>
      </c>
      <c r="K10" s="92">
        <f>INDEX('Prem Results'!$A$51:$I$60,$M10,K$16)</f>
        <v>12</v>
      </c>
      <c r="L10" s="99"/>
      <c r="M10">
        <f>MATCH($A10,'Prem Results'!$M$51:$M$60,0)</f>
        <v>1</v>
      </c>
    </row>
    <row r="11" spans="1:13">
      <c r="A11" s="90">
        <v>8</v>
      </c>
      <c r="B11" s="91" t="str">
        <f>INDEX('Prem Results'!$A$51:$H$60,$M11,B$16)</f>
        <v>Newbury Royals</v>
      </c>
      <c r="C11" s="92">
        <f t="shared" si="0"/>
        <v>8</v>
      </c>
      <c r="D11" s="92">
        <f>INDEX('Prem Results'!$A$51:$I$60,$M11,D$16)</f>
        <v>2</v>
      </c>
      <c r="E11" s="92">
        <f>INDEX('Prem Results'!$A$51:$I$60,$M11,E$16)</f>
        <v>1</v>
      </c>
      <c r="F11" s="92">
        <f>INDEX('Prem Results'!$A$51:$I$60,$M11,F$16)</f>
        <v>5</v>
      </c>
      <c r="G11" s="92">
        <f>INDEX('Prem Results'!$A$51:$I$60,$M11,G$16)</f>
        <v>53</v>
      </c>
      <c r="H11" s="92">
        <f>INDEX('Prem Results'!$A$51:$I$60,$M11,H$16)</f>
        <v>89</v>
      </c>
      <c r="I11" s="92">
        <f t="shared" si="1"/>
        <v>-36</v>
      </c>
      <c r="J11" s="92">
        <f>INDEX('Prem Results'!$A$51:$I$60,$M11,J$16)</f>
        <v>-2</v>
      </c>
      <c r="K11" s="92">
        <f>INDEX('Prem Results'!$A$51:$I$60,$M11,K$16)</f>
        <v>11</v>
      </c>
      <c r="L11" s="99"/>
      <c r="M11">
        <f>MATCH($A11,'Prem Results'!$M$51:$M$60,0)</f>
        <v>6</v>
      </c>
    </row>
    <row r="12" spans="1:13" ht="15" hidden="1" customHeight="1">
      <c r="A12" s="90">
        <v>9</v>
      </c>
      <c r="B12" s="91" t="str">
        <f>INDEX('Prem Results'!$A$51:$H$60,$M12,B$16)</f>
        <v>n/a</v>
      </c>
      <c r="C12" s="92">
        <f t="shared" si="0"/>
        <v>0</v>
      </c>
      <c r="D12" s="92">
        <f>INDEX('Prem Results'!$A$51:$I$60,$M12,D$16)</f>
        <v>0</v>
      </c>
      <c r="E12" s="92">
        <f>INDEX('Prem Results'!$A$51:$I$60,$M12,E$16)</f>
        <v>0</v>
      </c>
      <c r="F12" s="92">
        <f>INDEX('Prem Results'!$A$51:$I$60,$M12,F$16)</f>
        <v>0</v>
      </c>
      <c r="G12" s="92">
        <f>INDEX('Prem Results'!$A$51:$I$60,$M12,G$16)</f>
        <v>0</v>
      </c>
      <c r="H12" s="92">
        <f>INDEX('Prem Results'!$A$51:$I$60,$M12,H$16)</f>
        <v>0</v>
      </c>
      <c r="I12" s="92">
        <f t="shared" si="1"/>
        <v>0</v>
      </c>
      <c r="J12" s="92">
        <f>INDEX('Prem Results'!$A$51:$I$60,$M12,J$16)</f>
        <v>0</v>
      </c>
      <c r="K12" s="92">
        <f>INDEX('Prem Results'!$A$51:$I$60,$M12,K$16)</f>
        <v>0</v>
      </c>
      <c r="L12" s="99"/>
      <c r="M12">
        <f>MATCH($A12,'Prem Results'!$M$51:$M$60,0)</f>
        <v>9</v>
      </c>
    </row>
    <row r="13" spans="1:13" ht="15" hidden="1" customHeight="1">
      <c r="A13" s="90">
        <v>10</v>
      </c>
      <c r="B13" s="91" t="str">
        <f>INDEX('Prem Results'!$A$51:$H$60,$M13,B$16)</f>
        <v>n/a</v>
      </c>
      <c r="C13" s="92">
        <f t="shared" si="0"/>
        <v>0</v>
      </c>
      <c r="D13" s="92">
        <f>INDEX('Prem Results'!$A$51:$I$60,$M13,D$16)</f>
        <v>0</v>
      </c>
      <c r="E13" s="92">
        <f>INDEX('Prem Results'!$A$51:$I$60,$M13,E$16)</f>
        <v>0</v>
      </c>
      <c r="F13" s="92">
        <f>INDEX('Prem Results'!$A$51:$I$60,$M13,F$16)</f>
        <v>0</v>
      </c>
      <c r="G13" s="92">
        <f>INDEX('Prem Results'!$A$51:$I$60,$M13,G$16)</f>
        <v>0</v>
      </c>
      <c r="H13" s="92">
        <f>INDEX('Prem Results'!$A$51:$I$60,$M13,H$16)</f>
        <v>0</v>
      </c>
      <c r="I13" s="92">
        <f t="shared" si="1"/>
        <v>0</v>
      </c>
      <c r="J13" s="92">
        <f>INDEX('Prem Results'!$A$51:$I$60,$M13,J$16)</f>
        <v>0</v>
      </c>
      <c r="K13" s="92">
        <f>INDEX('Prem Results'!$A$51:$I$60,$M13,K$16)</f>
        <v>0</v>
      </c>
      <c r="L13" s="99"/>
      <c r="M13">
        <f>MATCH($A13,'Prem Results'!$M$51:$M$60,0)</f>
        <v>10</v>
      </c>
    </row>
    <row r="14" spans="1:13">
      <c r="A14" s="1"/>
      <c r="B14" s="1"/>
      <c r="C14" s="72"/>
      <c r="D14" s="72"/>
      <c r="E14" s="72"/>
      <c r="F14" s="72"/>
      <c r="G14" s="72"/>
      <c r="H14" s="72"/>
      <c r="I14" s="72"/>
      <c r="J14" s="72"/>
      <c r="K14" s="72"/>
    </row>
    <row r="15" spans="1:13" hidden="1">
      <c r="A15" t="s">
        <v>104</v>
      </c>
      <c r="D15" s="67" t="s">
        <v>69</v>
      </c>
      <c r="E15" s="67" t="s">
        <v>70</v>
      </c>
      <c r="F15" s="67" t="s">
        <v>72</v>
      </c>
      <c r="G15" s="67" t="s">
        <v>71</v>
      </c>
      <c r="H15" s="67" t="s">
        <v>55</v>
      </c>
      <c r="J15" s="129" t="s">
        <v>110</v>
      </c>
      <c r="K15" s="67" t="s">
        <v>73</v>
      </c>
    </row>
    <row r="16" spans="1:13" hidden="1">
      <c r="A16" s="63" t="s">
        <v>101</v>
      </c>
      <c r="B16">
        <v>1</v>
      </c>
      <c r="D16" s="129">
        <f>MATCH(D15,'Prem Results'!$C$50:$I$50,0)+2</f>
        <v>3</v>
      </c>
      <c r="E16" s="129">
        <f>MATCH(E15,'Prem Results'!$C$50:$I$50,0)+2</f>
        <v>4</v>
      </c>
      <c r="F16" s="129">
        <f>MATCH(F15,'Prem Results'!$C$50:$I$50,0)+2</f>
        <v>5</v>
      </c>
      <c r="G16" s="129">
        <f>MATCH(G15,'Prem Results'!$C$50:$I$50,0)+2</f>
        <v>6</v>
      </c>
      <c r="H16" s="129">
        <f>MATCH(H15,'Prem Results'!$C$50:$I$50,0)+2</f>
        <v>7</v>
      </c>
      <c r="J16" s="129">
        <f>MATCH(J15,'Prem Results'!$C$50:$I$50,0)+2</f>
        <v>9</v>
      </c>
      <c r="K16" s="129">
        <f>MATCH(K15,'Prem Results'!$C$50:$I$50,0)+2</f>
        <v>8</v>
      </c>
    </row>
    <row r="18" spans="1:15" ht="18.75">
      <c r="A18" s="155" t="s">
        <v>106</v>
      </c>
      <c r="B18" s="155"/>
      <c r="C18" s="97"/>
      <c r="D18" s="97"/>
      <c r="E18" s="97"/>
      <c r="F18" s="97"/>
      <c r="G18" s="97"/>
      <c r="H18" s="97"/>
      <c r="I18" s="97"/>
      <c r="K18" s="97"/>
      <c r="N18" s="63"/>
      <c r="O18" s="63"/>
    </row>
    <row r="19" spans="1:15">
      <c r="A19" s="100"/>
      <c r="B19" s="100"/>
      <c r="C19" s="97"/>
      <c r="D19" s="97"/>
      <c r="E19" s="97"/>
      <c r="F19" s="97"/>
      <c r="G19" s="97"/>
      <c r="H19" s="97"/>
      <c r="I19" s="97"/>
      <c r="K19" s="97"/>
    </row>
    <row r="20" spans="1:15">
      <c r="A20" s="101" t="s">
        <v>97</v>
      </c>
      <c r="B20" s="102" t="s">
        <v>98</v>
      </c>
      <c r="C20" s="102" t="s">
        <v>49</v>
      </c>
      <c r="D20" s="102" t="s">
        <v>50</v>
      </c>
      <c r="E20" s="102" t="s">
        <v>99</v>
      </c>
      <c r="F20" s="102" t="s">
        <v>51</v>
      </c>
      <c r="G20" s="102" t="s">
        <v>47</v>
      </c>
      <c r="H20" s="102" t="s">
        <v>48</v>
      </c>
      <c r="I20" s="102" t="s">
        <v>100</v>
      </c>
      <c r="J20" s="102" t="s">
        <v>110</v>
      </c>
      <c r="K20" s="103" t="s">
        <v>26</v>
      </c>
      <c r="L20" s="99"/>
      <c r="M20" s="98" t="s">
        <v>105</v>
      </c>
    </row>
    <row r="21" spans="1:15">
      <c r="A21" s="90">
        <v>1</v>
      </c>
      <c r="B21" s="91" t="str">
        <f>INDEX('Div1 Results'!$A$51:$H$60,$M21,B$16)</f>
        <v>Clapham</v>
      </c>
      <c r="C21" s="92">
        <f>SUM(D21:F21)</f>
        <v>8</v>
      </c>
      <c r="D21" s="92">
        <f>INDEX('Div1 Results'!$A$51:$I$60,$M21,D$16)</f>
        <v>7</v>
      </c>
      <c r="E21" s="92">
        <f>INDEX('Div1 Results'!$A$51:$I$60,$M21,E$16)</f>
        <v>0</v>
      </c>
      <c r="F21" s="92">
        <f>INDEX('Div1 Results'!$A$51:$I$60,$M21,F$16)</f>
        <v>1</v>
      </c>
      <c r="G21" s="92">
        <f>INDEX('Div1 Results'!$A$51:$I$60,$M21,G$16)</f>
        <v>93</v>
      </c>
      <c r="H21" s="92">
        <f>INDEX('Div1 Results'!$A$51:$I$60,$M21,H$16)</f>
        <v>33</v>
      </c>
      <c r="I21" s="92">
        <f>G21-H21</f>
        <v>60</v>
      </c>
      <c r="J21" s="92">
        <f>INDEX('Div1 Results'!$A$51:$I$60,$M21,J$16)</f>
        <v>0</v>
      </c>
      <c r="K21" s="92">
        <f>INDEX('Div1 Results'!$A$51:$I$60,$M21,K$16)</f>
        <v>35</v>
      </c>
      <c r="L21" s="99"/>
      <c r="M21">
        <f>MATCH($A21,'Div1 Results'!$M$51:$M$60,0)</f>
        <v>3</v>
      </c>
    </row>
    <row r="22" spans="1:15">
      <c r="A22" s="90">
        <v>2</v>
      </c>
      <c r="B22" s="91" t="str">
        <f>INDEX('Div1 Results'!$A$51:$H$60,$M22,B$16)</f>
        <v>Hitchin Sprites</v>
      </c>
      <c r="C22" s="92">
        <f t="shared" ref="C22:C30" si="2">SUM(D22:F22)</f>
        <v>7</v>
      </c>
      <c r="D22" s="92">
        <f>INDEX('Div1 Results'!$A$51:$I$60,$M22,D$16)</f>
        <v>5</v>
      </c>
      <c r="E22" s="92">
        <f>INDEX('Div1 Results'!$A$51:$I$60,$M22,E$16)</f>
        <v>0</v>
      </c>
      <c r="F22" s="92">
        <f>INDEX('Div1 Results'!$A$51:$I$60,$M22,F$16)</f>
        <v>2</v>
      </c>
      <c r="G22" s="92">
        <f>INDEX('Div1 Results'!$A$51:$I$60,$M22,G$16)</f>
        <v>41</v>
      </c>
      <c r="H22" s="92">
        <f>INDEX('Div1 Results'!$A$51:$I$60,$M22,H$16)</f>
        <v>38</v>
      </c>
      <c r="I22" s="92">
        <f t="shared" ref="I22:I30" si="3">G22-H22</f>
        <v>3</v>
      </c>
      <c r="J22" s="92">
        <f>INDEX('Div1 Results'!$A$51:$I$60,$M22,J$16)</f>
        <v>0</v>
      </c>
      <c r="K22" s="92">
        <f>INDEX('Div1 Results'!$A$51:$I$60,$M22,K$16)</f>
        <v>25</v>
      </c>
      <c r="L22" s="99"/>
      <c r="M22">
        <f>MATCH($A22,'Div1 Results'!$M$51:$M$60,0)</f>
        <v>5</v>
      </c>
    </row>
    <row r="23" spans="1:15">
      <c r="A23" s="90">
        <v>3</v>
      </c>
      <c r="B23" s="91" t="str">
        <f>INDEX('Div1 Results'!$A$51:$H$60,$M23,B$16)</f>
        <v>Blackheath Storm</v>
      </c>
      <c r="C23" s="92">
        <f t="shared" si="2"/>
        <v>7</v>
      </c>
      <c r="D23" s="92">
        <f>INDEX('Div1 Results'!$A$51:$I$60,$M23,D$16)</f>
        <v>4</v>
      </c>
      <c r="E23" s="92">
        <f>INDEX('Div1 Results'!$A$51:$I$60,$M23,E$16)</f>
        <v>1</v>
      </c>
      <c r="F23" s="92">
        <f>INDEX('Div1 Results'!$A$51:$I$60,$M23,F$16)</f>
        <v>2</v>
      </c>
      <c r="G23" s="92">
        <f>INDEX('Div1 Results'!$A$51:$I$60,$M23,G$16)</f>
        <v>80</v>
      </c>
      <c r="H23" s="92">
        <f>INDEX('Div1 Results'!$A$51:$I$60,$M23,H$16)</f>
        <v>54</v>
      </c>
      <c r="I23" s="92">
        <f t="shared" si="3"/>
        <v>26</v>
      </c>
      <c r="J23" s="92">
        <f>INDEX('Div1 Results'!$A$51:$I$60,$M23,J$16)</f>
        <v>0</v>
      </c>
      <c r="K23" s="92">
        <f>INDEX('Div1 Results'!$A$51:$I$60,$M23,K$16)</f>
        <v>24</v>
      </c>
      <c r="L23" s="99"/>
      <c r="M23">
        <f>MATCH($A23,'Div1 Results'!$M$51:$M$60,0)</f>
        <v>1</v>
      </c>
    </row>
    <row r="24" spans="1:15">
      <c r="A24" s="90">
        <v>4</v>
      </c>
      <c r="B24" s="91" t="str">
        <f>INDEX('Div1 Results'!$A$51:$H$60,$M24,B$16)</f>
        <v>Caterham Cougars</v>
      </c>
      <c r="C24" s="92">
        <f t="shared" si="2"/>
        <v>7</v>
      </c>
      <c r="D24" s="92">
        <f>INDEX('Div1 Results'!$A$51:$I$60,$M24,D$16)</f>
        <v>4</v>
      </c>
      <c r="E24" s="92">
        <f>INDEX('Div1 Results'!$A$51:$I$60,$M24,E$16)</f>
        <v>1</v>
      </c>
      <c r="F24" s="92">
        <f>INDEX('Div1 Results'!$A$51:$I$60,$M24,F$16)</f>
        <v>2</v>
      </c>
      <c r="G24" s="92">
        <f>INDEX('Div1 Results'!$A$51:$I$60,$M24,G$16)</f>
        <v>77</v>
      </c>
      <c r="H24" s="92">
        <f>INDEX('Div1 Results'!$A$51:$I$60,$M24,H$16)</f>
        <v>51</v>
      </c>
      <c r="I24" s="92">
        <f t="shared" si="3"/>
        <v>26</v>
      </c>
      <c r="J24" s="92">
        <f>INDEX('Div1 Results'!$A$51:$I$60,$M24,J$16)</f>
        <v>0</v>
      </c>
      <c r="K24" s="92">
        <f>INDEX('Div1 Results'!$A$51:$I$60,$M24,K$16)</f>
        <v>24</v>
      </c>
      <c r="L24" s="99"/>
      <c r="M24">
        <f>MATCH($A24,'Div1 Results'!$M$51:$M$60,0)</f>
        <v>2</v>
      </c>
    </row>
    <row r="25" spans="1:15">
      <c r="A25" s="90">
        <v>5</v>
      </c>
      <c r="B25" s="91" t="str">
        <f>INDEX('Div1 Results'!$A$51:$H$60,$M25,B$16)</f>
        <v>Reading Wildcats</v>
      </c>
      <c r="C25" s="92">
        <f t="shared" si="2"/>
        <v>8</v>
      </c>
      <c r="D25" s="92">
        <f>INDEX('Div1 Results'!$A$51:$I$60,$M25,D$16)</f>
        <v>5</v>
      </c>
      <c r="E25" s="92">
        <f>INDEX('Div1 Results'!$A$51:$I$60,$M25,E$16)</f>
        <v>0</v>
      </c>
      <c r="F25" s="92">
        <f>INDEX('Div1 Results'!$A$51:$I$60,$M25,F$16)</f>
        <v>3</v>
      </c>
      <c r="G25" s="92">
        <f>INDEX('Div1 Results'!$A$51:$I$60,$M25,G$16)</f>
        <v>59</v>
      </c>
      <c r="H25" s="92">
        <f>INDEX('Div1 Results'!$A$51:$I$60,$M25,H$16)</f>
        <v>35</v>
      </c>
      <c r="I25" s="92">
        <f t="shared" si="3"/>
        <v>24</v>
      </c>
      <c r="J25" s="92">
        <f>INDEX('Div1 Results'!$A$51:$I$60,$M25,J$16)</f>
        <v>-3</v>
      </c>
      <c r="K25" s="92">
        <f>INDEX('Div1 Results'!$A$51:$I$60,$M25,K$16)</f>
        <v>23</v>
      </c>
      <c r="L25" s="99"/>
      <c r="M25">
        <f>MATCH($A25,'Div1 Results'!$M$51:$M$60,0)</f>
        <v>6</v>
      </c>
    </row>
    <row r="26" spans="1:15">
      <c r="A26" s="90">
        <v>6</v>
      </c>
      <c r="B26" s="91" t="str">
        <f>INDEX('Div1 Results'!$A$51:$H$60,$M26,B$16)</f>
        <v>West London 2</v>
      </c>
      <c r="C26" s="92">
        <f t="shared" si="2"/>
        <v>7</v>
      </c>
      <c r="D26" s="92">
        <f>INDEX('Div1 Results'!$A$51:$I$60,$M26,D$16)</f>
        <v>4</v>
      </c>
      <c r="E26" s="92">
        <f>INDEX('Div1 Results'!$A$51:$I$60,$M26,E$16)</f>
        <v>1</v>
      </c>
      <c r="F26" s="92">
        <f>INDEX('Div1 Results'!$A$51:$I$60,$M26,F$16)</f>
        <v>2</v>
      </c>
      <c r="G26" s="92">
        <f>INDEX('Div1 Results'!$A$51:$I$60,$M26,G$16)</f>
        <v>70</v>
      </c>
      <c r="H26" s="92">
        <f>INDEX('Div1 Results'!$A$51:$I$60,$M26,H$16)</f>
        <v>52</v>
      </c>
      <c r="I26" s="92">
        <f t="shared" si="3"/>
        <v>18</v>
      </c>
      <c r="J26" s="92">
        <f>INDEX('Div1 Results'!$A$51:$I$60,$M26,J$16)</f>
        <v>-2</v>
      </c>
      <c r="K26" s="92">
        <f>INDEX('Div1 Results'!$A$51:$I$60,$M26,K$16)</f>
        <v>23</v>
      </c>
      <c r="L26" s="99"/>
      <c r="M26">
        <f>MATCH($A26,'Div1 Results'!$M$51:$M$60,0)</f>
        <v>10</v>
      </c>
    </row>
    <row r="27" spans="1:15">
      <c r="A27" s="90">
        <v>7</v>
      </c>
      <c r="B27" s="91" t="str">
        <f>INDEX('Div1 Results'!$A$51:$H$60,$M27,B$16)</f>
        <v>Reigate Priory</v>
      </c>
      <c r="C27" s="92">
        <f t="shared" si="2"/>
        <v>7</v>
      </c>
      <c r="D27" s="92">
        <f>INDEX('Div1 Results'!$A$51:$I$60,$M27,D$16)</f>
        <v>2</v>
      </c>
      <c r="E27" s="92">
        <f>INDEX('Div1 Results'!$A$51:$I$60,$M27,E$16)</f>
        <v>1</v>
      </c>
      <c r="F27" s="92">
        <f>INDEX('Div1 Results'!$A$51:$I$60,$M27,F$16)</f>
        <v>4</v>
      </c>
      <c r="G27" s="92">
        <f>INDEX('Div1 Results'!$A$51:$I$60,$M27,G$16)</f>
        <v>46</v>
      </c>
      <c r="H27" s="92">
        <f>INDEX('Div1 Results'!$A$51:$I$60,$M27,H$16)</f>
        <v>52</v>
      </c>
      <c r="I27" s="92">
        <f t="shared" si="3"/>
        <v>-6</v>
      </c>
      <c r="J27" s="92">
        <f>INDEX('Div1 Results'!$A$51:$I$60,$M27,J$16)</f>
        <v>-1</v>
      </c>
      <c r="K27" s="92">
        <f>INDEX('Div1 Results'!$A$51:$I$60,$M27,K$16)</f>
        <v>13</v>
      </c>
      <c r="L27" s="99"/>
      <c r="M27">
        <f>MATCH($A27,'Div1 Results'!$M$51:$M$60,0)</f>
        <v>7</v>
      </c>
    </row>
    <row r="28" spans="1:15">
      <c r="A28" s="90">
        <v>8</v>
      </c>
      <c r="B28" s="91" t="str">
        <f>INDEX('Div1 Results'!$A$51:$H$60,$M28,B$16)</f>
        <v>Welwyn</v>
      </c>
      <c r="C28" s="92">
        <f t="shared" si="2"/>
        <v>7</v>
      </c>
      <c r="D28" s="92">
        <f>INDEX('Div1 Results'!$A$51:$I$60,$M28,D$16)</f>
        <v>3</v>
      </c>
      <c r="E28" s="92">
        <f>INDEX('Div1 Results'!$A$51:$I$60,$M28,E$16)</f>
        <v>0</v>
      </c>
      <c r="F28" s="92">
        <f>INDEX('Div1 Results'!$A$51:$I$60,$M28,F$16)</f>
        <v>4</v>
      </c>
      <c r="G28" s="92">
        <f>INDEX('Div1 Results'!$A$51:$I$60,$M28,G$16)</f>
        <v>14</v>
      </c>
      <c r="H28" s="92">
        <f>INDEX('Div1 Results'!$A$51:$I$60,$M28,H$16)</f>
        <v>68</v>
      </c>
      <c r="I28" s="92">
        <f t="shared" si="3"/>
        <v>-54</v>
      </c>
      <c r="J28" s="92">
        <f>INDEX('Div1 Results'!$A$51:$I$60,$M28,J$16)</f>
        <v>-3</v>
      </c>
      <c r="K28" s="92">
        <f>INDEX('Div1 Results'!$A$51:$I$60,$M28,K$16)</f>
        <v>12</v>
      </c>
      <c r="L28" s="99"/>
      <c r="M28">
        <f>MATCH($A28,'Div1 Results'!$M$51:$M$60,0)</f>
        <v>9</v>
      </c>
    </row>
    <row r="29" spans="1:15">
      <c r="A29" s="90">
        <v>9</v>
      </c>
      <c r="B29" s="91" t="str">
        <f>INDEX('Div1 Results'!$A$51:$H$60,$M29,B$16)</f>
        <v>Royal Holloway</v>
      </c>
      <c r="C29" s="92">
        <f t="shared" si="2"/>
        <v>7</v>
      </c>
      <c r="D29" s="92">
        <f>INDEX('Div1 Results'!$A$51:$I$60,$M29,D$16)</f>
        <v>0</v>
      </c>
      <c r="E29" s="92">
        <f>INDEX('Div1 Results'!$A$51:$I$60,$M29,E$16)</f>
        <v>0</v>
      </c>
      <c r="F29" s="92">
        <f>INDEX('Div1 Results'!$A$51:$I$60,$M29,F$16)</f>
        <v>7</v>
      </c>
      <c r="G29" s="92">
        <f>INDEX('Div1 Results'!$A$51:$I$60,$M29,G$16)</f>
        <v>7</v>
      </c>
      <c r="H29" s="92">
        <f>INDEX('Div1 Results'!$A$51:$I$60,$M29,H$16)</f>
        <v>55</v>
      </c>
      <c r="I29" s="92">
        <f t="shared" si="3"/>
        <v>-48</v>
      </c>
      <c r="J29" s="92">
        <f>INDEX('Div1 Results'!$A$51:$I$60,$M29,J$16)</f>
        <v>-3</v>
      </c>
      <c r="K29" s="92">
        <f>INDEX('Div1 Results'!$A$51:$I$60,$M29,K$16)</f>
        <v>-3</v>
      </c>
      <c r="L29" s="99"/>
      <c r="M29">
        <f>MATCH($A29,'Div1 Results'!$M$51:$M$60,0)</f>
        <v>8</v>
      </c>
    </row>
    <row r="30" spans="1:15">
      <c r="A30" s="90">
        <v>10</v>
      </c>
      <c r="B30" s="91" t="str">
        <f>INDEX('Div1 Results'!$A$51:$H$60,$M30,B$16)</f>
        <v>Cobham</v>
      </c>
      <c r="C30" s="92">
        <f t="shared" si="2"/>
        <v>7</v>
      </c>
      <c r="D30" s="92">
        <f>INDEX('Div1 Results'!$A$51:$I$60,$M30,D$16)</f>
        <v>0</v>
      </c>
      <c r="E30" s="92">
        <f>INDEX('Div1 Results'!$A$51:$I$60,$M30,E$16)</f>
        <v>0</v>
      </c>
      <c r="F30" s="92">
        <f>INDEX('Div1 Results'!$A$51:$I$60,$M30,F$16)</f>
        <v>7</v>
      </c>
      <c r="G30" s="92">
        <f>INDEX('Div1 Results'!$A$51:$I$60,$M30,G$16)</f>
        <v>14</v>
      </c>
      <c r="H30" s="92">
        <f>INDEX('Div1 Results'!$A$51:$I$60,$M30,H$16)</f>
        <v>63</v>
      </c>
      <c r="I30" s="92">
        <f t="shared" si="3"/>
        <v>-49</v>
      </c>
      <c r="J30" s="92">
        <f>INDEX('Div1 Results'!$A$51:$I$60,$M30,J$16)</f>
        <v>-3</v>
      </c>
      <c r="K30" s="92">
        <f>INDEX('Div1 Results'!$A$51:$I$60,$M30,K$16)</f>
        <v>-3</v>
      </c>
      <c r="L30" s="99"/>
      <c r="M30">
        <f>MATCH($A30,'Div1 Results'!$M$51:$M$60,0)</f>
        <v>4</v>
      </c>
    </row>
    <row r="31" spans="1:15">
      <c r="A31" s="1"/>
      <c r="B31" s="1"/>
      <c r="C31" s="72"/>
      <c r="D31" s="72"/>
      <c r="E31" s="72"/>
      <c r="F31" s="72"/>
      <c r="G31" s="72"/>
      <c r="H31" s="72"/>
      <c r="I31" s="72"/>
      <c r="J31" s="72"/>
      <c r="K31" s="72"/>
    </row>
  </sheetData>
  <sheetProtection sheet="1" objects="1" scenarios="1"/>
  <mergeCells count="2">
    <mergeCell ref="A1:B1"/>
    <mergeCell ref="A18:B18"/>
  </mergeCells>
  <pageMargins left="0.7" right="0.7" top="0.75" bottom="0.75" header="0.3" footer="0.3"/>
  <ignoredErrors>
    <ignoredError sqref="C4 C5:C13 I4:I13 I21:I30 C21:C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PremFixtures</vt:lpstr>
      <vt:lpstr>Div1Fixtures</vt:lpstr>
      <vt:lpstr>Deductions</vt:lpstr>
      <vt:lpstr>Prem Results</vt:lpstr>
      <vt:lpstr>Div1 Results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Owen</cp:lastModifiedBy>
  <dcterms:created xsi:type="dcterms:W3CDTF">2012-07-17T11:57:40Z</dcterms:created>
  <dcterms:modified xsi:type="dcterms:W3CDTF">2012-11-20T14:09:15Z</dcterms:modified>
</cp:coreProperties>
</file>