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jin\anaconda3\envs\tensorflow\myy\measure\mouse_tracking\"/>
    </mc:Choice>
  </mc:AlternateContent>
  <xr:revisionPtr revIDLastSave="0" documentId="8_{82F626E4-49D7-449E-B9CB-825DF9D288A3}" xr6:coauthVersionLast="41" xr6:coauthVersionMax="41" xr10:uidLastSave="{00000000-0000-0000-0000-000000000000}"/>
  <bookViews>
    <workbookView xWindow="25080" yWindow="1440" windowWidth="29040" windowHeight="16440" xr2:uid="{8232DEEC-5188-4199-8FC8-9577E867CD3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" l="1"/>
  <c r="C49" i="1"/>
  <c r="D49" i="1"/>
  <c r="B48" i="1" l="1"/>
  <c r="C48" i="1"/>
  <c r="D48" i="1"/>
  <c r="B47" i="1" l="1"/>
  <c r="C47" i="1"/>
  <c r="D47" i="1"/>
  <c r="B46" i="1" l="1"/>
  <c r="C46" i="1"/>
  <c r="D46" i="1"/>
  <c r="B45" i="1" l="1"/>
  <c r="C45" i="1"/>
  <c r="D45" i="1"/>
  <c r="B44" i="1" l="1"/>
  <c r="C44" i="1"/>
  <c r="D44" i="1"/>
  <c r="B43" i="1" l="1"/>
  <c r="C43" i="1"/>
  <c r="D43" i="1"/>
  <c r="B42" i="1" l="1"/>
  <c r="C42" i="1"/>
  <c r="D42" i="1"/>
  <c r="B41" i="1" l="1"/>
  <c r="C41" i="1"/>
  <c r="D41" i="1"/>
  <c r="B40" i="1" l="1"/>
  <c r="C40" i="1"/>
  <c r="D40" i="1"/>
  <c r="B39" i="1" l="1"/>
  <c r="C39" i="1"/>
  <c r="D39" i="1"/>
  <c r="B38" i="1" l="1"/>
  <c r="C38" i="1"/>
  <c r="D38" i="1"/>
  <c r="B37" i="1" l="1"/>
  <c r="C37" i="1"/>
  <c r="D37" i="1"/>
  <c r="B36" i="1" l="1"/>
  <c r="C36" i="1"/>
  <c r="D36" i="1"/>
  <c r="B35" i="1" l="1"/>
  <c r="C35" i="1"/>
  <c r="D35" i="1"/>
  <c r="B34" i="1" l="1"/>
  <c r="C34" i="1"/>
  <c r="D34" i="1"/>
  <c r="B33" i="1" l="1"/>
  <c r="C33" i="1"/>
  <c r="D33" i="1"/>
  <c r="B32" i="1" l="1"/>
  <c r="C32" i="1"/>
  <c r="D32" i="1"/>
  <c r="B31" i="1" l="1"/>
  <c r="C31" i="1"/>
  <c r="D31" i="1"/>
  <c r="B30" i="1" l="1"/>
  <c r="C30" i="1"/>
  <c r="D30" i="1"/>
  <c r="B29" i="1" l="1"/>
  <c r="C29" i="1"/>
  <c r="D29" i="1"/>
  <c r="B28" i="1" l="1"/>
  <c r="C28" i="1"/>
  <c r="D28" i="1"/>
  <c r="B27" i="1" l="1"/>
  <c r="C27" i="1"/>
  <c r="D27" i="1"/>
  <c r="B26" i="1" l="1"/>
  <c r="C26" i="1"/>
  <c r="D26" i="1"/>
  <c r="B25" i="1" l="1"/>
  <c r="C25" i="1"/>
  <c r="D25" i="1"/>
  <c r="B24" i="1" l="1"/>
  <c r="C24" i="1"/>
  <c r="D24" i="1"/>
  <c r="B23" i="1" l="1"/>
  <c r="C23" i="1"/>
  <c r="D23" i="1"/>
  <c r="B22" i="1" l="1"/>
  <c r="C22" i="1"/>
  <c r="D22" i="1"/>
  <c r="B21" i="1" l="1"/>
  <c r="C21" i="1"/>
  <c r="D21" i="1"/>
  <c r="B20" i="1" l="1"/>
  <c r="C20" i="1"/>
  <c r="D20" i="1"/>
  <c r="B19" i="1" l="1"/>
  <c r="C19" i="1"/>
  <c r="D19" i="1"/>
  <c r="B18" i="1" l="1"/>
  <c r="C18" i="1"/>
  <c r="D18" i="1"/>
  <c r="B17" i="1" l="1"/>
  <c r="C17" i="1"/>
  <c r="D17" i="1"/>
  <c r="B16" i="1" l="1"/>
  <c r="C16" i="1"/>
  <c r="D16" i="1"/>
  <c r="B15" i="1" l="1"/>
  <c r="C15" i="1"/>
  <c r="D15" i="1"/>
  <c r="B14" i="1" l="1"/>
  <c r="C14" i="1"/>
  <c r="D14" i="1"/>
  <c r="B13" i="1" l="1"/>
  <c r="C13" i="1"/>
  <c r="D13" i="1"/>
  <c r="B12" i="1" l="1"/>
  <c r="C12" i="1"/>
  <c r="D12" i="1"/>
  <c r="B11" i="1" l="1"/>
  <c r="C11" i="1"/>
  <c r="D11" i="1"/>
  <c r="B10" i="1" l="1"/>
  <c r="C10" i="1"/>
  <c r="D10" i="1"/>
  <c r="B9" i="1" l="1"/>
  <c r="C9" i="1"/>
  <c r="D9" i="1"/>
  <c r="B8" i="1" l="1"/>
  <c r="C8" i="1"/>
  <c r="D8" i="1"/>
  <c r="B7" i="1" l="1"/>
  <c r="C7" i="1"/>
  <c r="D7" i="1"/>
  <c r="B6" i="1" l="1"/>
  <c r="C6" i="1"/>
  <c r="D6" i="1"/>
  <c r="B5" i="1" l="1"/>
  <c r="C5" i="1"/>
  <c r="D5" i="1"/>
  <c r="B4" i="1" l="1"/>
  <c r="C4" i="1"/>
  <c r="D4" i="1"/>
  <c r="B3" i="1" l="1"/>
  <c r="C3" i="1"/>
  <c r="D3" i="1"/>
  <c r="B2" i="1" l="1"/>
  <c r="C2" i="1"/>
  <c r="D2" i="1"/>
  <c r="B168" i="1" l="1"/>
  <c r="C168" i="1"/>
  <c r="D168" i="1"/>
  <c r="B167" i="1"/>
  <c r="C167" i="1"/>
  <c r="D167" i="1"/>
  <c r="B166" i="1"/>
  <c r="C166" i="1"/>
  <c r="D166" i="1"/>
  <c r="B165" i="1"/>
  <c r="C165" i="1"/>
  <c r="D165" i="1"/>
  <c r="B164" i="1"/>
  <c r="C164" i="1"/>
  <c r="D164" i="1"/>
  <c r="B163" i="1"/>
  <c r="C163" i="1"/>
  <c r="D163" i="1"/>
  <c r="B162" i="1"/>
  <c r="C162" i="1"/>
  <c r="D162" i="1"/>
  <c r="B161" i="1"/>
  <c r="C161" i="1"/>
  <c r="D161" i="1"/>
  <c r="B160" i="1"/>
  <c r="C160" i="1"/>
  <c r="D160" i="1"/>
  <c r="B159" i="1"/>
  <c r="C159" i="1"/>
  <c r="D159" i="1"/>
  <c r="B158" i="1"/>
  <c r="C158" i="1"/>
  <c r="D158" i="1"/>
  <c r="B157" i="1"/>
  <c r="C157" i="1"/>
  <c r="D157" i="1"/>
  <c r="B156" i="1"/>
  <c r="C156" i="1"/>
  <c r="D156" i="1"/>
  <c r="B155" i="1"/>
  <c r="C155" i="1"/>
  <c r="D155" i="1"/>
  <c r="B154" i="1"/>
  <c r="C154" i="1"/>
  <c r="D154" i="1"/>
  <c r="B153" i="1"/>
  <c r="C153" i="1"/>
  <c r="D153" i="1"/>
  <c r="B152" i="1"/>
  <c r="C152" i="1"/>
  <c r="D152" i="1"/>
  <c r="B151" i="1"/>
  <c r="C151" i="1"/>
  <c r="D151" i="1"/>
  <c r="B150" i="1"/>
  <c r="C150" i="1"/>
  <c r="D150" i="1"/>
  <c r="B149" i="1"/>
  <c r="C149" i="1"/>
  <c r="D149" i="1"/>
  <c r="B148" i="1"/>
  <c r="C148" i="1"/>
  <c r="D148" i="1"/>
  <c r="B147" i="1"/>
  <c r="C147" i="1"/>
  <c r="D147" i="1"/>
  <c r="B146" i="1"/>
  <c r="C146" i="1"/>
  <c r="D146" i="1"/>
  <c r="B145" i="1"/>
  <c r="C145" i="1"/>
  <c r="D145" i="1"/>
  <c r="B144" i="1"/>
  <c r="C144" i="1"/>
  <c r="D144" i="1"/>
  <c r="B143" i="1"/>
  <c r="C143" i="1"/>
  <c r="D143" i="1"/>
  <c r="B142" i="1"/>
  <c r="C142" i="1"/>
  <c r="D142" i="1"/>
  <c r="B141" i="1"/>
  <c r="C141" i="1"/>
  <c r="D141" i="1"/>
  <c r="B140" i="1"/>
  <c r="C140" i="1"/>
  <c r="D140" i="1"/>
  <c r="B139" i="1"/>
  <c r="C139" i="1"/>
  <c r="D139" i="1"/>
  <c r="B138" i="1"/>
  <c r="C138" i="1"/>
  <c r="D138" i="1"/>
  <c r="B137" i="1"/>
  <c r="C137" i="1"/>
  <c r="D137" i="1"/>
  <c r="B136" i="1"/>
  <c r="C136" i="1"/>
  <c r="D136" i="1"/>
  <c r="B135" i="1"/>
  <c r="C135" i="1"/>
  <c r="D135" i="1"/>
  <c r="B134" i="1"/>
  <c r="C134" i="1"/>
  <c r="D134" i="1"/>
  <c r="B133" i="1"/>
  <c r="C133" i="1"/>
  <c r="D133" i="1"/>
  <c r="B132" i="1"/>
  <c r="C132" i="1"/>
  <c r="D132" i="1"/>
  <c r="B131" i="1"/>
  <c r="C131" i="1"/>
  <c r="D131" i="1"/>
  <c r="B130" i="1"/>
  <c r="C130" i="1"/>
  <c r="D130" i="1"/>
  <c r="B129" i="1"/>
  <c r="C129" i="1"/>
  <c r="D129" i="1"/>
  <c r="B128" i="1"/>
  <c r="C128" i="1"/>
  <c r="D128" i="1"/>
  <c r="B127" i="1"/>
  <c r="C127" i="1"/>
  <c r="D127" i="1"/>
  <c r="B126" i="1"/>
  <c r="C126" i="1"/>
  <c r="D126" i="1"/>
  <c r="B125" i="1"/>
  <c r="C125" i="1"/>
  <c r="D125" i="1"/>
  <c r="B124" i="1"/>
  <c r="C124" i="1"/>
  <c r="D124" i="1"/>
  <c r="B123" i="1"/>
  <c r="C123" i="1"/>
  <c r="D123" i="1"/>
  <c r="B122" i="1"/>
  <c r="C122" i="1"/>
  <c r="D122" i="1"/>
  <c r="B121" i="1"/>
  <c r="C121" i="1"/>
  <c r="D121" i="1"/>
  <c r="B120" i="1"/>
  <c r="C120" i="1"/>
  <c r="D120" i="1"/>
  <c r="B119" i="1"/>
  <c r="C119" i="1"/>
  <c r="D119" i="1"/>
  <c r="B118" i="1"/>
  <c r="C118" i="1"/>
  <c r="D118" i="1"/>
  <c r="B117" i="1"/>
  <c r="C117" i="1"/>
  <c r="D117" i="1"/>
  <c r="B116" i="1"/>
  <c r="C116" i="1"/>
  <c r="D116" i="1"/>
  <c r="B115" i="1"/>
  <c r="C115" i="1"/>
  <c r="D115" i="1"/>
  <c r="B114" i="1"/>
  <c r="C114" i="1"/>
  <c r="D114" i="1"/>
  <c r="B113" i="1"/>
  <c r="C113" i="1"/>
  <c r="D113" i="1"/>
  <c r="B112" i="1"/>
  <c r="C112" i="1"/>
  <c r="D112" i="1"/>
  <c r="B111" i="1"/>
  <c r="C111" i="1"/>
  <c r="D111" i="1"/>
  <c r="B110" i="1"/>
  <c r="C110" i="1"/>
  <c r="D110" i="1"/>
  <c r="B109" i="1"/>
  <c r="C109" i="1"/>
  <c r="D109" i="1"/>
  <c r="B108" i="1"/>
  <c r="C108" i="1"/>
  <c r="D108" i="1"/>
  <c r="B107" i="1"/>
  <c r="C107" i="1"/>
  <c r="D107" i="1"/>
  <c r="B106" i="1"/>
  <c r="C106" i="1"/>
  <c r="D106" i="1"/>
  <c r="B105" i="1"/>
  <c r="C105" i="1"/>
  <c r="D105" i="1"/>
  <c r="B104" i="1"/>
  <c r="C104" i="1"/>
  <c r="D104" i="1"/>
  <c r="B103" i="1"/>
  <c r="C103" i="1"/>
  <c r="D103" i="1"/>
  <c r="B102" i="1"/>
  <c r="C102" i="1"/>
  <c r="D102" i="1"/>
  <c r="B101" i="1"/>
  <c r="C101" i="1"/>
  <c r="D101" i="1"/>
  <c r="B100" i="1"/>
  <c r="C100" i="1"/>
  <c r="D100" i="1"/>
  <c r="B99" i="1"/>
  <c r="C99" i="1"/>
  <c r="D99" i="1"/>
  <c r="B98" i="1"/>
  <c r="C98" i="1"/>
  <c r="D98" i="1"/>
  <c r="B97" i="1"/>
  <c r="C97" i="1"/>
  <c r="D97" i="1"/>
  <c r="B96" i="1"/>
  <c r="C96" i="1"/>
  <c r="D96" i="1"/>
  <c r="B95" i="1"/>
  <c r="C95" i="1"/>
  <c r="D95" i="1"/>
  <c r="B94" i="1"/>
  <c r="C94" i="1"/>
  <c r="D94" i="1"/>
  <c r="B93" i="1"/>
  <c r="C93" i="1"/>
  <c r="D93" i="1"/>
  <c r="B92" i="1"/>
  <c r="C92" i="1"/>
  <c r="D92" i="1"/>
  <c r="B91" i="1"/>
  <c r="C91" i="1"/>
  <c r="D91" i="1"/>
  <c r="B90" i="1"/>
  <c r="C90" i="1"/>
  <c r="D90" i="1"/>
  <c r="B89" i="1"/>
  <c r="C89" i="1"/>
  <c r="D89" i="1"/>
  <c r="B88" i="1"/>
  <c r="C88" i="1"/>
  <c r="D88" i="1"/>
  <c r="B87" i="1"/>
  <c r="C87" i="1"/>
  <c r="D87" i="1"/>
  <c r="B86" i="1"/>
  <c r="C86" i="1"/>
  <c r="D86" i="1"/>
  <c r="B85" i="1"/>
  <c r="C85" i="1"/>
  <c r="D85" i="1"/>
  <c r="B84" i="1"/>
  <c r="C84" i="1"/>
  <c r="D84" i="1"/>
  <c r="B83" i="1"/>
  <c r="C83" i="1"/>
  <c r="D83" i="1"/>
  <c r="B82" i="1"/>
  <c r="C82" i="1"/>
  <c r="D82" i="1"/>
  <c r="B81" i="1"/>
  <c r="C81" i="1"/>
  <c r="D81" i="1"/>
  <c r="B80" i="1"/>
  <c r="C80" i="1"/>
  <c r="D80" i="1"/>
  <c r="B79" i="1"/>
  <c r="C79" i="1"/>
  <c r="D79" i="1"/>
  <c r="B78" i="1"/>
  <c r="C78" i="1"/>
  <c r="D78" i="1"/>
  <c r="B77" i="1"/>
  <c r="C77" i="1"/>
  <c r="D77" i="1"/>
  <c r="B76" i="1"/>
  <c r="C76" i="1"/>
  <c r="D76" i="1"/>
  <c r="B75" i="1"/>
  <c r="C75" i="1"/>
  <c r="D75" i="1"/>
  <c r="B74" i="1"/>
  <c r="C74" i="1"/>
  <c r="D74" i="1"/>
  <c r="B73" i="1"/>
  <c r="C73" i="1"/>
  <c r="D73" i="1"/>
  <c r="B72" i="1"/>
  <c r="C72" i="1"/>
  <c r="D72" i="1"/>
  <c r="B71" i="1"/>
  <c r="C71" i="1"/>
  <c r="D71" i="1"/>
  <c r="B70" i="1"/>
  <c r="C70" i="1"/>
  <c r="D70" i="1"/>
  <c r="B69" i="1"/>
  <c r="C69" i="1"/>
  <c r="D69" i="1"/>
  <c r="B68" i="1"/>
  <c r="C68" i="1"/>
  <c r="D68" i="1"/>
  <c r="B67" i="1"/>
  <c r="C67" i="1"/>
  <c r="D67" i="1"/>
  <c r="B66" i="1"/>
  <c r="C66" i="1"/>
  <c r="D66" i="1"/>
  <c r="B65" i="1"/>
  <c r="C65" i="1"/>
  <c r="D65" i="1"/>
  <c r="B64" i="1"/>
  <c r="C64" i="1"/>
  <c r="D64" i="1"/>
  <c r="B63" i="1"/>
  <c r="C63" i="1"/>
  <c r="D63" i="1"/>
  <c r="B62" i="1"/>
  <c r="C62" i="1"/>
  <c r="D62" i="1"/>
  <c r="B61" i="1"/>
  <c r="C61" i="1"/>
  <c r="D61" i="1"/>
  <c r="B60" i="1"/>
  <c r="C60" i="1"/>
  <c r="D60" i="1"/>
  <c r="B59" i="1"/>
  <c r="C59" i="1"/>
  <c r="D59" i="1"/>
  <c r="B58" i="1"/>
  <c r="C58" i="1"/>
  <c r="D58" i="1"/>
  <c r="B57" i="1"/>
  <c r="C57" i="1"/>
  <c r="D57" i="1"/>
  <c r="B56" i="1"/>
  <c r="C56" i="1"/>
  <c r="D56" i="1"/>
  <c r="B55" i="1"/>
  <c r="C55" i="1"/>
  <c r="D55" i="1"/>
  <c r="B54" i="1"/>
  <c r="C54" i="1"/>
  <c r="D54" i="1"/>
  <c r="B53" i="1"/>
  <c r="C53" i="1"/>
  <c r="D53" i="1"/>
  <c r="B52" i="1"/>
  <c r="C52" i="1"/>
  <c r="D52" i="1"/>
  <c r="B51" i="1"/>
  <c r="C51" i="1"/>
  <c r="D51" i="1"/>
  <c r="B50" i="1"/>
  <c r="C50" i="1"/>
  <c r="D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38" Type="http://schemas.openxmlformats.org/officeDocument/2006/relationships/externalLink" Target="externalLinks/externalLink137.xml"/><Relationship Id="rId154" Type="http://schemas.openxmlformats.org/officeDocument/2006/relationships/externalLink" Target="externalLinks/externalLink153.xml"/><Relationship Id="rId159" Type="http://schemas.openxmlformats.org/officeDocument/2006/relationships/externalLink" Target="externalLinks/externalLink158.xml"/><Relationship Id="rId170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externalLink" Target="externalLinks/externalLink127.xml"/><Relationship Id="rId144" Type="http://schemas.openxmlformats.org/officeDocument/2006/relationships/externalLink" Target="externalLinks/externalLink143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65" Type="http://schemas.openxmlformats.org/officeDocument/2006/relationships/externalLink" Target="externalLinks/externalLink16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55" Type="http://schemas.openxmlformats.org/officeDocument/2006/relationships/externalLink" Target="externalLinks/externalLink154.xml"/><Relationship Id="rId171" Type="http://schemas.openxmlformats.org/officeDocument/2006/relationships/calcChain" Target="calcChain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61" Type="http://schemas.openxmlformats.org/officeDocument/2006/relationships/externalLink" Target="externalLinks/externalLink160.xml"/><Relationship Id="rId166" Type="http://schemas.openxmlformats.org/officeDocument/2006/relationships/externalLink" Target="externalLinks/externalLink16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51" Type="http://schemas.openxmlformats.org/officeDocument/2006/relationships/externalLink" Target="externalLinks/externalLink150.xml"/><Relationship Id="rId156" Type="http://schemas.openxmlformats.org/officeDocument/2006/relationships/externalLink" Target="externalLinks/externalLink155.xml"/><Relationship Id="rId164" Type="http://schemas.openxmlformats.org/officeDocument/2006/relationships/externalLink" Target="externalLinks/externalLink163.xml"/><Relationship Id="rId16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162" Type="http://schemas.openxmlformats.org/officeDocument/2006/relationships/externalLink" Target="externalLinks/externalLink16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externalLink" Target="externalLinks/externalLink15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1000)_/s(8_21)/s(8_21)_xlsx_pitdepth_data/s(8_21)pit_depth_resul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15)/s(5_15)_xlsx_pitdepth_data/s(5_15)pit_depth_result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000)_/s(5_68)/s(5_68)_xlsx_Pitdepth_data/s(5_68)pit_depth_result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000)_/s(7_36)/s(7_36)_xlsx_Pitdepth_data/s(7_36)pit_depth_result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50)_/s(6_25)/s(6_25)_xlsx_Pitdepth_data/s(6_25)pit_depth_result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50)_/s(6_26)/s(6_26)_xlsx_Pitdepth_data/s(6_26)pit_depth_result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50)_/s(6_27)/s(6_27)_xlsx_Pitdepth_data/s(6_27)pit_depth_result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50)_/s(6_28)/s(6_28)_xlsx_Pitdepth_data/s(6_28)pit_depth_result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600)_/s(5_40)/s(5_40)_xlsx_Pitdepth_data/s(5_40)pit_depth_result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600)_/s(5_70)/s(5_70)_xlsx_Pitdepth_data/s(5_70)pit_depth_result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600)_/s(5_71)/s(5_71)_xlsx_Pitdepth_data/s(5_71)pit_depth_result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4000)_/s(5_12)/s(5_12)_xlsx_Pitdepth_data/s(5_12)pit_depth_resul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77)/s(5_77)_xlsx_pitdepth_data/s(5_77)pit_depth_result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)_/s(6_05)/s(6_05)_xlsx_Pitdepth_data/s(6_05)pit_depth_result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)_/s(6_06)/s(6_06)_xlsx_Pitdepth_data/s(6_06)pit_depth_result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)_/s(6_07)/s(6_07)_xlsx_Pitdepth_data/s(6_07)pit_depth_result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)_/s(6_08)/s(6_08)_xlsx_Pitdepth_data/s(6_08)pit_depth_result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5_07)/s(5_07)_xlsx_Pitdepth_data/s(5_07)pit_depth_result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5_45)/s(5_45)_xlsx_Pitdepth_data/s(5_45)pit_depth_result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5_46)/s(5_46)_xlsx_Pitdepth_data/s(5_46)pit_depth_result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5_48)/s(5_48)_xlsx_Pitdepth_data/s(5_48)pit_depth_result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5_49)/s(5_49)_xlsx_Pitdepth_data/s(5_49)pit_depth_result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7_35)/s(7_35)_xlsx_Pitdepth_data/s(7_35)pit_depth_resul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78)/s(5_78)_xlsx_pitdepth_data/s(5_78)pit_depth_result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500)_/s(7_49)/s(7_49)_xlsx_Pitdepth_data/s(7_49)pit_depth_result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75)_/s(6_09)/s(6_09)_xlsx_Pitdepth_data/s(6_09)pit_depth_result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75)_/s(6_10)/s(6_10)_xlsx_Pitdepth_data/s(6_10)pit_depth_result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75)_/s(6_11)/s(6_11)_xlsx_Pitdepth_data/s(6_11)pit_depth_result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75)_/s(6_12)/s(6_12)_xlsx_Pitdepth_data/s(6_12)pit_depth_result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room)_/HOUR(1200)_/s(6_33)/s(6_33)_xlsx_Pitdepth_data/s(6_33)pit_depth_result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room)_/HOUR(1200)_/s(6_34)/s(6_34)_xlsx_Pitdepth_data/s(6_34)pit_depth_result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room)_/HOUR(1200)_/s(6_35)/s(6_35)_xlsx_Pitdepth_data/s(6_35)pit_depth_result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room)_/HOUR(1200)_/s(6_36)/s(6_36)_xlsx_Pitdepth_data/s(6_36)pit_depth_result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1000)_/s(7_38)/s(7_38)_xlsx_Pitdepth_data/s(7_38)pit_depth_resul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79)/s(5_79)_xlsx_pitdepth_data/s(5_79)pit_depth_result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1500)_/s(7_39)/s(7_39)_xlsx_Pitdepth_data/s(7_39)pit_depth_result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2000)_/s(7_51)/s(7_51)_xlsx_Pitdepth_data/s(7_51)pit_depth_result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2500)_/s(7_41)/s(7_41)_xlsx_Pitdepth_data/s(7_41)pit_depth_result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3000)_/s(7_42)/s(7_42)_xlsx_Pitdepth_data/s(7_42)pit_depth_result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450)_/TEMP(200)_/HOUR(500)_/s(7_37)/s(7_37)_xlsx_Pitdepth_data/s(7_37)pit_depth_result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000)_/s(8_01)/s(8_01)_xlsx_Pitdepth_data/s(8_01)pit_depth_result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000)_/s(8_02)/s(8_02)_xlsx_Pitdepth_data/s(8_02)pit_depth_result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000)_/s(8_03)/s(8_03)_xlsx_Pitdepth_data/s(8_03)pit_depth_result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000)_/s(8_04)/s(8_04)_xlsx_Pitdepth_data/s(8_04)pit_depth_result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500)_/s(8_05)/s(8_05)_xlsx_Pitdepth_data/s(8_05)pit_depth_resul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80)/s(5_80)_xlsx_pitdepth_data/s(5_80)pit_depth_result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500)_/s(8_06)/s(8_06)_xlsx_Pitdepth_data/s(8_06)pit_depth_result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500)_/s(8_07)/s(8_07)_xlsx_Pitdepth_data/s(8_07)pit_depth_result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1500)_/s(8_08)/s(8_08)_xlsx_Pitdepth_data/s(8_08)pit_depth_result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5_19)/s(5_19)_xlsx_Pitdepth_data/s(5_19)pit_depth_result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5_20)/s(5_20)_xlsx_Pitdepth_data/s(5_20)pit_depth_result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8_09)/s(8_09)_xlsx_Pitdepth_data/s(8_09)pit_depth_result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8_10)/s(8_10)_xlsx_Pitdepth_data/s(8_10)pit_depth_result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8_11)/s(8_11)_xlsx_Pitdepth_data/s(8_11)pit_depth_result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000)_/s(8_12)/s(8_12)_xlsx_Pitdepth_data/s(8_12)pit_depth_result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500)_/s(8_13)/s(8_13)_xlsx_Pitdepth_data/s(8_13)pit_depth_resul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000)_/s(9_01)/s(9_01)_xlsx_pitdepth_data/s(9_01)pit_depth_result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500)_/s(8_14)/s(8_14)_xlsx_Pitdepth_data/s(8_14)pit_depth_result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500)_/s(8_15)/s(8_15)_xlsx_Pitdepth_data/s(8_15)pit_depth_result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2500)_/s(8_16)/s(8_16)_xlsx_Pitdepth_data/s(8_16)pit_depth_result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3000)_/s(8_17)/s(8_17)_xlsx_Pitdepth_data/s(8_17)pit_depth_result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3000)_/s(8_19)/s(8_19)_xlsx_Pitdepth_data/s(8_19)pit_depth_result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3000)_/S(8_20)/S(8_20)_xlsx_Pitdepth_data/S(8_20)pit_depth_result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500)_/s(8_62)/s(8_62)_xlsx_Pitdepth_data/s(8_62)pit_depth_result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509)_/TEMP(200)_/HOUR(500)_/s(8_73)/s(8_73)_xlsx_Pitdepth_data/s(8_73)pit_depth_result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1000)_/s(7_52)/s(7_52)_xlsx_Pitdepth_data/s(7_52)pit_depth_result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1500)_/s(7_45)/s(7_45)_xlsx_Pitdepth_data/s(7_45)pit_depth_result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000)_/s(9_03)/s(9_03)_xlsx_pitdepth_data/s(9_03)pit_depth_result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2000)_/s(7_46)/s(7_46)_xlsx_Pitdepth_data/s(7_46)pit_depth_result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2500)_/s(7_47)/s(7_47)_xlsx_Pitdepth_data/s(7_47)pit_depth_result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3000)_/s(7_48)/s(7_48)_xlsx_Pitdepth_data/s(7_48)pit_depth_result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600)_/TEMP(200)_/HOUR(500)_/s(7_43)/s(7_43)_xlsx_Pitdepth_data/s(7_43)pit_depth_result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60ml_/SP_/LiOH(0.06)_/INHIBIT(300)_/TEMP(200)_/HOUR(2000)_/s(5_73)/s(5_73)_xlsx_Pitdepth_data/s(5_73)pit_depth_result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60ml_/SP_/LiOH(0.06)_/INHIBIT(300)_/TEMP(200)_/HOUR(2000)_/s(5_74)/s(5_74)_xlsx_Pitdepth_data/s(5_74)pit_depth_result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60ml_/SP_/LiOH(0.06)_/INHIBIT(300)_/TEMP(200)_/HOUR(2000)_/s(5_75)/s(5_75)_xlsx_Pitdepth_data/s(5_75)pit_depth_result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60ml_/SP_/LiOH(0.06)_/INHIBIT(300)_/TEMP(200)_/HOUR(2000)_/s(5_76)/s(5_76)_xlsx_Pitdepth_data/s(5_76)pit_depth_resul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000)_/s(9_04)/s(9_04)_xlsx_pitdepth_data/s(9_04)pit_depth_resul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500)_/s(9_05)/s(9_05)_xlsx_pitdepth_data/s(9_05)pit_depth_resul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500)_/s(9_06)/s(9_06)_xlsx_pitdepth_data/s(9_06)pit_depth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1000)_/s(8_22)/s(8_22)_xlsx_pitdepth_data/s(8_22)pit_depth_resul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1500)_/s(9_07)/s(9_07)_xlsx_pitdepth_data/s(9_07)pit_depth_resul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000)_/s(9_11)/s(9_11)_xlsx_pitdepth_data/s(9_11)pit_depth_resul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000)_/s(9_12)/s(9_12)_xlsx_pitdepth_data/s(9_12)pit_depth_resul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500)_/s(9_13)/s(9_13)_xlsx_pitdepth_data/s(9_13)pit_depth_resul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500)_/s(9_14)/s(9_14)_xlsx_pitdepth_data/s(9_14)pit_depth_resul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500)_/s(9_15)/s(9_15)_xlsx_pitdepth_data/s(9_15)pit_depth_resul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2500)_/s(9_16)/s(9_16)_xlsx_pitdepth_data/s(9_16)pit_depth_resul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3000)_/s(9_18)/s(9_18)_xlsx_pitdepth_data/s(9_18)pit_depth_resul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3000)_/s(9_19)/s(9_19)_xlsx_pitdepth_data/s(9_19)pit_depth_resul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nt_/lioh(0.06)_/inhibit(509)_/temp(200)_/hour(3000)_/s(9_20)/s(9_20)_xlsx_pitdepth_data/s(9_20)pit_depth_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1000)_/s(8_23)/s(8_23)_xlsx_pitdepth_data/s(8_23)pit_depth_resul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)_/inhibit(0)_/temp(200)_/hour(2000)_/s(5_01)/s(5_01)_xlsx_pitdepth_data/s(5_01)pit_depth_resul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)_/inhibit(0)_/temp(200)_/hour(2000)_/s(5_02)/s(5_02)_xlsx_pitdepth_data/s(5_02)pit_depth_resul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)_/inhibit(300)_/temp(200)_/hour(2000)_/s(5_03)/s(5_03)_xlsx_pitdepth_data/s(5_03)pit_depth_result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)_/inhibit(300)_/temp(200)_/hour(2000)_/s(5_04)/s(5_04)_xlsx_pitdepth_data/s(5_04)pit_depth_result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)_/inhibit(509)_/temp(200)_/hour(2000)_/s(5_05)/s(5_05)_xlsx_pitdepth_data/s(5_05)pit_depth_result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0)_/temp(200)_/hour(2000)_/s(5_21)/s(5_21)_xlsx_pitdepth_data/s(5_21)pit_depth_resul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0)_/temp(200)_/hour(2000)_/s(5_22)/s(5_22)_xlsx_pitdepth_data/s(5_22)pit_depth_result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1000)_/s(7_26)/s(7_26)_xlsx_pitdepth_data/s(7_26)pit_depth_result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1500)_/s(7_27)/s(7_27)_xlsx_pitdepth_data/s(7_27)pit_depth_result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2000)_/s(7_28)/s(7_28)_xlsx_pitdepth_data/s(7_28)pit_depth_resul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1000)_/s(8_24)/s(8_24)_xlsx_pitdepth_data/s(8_24)pit_depth_result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2500)_/s(7_29)/s(7_29)_xlsx_pitdepth_data/s(7_29)pit_depth_result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3000)_/s(7_30)/s(7_30)_xlsx_pitdepth_data/s(7_30)pit_depth_result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150)_/temp(200)_/hour(500)_/s(7_25)/s(7_25)_xlsx_pitdepth_data/s(7_25)pit_depth_result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000)_/s(7_05)/s(7_05)_xlsx_pitdepth_data/s(7_05)pit_depth_result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000)_/s(7_06)/s(7_06)_xlsx_pitdepth_data/s(7_06)pit_depth_result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000)_/s(7_07)/s(7_07)_xlsx_pitdepth_data/s(7_07)pit_depth_result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000)_/s(7_08)/s(7_08)_xlsx_pitdepth_data/s(7_08)pit_depth_resul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500)_/s(7_09)/s(7_09)_xlsx_pitdepth_data/s(7_09)pit_depth_resul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500)_/s(7_10)/s(7_10)_xlsx_pitdepth_data/s(7_10)pit_depth_resul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500)_/s(7_11)/s(7_11)_xlsx_pitdepth_data/s(7_11)pit_depth_resul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2000)_/s(8_25)/s(8_25)_xlsx_Pitdepth_data/s(8_25)pit_depth_result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1500)_/s(7_12)/s(7_12)_xlsx_Pitdepth_data/s(7_12)pit_depth_resul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000)_/s(7_13)/s(7_13)_xlsx_Pitdepth_data/s(7_13)pit_depth_result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000)_/s(7_14)/s(7_14)_xlsx_Pitdepth_data/s(7_14)pit_depth_result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000)_/s(7_15)/s(7_15)_xlsx_Pitdepth_data/s(7_15)pit_depth_result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000)_/s(7_16)/s(7_16)_xlsx_Pitdepth_data/s(7_16)pit_depth_result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500)_/s(7_17)/s(7_17)_xlsx_Pitdepth_data/s(7_17)pit_depth_result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500)_/s(7_18)/s(7_18)_xlsx_Pitdepth_data/s(7_18)pit_depth_result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500)_/s(7_19)/s(7_19)_xlsx_Pitdepth_data/s(7_19)pit_depth_result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2500)_/s(7_20)/s(7_20)_xlsx_Pitdepth_data/s(7_20)pit_depth_result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3000)_/s(7_21)/s(7_21)_xlsx_Pitdepth_data/s(7_21)pit_depth_res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2000)_/s(8_26)/s(8_26)_xlsx_pitdepth_data/s(8_26)pit_depth_result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3000)_/s(7_22)/s(7_22)_xlsx_Pitdepth_data/s(7_22)pit_depth_resul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3000)_/s(7_23)/s(7_23)_xlsx_Pitdepth_data/s(7_23)pit_depth_result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3000)_/s(7_24)/s(7_24)_xlsx_Pitdepth_data/s(7_24)pit_depth_result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500)_/s(7_01)/s(7_01)_xlsx_Pitdepth_data/s(7_01)pit_depth_result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500)_/s(7_02)/s(7_02)_xlsx_Pitdepth_data/s(7_02)pit_depth_result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500)_/s(7_03)/s(7_03)_xlsx_Pitdepth_data/s(7_03)pit_depth_result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150)_/HOUR(500)_/s(7_04)/s(7_04)_xlsx_Pitdepth_data/s(7_04)pit_depth_result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)_/s(6_13)/s(6_13)_xlsx_Pitdepth_data/s(6_13)pit_depth_result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)_/s(6_14)/s(6_14)_xlsx_Pitdepth_data/s(6_14)pit_depth_result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)_/s(6_15)/s(6_15)_xlsx_Pitdepth_data/s(6_15)pit_depth_resul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2000)_/s(8_27)/s(8_27)_xlsx_pitdepth_data/s(8_27)pit_depth_result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)_/s(6_16)/s(6_16)_xlsx_Pitdepth_data/s(6_16)pit_depth_result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0)_/s(5_08)/s(5_08)_xlsx_Pitdepth_data/s(5_08)pit_depth_result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0)_/s(5_50)/s(5_50)_xlsx_Pitdepth_data/s(5_50)pit_depth_result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0)_/s(5_51)/s(5_51)_xlsx_Pitdepth_data/s(5_51)pit_depth_result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0)_/s(5_52)/s(5_52)_xlsx_Pitdepth_data/s(5_52)pit_depth_result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000)_/s(7_32)/s(7_32)_xlsx_Pitdepth_data/s(7_32)pit_depth_result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)_/s(6_17)/s(6_17)_xlsx_Pitdepth_data/s(6_17)pit_depth_result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)_/s(6_18)/s(6_18)_xlsx_Pitdepth_data/s(6_18)pit_depth_result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)_/s(6_19)/s(6_19)_xlsx_Pitdepth_data/s(6_19)pit_depth_result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0)_/s(5_09)/s(5_09)_xlsx_Pitdepth_data/s(5_09)pit_depth_resul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o)_/30ml_/sp_/lioh(0.06)_/inhibit(509)_/temp(200)_/hour(2000)_/s(8_28)/s(8_28)_xlsx_pitdepth_data/s(8_28)pit_depth_result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0)_/s(5_55)/s(5_55)_xlsx_Pitdepth_data/s(5_55)pit_depth_result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0)_/s(5_56)/s(5_56)_xlsx_Pitdepth_data/s(5_56)pit_depth_result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1500)_/s(7_50)/s(7_50)_xlsx_Pitdepth_data/s(7_50)pit_depth_result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000)_/s(5_10)/s(5_10)_xlsx_Pitdepth_data/s(5_10)pit_depth_result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000)_/s(5_14)/s(5_14)_xlsx_Pitdepth_data/s(5_14)pit_depth_result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)_/s(6_01)/s(6_01)_xlsx_Pitdepth_data/s(6_01)pit_depth_result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)_/s(6_02)/s(6_02)_xlsx_Pitdepth_data/s(6_02)pit_depth_result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)_/s(6_03)/s(6_03)_xlsx_Pitdepth_data/s(6_03)pit_depth_result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)_/s(6_04)/s(6_04)_xlsx_Pitdepth_data/s(6_04)pit_depth_result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5_41)/s(5_41)_xlsx_Pitdepth_data/s(5_41)pit_depth_resul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15ml_/sp_/lioh(0.06)_/inhibit(300)_/temp(200)_/hour(2000)_/s(5_13)/s(5_13)_xlsx_pitdepth_data/s(5_13)pit_depth_result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5_42)/s(5_42)_xlsx_Pitdepth_data/s(5_42)pit_depth_result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5_43)/s(5_43)_xlsx_Pitdepth_data/s(5_43)pit_depth_result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5_44)/s(5_44)_xlsx_Pitdepth_data/s(5_44)pit_depth_result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6_21)/s(6_21)_xlsx_Pitdepth_data/s(6_21)pit_depth_result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6_22)/s(6_22)_xlsx_Pitdepth_data/s(6_22)pit_depth_result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6_23)/s(6_23)_xlsx_Pitdepth_data/s(6_23)pit_depth_result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250)_/s(6_24)/s(6_24)_xlsx_Pitdepth_data/s(6_24)pit_depth_result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000)_/s(5_11)/s(5_11)_xlsx_Pitdepth_data/s(5_11)pit_depth_result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000)_/s(5_66)/s(5_66)_xlsx_Pitdepth_data/s(5_66)pit_depth_result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jin/Desktop/&#48512;&#49885;/&#51204;&#49688;&#51312;&#49324;%20&#47784;&#51020;/&#51204;&#49688;&#51312;&#49324;%20&#51221;&#47532;/Surfactant(X)_/30ml_/SP_/LiOH(0.06)_/INHIBIT(300)_/TEMP(200)_/HOUR(3000)_/s(5_67)/s(5_67)_xlsx_Pitdepth_data/s(5_67)pit_depth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Pit_depth (μm)</v>
          </cell>
        </row>
        <row r="3">
          <cell r="K3">
            <v>34.81481481481481</v>
          </cell>
          <cell r="L3">
            <v>15</v>
          </cell>
          <cell r="M3">
            <v>23.533047141365685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48.703703703703702</v>
          </cell>
          <cell r="L3">
            <v>4</v>
          </cell>
          <cell r="M3">
            <v>34.25925925925926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46.851851851851848</v>
          </cell>
          <cell r="L3">
            <v>5</v>
          </cell>
          <cell r="M3">
            <v>33.65293383270911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65.526315789473685</v>
          </cell>
          <cell r="L3">
            <v>11</v>
          </cell>
          <cell r="M3">
            <v>39.461916623359564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37.777777777777779</v>
          </cell>
          <cell r="L3">
            <v>10</v>
          </cell>
          <cell r="M3">
            <v>30.614856429463167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37.777777777777779</v>
          </cell>
          <cell r="L3">
            <v>3</v>
          </cell>
          <cell r="M3">
            <v>29.62962962962963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51.481481481481481</v>
          </cell>
          <cell r="L3">
            <v>3</v>
          </cell>
          <cell r="M3">
            <v>48.770287141073659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39.81481481481481</v>
          </cell>
          <cell r="L3">
            <v>7</v>
          </cell>
          <cell r="M3">
            <v>24.722370845966349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55.185185185185183</v>
          </cell>
          <cell r="L3">
            <v>7</v>
          </cell>
          <cell r="M3">
            <v>37.777777777777771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30.925925925925924</v>
          </cell>
          <cell r="L3">
            <v>2</v>
          </cell>
          <cell r="M3">
            <v>28.518518518518519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84.259259259259252</v>
          </cell>
          <cell r="L3">
            <v>2</v>
          </cell>
          <cell r="M3">
            <v>47.962962962962962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72.777777777777771</v>
          </cell>
          <cell r="L3">
            <v>4</v>
          </cell>
          <cell r="M3">
            <v>65.925925925925924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26.666666666666664</v>
          </cell>
          <cell r="L3">
            <v>1</v>
          </cell>
          <cell r="M3">
            <v>26.666666666666664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18.888888888888889</v>
          </cell>
          <cell r="L3">
            <v>2</v>
          </cell>
          <cell r="M3">
            <v>10.605493133583021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22.407407407407405</v>
          </cell>
          <cell r="L3">
            <v>1</v>
          </cell>
          <cell r="M3">
            <v>22.407407407407405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37.962962962962962</v>
          </cell>
          <cell r="L3">
            <v>2</v>
          </cell>
          <cell r="M3">
            <v>27.037037037037038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19.25925925925926</v>
          </cell>
          <cell r="L3">
            <v>1</v>
          </cell>
          <cell r="M3">
            <v>19.25925925925926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27.407407407407405</v>
          </cell>
          <cell r="L3">
            <v>2</v>
          </cell>
          <cell r="M3">
            <v>26.481481481481481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51.666666666666664</v>
          </cell>
          <cell r="L3">
            <v>1</v>
          </cell>
          <cell r="M3">
            <v>51.666666666666664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29.074074074074073</v>
          </cell>
          <cell r="L3">
            <v>2</v>
          </cell>
          <cell r="M3">
            <v>25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53.518518518518512</v>
          </cell>
          <cell r="L3">
            <v>2</v>
          </cell>
          <cell r="M3">
            <v>39.166666666666664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83.146067415730343</v>
          </cell>
          <cell r="L3">
            <v>9</v>
          </cell>
          <cell r="M3">
            <v>31.460674157303369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49.629629629629626</v>
          </cell>
          <cell r="L3">
            <v>2</v>
          </cell>
          <cell r="M3">
            <v>35.185185185185183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59.629629629629626</v>
          </cell>
          <cell r="L3">
            <v>2</v>
          </cell>
          <cell r="M3">
            <v>49.074074074074076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60.606060606060609</v>
          </cell>
          <cell r="L3">
            <v>16</v>
          </cell>
          <cell r="M3">
            <v>37.123316498316498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15.925925925925926</v>
          </cell>
          <cell r="L3">
            <v>1</v>
          </cell>
          <cell r="M3">
            <v>15.925925925925926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37.037037037037038</v>
          </cell>
          <cell r="L3">
            <v>3</v>
          </cell>
          <cell r="M3">
            <v>28.148148148148149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81.851851851851848</v>
          </cell>
          <cell r="L3">
            <v>4</v>
          </cell>
          <cell r="M3">
            <v>43.009259259259252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58.148148148148145</v>
          </cell>
          <cell r="L3">
            <v>1</v>
          </cell>
          <cell r="M3">
            <v>58.148148148148145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57.677902621722851</v>
          </cell>
          <cell r="L3">
            <v>25</v>
          </cell>
          <cell r="M3">
            <v>36.872973465469734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53.148148148148145</v>
          </cell>
          <cell r="L3">
            <v>20</v>
          </cell>
          <cell r="M3">
            <v>33.632808899442153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56.928838951310865</v>
          </cell>
          <cell r="L3">
            <v>12</v>
          </cell>
          <cell r="M3">
            <v>38.309047336496569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59.069767441860471</v>
          </cell>
          <cell r="L3">
            <v>10</v>
          </cell>
          <cell r="M3">
            <v>36.929154869791347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44.545454545454547</v>
          </cell>
          <cell r="L3">
            <v>3</v>
          </cell>
          <cell r="M3">
            <v>40.83613916947251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44.074074074074069</v>
          </cell>
          <cell r="L3">
            <v>1</v>
          </cell>
          <cell r="M3">
            <v>44.074074074074069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70.037453183520597</v>
          </cell>
          <cell r="L3">
            <v>26</v>
          </cell>
          <cell r="M3">
            <v>36.129167993449492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47.19101123595506</v>
          </cell>
          <cell r="L3">
            <v>17</v>
          </cell>
          <cell r="M3">
            <v>32.1762399683574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136.11111111111111</v>
          </cell>
          <cell r="L3">
            <v>6</v>
          </cell>
          <cell r="M3">
            <v>63.913255360623786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45.789473684210527</v>
          </cell>
          <cell r="L3">
            <v>7</v>
          </cell>
          <cell r="M3">
            <v>31.038707880813149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73.333333333333343</v>
          </cell>
          <cell r="L3">
            <v>3</v>
          </cell>
          <cell r="M3">
            <v>43.950617283950614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54.074074074074069</v>
          </cell>
          <cell r="L3">
            <v>12</v>
          </cell>
          <cell r="M3">
            <v>30.60670689416008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48.181818181818187</v>
          </cell>
          <cell r="L3">
            <v>17</v>
          </cell>
          <cell r="M3">
            <v>26.668386652906776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28.333333333333332</v>
          </cell>
          <cell r="L3">
            <v>12</v>
          </cell>
          <cell r="M3">
            <v>22.901234567901238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36.842105263157897</v>
          </cell>
          <cell r="L3">
            <v>16</v>
          </cell>
          <cell r="M3">
            <v>23.996101364522417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61.048689138576783</v>
          </cell>
          <cell r="L3">
            <v>10</v>
          </cell>
          <cell r="M3">
            <v>31.318673627662395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476</v>
          </cell>
          <cell r="L3">
            <v>2</v>
          </cell>
          <cell r="M3">
            <v>252.62962962962962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36.111111111111107</v>
          </cell>
          <cell r="L3">
            <v>13</v>
          </cell>
          <cell r="M3">
            <v>26.068376068376061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37.962962962962962</v>
          </cell>
          <cell r="L3">
            <v>15</v>
          </cell>
          <cell r="M3">
            <v>26.909159505540156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46.279069767441861</v>
          </cell>
          <cell r="L3">
            <v>38</v>
          </cell>
          <cell r="M3">
            <v>25.891547489890044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73.333333333333329</v>
          </cell>
          <cell r="L3">
            <v>6</v>
          </cell>
          <cell r="M3">
            <v>42.037037037037038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621.09375</v>
          </cell>
          <cell r="L3">
            <v>18</v>
          </cell>
          <cell r="M3">
            <v>93.53258152425208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47.272727272727273</v>
          </cell>
          <cell r="L3">
            <v>37</v>
          </cell>
          <cell r="M3">
            <v>26.091307116849226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42.325581395348841</v>
          </cell>
          <cell r="L3">
            <v>22</v>
          </cell>
          <cell r="M3">
            <v>24.178052294909037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50.931677018633536</v>
          </cell>
          <cell r="L3">
            <v>15</v>
          </cell>
          <cell r="M3">
            <v>29.694498680774362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56.54205607476635</v>
          </cell>
          <cell r="L3">
            <v>10</v>
          </cell>
          <cell r="M3">
            <v>32.195735192370442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43.518518518518519</v>
          </cell>
          <cell r="L3">
            <v>34</v>
          </cell>
          <cell r="M3">
            <v>27.269222343327137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25.37037037037037</v>
          </cell>
          <cell r="L3">
            <v>2</v>
          </cell>
          <cell r="M3">
            <v>22.407407407407405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48.684210526315795</v>
          </cell>
          <cell r="L3">
            <v>42</v>
          </cell>
          <cell r="M3">
            <v>24.940730025809785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31.481481481481481</v>
          </cell>
          <cell r="L3">
            <v>11</v>
          </cell>
          <cell r="M3">
            <v>22.924701561065195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45.581395348837212</v>
          </cell>
          <cell r="L3">
            <v>47</v>
          </cell>
          <cell r="M3">
            <v>22.538305140644272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24.62962962962963</v>
          </cell>
          <cell r="L3">
            <v>4</v>
          </cell>
          <cell r="M3">
            <v>11.388888888888889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56.666666666666671</v>
          </cell>
          <cell r="L3">
            <v>47</v>
          </cell>
          <cell r="M3">
            <v>30.762691994184113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54.545454545454547</v>
          </cell>
          <cell r="L3">
            <v>37</v>
          </cell>
          <cell r="M3">
            <v>31.116691656334481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92.99065420560747</v>
          </cell>
          <cell r="L3">
            <v>41</v>
          </cell>
          <cell r="M3">
            <v>29.063389088636917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58.484848484848492</v>
          </cell>
          <cell r="L3">
            <v>22</v>
          </cell>
          <cell r="M3">
            <v>29.433790296190136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37.222222222222221</v>
          </cell>
          <cell r="L3">
            <v>2</v>
          </cell>
          <cell r="M3">
            <v>34.166666666666664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68.703703703703695</v>
          </cell>
          <cell r="L3">
            <v>4</v>
          </cell>
          <cell r="M3">
            <v>38.638680815647106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10.37037037037037</v>
          </cell>
          <cell r="L3">
            <v>1</v>
          </cell>
          <cell r="M3">
            <v>10.37037037037037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52.368421052631582</v>
          </cell>
          <cell r="L3">
            <v>5</v>
          </cell>
          <cell r="M3">
            <v>37.844054580896689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61.481481481481481</v>
          </cell>
          <cell r="L3">
            <v>4</v>
          </cell>
          <cell r="M3">
            <v>43.009259259259252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65.185185185185176</v>
          </cell>
          <cell r="L3">
            <v>2</v>
          </cell>
          <cell r="M3">
            <v>44.259259259259252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47.222222222222221</v>
          </cell>
          <cell r="L3">
            <v>5</v>
          </cell>
          <cell r="M3">
            <v>35.757575757575758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35.370370370370367</v>
          </cell>
          <cell r="L3">
            <v>8</v>
          </cell>
          <cell r="M3">
            <v>23.148148148148145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32.037037037037038</v>
          </cell>
          <cell r="L3">
            <v>1</v>
          </cell>
          <cell r="M3">
            <v>32.037037037037038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42.222222222222221</v>
          </cell>
          <cell r="L3">
            <v>1</v>
          </cell>
          <cell r="M3">
            <v>42.222222222222221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67.777777777777771</v>
          </cell>
          <cell r="L3">
            <v>2</v>
          </cell>
          <cell r="M3">
            <v>56.73533083645443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17.222222222222221</v>
          </cell>
          <cell r="L3">
            <v>1</v>
          </cell>
          <cell r="M3">
            <v>17.222222222222221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13.333333333333332</v>
          </cell>
          <cell r="L3">
            <v>1</v>
          </cell>
          <cell r="M3">
            <v>13.333333333333332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20.925925925925924</v>
          </cell>
          <cell r="L3">
            <v>3</v>
          </cell>
          <cell r="M3">
            <v>16.358024691358022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32.222222222222221</v>
          </cell>
          <cell r="L3">
            <v>17</v>
          </cell>
          <cell r="M3">
            <v>20.827380047626281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73.364485981308405</v>
          </cell>
          <cell r="L3">
            <v>3</v>
          </cell>
          <cell r="M3">
            <v>38.83754470981885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29.259259259259256</v>
          </cell>
          <cell r="L3">
            <v>4</v>
          </cell>
          <cell r="M3">
            <v>20.664983164983163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45</v>
          </cell>
          <cell r="L3">
            <v>3</v>
          </cell>
          <cell r="M3">
            <v>22.962962962962962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30.74074074074074</v>
          </cell>
          <cell r="L3">
            <v>5</v>
          </cell>
          <cell r="M3">
            <v>18.074074074074073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122.35772357723577</v>
          </cell>
          <cell r="L3">
            <v>2</v>
          </cell>
          <cell r="M3">
            <v>111.17886178861789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24.444444444444443</v>
          </cell>
          <cell r="L3">
            <v>4</v>
          </cell>
          <cell r="M3">
            <v>16.203703703703702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161.05263157894737</v>
          </cell>
          <cell r="L3">
            <v>3</v>
          </cell>
          <cell r="M3">
            <v>59.3632228719948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7.2222222222222214</v>
          </cell>
          <cell r="L3">
            <v>2</v>
          </cell>
          <cell r="M3">
            <v>6.2962962962962958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20.560747663551403</v>
          </cell>
          <cell r="L3">
            <v>4</v>
          </cell>
          <cell r="M3">
            <v>9.7650571131879556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72.962962962962962</v>
          </cell>
          <cell r="L3">
            <v>3</v>
          </cell>
          <cell r="M3">
            <v>27.777777777777775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Pit_depth (μm)</v>
          </cell>
        </row>
        <row r="3">
          <cell r="K3">
            <v>34.831460674157306</v>
          </cell>
          <cell r="L3">
            <v>33</v>
          </cell>
          <cell r="M3">
            <v>22.859979831648022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70</v>
          </cell>
          <cell r="L3">
            <v>5</v>
          </cell>
          <cell r="M3">
            <v>46.814814814814817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116.66666666666666</v>
          </cell>
          <cell r="L3">
            <v>4</v>
          </cell>
          <cell r="M3">
            <v>46.898148148148152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15.925925925925926</v>
          </cell>
          <cell r="L3">
            <v>1</v>
          </cell>
          <cell r="M3">
            <v>15.925925925925926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84.074074074074062</v>
          </cell>
          <cell r="L3">
            <v>7</v>
          </cell>
          <cell r="M3">
            <v>42.830687830687829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53.148148148148145</v>
          </cell>
          <cell r="L3">
            <v>2</v>
          </cell>
          <cell r="M3">
            <v>48.333333333333329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905.55555555555554</v>
          </cell>
          <cell r="L3">
            <v>25</v>
          </cell>
          <cell r="M3">
            <v>203.10362047440699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318.69158878504669</v>
          </cell>
          <cell r="L3">
            <v>29</v>
          </cell>
          <cell r="M3">
            <v>117.99397211215062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67.777777777777771</v>
          </cell>
          <cell r="L3">
            <v>11</v>
          </cell>
          <cell r="M3">
            <v>39.834779528344399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71.161048689138582</v>
          </cell>
          <cell r="L3">
            <v>1</v>
          </cell>
          <cell r="M3">
            <v>71.161048689138582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68.539325842696627</v>
          </cell>
          <cell r="L3">
            <v>19</v>
          </cell>
          <cell r="M3">
            <v>34.729671935934192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94.848484848484858</v>
          </cell>
          <cell r="L3">
            <v>11</v>
          </cell>
          <cell r="M3">
            <v>31.265687174778087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50.789473684210527</v>
          </cell>
          <cell r="L3">
            <v>12</v>
          </cell>
          <cell r="M3">
            <v>31.943632228719945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116.57894736842105</v>
          </cell>
          <cell r="L3">
            <v>7</v>
          </cell>
          <cell r="M3">
            <v>51.218197007670689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77.153558052434462</v>
          </cell>
          <cell r="L3">
            <v>14</v>
          </cell>
          <cell r="M3">
            <v>36.187355091849469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45.318352059925097</v>
          </cell>
          <cell r="L3">
            <v>7</v>
          </cell>
          <cell r="M3">
            <v>30.388173930456606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</v>
          </cell>
          <cell r="L3">
            <v>7</v>
          </cell>
          <cell r="M3">
            <v>35.050829320492241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25.37037037037037</v>
          </cell>
          <cell r="L3">
            <v>2</v>
          </cell>
          <cell r="M3">
            <v>25.092592592592592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31.851851851851851</v>
          </cell>
          <cell r="L3">
            <v>3</v>
          </cell>
          <cell r="M3">
            <v>27.469135802469136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42.962962962962962</v>
          </cell>
          <cell r="L3">
            <v>15</v>
          </cell>
          <cell r="M3">
            <v>31.103204327923422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80.370370370370367</v>
          </cell>
          <cell r="L3">
            <v>17</v>
          </cell>
          <cell r="M3">
            <v>31.676013857806737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42.777777777777771</v>
          </cell>
          <cell r="L3">
            <v>12</v>
          </cell>
          <cell r="M3">
            <v>30.996498707161408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66.481481481481481</v>
          </cell>
          <cell r="L3">
            <v>51</v>
          </cell>
          <cell r="M3">
            <v>24.47877426957908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33.518518518518519</v>
          </cell>
          <cell r="L3">
            <v>4</v>
          </cell>
          <cell r="M3">
            <v>25.648148148148145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</v>
          </cell>
          <cell r="L3">
            <v>17</v>
          </cell>
          <cell r="M3">
            <v>31.102511179910554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40.823970037453186</v>
          </cell>
          <cell r="L3">
            <v>9</v>
          </cell>
          <cell r="M3">
            <v>28.496214527162685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105.2434456928839</v>
          </cell>
          <cell r="L3">
            <v>14</v>
          </cell>
          <cell r="M3">
            <v>49.419569523058598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55.185185185185183</v>
          </cell>
          <cell r="L3">
            <v>18</v>
          </cell>
          <cell r="M3">
            <v>32.439877784348511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48.518518518518512</v>
          </cell>
          <cell r="L3">
            <v>17</v>
          </cell>
          <cell r="M3">
            <v>30.606647989853201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277.77777777777777</v>
          </cell>
          <cell r="L3">
            <v>12</v>
          </cell>
          <cell r="M3">
            <v>65.50006935774725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39.074074074074069</v>
          </cell>
          <cell r="L3">
            <v>14</v>
          </cell>
          <cell r="M3">
            <v>27.612085769980503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27.592592592592592</v>
          </cell>
          <cell r="L3">
            <v>3</v>
          </cell>
          <cell r="M3">
            <v>24.1358024691358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35</v>
          </cell>
          <cell r="L3">
            <v>8</v>
          </cell>
          <cell r="M3">
            <v>26.188618393674574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37.592592592592588</v>
          </cell>
          <cell r="L3">
            <v>19</v>
          </cell>
          <cell r="M3">
            <v>23.886323997127317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131.85185185185185</v>
          </cell>
          <cell r="L3">
            <v>8</v>
          </cell>
          <cell r="M3">
            <v>63.773672064624158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32.222222222222221</v>
          </cell>
          <cell r="L3">
            <v>2</v>
          </cell>
          <cell r="M3">
            <v>30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66.851851851851848</v>
          </cell>
          <cell r="L3">
            <v>10</v>
          </cell>
          <cell r="M3">
            <v>31.019493177387908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50.370370370370367</v>
          </cell>
          <cell r="L3">
            <v>13</v>
          </cell>
          <cell r="M3">
            <v>38.475783475783473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62.631578947368425</v>
          </cell>
          <cell r="L3">
            <v>8</v>
          </cell>
          <cell r="M3">
            <v>39.114278752436647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47.10526315789474</v>
          </cell>
          <cell r="L3">
            <v>4</v>
          </cell>
          <cell r="M3">
            <v>38.766947017981913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54.658385093167702</v>
          </cell>
          <cell r="L3">
            <v>20</v>
          </cell>
          <cell r="M3">
            <v>35.673158429374197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31.835205992509366</v>
          </cell>
          <cell r="L3">
            <v>1</v>
          </cell>
          <cell r="M3">
            <v>31.835205992509366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49.25925925925926</v>
          </cell>
          <cell r="L3">
            <v>3</v>
          </cell>
          <cell r="M3">
            <v>31.728395061728392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43.518518518518519</v>
          </cell>
          <cell r="L3">
            <v>2</v>
          </cell>
          <cell r="M3">
            <v>30.462962962962962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135.74074074074073</v>
          </cell>
          <cell r="L3">
            <v>33</v>
          </cell>
          <cell r="M3">
            <v>28.124316699021474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34.074074074074069</v>
          </cell>
          <cell r="L3">
            <v>2</v>
          </cell>
          <cell r="M3">
            <v>33.703703703703695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24.444444444444443</v>
          </cell>
          <cell r="L3">
            <v>3</v>
          </cell>
          <cell r="M3">
            <v>21.728395061728392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45.185185185185183</v>
          </cell>
          <cell r="L3">
            <v>3</v>
          </cell>
          <cell r="M3">
            <v>36.172839506172835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28.703703703703702</v>
          </cell>
          <cell r="L3">
            <v>1</v>
          </cell>
          <cell r="M3">
            <v>28.703703703703702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29.629629629629626</v>
          </cell>
          <cell r="L3">
            <v>1</v>
          </cell>
          <cell r="M3">
            <v>29.629629629629626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50.526315789473685</v>
          </cell>
          <cell r="L3">
            <v>4</v>
          </cell>
          <cell r="M3">
            <v>36.978557504873294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19.074074074074073</v>
          </cell>
          <cell r="L3">
            <v>1</v>
          </cell>
          <cell r="M3">
            <v>19.074074074074073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42.093023255813954</v>
          </cell>
          <cell r="L3">
            <v>3</v>
          </cell>
          <cell r="M3">
            <v>25.080390467987367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20.37037037037037</v>
          </cell>
          <cell r="L3">
            <v>1</v>
          </cell>
          <cell r="M3">
            <v>20.37037037037037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33.333333333333329</v>
          </cell>
          <cell r="L3">
            <v>7</v>
          </cell>
          <cell r="M3">
            <v>27.010582010582009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48.837209302325583</v>
          </cell>
          <cell r="L3">
            <v>37</v>
          </cell>
          <cell r="M3">
            <v>25.102839382747316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46.481481481481481</v>
          </cell>
          <cell r="L3">
            <v>1</v>
          </cell>
          <cell r="M3">
            <v>46.481481481481481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42.592592592592588</v>
          </cell>
          <cell r="L3">
            <v>1</v>
          </cell>
          <cell r="M3">
            <v>42.592592592592588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50.936329588014985</v>
          </cell>
          <cell r="L3">
            <v>8</v>
          </cell>
          <cell r="M3">
            <v>32.038337494798171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84.259259259259252</v>
          </cell>
          <cell r="L3">
            <v>12</v>
          </cell>
          <cell r="M3">
            <v>52.932098765432094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152.96296296296296</v>
          </cell>
          <cell r="L3">
            <v>11</v>
          </cell>
          <cell r="M3">
            <v>49.579124579124574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22.777777777777775</v>
          </cell>
          <cell r="L3">
            <v>1</v>
          </cell>
          <cell r="M3">
            <v>22.777777777777775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12.222222222222221</v>
          </cell>
          <cell r="L3">
            <v>1</v>
          </cell>
          <cell r="M3">
            <v>12.222222222222221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26.481481481481481</v>
          </cell>
          <cell r="L3">
            <v>2</v>
          </cell>
          <cell r="M3">
            <v>23.518518518518519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20.555555555555554</v>
          </cell>
          <cell r="L3">
            <v>2</v>
          </cell>
          <cell r="M3">
            <v>16.75925925925926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13.148148148148147</v>
          </cell>
          <cell r="L3">
            <v>2</v>
          </cell>
          <cell r="M3">
            <v>11.851851851851851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36.481481481481481</v>
          </cell>
          <cell r="L3">
            <v>1</v>
          </cell>
          <cell r="M3">
            <v>36.481481481481481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20.37037037037037</v>
          </cell>
          <cell r="L3">
            <v>1</v>
          </cell>
          <cell r="M3">
            <v>20.37037037037037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18.888888888888889</v>
          </cell>
          <cell r="L3">
            <v>1</v>
          </cell>
          <cell r="M3">
            <v>18.888888888888889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24.444444444444443</v>
          </cell>
          <cell r="L3">
            <v>1</v>
          </cell>
          <cell r="M3">
            <v>24.444444444444443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51.515151515151516</v>
          </cell>
          <cell r="L3">
            <v>16</v>
          </cell>
          <cell r="M3">
            <v>33.930191482370084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62.222222222222221</v>
          </cell>
          <cell r="L3">
            <v>11</v>
          </cell>
          <cell r="M3">
            <v>31.558915680468285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40.74074074074074</v>
          </cell>
          <cell r="L3">
            <v>9</v>
          </cell>
          <cell r="M3">
            <v>32.374918778427549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27.715355805243448</v>
          </cell>
          <cell r="L3">
            <v>3</v>
          </cell>
          <cell r="M3">
            <v>25.719933416562629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62.777777777777771</v>
          </cell>
          <cell r="L3">
            <v>2</v>
          </cell>
          <cell r="M3">
            <v>50.092592592592588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68.164794007490642</v>
          </cell>
          <cell r="L3">
            <v>1</v>
          </cell>
          <cell r="M3">
            <v>68.164794007490642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29.259259259259256</v>
          </cell>
          <cell r="L3">
            <v>1</v>
          </cell>
          <cell r="M3">
            <v>29.259259259259256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8CB8-396E-47BD-A4CD-649EAB83D0B5}">
  <dimension ref="A2:D168"/>
  <sheetViews>
    <sheetView tabSelected="1" workbookViewId="0">
      <selection activeCell="E6" sqref="E6"/>
    </sheetView>
  </sheetViews>
  <sheetFormatPr defaultRowHeight="16.5" x14ac:dyDescent="0.3"/>
  <sheetData>
    <row r="2" spans="1:4" x14ac:dyDescent="0.3">
      <c r="A2">
        <v>8021</v>
      </c>
      <c r="B2" s="1">
        <f>[1]Sheet1!$K$3</f>
        <v>34.81481481481481</v>
      </c>
      <c r="C2">
        <f>[1]Sheet1!$L$3</f>
        <v>15</v>
      </c>
      <c r="D2">
        <f>[1]Sheet1!$M$3</f>
        <v>23.533047141365685</v>
      </c>
    </row>
    <row r="3" spans="1:4" x14ac:dyDescent="0.3">
      <c r="A3">
        <v>8022</v>
      </c>
      <c r="B3" s="1">
        <f>[2]Sheet1!$K$3</f>
        <v>32.222222222222221</v>
      </c>
      <c r="C3">
        <f>[2]Sheet1!$L$3</f>
        <v>17</v>
      </c>
      <c r="D3">
        <f>[2]Sheet1!$M$3</f>
        <v>20.827380047626281</v>
      </c>
    </row>
    <row r="4" spans="1:4" x14ac:dyDescent="0.3">
      <c r="A4">
        <v>8023</v>
      </c>
      <c r="B4" s="1">
        <f>[3]Sheet1!$K$3</f>
        <v>34.831460674157306</v>
      </c>
      <c r="C4">
        <f>[3]Sheet1!$L$3</f>
        <v>33</v>
      </c>
      <c r="D4">
        <f>[3]Sheet1!$M$3</f>
        <v>22.859979831648022</v>
      </c>
    </row>
    <row r="5" spans="1:4" x14ac:dyDescent="0.3">
      <c r="A5">
        <v>8024</v>
      </c>
      <c r="B5" s="1">
        <f>[4]Sheet1!$K$3</f>
        <v>94.848484848484858</v>
      </c>
      <c r="C5">
        <f>[4]Sheet1!$L$3</f>
        <v>11</v>
      </c>
      <c r="D5">
        <f>[4]Sheet1!$M$3</f>
        <v>31.265687174778087</v>
      </c>
    </row>
    <row r="6" spans="1:4" x14ac:dyDescent="0.3">
      <c r="A6">
        <v>8025</v>
      </c>
      <c r="B6" s="1">
        <f>[5]Sheet1!$K$3</f>
        <v>66.481481481481481</v>
      </c>
      <c r="C6">
        <f>[5]Sheet1!$L$3</f>
        <v>51</v>
      </c>
      <c r="D6">
        <f>[5]Sheet1!$M$3</f>
        <v>24.47877426957908</v>
      </c>
    </row>
    <row r="7" spans="1:4" x14ac:dyDescent="0.3">
      <c r="A7">
        <v>8026</v>
      </c>
      <c r="B7" s="1">
        <f>[6]Sheet1!$K$3</f>
        <v>37.592592592592588</v>
      </c>
      <c r="C7">
        <f>[6]Sheet1!$L$3</f>
        <v>19</v>
      </c>
      <c r="D7">
        <f>[6]Sheet1!$M$3</f>
        <v>23.886323997127317</v>
      </c>
    </row>
    <row r="8" spans="1:4" x14ac:dyDescent="0.3">
      <c r="A8">
        <v>8027</v>
      </c>
      <c r="B8" s="1">
        <f>[7]Sheet1!$K$3</f>
        <v>135.74074074074073</v>
      </c>
      <c r="C8">
        <f>[7]Sheet1!$L$3</f>
        <v>33</v>
      </c>
      <c r="D8">
        <f>[7]Sheet1!$M$3</f>
        <v>28.124316699021474</v>
      </c>
    </row>
    <row r="9" spans="1:4" x14ac:dyDescent="0.3">
      <c r="A9">
        <v>8028</v>
      </c>
      <c r="B9" s="1">
        <f>[8]Sheet1!$K$3</f>
        <v>48.837209302325583</v>
      </c>
      <c r="C9">
        <f>[8]Sheet1!$L$3</f>
        <v>37</v>
      </c>
      <c r="D9">
        <f>[8]Sheet1!$M$3</f>
        <v>25.102839382747316</v>
      </c>
    </row>
    <row r="10" spans="1:4" x14ac:dyDescent="0.3">
      <c r="A10">
        <v>5013</v>
      </c>
      <c r="B10" s="1">
        <f>[9]Sheet1!$K$3</f>
        <v>36.481481481481481</v>
      </c>
      <c r="C10">
        <f>[9]Sheet1!$L$3</f>
        <v>1</v>
      </c>
      <c r="D10">
        <f>[9]Sheet1!$M$3</f>
        <v>36.481481481481481</v>
      </c>
    </row>
    <row r="11" spans="1:4" x14ac:dyDescent="0.3">
      <c r="A11">
        <v>5015</v>
      </c>
      <c r="B11" s="1">
        <f>[10]Sheet1!$K$3</f>
        <v>48.703703703703702</v>
      </c>
      <c r="C11">
        <f>[10]Sheet1!$L$3</f>
        <v>4</v>
      </c>
      <c r="D11">
        <f>[10]Sheet1!$M$3</f>
        <v>34.25925925925926</v>
      </c>
    </row>
    <row r="12" spans="1:4" x14ac:dyDescent="0.3">
      <c r="A12">
        <v>5077</v>
      </c>
      <c r="B12" s="1">
        <f>[11]Sheet1!$K$3</f>
        <v>26.666666666666664</v>
      </c>
      <c r="C12">
        <f>[11]Sheet1!$L$3</f>
        <v>1</v>
      </c>
      <c r="D12">
        <f>[11]Sheet1!$M$3</f>
        <v>26.666666666666664</v>
      </c>
    </row>
    <row r="13" spans="1:4" x14ac:dyDescent="0.3">
      <c r="A13">
        <v>5078</v>
      </c>
      <c r="B13" s="1">
        <f>[12]Sheet1!$K$3</f>
        <v>59.629629629629626</v>
      </c>
      <c r="C13">
        <f>[12]Sheet1!$L$3</f>
        <v>2</v>
      </c>
      <c r="D13">
        <f>[12]Sheet1!$M$3</f>
        <v>49.074074074074076</v>
      </c>
    </row>
    <row r="14" spans="1:4" x14ac:dyDescent="0.3">
      <c r="A14">
        <v>5079</v>
      </c>
      <c r="B14" s="1">
        <f>[13]Sheet1!$K$3</f>
        <v>44.074074074074069</v>
      </c>
      <c r="C14">
        <f>[13]Sheet1!$L$3</f>
        <v>1</v>
      </c>
      <c r="D14">
        <f>[13]Sheet1!$M$3</f>
        <v>44.074074074074069</v>
      </c>
    </row>
    <row r="15" spans="1:4" x14ac:dyDescent="0.3">
      <c r="A15">
        <v>5080</v>
      </c>
      <c r="B15" s="1">
        <f>[14]Sheet1!$K$3</f>
        <v>476</v>
      </c>
      <c r="C15">
        <f>[14]Sheet1!$L$3</f>
        <v>2</v>
      </c>
      <c r="D15">
        <f>[14]Sheet1!$M$3</f>
        <v>252.62962962962962</v>
      </c>
    </row>
    <row r="16" spans="1:4" x14ac:dyDescent="0.3">
      <c r="A16">
        <v>9001</v>
      </c>
      <c r="B16" s="1">
        <f>[15]Sheet1!$K$3</f>
        <v>25.37037037037037</v>
      </c>
      <c r="C16">
        <f>[15]Sheet1!$L$3</f>
        <v>2</v>
      </c>
      <c r="D16">
        <f>[15]Sheet1!$M$3</f>
        <v>22.407407407407405</v>
      </c>
    </row>
    <row r="17" spans="1:4" x14ac:dyDescent="0.3">
      <c r="A17">
        <v>9003</v>
      </c>
      <c r="B17" s="1">
        <f>[16]Sheet1!$K$3</f>
        <v>10.37037037037037</v>
      </c>
      <c r="C17">
        <f>[16]Sheet1!$L$3</f>
        <v>1</v>
      </c>
      <c r="D17">
        <f>[16]Sheet1!$M$3</f>
        <v>10.37037037037037</v>
      </c>
    </row>
    <row r="18" spans="1:4" x14ac:dyDescent="0.3">
      <c r="A18">
        <v>9004</v>
      </c>
      <c r="B18" s="1">
        <f>[17]Sheet1!$K$3</f>
        <v>17.222222222222221</v>
      </c>
      <c r="C18">
        <f>[17]Sheet1!$L$3</f>
        <v>1</v>
      </c>
      <c r="D18">
        <f>[17]Sheet1!$M$3</f>
        <v>17.222222222222221</v>
      </c>
    </row>
    <row r="19" spans="1:4" x14ac:dyDescent="0.3">
      <c r="A19">
        <v>9005</v>
      </c>
      <c r="B19" s="1">
        <f>[18]Sheet1!$K$3</f>
        <v>13.333333333333332</v>
      </c>
      <c r="C19">
        <f>[18]Sheet1!$L$3</f>
        <v>1</v>
      </c>
      <c r="D19">
        <f>[18]Sheet1!$M$3</f>
        <v>13.333333333333332</v>
      </c>
    </row>
    <row r="20" spans="1:4" x14ac:dyDescent="0.3">
      <c r="A20">
        <v>9006</v>
      </c>
      <c r="B20" s="1">
        <f>[19]Sheet1!$K$3</f>
        <v>20.925925925925924</v>
      </c>
      <c r="C20">
        <f>[19]Sheet1!$L$3</f>
        <v>3</v>
      </c>
      <c r="D20">
        <f>[19]Sheet1!$M$3</f>
        <v>16.358024691358022</v>
      </c>
    </row>
    <row r="21" spans="1:4" x14ac:dyDescent="0.3">
      <c r="A21">
        <v>9007</v>
      </c>
      <c r="B21" s="1">
        <f>[20]Sheet1!$K$3</f>
        <v>73.364485981308405</v>
      </c>
      <c r="C21">
        <f>[20]Sheet1!$L$3</f>
        <v>3</v>
      </c>
      <c r="D21">
        <f>[20]Sheet1!$M$3</f>
        <v>38.83754470981885</v>
      </c>
    </row>
    <row r="22" spans="1:4" x14ac:dyDescent="0.3">
      <c r="A22">
        <v>9011</v>
      </c>
      <c r="B22" s="1">
        <f>[21]Sheet1!$K$3</f>
        <v>29.259259259259256</v>
      </c>
      <c r="C22">
        <f>[21]Sheet1!$L$3</f>
        <v>4</v>
      </c>
      <c r="D22">
        <f>[21]Sheet1!$M$3</f>
        <v>20.664983164983163</v>
      </c>
    </row>
    <row r="23" spans="1:4" x14ac:dyDescent="0.3">
      <c r="A23">
        <v>9012</v>
      </c>
      <c r="B23" s="1">
        <f>[22]Sheet1!$K$3</f>
        <v>45</v>
      </c>
      <c r="C23">
        <f>[22]Sheet1!$L$3</f>
        <v>3</v>
      </c>
      <c r="D23">
        <f>[22]Sheet1!$M$3</f>
        <v>22.962962962962962</v>
      </c>
    </row>
    <row r="24" spans="1:4" x14ac:dyDescent="0.3">
      <c r="A24">
        <v>9013</v>
      </c>
      <c r="B24" s="1">
        <f>[23]Sheet1!$K$3</f>
        <v>30.74074074074074</v>
      </c>
      <c r="C24">
        <f>[23]Sheet1!$L$3</f>
        <v>5</v>
      </c>
      <c r="D24">
        <f>[23]Sheet1!$M$3</f>
        <v>18.074074074074073</v>
      </c>
    </row>
    <row r="25" spans="1:4" x14ac:dyDescent="0.3">
      <c r="A25">
        <v>9014</v>
      </c>
      <c r="B25" s="1">
        <f>[24]Sheet1!$K$3</f>
        <v>122.35772357723577</v>
      </c>
      <c r="C25">
        <f>[24]Sheet1!$L$3</f>
        <v>2</v>
      </c>
      <c r="D25">
        <f>[24]Sheet1!$M$3</f>
        <v>111.17886178861789</v>
      </c>
    </row>
    <row r="26" spans="1:4" x14ac:dyDescent="0.3">
      <c r="A26">
        <v>9015</v>
      </c>
      <c r="B26" s="1">
        <f>[25]Sheet1!$K$3</f>
        <v>24.444444444444443</v>
      </c>
      <c r="C26">
        <f>[25]Sheet1!$L$3</f>
        <v>4</v>
      </c>
      <c r="D26">
        <f>[25]Sheet1!$M$3</f>
        <v>16.203703703703702</v>
      </c>
    </row>
    <row r="27" spans="1:4" x14ac:dyDescent="0.3">
      <c r="A27">
        <v>9016</v>
      </c>
      <c r="B27" s="1">
        <f>[26]Sheet1!$K$3</f>
        <v>161.05263157894737</v>
      </c>
      <c r="C27">
        <f>[26]Sheet1!$L$3</f>
        <v>3</v>
      </c>
      <c r="D27">
        <f>[26]Sheet1!$M$3</f>
        <v>59.3632228719948</v>
      </c>
    </row>
    <row r="28" spans="1:4" x14ac:dyDescent="0.3">
      <c r="A28">
        <v>9018</v>
      </c>
      <c r="B28" s="1">
        <f>[27]Sheet1!$K$3</f>
        <v>7.2222222222222214</v>
      </c>
      <c r="C28">
        <f>[27]Sheet1!$L$3</f>
        <v>2</v>
      </c>
      <c r="D28">
        <f>[27]Sheet1!$M$3</f>
        <v>6.2962962962962958</v>
      </c>
    </row>
    <row r="29" spans="1:4" x14ac:dyDescent="0.3">
      <c r="A29">
        <v>9019</v>
      </c>
      <c r="B29" s="1">
        <f>[28]Sheet1!$K$3</f>
        <v>20.560747663551403</v>
      </c>
      <c r="C29">
        <f>[28]Sheet1!$L$3</f>
        <v>4</v>
      </c>
      <c r="D29">
        <f>[28]Sheet1!$M$3</f>
        <v>9.7650571131879556</v>
      </c>
    </row>
    <row r="30" spans="1:4" x14ac:dyDescent="0.3">
      <c r="A30">
        <v>9020</v>
      </c>
      <c r="B30" s="1">
        <f>[29]Sheet1!$K$3</f>
        <v>72.962962962962962</v>
      </c>
      <c r="C30">
        <f>[29]Sheet1!$L$3</f>
        <v>3</v>
      </c>
      <c r="D30">
        <f>[29]Sheet1!$M$3</f>
        <v>27.777777777777775</v>
      </c>
    </row>
    <row r="31" spans="1:4" x14ac:dyDescent="0.3">
      <c r="A31">
        <v>5001</v>
      </c>
      <c r="B31" s="1">
        <f>[30]Sheet1!$K$3</f>
        <v>70</v>
      </c>
      <c r="C31">
        <f>[30]Sheet1!$L$3</f>
        <v>5</v>
      </c>
      <c r="D31">
        <f>[30]Sheet1!$M$3</f>
        <v>46.814814814814817</v>
      </c>
    </row>
    <row r="32" spans="1:4" x14ac:dyDescent="0.3">
      <c r="A32">
        <v>5002</v>
      </c>
      <c r="B32" s="1">
        <f>[31]Sheet1!$K$3</f>
        <v>116.66666666666666</v>
      </c>
      <c r="C32">
        <f>[31]Sheet1!$L$3</f>
        <v>4</v>
      </c>
      <c r="D32">
        <f>[31]Sheet1!$M$3</f>
        <v>46.898148148148152</v>
      </c>
    </row>
    <row r="33" spans="1:4" x14ac:dyDescent="0.3">
      <c r="A33">
        <v>5003</v>
      </c>
      <c r="B33" s="1">
        <f>[32]Sheet1!$K$3</f>
        <v>15.925925925925926</v>
      </c>
      <c r="C33">
        <f>[32]Sheet1!$L$3</f>
        <v>1</v>
      </c>
      <c r="D33">
        <f>[32]Sheet1!$M$3</f>
        <v>15.925925925925926</v>
      </c>
    </row>
    <row r="34" spans="1:4" x14ac:dyDescent="0.3">
      <c r="A34">
        <v>5004</v>
      </c>
      <c r="B34" s="1">
        <f>[33]Sheet1!$K$3</f>
        <v>84.074074074074062</v>
      </c>
      <c r="C34">
        <f>[33]Sheet1!$L$3</f>
        <v>7</v>
      </c>
      <c r="D34">
        <f>[33]Sheet1!$M$3</f>
        <v>42.830687830687829</v>
      </c>
    </row>
    <row r="35" spans="1:4" x14ac:dyDescent="0.3">
      <c r="A35">
        <v>5005</v>
      </c>
      <c r="B35" s="1">
        <f>[34]Sheet1!$K$3</f>
        <v>53.148148148148145</v>
      </c>
      <c r="C35">
        <f>[34]Sheet1!$L$3</f>
        <v>2</v>
      </c>
      <c r="D35">
        <f>[34]Sheet1!$M$3</f>
        <v>48.333333333333329</v>
      </c>
    </row>
    <row r="36" spans="1:4" x14ac:dyDescent="0.3">
      <c r="A36">
        <v>5021</v>
      </c>
      <c r="B36" s="1">
        <f>[35]Sheet1!$K$3</f>
        <v>905.55555555555554</v>
      </c>
      <c r="C36">
        <f>[35]Sheet1!$L$3</f>
        <v>25</v>
      </c>
      <c r="D36">
        <f>[35]Sheet1!$M$3</f>
        <v>203.10362047440699</v>
      </c>
    </row>
    <row r="37" spans="1:4" x14ac:dyDescent="0.3">
      <c r="A37">
        <v>5022</v>
      </c>
      <c r="B37" s="1">
        <f>[36]Sheet1!$K$3</f>
        <v>318.69158878504669</v>
      </c>
      <c r="C37">
        <f>[36]Sheet1!$L$3</f>
        <v>29</v>
      </c>
      <c r="D37">
        <f>[36]Sheet1!$M$3</f>
        <v>117.99397211215062</v>
      </c>
    </row>
    <row r="38" spans="1:4" x14ac:dyDescent="0.3">
      <c r="A38">
        <v>7026</v>
      </c>
      <c r="B38" s="1">
        <f>[37]Sheet1!$K$3</f>
        <v>67.777777777777771</v>
      </c>
      <c r="C38">
        <f>[37]Sheet1!$L$3</f>
        <v>11</v>
      </c>
      <c r="D38">
        <f>[37]Sheet1!$M$3</f>
        <v>39.834779528344399</v>
      </c>
    </row>
    <row r="39" spans="1:4" x14ac:dyDescent="0.3">
      <c r="A39">
        <v>7027</v>
      </c>
      <c r="B39" s="1">
        <f>[38]Sheet1!$K$3</f>
        <v>71.161048689138582</v>
      </c>
      <c r="C39">
        <f>[38]Sheet1!$L$3</f>
        <v>1</v>
      </c>
      <c r="D39">
        <f>[38]Sheet1!$M$3</f>
        <v>71.161048689138582</v>
      </c>
    </row>
    <row r="40" spans="1:4" x14ac:dyDescent="0.3">
      <c r="A40">
        <v>7028</v>
      </c>
      <c r="B40" s="1">
        <f>[39]Sheet1!$K$3</f>
        <v>68.539325842696627</v>
      </c>
      <c r="C40">
        <f>[39]Sheet1!$L$3</f>
        <v>19</v>
      </c>
      <c r="D40">
        <f>[39]Sheet1!$M$3</f>
        <v>34.729671935934192</v>
      </c>
    </row>
    <row r="41" spans="1:4" x14ac:dyDescent="0.3">
      <c r="A41">
        <v>7029</v>
      </c>
      <c r="B41" s="1">
        <f>[40]Sheet1!$K$3</f>
        <v>50.789473684210527</v>
      </c>
      <c r="C41">
        <f>[40]Sheet1!$L$3</f>
        <v>12</v>
      </c>
      <c r="D41">
        <f>[40]Sheet1!$M$3</f>
        <v>31.943632228719945</v>
      </c>
    </row>
    <row r="42" spans="1:4" x14ac:dyDescent="0.3">
      <c r="A42">
        <v>7030</v>
      </c>
      <c r="B42" s="1">
        <f>[41]Sheet1!$K$3</f>
        <v>116.57894736842105</v>
      </c>
      <c r="C42">
        <f>[41]Sheet1!$L$3</f>
        <v>7</v>
      </c>
      <c r="D42">
        <f>[41]Sheet1!$M$3</f>
        <v>51.218197007670689</v>
      </c>
    </row>
    <row r="43" spans="1:4" x14ac:dyDescent="0.3">
      <c r="A43">
        <v>7025</v>
      </c>
      <c r="B43" s="1">
        <f>[42]Sheet1!$K$3</f>
        <v>77.153558052434462</v>
      </c>
      <c r="C43">
        <f>[42]Sheet1!$L$3</f>
        <v>14</v>
      </c>
      <c r="D43">
        <f>[42]Sheet1!$M$3</f>
        <v>36.187355091849469</v>
      </c>
    </row>
    <row r="44" spans="1:4" x14ac:dyDescent="0.3">
      <c r="A44">
        <v>7005</v>
      </c>
      <c r="B44" s="1">
        <f>[43]Sheet1!$K$3</f>
        <v>45.318352059925097</v>
      </c>
      <c r="C44">
        <f>[43]Sheet1!$L$3</f>
        <v>7</v>
      </c>
      <c r="D44">
        <f>[43]Sheet1!$M$3</f>
        <v>30.388173930456606</v>
      </c>
    </row>
    <row r="45" spans="1:4" x14ac:dyDescent="0.3">
      <c r="A45">
        <v>7006</v>
      </c>
      <c r="B45" s="1">
        <f>[44]Sheet1!$K$3</f>
        <v>50</v>
      </c>
      <c r="C45">
        <f>[44]Sheet1!$L$3</f>
        <v>7</v>
      </c>
      <c r="D45">
        <f>[44]Sheet1!$M$3</f>
        <v>35.050829320492241</v>
      </c>
    </row>
    <row r="46" spans="1:4" x14ac:dyDescent="0.3">
      <c r="A46">
        <v>7007</v>
      </c>
      <c r="B46" s="1">
        <f>[45]Sheet1!$K$3</f>
        <v>25.37037037037037</v>
      </c>
      <c r="C46">
        <f>[45]Sheet1!$L$3</f>
        <v>2</v>
      </c>
      <c r="D46">
        <f>[45]Sheet1!$M$3</f>
        <v>25.092592592592592</v>
      </c>
    </row>
    <row r="47" spans="1:4" x14ac:dyDescent="0.3">
      <c r="A47">
        <v>7008</v>
      </c>
      <c r="B47" s="1">
        <f>[46]Sheet1!$K$3</f>
        <v>31.851851851851851</v>
      </c>
      <c r="C47">
        <f>[46]Sheet1!$L$3</f>
        <v>3</v>
      </c>
      <c r="D47">
        <f>[46]Sheet1!$M$3</f>
        <v>27.469135802469136</v>
      </c>
    </row>
    <row r="48" spans="1:4" x14ac:dyDescent="0.3">
      <c r="A48">
        <v>7009</v>
      </c>
      <c r="B48" s="1">
        <f>[47]Sheet1!$K$3</f>
        <v>42.962962962962962</v>
      </c>
      <c r="C48">
        <f>[47]Sheet1!$L$3</f>
        <v>15</v>
      </c>
      <c r="D48">
        <f>[47]Sheet1!$M$3</f>
        <v>31.103204327923422</v>
      </c>
    </row>
    <row r="49" spans="1:4" x14ac:dyDescent="0.3">
      <c r="A49">
        <v>7010</v>
      </c>
      <c r="B49" s="1">
        <f>[48]Sheet1!$K$3</f>
        <v>80.370370370370367</v>
      </c>
      <c r="C49">
        <f>[48]Sheet1!$L$3</f>
        <v>17</v>
      </c>
      <c r="D49">
        <f>[48]Sheet1!$M$3</f>
        <v>31.676013857806737</v>
      </c>
    </row>
    <row r="50" spans="1:4" x14ac:dyDescent="0.3">
      <c r="A50">
        <v>7011</v>
      </c>
      <c r="B50" s="1">
        <f ca="1">[49]Sheet1!$K$3</f>
        <v>42.777777777777771</v>
      </c>
      <c r="C50">
        <f>[49]Sheet1!$L$3</f>
        <v>12</v>
      </c>
      <c r="D50">
        <f ca="1">[49]Sheet1!$M$3</f>
        <v>30.996498707161408</v>
      </c>
    </row>
    <row r="51" spans="1:4" x14ac:dyDescent="0.3">
      <c r="A51">
        <v>7012</v>
      </c>
      <c r="B51" s="1">
        <f>[50]Sheet1!$K$3</f>
        <v>33.518518518518519</v>
      </c>
      <c r="C51">
        <f>[50]Sheet1!$L$3</f>
        <v>4</v>
      </c>
      <c r="D51">
        <f>[50]Sheet1!$M$3</f>
        <v>25.648148148148145</v>
      </c>
    </row>
    <row r="52" spans="1:4" x14ac:dyDescent="0.3">
      <c r="A52">
        <v>7013</v>
      </c>
      <c r="B52" s="1">
        <f>[51]Sheet1!$K$3</f>
        <v>50</v>
      </c>
      <c r="C52">
        <f>[51]Sheet1!$L$3</f>
        <v>17</v>
      </c>
      <c r="D52">
        <f>[51]Sheet1!$M$3</f>
        <v>31.102511179910554</v>
      </c>
    </row>
    <row r="53" spans="1:4" x14ac:dyDescent="0.3">
      <c r="A53">
        <v>7014</v>
      </c>
      <c r="B53" s="1">
        <f>[52]Sheet1!$K$3</f>
        <v>40.823970037453186</v>
      </c>
      <c r="C53">
        <f>[52]Sheet1!$L$3</f>
        <v>9</v>
      </c>
      <c r="D53">
        <f>[52]Sheet1!$M$3</f>
        <v>28.496214527162685</v>
      </c>
    </row>
    <row r="54" spans="1:4" x14ac:dyDescent="0.3">
      <c r="A54">
        <v>7015</v>
      </c>
      <c r="B54" s="1">
        <f>[53]Sheet1!$K$3</f>
        <v>105.2434456928839</v>
      </c>
      <c r="C54">
        <f>[53]Sheet1!$L$3</f>
        <v>14</v>
      </c>
      <c r="D54">
        <f>[53]Sheet1!$M$3</f>
        <v>49.419569523058598</v>
      </c>
    </row>
    <row r="55" spans="1:4" x14ac:dyDescent="0.3">
      <c r="A55">
        <v>7016</v>
      </c>
      <c r="B55" s="1">
        <f>[54]Sheet1!$K$3</f>
        <v>55.185185185185183</v>
      </c>
      <c r="C55">
        <f>[54]Sheet1!$L$3</f>
        <v>18</v>
      </c>
      <c r="D55">
        <f>[54]Sheet1!$M$3</f>
        <v>32.439877784348511</v>
      </c>
    </row>
    <row r="56" spans="1:4" x14ac:dyDescent="0.3">
      <c r="A56">
        <v>7017</v>
      </c>
      <c r="B56" s="1">
        <f>[55]Sheet1!$K$3</f>
        <v>48.518518518518512</v>
      </c>
      <c r="C56">
        <f>[55]Sheet1!$L$3</f>
        <v>17</v>
      </c>
      <c r="D56">
        <f>[55]Sheet1!$M$3</f>
        <v>30.606647989853201</v>
      </c>
    </row>
    <row r="57" spans="1:4" x14ac:dyDescent="0.3">
      <c r="A57">
        <v>7018</v>
      </c>
      <c r="B57" s="1">
        <f>[56]Sheet1!$K$3</f>
        <v>277.77777777777777</v>
      </c>
      <c r="C57">
        <f>[56]Sheet1!$L$3</f>
        <v>12</v>
      </c>
      <c r="D57">
        <f>[56]Sheet1!$M$3</f>
        <v>65.50006935774725</v>
      </c>
    </row>
    <row r="58" spans="1:4" x14ac:dyDescent="0.3">
      <c r="A58">
        <v>7019</v>
      </c>
      <c r="B58" s="1">
        <f>[57]Sheet1!$K$3</f>
        <v>39.074074074074069</v>
      </c>
      <c r="C58">
        <f>[57]Sheet1!$L$3</f>
        <v>14</v>
      </c>
      <c r="D58">
        <f>[57]Sheet1!$M$3</f>
        <v>27.612085769980503</v>
      </c>
    </row>
    <row r="59" spans="1:4" x14ac:dyDescent="0.3">
      <c r="A59">
        <v>7020</v>
      </c>
      <c r="B59" s="1">
        <f>[58]Sheet1!$K$3</f>
        <v>27.592592592592592</v>
      </c>
      <c r="C59">
        <f>[58]Sheet1!$L$3</f>
        <v>3</v>
      </c>
      <c r="D59">
        <f>[58]Sheet1!$M$3</f>
        <v>24.1358024691358</v>
      </c>
    </row>
    <row r="60" spans="1:4" x14ac:dyDescent="0.3">
      <c r="A60">
        <v>7021</v>
      </c>
      <c r="B60" s="1">
        <f>[59]Sheet1!$K$3</f>
        <v>35</v>
      </c>
      <c r="C60">
        <f>[59]Sheet1!$L$3</f>
        <v>8</v>
      </c>
      <c r="D60">
        <f>[59]Sheet1!$M$3</f>
        <v>26.188618393674574</v>
      </c>
    </row>
    <row r="61" spans="1:4" x14ac:dyDescent="0.3">
      <c r="A61">
        <v>7022</v>
      </c>
      <c r="B61" s="1">
        <f>[60]Sheet1!$K$3</f>
        <v>131.85185185185185</v>
      </c>
      <c r="C61">
        <f>[60]Sheet1!$L$3</f>
        <v>8</v>
      </c>
      <c r="D61">
        <f>[60]Sheet1!$M$3</f>
        <v>63.773672064624158</v>
      </c>
    </row>
    <row r="62" spans="1:4" x14ac:dyDescent="0.3">
      <c r="A62">
        <v>7023</v>
      </c>
      <c r="B62" s="1">
        <f>[61]Sheet1!$K$3</f>
        <v>32.222222222222221</v>
      </c>
      <c r="C62">
        <f>[61]Sheet1!$L$3</f>
        <v>2</v>
      </c>
      <c r="D62">
        <f>[61]Sheet1!$M$3</f>
        <v>30</v>
      </c>
    </row>
    <row r="63" spans="1:4" x14ac:dyDescent="0.3">
      <c r="A63">
        <v>7024</v>
      </c>
      <c r="B63" s="1">
        <f>[62]Sheet1!$K$3</f>
        <v>66.851851851851848</v>
      </c>
      <c r="C63">
        <f>[62]Sheet1!$L$3</f>
        <v>10</v>
      </c>
      <c r="D63">
        <f>[62]Sheet1!$M$3</f>
        <v>31.019493177387908</v>
      </c>
    </row>
    <row r="64" spans="1:4" x14ac:dyDescent="0.3">
      <c r="A64">
        <v>7001</v>
      </c>
      <c r="B64" s="1">
        <f>[63]Sheet1!$K$3</f>
        <v>50.370370370370367</v>
      </c>
      <c r="C64">
        <f>[63]Sheet1!$L$3</f>
        <v>13</v>
      </c>
      <c r="D64">
        <f>[63]Sheet1!$M$3</f>
        <v>38.475783475783473</v>
      </c>
    </row>
    <row r="65" spans="1:4" x14ac:dyDescent="0.3">
      <c r="A65">
        <v>7002</v>
      </c>
      <c r="B65" s="1">
        <f>[64]Sheet1!$K$3</f>
        <v>62.631578947368425</v>
      </c>
      <c r="C65">
        <f>[64]Sheet1!$L$3</f>
        <v>8</v>
      </c>
      <c r="D65">
        <f>[64]Sheet1!$M$3</f>
        <v>39.114278752436647</v>
      </c>
    </row>
    <row r="66" spans="1:4" x14ac:dyDescent="0.3">
      <c r="A66">
        <v>7003</v>
      </c>
      <c r="B66" s="1">
        <f>[65]Sheet1!$K$3</f>
        <v>47.10526315789474</v>
      </c>
      <c r="C66">
        <f>[65]Sheet1!$L$3</f>
        <v>4</v>
      </c>
      <c r="D66">
        <f>[65]Sheet1!$M$3</f>
        <v>38.766947017981913</v>
      </c>
    </row>
    <row r="67" spans="1:4" x14ac:dyDescent="0.3">
      <c r="A67">
        <v>7004</v>
      </c>
      <c r="B67" s="1">
        <f>[66]Sheet1!$K$3</f>
        <v>54.658385093167702</v>
      </c>
      <c r="C67">
        <f>[66]Sheet1!$L$3</f>
        <v>20</v>
      </c>
      <c r="D67">
        <f>[66]Sheet1!$M$3</f>
        <v>35.673158429374197</v>
      </c>
    </row>
    <row r="68" spans="1:4" x14ac:dyDescent="0.3">
      <c r="A68">
        <v>6013</v>
      </c>
      <c r="B68" s="1">
        <f>[67]Sheet1!$K$3</f>
        <v>31.835205992509366</v>
      </c>
      <c r="C68">
        <f>[67]Sheet1!$L$3</f>
        <v>1</v>
      </c>
      <c r="D68">
        <f>[67]Sheet1!$M$3</f>
        <v>31.835205992509366</v>
      </c>
    </row>
    <row r="69" spans="1:4" x14ac:dyDescent="0.3">
      <c r="A69">
        <v>6014</v>
      </c>
      <c r="B69" s="1">
        <f>[68]Sheet1!$K$3</f>
        <v>49.25925925925926</v>
      </c>
      <c r="C69">
        <f>[68]Sheet1!$L$3</f>
        <v>3</v>
      </c>
      <c r="D69">
        <f>[68]Sheet1!$M$3</f>
        <v>31.728395061728392</v>
      </c>
    </row>
    <row r="70" spans="1:4" x14ac:dyDescent="0.3">
      <c r="A70">
        <v>6015</v>
      </c>
      <c r="B70" s="1">
        <f>[69]Sheet1!$K$3</f>
        <v>43.518518518518519</v>
      </c>
      <c r="C70">
        <f>[69]Sheet1!$L$3</f>
        <v>2</v>
      </c>
      <c r="D70">
        <f>[69]Sheet1!$M$3</f>
        <v>30.462962962962962</v>
      </c>
    </row>
    <row r="71" spans="1:4" x14ac:dyDescent="0.3">
      <c r="A71">
        <v>6016</v>
      </c>
      <c r="B71" s="1">
        <f>[70]Sheet1!$K$3</f>
        <v>34.074074074074069</v>
      </c>
      <c r="C71">
        <f>[70]Sheet1!$L$3</f>
        <v>2</v>
      </c>
      <c r="D71">
        <f>[70]Sheet1!$M$3</f>
        <v>33.703703703703695</v>
      </c>
    </row>
    <row r="72" spans="1:4" x14ac:dyDescent="0.3">
      <c r="A72">
        <v>5008</v>
      </c>
      <c r="B72" s="1">
        <f>[71]Sheet1!$K$3</f>
        <v>24.444444444444443</v>
      </c>
      <c r="C72">
        <f>[71]Sheet1!$L$3</f>
        <v>3</v>
      </c>
      <c r="D72">
        <f>[71]Sheet1!$M$3</f>
        <v>21.728395061728392</v>
      </c>
    </row>
    <row r="73" spans="1:4" x14ac:dyDescent="0.3">
      <c r="A73">
        <v>5050</v>
      </c>
      <c r="B73" s="1">
        <f>[72]Sheet1!$K$3</f>
        <v>45.185185185185183</v>
      </c>
      <c r="C73">
        <f>[72]Sheet1!$L$3</f>
        <v>3</v>
      </c>
      <c r="D73">
        <f>[72]Sheet1!$M$3</f>
        <v>36.172839506172835</v>
      </c>
    </row>
    <row r="74" spans="1:4" x14ac:dyDescent="0.3">
      <c r="A74">
        <v>5051</v>
      </c>
      <c r="B74" s="1">
        <f>[73]Sheet1!$K$3</f>
        <v>28.703703703703702</v>
      </c>
      <c r="C74">
        <f>[73]Sheet1!$L$3</f>
        <v>1</v>
      </c>
      <c r="D74">
        <f>[73]Sheet1!$M$3</f>
        <v>28.703703703703702</v>
      </c>
    </row>
    <row r="75" spans="1:4" x14ac:dyDescent="0.3">
      <c r="A75">
        <v>5052</v>
      </c>
      <c r="B75" s="1">
        <f>[74]Sheet1!$K$3</f>
        <v>29.629629629629626</v>
      </c>
      <c r="C75">
        <f>[74]Sheet1!$L$3</f>
        <v>1</v>
      </c>
      <c r="D75">
        <f>[74]Sheet1!$M$3</f>
        <v>29.629629629629626</v>
      </c>
    </row>
    <row r="76" spans="1:4" x14ac:dyDescent="0.3">
      <c r="A76">
        <v>7032</v>
      </c>
      <c r="B76" s="1">
        <f>[75]Sheet1!$K$3</f>
        <v>50.526315789473685</v>
      </c>
      <c r="C76">
        <f>[75]Sheet1!$L$3</f>
        <v>4</v>
      </c>
      <c r="D76">
        <f>[75]Sheet1!$M$3</f>
        <v>36.978557504873294</v>
      </c>
    </row>
    <row r="77" spans="1:4" x14ac:dyDescent="0.3">
      <c r="A77">
        <v>6017</v>
      </c>
      <c r="B77" s="1">
        <f>[76]Sheet1!$K$3</f>
        <v>19.074074074074073</v>
      </c>
      <c r="C77">
        <f>[76]Sheet1!$L$3</f>
        <v>1</v>
      </c>
      <c r="D77">
        <f>[76]Sheet1!$M$3</f>
        <v>19.074074074074073</v>
      </c>
    </row>
    <row r="78" spans="1:4" x14ac:dyDescent="0.3">
      <c r="A78">
        <v>6018</v>
      </c>
      <c r="B78" s="1">
        <f>[77]Sheet1!$K$3</f>
        <v>42.093023255813954</v>
      </c>
      <c r="C78">
        <f>[77]Sheet1!$L$3</f>
        <v>3</v>
      </c>
      <c r="D78">
        <f>[77]Sheet1!$M$3</f>
        <v>25.080390467987367</v>
      </c>
    </row>
    <row r="79" spans="1:4" x14ac:dyDescent="0.3">
      <c r="A79">
        <v>6019</v>
      </c>
      <c r="B79" s="1">
        <f>[78]Sheet1!$K$3</f>
        <v>20.37037037037037</v>
      </c>
      <c r="C79">
        <f>[78]Sheet1!$L$3</f>
        <v>1</v>
      </c>
      <c r="D79">
        <f>[78]Sheet1!$M$3</f>
        <v>20.37037037037037</v>
      </c>
    </row>
    <row r="80" spans="1:4" x14ac:dyDescent="0.3">
      <c r="A80">
        <v>5009</v>
      </c>
      <c r="B80" s="1">
        <f>[79]Sheet1!$K$3</f>
        <v>33.333333333333329</v>
      </c>
      <c r="C80">
        <f>[79]Sheet1!$L$3</f>
        <v>7</v>
      </c>
      <c r="D80">
        <f>[79]Sheet1!$M$3</f>
        <v>27.010582010582009</v>
      </c>
    </row>
    <row r="81" spans="1:4" x14ac:dyDescent="0.3">
      <c r="A81">
        <v>5055</v>
      </c>
      <c r="B81" s="1">
        <f>[80]Sheet1!$K$3</f>
        <v>46.481481481481481</v>
      </c>
      <c r="C81">
        <f>[80]Sheet1!$L$3</f>
        <v>1</v>
      </c>
      <c r="D81">
        <f>[80]Sheet1!$M$3</f>
        <v>46.481481481481481</v>
      </c>
    </row>
    <row r="82" spans="1:4" x14ac:dyDescent="0.3">
      <c r="A82">
        <v>5056</v>
      </c>
      <c r="B82" s="1">
        <f>[81]Sheet1!$K$3</f>
        <v>42.592592592592588</v>
      </c>
      <c r="C82">
        <f>[81]Sheet1!$L$3</f>
        <v>1</v>
      </c>
      <c r="D82">
        <f>[81]Sheet1!$M$3</f>
        <v>42.592592592592588</v>
      </c>
    </row>
    <row r="83" spans="1:4" x14ac:dyDescent="0.3">
      <c r="A83">
        <v>7050</v>
      </c>
      <c r="B83" s="1">
        <f>[82]Sheet1!$K$3</f>
        <v>50.936329588014985</v>
      </c>
      <c r="C83">
        <f>[82]Sheet1!$L$3</f>
        <v>8</v>
      </c>
      <c r="D83">
        <f>[82]Sheet1!$M$3</f>
        <v>32.038337494798171</v>
      </c>
    </row>
    <row r="84" spans="1:4" x14ac:dyDescent="0.3">
      <c r="A84">
        <v>5010</v>
      </c>
      <c r="B84" s="1">
        <f>[83]Sheet1!$K$3</f>
        <v>84.259259259259252</v>
      </c>
      <c r="C84">
        <f>[83]Sheet1!$L$3</f>
        <v>12</v>
      </c>
      <c r="D84">
        <f>[83]Sheet1!$M$3</f>
        <v>52.932098765432094</v>
      </c>
    </row>
    <row r="85" spans="1:4" x14ac:dyDescent="0.3">
      <c r="A85">
        <v>5014</v>
      </c>
      <c r="B85" s="1">
        <f>[84]Sheet1!$K$3</f>
        <v>152.96296296296296</v>
      </c>
      <c r="C85">
        <f>[84]Sheet1!$L$3</f>
        <v>11</v>
      </c>
      <c r="D85">
        <f>[84]Sheet1!$M$3</f>
        <v>49.579124579124574</v>
      </c>
    </row>
    <row r="86" spans="1:4" x14ac:dyDescent="0.3">
      <c r="A86">
        <v>6001</v>
      </c>
      <c r="B86" s="1">
        <f>[85]Sheet1!$K$3</f>
        <v>22.777777777777775</v>
      </c>
      <c r="C86">
        <f>[85]Sheet1!$L$3</f>
        <v>1</v>
      </c>
      <c r="D86">
        <f>[85]Sheet1!$M$3</f>
        <v>22.777777777777775</v>
      </c>
    </row>
    <row r="87" spans="1:4" x14ac:dyDescent="0.3">
      <c r="A87">
        <v>6002</v>
      </c>
      <c r="B87" s="1">
        <f>[86]Sheet1!$K$3</f>
        <v>12.222222222222221</v>
      </c>
      <c r="C87">
        <f>[86]Sheet1!$L$3</f>
        <v>1</v>
      </c>
      <c r="D87">
        <f>[86]Sheet1!$M$3</f>
        <v>12.222222222222221</v>
      </c>
    </row>
    <row r="88" spans="1:4" x14ac:dyDescent="0.3">
      <c r="A88">
        <v>6003</v>
      </c>
      <c r="B88" s="1">
        <f>[87]Sheet1!$K$3</f>
        <v>26.481481481481481</v>
      </c>
      <c r="C88">
        <f>[87]Sheet1!$L$3</f>
        <v>2</v>
      </c>
      <c r="D88">
        <f>[87]Sheet1!$M$3</f>
        <v>23.518518518518519</v>
      </c>
    </row>
    <row r="89" spans="1:4" x14ac:dyDescent="0.3">
      <c r="A89">
        <v>6004</v>
      </c>
      <c r="B89" s="1">
        <f>[88]Sheet1!$K$3</f>
        <v>20.555555555555554</v>
      </c>
      <c r="C89">
        <f>[88]Sheet1!$L$3</f>
        <v>2</v>
      </c>
      <c r="D89">
        <f>[88]Sheet1!$M$3</f>
        <v>16.75925925925926</v>
      </c>
    </row>
    <row r="90" spans="1:4" x14ac:dyDescent="0.3">
      <c r="A90">
        <v>5041</v>
      </c>
      <c r="B90" s="1">
        <f>[89]Sheet1!$K$3</f>
        <v>13.148148148148147</v>
      </c>
      <c r="C90">
        <f>[89]Sheet1!$L$3</f>
        <v>2</v>
      </c>
      <c r="D90">
        <f>[89]Sheet1!$M$3</f>
        <v>11.851851851851851</v>
      </c>
    </row>
    <row r="91" spans="1:4" x14ac:dyDescent="0.3">
      <c r="A91">
        <v>5042</v>
      </c>
      <c r="B91" s="1">
        <f>[90]Sheet1!$K$3</f>
        <v>20.37037037037037</v>
      </c>
      <c r="C91">
        <f>[90]Sheet1!$L$3</f>
        <v>1</v>
      </c>
      <c r="D91">
        <f>[90]Sheet1!$M$3</f>
        <v>20.37037037037037</v>
      </c>
    </row>
    <row r="92" spans="1:4" x14ac:dyDescent="0.3">
      <c r="A92">
        <v>5043</v>
      </c>
      <c r="B92" s="1">
        <f>[91]Sheet1!$K$3</f>
        <v>18.888888888888889</v>
      </c>
      <c r="C92">
        <f>[91]Sheet1!$L$3</f>
        <v>1</v>
      </c>
      <c r="D92">
        <f>[91]Sheet1!$M$3</f>
        <v>18.888888888888889</v>
      </c>
    </row>
    <row r="93" spans="1:4" x14ac:dyDescent="0.3">
      <c r="A93">
        <v>5044</v>
      </c>
      <c r="B93" s="1">
        <f>[92]Sheet1!$K$3</f>
        <v>24.444444444444443</v>
      </c>
      <c r="C93">
        <f>[92]Sheet1!$L$3</f>
        <v>1</v>
      </c>
      <c r="D93">
        <f>[92]Sheet1!$M$3</f>
        <v>24.444444444444443</v>
      </c>
    </row>
    <row r="94" spans="1:4" x14ac:dyDescent="0.3">
      <c r="A94">
        <v>6021</v>
      </c>
      <c r="B94" s="1">
        <f>[93]Sheet1!$K$3</f>
        <v>51.515151515151516</v>
      </c>
      <c r="C94">
        <f>[93]Sheet1!$L$3</f>
        <v>16</v>
      </c>
      <c r="D94">
        <f>[93]Sheet1!$M$3</f>
        <v>33.930191482370084</v>
      </c>
    </row>
    <row r="95" spans="1:4" x14ac:dyDescent="0.3">
      <c r="A95">
        <v>6022</v>
      </c>
      <c r="B95" s="1">
        <f>[94]Sheet1!$K$3</f>
        <v>62.222222222222221</v>
      </c>
      <c r="C95">
        <f>[94]Sheet1!$L$3</f>
        <v>11</v>
      </c>
      <c r="D95">
        <f>[94]Sheet1!$M$3</f>
        <v>31.558915680468285</v>
      </c>
    </row>
    <row r="96" spans="1:4" x14ac:dyDescent="0.3">
      <c r="A96">
        <v>6023</v>
      </c>
      <c r="B96" s="1">
        <f>[95]Sheet1!$K$3</f>
        <v>40.74074074074074</v>
      </c>
      <c r="C96">
        <f>[95]Sheet1!$L$3</f>
        <v>9</v>
      </c>
      <c r="D96">
        <f>[95]Sheet1!$M$3</f>
        <v>32.374918778427549</v>
      </c>
    </row>
    <row r="97" spans="1:4" x14ac:dyDescent="0.3">
      <c r="A97">
        <v>6024</v>
      </c>
      <c r="B97" s="1">
        <f>[96]Sheet1!$K$3</f>
        <v>27.715355805243448</v>
      </c>
      <c r="C97">
        <f>[96]Sheet1!$L$3</f>
        <v>3</v>
      </c>
      <c r="D97">
        <f>[96]Sheet1!$M$3</f>
        <v>25.719933416562629</v>
      </c>
    </row>
    <row r="98" spans="1:4" x14ac:dyDescent="0.3">
      <c r="A98">
        <v>5011</v>
      </c>
      <c r="B98" s="1">
        <f>[97]Sheet1!$K$3</f>
        <v>62.777777777777771</v>
      </c>
      <c r="C98">
        <f>[97]Sheet1!$L$3</f>
        <v>2</v>
      </c>
      <c r="D98">
        <f>[97]Sheet1!$M$3</f>
        <v>50.092592592592588</v>
      </c>
    </row>
    <row r="99" spans="1:4" x14ac:dyDescent="0.3">
      <c r="A99">
        <v>5066</v>
      </c>
      <c r="B99" s="1">
        <f>[98]Sheet1!$K$3</f>
        <v>68.164794007490642</v>
      </c>
      <c r="C99">
        <f>[98]Sheet1!$L$3</f>
        <v>1</v>
      </c>
      <c r="D99">
        <f>[98]Sheet1!$M$3</f>
        <v>68.164794007490642</v>
      </c>
    </row>
    <row r="100" spans="1:4" x14ac:dyDescent="0.3">
      <c r="A100">
        <v>5067</v>
      </c>
      <c r="B100" s="1">
        <f>[99]Sheet1!$K$3</f>
        <v>29.259259259259256</v>
      </c>
      <c r="C100">
        <f>[99]Sheet1!$L$3</f>
        <v>1</v>
      </c>
      <c r="D100">
        <f>[99]Sheet1!$M$3</f>
        <v>29.259259259259256</v>
      </c>
    </row>
    <row r="101" spans="1:4" x14ac:dyDescent="0.3">
      <c r="A101">
        <v>5068</v>
      </c>
      <c r="B101" s="1">
        <f>[100]Sheet1!$K$3</f>
        <v>46.851851851851848</v>
      </c>
      <c r="C101">
        <f>[100]Sheet1!$L$3</f>
        <v>5</v>
      </c>
      <c r="D101">
        <f>[100]Sheet1!$M$3</f>
        <v>33.65293383270911</v>
      </c>
    </row>
    <row r="102" spans="1:4" x14ac:dyDescent="0.3">
      <c r="A102">
        <v>7036</v>
      </c>
      <c r="B102" s="1">
        <f>[101]Sheet1!$K$3</f>
        <v>65.526315789473685</v>
      </c>
      <c r="C102">
        <f>[101]Sheet1!$L$3</f>
        <v>11</v>
      </c>
      <c r="D102">
        <f>[101]Sheet1!$M$3</f>
        <v>39.461916623359564</v>
      </c>
    </row>
    <row r="103" spans="1:4" x14ac:dyDescent="0.3">
      <c r="A103">
        <v>6025</v>
      </c>
      <c r="B103" s="1">
        <f>[102]Sheet1!$K$3</f>
        <v>37.777777777777779</v>
      </c>
      <c r="C103">
        <f>[102]Sheet1!$L$3</f>
        <v>10</v>
      </c>
      <c r="D103">
        <f>[102]Sheet1!$M$3</f>
        <v>30.614856429463167</v>
      </c>
    </row>
    <row r="104" spans="1:4" x14ac:dyDescent="0.3">
      <c r="A104">
        <v>6026</v>
      </c>
      <c r="B104" s="1">
        <f>[103]Sheet1!$K$3</f>
        <v>37.777777777777779</v>
      </c>
      <c r="C104">
        <f>[103]Sheet1!$L$3</f>
        <v>3</v>
      </c>
      <c r="D104">
        <f>[103]Sheet1!$M$3</f>
        <v>29.62962962962963</v>
      </c>
    </row>
    <row r="105" spans="1:4" x14ac:dyDescent="0.3">
      <c r="A105">
        <v>6027</v>
      </c>
      <c r="B105" s="1">
        <f>[104]Sheet1!$K$3</f>
        <v>51.481481481481481</v>
      </c>
      <c r="C105">
        <f>[104]Sheet1!$L$3</f>
        <v>3</v>
      </c>
      <c r="D105">
        <f>[104]Sheet1!$M$3</f>
        <v>48.770287141073659</v>
      </c>
    </row>
    <row r="106" spans="1:4" x14ac:dyDescent="0.3">
      <c r="A106">
        <v>6028</v>
      </c>
      <c r="B106" s="1">
        <f>[105]Sheet1!$K$3</f>
        <v>39.81481481481481</v>
      </c>
      <c r="C106">
        <f>[105]Sheet1!$L$3</f>
        <v>7</v>
      </c>
      <c r="D106">
        <f>[105]Sheet1!$M$3</f>
        <v>24.722370845966349</v>
      </c>
    </row>
    <row r="107" spans="1:4" x14ac:dyDescent="0.3">
      <c r="A107">
        <v>5040</v>
      </c>
      <c r="B107" s="1">
        <f>[106]Sheet1!$K$3</f>
        <v>55.185185185185183</v>
      </c>
      <c r="C107">
        <f>[106]Sheet1!$L$3</f>
        <v>7</v>
      </c>
      <c r="D107">
        <f>[106]Sheet1!$M$3</f>
        <v>37.777777777777771</v>
      </c>
    </row>
    <row r="108" spans="1:4" x14ac:dyDescent="0.3">
      <c r="A108">
        <v>5070</v>
      </c>
      <c r="B108" s="1">
        <f>[107]Sheet1!$K$3</f>
        <v>30.925925925925924</v>
      </c>
      <c r="C108">
        <f>[107]Sheet1!$L$3</f>
        <v>2</v>
      </c>
      <c r="D108">
        <f>[107]Sheet1!$M$3</f>
        <v>28.518518518518519</v>
      </c>
    </row>
    <row r="109" spans="1:4" x14ac:dyDescent="0.3">
      <c r="A109">
        <v>5071</v>
      </c>
      <c r="B109" s="1">
        <f>[108]Sheet1!$K$3</f>
        <v>84.259259259259252</v>
      </c>
      <c r="C109">
        <f>[108]Sheet1!$L$3</f>
        <v>2</v>
      </c>
      <c r="D109">
        <f>[108]Sheet1!$M$3</f>
        <v>47.962962962962962</v>
      </c>
    </row>
    <row r="110" spans="1:4" x14ac:dyDescent="0.3">
      <c r="A110">
        <v>5012</v>
      </c>
      <c r="B110" s="1">
        <f>[109]Sheet1!$K$3</f>
        <v>72.777777777777771</v>
      </c>
      <c r="C110">
        <f>[109]Sheet1!$L$3</f>
        <v>4</v>
      </c>
      <c r="D110">
        <f>[109]Sheet1!$M$3</f>
        <v>65.925925925925924</v>
      </c>
    </row>
    <row r="111" spans="1:4" x14ac:dyDescent="0.3">
      <c r="A111">
        <v>6005</v>
      </c>
      <c r="B111" s="1">
        <f>[110]Sheet1!$K$3</f>
        <v>18.888888888888889</v>
      </c>
      <c r="C111">
        <f>[110]Sheet1!$L$3</f>
        <v>2</v>
      </c>
      <c r="D111">
        <f>[110]Sheet1!$M$3</f>
        <v>10.605493133583021</v>
      </c>
    </row>
    <row r="112" spans="1:4" x14ac:dyDescent="0.3">
      <c r="A112">
        <v>6006</v>
      </c>
      <c r="B112" s="1">
        <f>[111]Sheet1!$K$3</f>
        <v>22.407407407407405</v>
      </c>
      <c r="C112">
        <f>[111]Sheet1!$L$3</f>
        <v>1</v>
      </c>
      <c r="D112">
        <f>[111]Sheet1!$M$3</f>
        <v>22.407407407407405</v>
      </c>
    </row>
    <row r="113" spans="1:4" x14ac:dyDescent="0.3">
      <c r="A113">
        <v>6007</v>
      </c>
      <c r="B113" s="1">
        <f>[112]Sheet1!$K$3</f>
        <v>37.962962962962962</v>
      </c>
      <c r="C113">
        <f>[112]Sheet1!$L$3</f>
        <v>2</v>
      </c>
      <c r="D113">
        <f>[112]Sheet1!$M$3</f>
        <v>27.037037037037038</v>
      </c>
    </row>
    <row r="114" spans="1:4" x14ac:dyDescent="0.3">
      <c r="A114">
        <v>6008</v>
      </c>
      <c r="B114" s="1">
        <f>[113]Sheet1!$K$3</f>
        <v>19.25925925925926</v>
      </c>
      <c r="C114">
        <f>[113]Sheet1!$L$3</f>
        <v>1</v>
      </c>
      <c r="D114">
        <f>[113]Sheet1!$M$3</f>
        <v>19.25925925925926</v>
      </c>
    </row>
    <row r="115" spans="1:4" x14ac:dyDescent="0.3">
      <c r="A115">
        <v>5007</v>
      </c>
      <c r="B115" s="1">
        <f>[114]Sheet1!$K$3</f>
        <v>27.407407407407405</v>
      </c>
      <c r="C115">
        <f>[114]Sheet1!$L$3</f>
        <v>2</v>
      </c>
      <c r="D115">
        <f>[114]Sheet1!$M$3</f>
        <v>26.481481481481481</v>
      </c>
    </row>
    <row r="116" spans="1:4" x14ac:dyDescent="0.3">
      <c r="A116">
        <v>5045</v>
      </c>
      <c r="B116" s="1">
        <f>[115]Sheet1!$K$3</f>
        <v>51.666666666666664</v>
      </c>
      <c r="C116">
        <f>[115]Sheet1!$L$3</f>
        <v>1</v>
      </c>
      <c r="D116">
        <f>[115]Sheet1!$M$3</f>
        <v>51.666666666666664</v>
      </c>
    </row>
    <row r="117" spans="1:4" x14ac:dyDescent="0.3">
      <c r="A117">
        <v>5046</v>
      </c>
      <c r="B117" s="1">
        <f>[116]Sheet1!$K$3</f>
        <v>29.074074074074073</v>
      </c>
      <c r="C117">
        <f>[116]Sheet1!$L$3</f>
        <v>2</v>
      </c>
      <c r="D117">
        <f>[116]Sheet1!$M$3</f>
        <v>25</v>
      </c>
    </row>
    <row r="118" spans="1:4" x14ac:dyDescent="0.3">
      <c r="A118">
        <v>5048</v>
      </c>
      <c r="B118" s="1">
        <f>[117]Sheet1!$K$3</f>
        <v>53.518518518518512</v>
      </c>
      <c r="C118">
        <f>[117]Sheet1!$L$3</f>
        <v>2</v>
      </c>
      <c r="D118">
        <f>[117]Sheet1!$M$3</f>
        <v>39.166666666666664</v>
      </c>
    </row>
    <row r="119" spans="1:4" x14ac:dyDescent="0.3">
      <c r="A119">
        <v>5049</v>
      </c>
      <c r="B119" s="1">
        <f>[118]Sheet1!$K$3</f>
        <v>83.146067415730343</v>
      </c>
      <c r="C119">
        <f>[118]Sheet1!$L$3</f>
        <v>9</v>
      </c>
      <c r="D119">
        <f>[118]Sheet1!$M$3</f>
        <v>31.460674157303369</v>
      </c>
    </row>
    <row r="120" spans="1:4" x14ac:dyDescent="0.3">
      <c r="A120">
        <v>7035</v>
      </c>
      <c r="B120" s="1">
        <f>[119]Sheet1!$K$3</f>
        <v>49.629629629629626</v>
      </c>
      <c r="C120">
        <f>[119]Sheet1!$L$3</f>
        <v>2</v>
      </c>
      <c r="D120">
        <f>[119]Sheet1!$M$3</f>
        <v>35.185185185185183</v>
      </c>
    </row>
    <row r="121" spans="1:4" x14ac:dyDescent="0.3">
      <c r="A121">
        <v>7049</v>
      </c>
      <c r="B121" s="1">
        <f>[120]Sheet1!$K$3</f>
        <v>60.606060606060609</v>
      </c>
      <c r="C121">
        <f>[120]Sheet1!$L$3</f>
        <v>16</v>
      </c>
      <c r="D121">
        <f>[120]Sheet1!$M$3</f>
        <v>37.123316498316498</v>
      </c>
    </row>
    <row r="122" spans="1:4" x14ac:dyDescent="0.3">
      <c r="A122">
        <v>6009</v>
      </c>
      <c r="B122" s="1">
        <f>[121]Sheet1!$K$3</f>
        <v>15.925925925925926</v>
      </c>
      <c r="C122">
        <f>[121]Sheet1!$L$3</f>
        <v>1</v>
      </c>
      <c r="D122">
        <f>[121]Sheet1!$M$3</f>
        <v>15.925925925925926</v>
      </c>
    </row>
    <row r="123" spans="1:4" x14ac:dyDescent="0.3">
      <c r="A123">
        <v>6010</v>
      </c>
      <c r="B123" s="1">
        <f>[122]Sheet1!$K$3</f>
        <v>37.037037037037038</v>
      </c>
      <c r="C123">
        <f>[122]Sheet1!$L$3</f>
        <v>3</v>
      </c>
      <c r="D123">
        <f>[122]Sheet1!$M$3</f>
        <v>28.148148148148149</v>
      </c>
    </row>
    <row r="124" spans="1:4" x14ac:dyDescent="0.3">
      <c r="A124">
        <v>6011</v>
      </c>
      <c r="B124" s="1">
        <f>[123]Sheet1!$K$3</f>
        <v>81.851851851851848</v>
      </c>
      <c r="C124">
        <f>[123]Sheet1!$L$3</f>
        <v>4</v>
      </c>
      <c r="D124">
        <f>[123]Sheet1!$M$3</f>
        <v>43.009259259259252</v>
      </c>
    </row>
    <row r="125" spans="1:4" x14ac:dyDescent="0.3">
      <c r="A125">
        <v>6012</v>
      </c>
      <c r="B125" s="1">
        <f>[124]Sheet1!$K$3</f>
        <v>58.148148148148145</v>
      </c>
      <c r="C125">
        <f>[124]Sheet1!$L$3</f>
        <v>1</v>
      </c>
      <c r="D125">
        <f>[124]Sheet1!$M$3</f>
        <v>58.148148148148145</v>
      </c>
    </row>
    <row r="126" spans="1:4" x14ac:dyDescent="0.3">
      <c r="A126">
        <v>6033</v>
      </c>
      <c r="B126" s="1">
        <f>[125]Sheet1!$K$3</f>
        <v>57.677902621722851</v>
      </c>
      <c r="C126">
        <f>[125]Sheet1!$L$3</f>
        <v>25</v>
      </c>
      <c r="D126">
        <f>[125]Sheet1!$M$3</f>
        <v>36.872973465469734</v>
      </c>
    </row>
    <row r="127" spans="1:4" x14ac:dyDescent="0.3">
      <c r="A127">
        <v>6034</v>
      </c>
      <c r="B127" s="1">
        <f>[126]Sheet1!$K$3</f>
        <v>53.148148148148145</v>
      </c>
      <c r="C127">
        <f>[126]Sheet1!$L$3</f>
        <v>20</v>
      </c>
      <c r="D127">
        <f>[126]Sheet1!$M$3</f>
        <v>33.632808899442153</v>
      </c>
    </row>
    <row r="128" spans="1:4" x14ac:dyDescent="0.3">
      <c r="A128">
        <v>6035</v>
      </c>
      <c r="B128" s="1">
        <f>[127]Sheet1!$K$3</f>
        <v>56.928838951310865</v>
      </c>
      <c r="C128">
        <f>[127]Sheet1!$L$3</f>
        <v>12</v>
      </c>
      <c r="D128">
        <f>[127]Sheet1!$M$3</f>
        <v>38.309047336496569</v>
      </c>
    </row>
    <row r="129" spans="1:4" x14ac:dyDescent="0.3">
      <c r="A129">
        <v>6036</v>
      </c>
      <c r="B129" s="1">
        <f>[128]Sheet1!$K$3</f>
        <v>59.069767441860471</v>
      </c>
      <c r="C129">
        <f>[128]Sheet1!$L$3</f>
        <v>10</v>
      </c>
      <c r="D129">
        <f>[128]Sheet1!$M$3</f>
        <v>36.929154869791347</v>
      </c>
    </row>
    <row r="130" spans="1:4" x14ac:dyDescent="0.3">
      <c r="A130">
        <v>7038</v>
      </c>
      <c r="B130" s="1">
        <f>[129]Sheet1!$K$3</f>
        <v>44.545454545454547</v>
      </c>
      <c r="C130">
        <f>[129]Sheet1!$L$3</f>
        <v>3</v>
      </c>
      <c r="D130">
        <f>[129]Sheet1!$M$3</f>
        <v>40.83613916947251</v>
      </c>
    </row>
    <row r="131" spans="1:4" x14ac:dyDescent="0.3">
      <c r="A131">
        <v>7039</v>
      </c>
      <c r="B131" s="1">
        <f>[130]Sheet1!$K$3</f>
        <v>70.037453183520597</v>
      </c>
      <c r="C131">
        <f>[130]Sheet1!$L$3</f>
        <v>26</v>
      </c>
      <c r="D131">
        <f>[130]Sheet1!$M$3</f>
        <v>36.129167993449492</v>
      </c>
    </row>
    <row r="132" spans="1:4" x14ac:dyDescent="0.3">
      <c r="A132">
        <v>7051</v>
      </c>
      <c r="B132" s="1">
        <f>[131]Sheet1!$K$3</f>
        <v>47.19101123595506</v>
      </c>
      <c r="C132">
        <f>[131]Sheet1!$L$3</f>
        <v>17</v>
      </c>
      <c r="D132">
        <f>[131]Sheet1!$M$3</f>
        <v>32.1762399683574</v>
      </c>
    </row>
    <row r="133" spans="1:4" x14ac:dyDescent="0.3">
      <c r="A133">
        <v>7041</v>
      </c>
      <c r="B133" s="1">
        <f>[132]Sheet1!$K$3</f>
        <v>136.11111111111111</v>
      </c>
      <c r="C133">
        <f>[132]Sheet1!$L$3</f>
        <v>6</v>
      </c>
      <c r="D133">
        <f>[132]Sheet1!$M$3</f>
        <v>63.913255360623786</v>
      </c>
    </row>
    <row r="134" spans="1:4" x14ac:dyDescent="0.3">
      <c r="A134">
        <v>7042</v>
      </c>
      <c r="B134" s="1">
        <f>[133]Sheet1!$K$3</f>
        <v>45.789473684210527</v>
      </c>
      <c r="C134">
        <f>[133]Sheet1!$L$3</f>
        <v>7</v>
      </c>
      <c r="D134">
        <f>[133]Sheet1!$M$3</f>
        <v>31.038707880813149</v>
      </c>
    </row>
    <row r="135" spans="1:4" x14ac:dyDescent="0.3">
      <c r="A135">
        <v>7037</v>
      </c>
      <c r="B135" s="1">
        <f>[134]Sheet1!$K$3</f>
        <v>73.333333333333343</v>
      </c>
      <c r="C135">
        <f>[134]Sheet1!$L$3</f>
        <v>3</v>
      </c>
      <c r="D135">
        <f>[134]Sheet1!$M$3</f>
        <v>43.950617283950614</v>
      </c>
    </row>
    <row r="136" spans="1:4" x14ac:dyDescent="0.3">
      <c r="A136">
        <v>8001</v>
      </c>
      <c r="B136" s="1">
        <f>[135]Sheet1!$K$3</f>
        <v>54.074074074074069</v>
      </c>
      <c r="C136">
        <f>[135]Sheet1!$L$3</f>
        <v>12</v>
      </c>
      <c r="D136">
        <f>[135]Sheet1!$M$3</f>
        <v>30.60670689416008</v>
      </c>
    </row>
    <row r="137" spans="1:4" x14ac:dyDescent="0.3">
      <c r="A137">
        <v>8002</v>
      </c>
      <c r="B137" s="1">
        <f>[136]Sheet1!$K$3</f>
        <v>48.181818181818187</v>
      </c>
      <c r="C137">
        <f>[136]Sheet1!$L$3</f>
        <v>17</v>
      </c>
      <c r="D137">
        <f>[136]Sheet1!$M$3</f>
        <v>26.668386652906776</v>
      </c>
    </row>
    <row r="138" spans="1:4" x14ac:dyDescent="0.3">
      <c r="A138">
        <v>8003</v>
      </c>
      <c r="B138" s="1">
        <f>[137]Sheet1!$K$3</f>
        <v>28.333333333333332</v>
      </c>
      <c r="C138">
        <f>[137]Sheet1!$L$3</f>
        <v>12</v>
      </c>
      <c r="D138">
        <f>[137]Sheet1!$M$3</f>
        <v>22.901234567901238</v>
      </c>
    </row>
    <row r="139" spans="1:4" x14ac:dyDescent="0.3">
      <c r="A139">
        <v>8004</v>
      </c>
      <c r="B139" s="1">
        <f>[138]Sheet1!$K$3</f>
        <v>36.842105263157897</v>
      </c>
      <c r="C139">
        <f>[138]Sheet1!$L$3</f>
        <v>16</v>
      </c>
      <c r="D139">
        <f>[138]Sheet1!$M$3</f>
        <v>23.996101364522417</v>
      </c>
    </row>
    <row r="140" spans="1:4" x14ac:dyDescent="0.3">
      <c r="A140">
        <v>8005</v>
      </c>
      <c r="B140" s="1">
        <f>[139]Sheet1!$K$3</f>
        <v>61.048689138576783</v>
      </c>
      <c r="C140">
        <f>[139]Sheet1!$L$3</f>
        <v>10</v>
      </c>
      <c r="D140">
        <f>[139]Sheet1!$M$3</f>
        <v>31.318673627662395</v>
      </c>
    </row>
    <row r="141" spans="1:4" x14ac:dyDescent="0.3">
      <c r="A141">
        <v>8006</v>
      </c>
      <c r="B141" s="1">
        <f>[140]Sheet1!$K$3</f>
        <v>36.111111111111107</v>
      </c>
      <c r="C141">
        <f>[140]Sheet1!$L$3</f>
        <v>13</v>
      </c>
      <c r="D141">
        <f>[140]Sheet1!$M$3</f>
        <v>26.068376068376061</v>
      </c>
    </row>
    <row r="142" spans="1:4" x14ac:dyDescent="0.3">
      <c r="A142">
        <v>8007</v>
      </c>
      <c r="B142" s="1">
        <f>[141]Sheet1!$K$3</f>
        <v>37.962962962962962</v>
      </c>
      <c r="C142">
        <f>[141]Sheet1!$L$3</f>
        <v>15</v>
      </c>
      <c r="D142">
        <f>[141]Sheet1!$M$3</f>
        <v>26.909159505540156</v>
      </c>
    </row>
    <row r="143" spans="1:4" x14ac:dyDescent="0.3">
      <c r="A143">
        <v>8008</v>
      </c>
      <c r="B143" s="1">
        <f>[142]Sheet1!$K$3</f>
        <v>46.279069767441861</v>
      </c>
      <c r="C143">
        <f>[142]Sheet1!$L$3</f>
        <v>38</v>
      </c>
      <c r="D143">
        <f>[142]Sheet1!$M$3</f>
        <v>25.891547489890044</v>
      </c>
    </row>
    <row r="144" spans="1:4" x14ac:dyDescent="0.3">
      <c r="A144">
        <v>5019</v>
      </c>
      <c r="B144" s="1">
        <f>[143]Sheet1!$K$3</f>
        <v>73.333333333333329</v>
      </c>
      <c r="C144">
        <f>[143]Sheet1!$L$3</f>
        <v>6</v>
      </c>
      <c r="D144">
        <f>[143]Sheet1!$M$3</f>
        <v>42.037037037037038</v>
      </c>
    </row>
    <row r="145" spans="1:4" x14ac:dyDescent="0.3">
      <c r="A145">
        <v>5020</v>
      </c>
      <c r="B145" s="1">
        <f>[144]Sheet1!$K$3</f>
        <v>621.09375</v>
      </c>
      <c r="C145">
        <f>[144]Sheet1!$L$3</f>
        <v>18</v>
      </c>
      <c r="D145">
        <f>[144]Sheet1!$M$3</f>
        <v>93.53258152425208</v>
      </c>
    </row>
    <row r="146" spans="1:4" x14ac:dyDescent="0.3">
      <c r="A146">
        <v>8009</v>
      </c>
      <c r="B146" s="1">
        <f>[145]Sheet1!$K$3</f>
        <v>47.272727272727273</v>
      </c>
      <c r="C146">
        <f>[145]Sheet1!$L$3</f>
        <v>37</v>
      </c>
      <c r="D146">
        <f>[145]Sheet1!$M$3</f>
        <v>26.091307116849226</v>
      </c>
    </row>
    <row r="147" spans="1:4" x14ac:dyDescent="0.3">
      <c r="A147">
        <v>8010</v>
      </c>
      <c r="B147" s="1">
        <f>[146]Sheet1!$K$3</f>
        <v>42.325581395348841</v>
      </c>
      <c r="C147">
        <f>[146]Sheet1!$L$3</f>
        <v>22</v>
      </c>
      <c r="D147">
        <f>[146]Sheet1!$M$3</f>
        <v>24.178052294909037</v>
      </c>
    </row>
    <row r="148" spans="1:4" x14ac:dyDescent="0.3">
      <c r="A148">
        <v>8011</v>
      </c>
      <c r="B148" s="1">
        <f>[147]Sheet1!$K$3</f>
        <v>50.931677018633536</v>
      </c>
      <c r="C148">
        <f>[147]Sheet1!$L$3</f>
        <v>15</v>
      </c>
      <c r="D148">
        <f>[147]Sheet1!$M$3</f>
        <v>29.694498680774362</v>
      </c>
    </row>
    <row r="149" spans="1:4" x14ac:dyDescent="0.3">
      <c r="A149">
        <v>8012</v>
      </c>
      <c r="B149" s="1">
        <f>[148]Sheet1!$K$3</f>
        <v>56.54205607476635</v>
      </c>
      <c r="C149">
        <f>[148]Sheet1!$L$3</f>
        <v>10</v>
      </c>
      <c r="D149">
        <f>[148]Sheet1!$M$3</f>
        <v>32.195735192370442</v>
      </c>
    </row>
    <row r="150" spans="1:4" x14ac:dyDescent="0.3">
      <c r="A150">
        <v>8013</v>
      </c>
      <c r="B150" s="1">
        <f>[149]Sheet1!$K$3</f>
        <v>43.518518518518519</v>
      </c>
      <c r="C150">
        <f>[149]Sheet1!$L$3</f>
        <v>34</v>
      </c>
      <c r="D150">
        <f>[149]Sheet1!$M$3</f>
        <v>27.269222343327137</v>
      </c>
    </row>
    <row r="151" spans="1:4" x14ac:dyDescent="0.3">
      <c r="A151">
        <v>8014</v>
      </c>
      <c r="B151" s="1">
        <f>[150]Sheet1!$K$3</f>
        <v>48.684210526315795</v>
      </c>
      <c r="C151">
        <f>[150]Sheet1!$L$3</f>
        <v>42</v>
      </c>
      <c r="D151">
        <f>[150]Sheet1!$M$3</f>
        <v>24.940730025809785</v>
      </c>
    </row>
    <row r="152" spans="1:4" x14ac:dyDescent="0.3">
      <c r="A152">
        <v>8015</v>
      </c>
      <c r="B152" s="1">
        <f>[151]Sheet1!$K$3</f>
        <v>31.481481481481481</v>
      </c>
      <c r="C152">
        <f>[151]Sheet1!$L$3</f>
        <v>11</v>
      </c>
      <c r="D152">
        <f>[151]Sheet1!$M$3</f>
        <v>22.924701561065195</v>
      </c>
    </row>
    <row r="153" spans="1:4" x14ac:dyDescent="0.3">
      <c r="A153">
        <v>8016</v>
      </c>
      <c r="B153" s="1">
        <f>[152]Sheet1!$K$3</f>
        <v>45.581395348837212</v>
      </c>
      <c r="C153">
        <f>[152]Sheet1!$L$3</f>
        <v>47</v>
      </c>
      <c r="D153">
        <f>[152]Sheet1!$M$3</f>
        <v>22.538305140644272</v>
      </c>
    </row>
    <row r="154" spans="1:4" x14ac:dyDescent="0.3">
      <c r="A154">
        <v>8017</v>
      </c>
      <c r="B154" s="1">
        <f>[153]Sheet1!$K$3</f>
        <v>24.62962962962963</v>
      </c>
      <c r="C154">
        <f>[153]Sheet1!$L$3</f>
        <v>4</v>
      </c>
      <c r="D154">
        <f>[153]Sheet1!$M$3</f>
        <v>11.388888888888889</v>
      </c>
    </row>
    <row r="155" spans="1:4" x14ac:dyDescent="0.3">
      <c r="A155">
        <v>8019</v>
      </c>
      <c r="B155" s="1">
        <f>[154]Sheet1!$K$3</f>
        <v>56.666666666666671</v>
      </c>
      <c r="C155">
        <f>[154]Sheet1!$L$3</f>
        <v>47</v>
      </c>
      <c r="D155">
        <f>[154]Sheet1!$M$3</f>
        <v>30.762691994184113</v>
      </c>
    </row>
    <row r="156" spans="1:4" x14ac:dyDescent="0.3">
      <c r="A156">
        <v>8020</v>
      </c>
      <c r="B156" s="1">
        <f>[155]Sheet1!$K$3</f>
        <v>54.545454545454547</v>
      </c>
      <c r="C156">
        <f>[155]Sheet1!$L$3</f>
        <v>37</v>
      </c>
      <c r="D156">
        <f>[155]Sheet1!$M$3</f>
        <v>31.116691656334481</v>
      </c>
    </row>
    <row r="157" spans="1:4" x14ac:dyDescent="0.3">
      <c r="A157">
        <v>8062</v>
      </c>
      <c r="B157" s="1">
        <f>[156]Sheet1!$K$3</f>
        <v>92.99065420560747</v>
      </c>
      <c r="C157">
        <f>[156]Sheet1!$L$3</f>
        <v>41</v>
      </c>
      <c r="D157">
        <f>[156]Sheet1!$M$3</f>
        <v>29.063389088636917</v>
      </c>
    </row>
    <row r="158" spans="1:4" x14ac:dyDescent="0.3">
      <c r="A158">
        <v>8073</v>
      </c>
      <c r="B158" s="1">
        <f>[157]Sheet1!$K$3</f>
        <v>58.484848484848492</v>
      </c>
      <c r="C158">
        <f>[157]Sheet1!$L$3</f>
        <v>22</v>
      </c>
      <c r="D158">
        <f>[157]Sheet1!$M$3</f>
        <v>29.433790296190136</v>
      </c>
    </row>
    <row r="159" spans="1:4" x14ac:dyDescent="0.3">
      <c r="A159">
        <v>7052</v>
      </c>
      <c r="B159" s="1">
        <f>[158]Sheet1!$K$3</f>
        <v>37.222222222222221</v>
      </c>
      <c r="C159">
        <f>[158]Sheet1!$L$3</f>
        <v>2</v>
      </c>
      <c r="D159">
        <f>[158]Sheet1!$M$3</f>
        <v>34.166666666666664</v>
      </c>
    </row>
    <row r="160" spans="1:4" x14ac:dyDescent="0.3">
      <c r="A160">
        <v>7045</v>
      </c>
      <c r="B160" s="1">
        <f>[159]Sheet1!$K$3</f>
        <v>68.703703703703695</v>
      </c>
      <c r="C160">
        <f>[159]Sheet1!$L$3</f>
        <v>4</v>
      </c>
      <c r="D160">
        <f>[159]Sheet1!$M$3</f>
        <v>38.638680815647106</v>
      </c>
    </row>
    <row r="161" spans="1:4" x14ac:dyDescent="0.3">
      <c r="A161">
        <v>7046</v>
      </c>
      <c r="B161" s="1">
        <f>[160]Sheet1!$K$3</f>
        <v>52.368421052631582</v>
      </c>
      <c r="C161">
        <f>[160]Sheet1!$L$3</f>
        <v>5</v>
      </c>
      <c r="D161">
        <f>[160]Sheet1!$M$3</f>
        <v>37.844054580896689</v>
      </c>
    </row>
    <row r="162" spans="1:4" x14ac:dyDescent="0.3">
      <c r="A162">
        <v>7047</v>
      </c>
      <c r="B162" s="1">
        <f>[161]Sheet1!$K$3</f>
        <v>61.481481481481481</v>
      </c>
      <c r="C162">
        <f>[161]Sheet1!$L$3</f>
        <v>4</v>
      </c>
      <c r="D162">
        <f>[161]Sheet1!$M$3</f>
        <v>43.009259259259252</v>
      </c>
    </row>
    <row r="163" spans="1:4" x14ac:dyDescent="0.3">
      <c r="A163">
        <v>7048</v>
      </c>
      <c r="B163" s="1">
        <f>[162]Sheet1!$K$3</f>
        <v>65.185185185185176</v>
      </c>
      <c r="C163">
        <f>[162]Sheet1!$L$3</f>
        <v>2</v>
      </c>
      <c r="D163">
        <f>[162]Sheet1!$M$3</f>
        <v>44.259259259259252</v>
      </c>
    </row>
    <row r="164" spans="1:4" x14ac:dyDescent="0.3">
      <c r="A164">
        <v>7043</v>
      </c>
      <c r="B164" s="1">
        <f>[163]Sheet1!$K$3</f>
        <v>47.222222222222221</v>
      </c>
      <c r="C164">
        <f>[163]Sheet1!$L$3</f>
        <v>5</v>
      </c>
      <c r="D164">
        <f>[163]Sheet1!$M$3</f>
        <v>35.757575757575758</v>
      </c>
    </row>
    <row r="165" spans="1:4" x14ac:dyDescent="0.3">
      <c r="A165">
        <v>5073</v>
      </c>
      <c r="B165" s="1">
        <f>[164]Sheet1!$K$3</f>
        <v>35.370370370370367</v>
      </c>
      <c r="C165">
        <f>[164]Sheet1!$L$3</f>
        <v>8</v>
      </c>
      <c r="D165">
        <f>[164]Sheet1!$M$3</f>
        <v>23.148148148148145</v>
      </c>
    </row>
    <row r="166" spans="1:4" x14ac:dyDescent="0.3">
      <c r="A166">
        <v>5074</v>
      </c>
      <c r="B166" s="1">
        <f>[165]Sheet1!$K$3</f>
        <v>32.037037037037038</v>
      </c>
      <c r="C166">
        <f>[165]Sheet1!$L$3</f>
        <v>1</v>
      </c>
      <c r="D166">
        <f>[165]Sheet1!$M$3</f>
        <v>32.037037037037038</v>
      </c>
    </row>
    <row r="167" spans="1:4" x14ac:dyDescent="0.3">
      <c r="A167">
        <v>5075</v>
      </c>
      <c r="B167" s="1">
        <f>[166]Sheet1!$K$3</f>
        <v>42.222222222222221</v>
      </c>
      <c r="C167">
        <f>[166]Sheet1!$L$3</f>
        <v>1</v>
      </c>
      <c r="D167">
        <f>[166]Sheet1!$M$3</f>
        <v>42.222222222222221</v>
      </c>
    </row>
    <row r="168" spans="1:4" x14ac:dyDescent="0.3">
      <c r="A168">
        <v>5076</v>
      </c>
      <c r="B168" s="1">
        <f>[167]Sheet1!$K$3</f>
        <v>67.777777777777771</v>
      </c>
      <c r="C168">
        <f>[167]Sheet1!$L$3</f>
        <v>2</v>
      </c>
      <c r="D168">
        <f>[167]Sheet1!$M$3</f>
        <v>56.73533083645443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2019-08-28T03:40:38Z</dcterms:created>
  <dcterms:modified xsi:type="dcterms:W3CDTF">2019-08-28T06:10:05Z</dcterms:modified>
</cp:coreProperties>
</file>