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2.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dam\PycharmProjects\ERRPDFFill\"/>
    </mc:Choice>
  </mc:AlternateContent>
  <xr:revisionPtr revIDLastSave="0" documentId="13_ncr:1_{C0C09E05-E126-4AD7-8A9B-A6609BC182F1}" xr6:coauthVersionLast="47" xr6:coauthVersionMax="47" xr10:uidLastSave="{00000000-0000-0000-0000-000000000000}"/>
  <workbookProtection lockStructure="1"/>
  <bookViews>
    <workbookView xWindow="-120" yWindow="-120" windowWidth="38640" windowHeight="21240" xr2:uid="{00000000-000D-0000-FFFF-FFFF00000000}"/>
  </bookViews>
  <sheets>
    <sheet name="1. Personal Information" sheetId="2" r:id="rId1"/>
    <sheet name="2. Work History" sheetId="4" r:id="rId2"/>
    <sheet name="FacilitiesPublic" sheetId="24" r:id="rId3"/>
    <sheet name="FacilitiesBackend" sheetId="1" state="hidden" r:id="rId4"/>
    <sheet name="PDFKeys1" sheetId="5" state="hidden" r:id="rId5"/>
    <sheet name="PDFKeys2" sheetId="20" state="hidden" r:id="rId6"/>
    <sheet name="PDFKeys3" sheetId="21" state="hidden" r:id="rId7"/>
    <sheet name="PDFKeys4" sheetId="22" state="hidden" r:id="rId8"/>
    <sheet name="PDFKeys5" sheetId="23" state="hidden" r:id="rId9"/>
    <sheet name="Backend" sheetId="3" state="hidden" r:id="rId10"/>
  </sheets>
  <definedNames>
    <definedName name="_xlnm._FilterDatabase" localSheetId="1" hidden="1">'2. Work History'!$D$8:$F$19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15" i="24" l="1" a="1"/>
  <c r="O315" i="24" s="1"/>
  <c r="N315" i="24" a="1"/>
  <c r="N315" i="24" s="1"/>
  <c r="K315" i="24"/>
  <c r="G315" i="24"/>
  <c r="P315" i="24" s="1" a="1"/>
  <c r="P315" i="24" s="1"/>
  <c r="O314" i="24" a="1"/>
  <c r="O314" i="24" s="1"/>
  <c r="N314" i="24" a="1"/>
  <c r="N314" i="24" s="1"/>
  <c r="K314" i="24"/>
  <c r="G314" i="24"/>
  <c r="P314" i="24" s="1" a="1"/>
  <c r="P314" i="24" s="1"/>
  <c r="O313" i="24" a="1"/>
  <c r="O313" i="24" s="1"/>
  <c r="N313" i="24" a="1"/>
  <c r="N313" i="24" s="1"/>
  <c r="K313" i="24"/>
  <c r="G313" i="24"/>
  <c r="P313" i="24" s="1" a="1"/>
  <c r="P313" i="24" s="1"/>
  <c r="P312" i="24" a="1"/>
  <c r="P312" i="24" s="1"/>
  <c r="O312" i="24" a="1"/>
  <c r="O312" i="24" s="1"/>
  <c r="N312" i="24" a="1"/>
  <c r="N312" i="24" s="1"/>
  <c r="K312" i="24"/>
  <c r="G312" i="24"/>
  <c r="O311" i="24" a="1"/>
  <c r="O311" i="24" s="1"/>
  <c r="N311" i="24" a="1"/>
  <c r="N311" i="24" s="1"/>
  <c r="K311" i="24"/>
  <c r="G311" i="24"/>
  <c r="P311" i="24" s="1" a="1"/>
  <c r="P311" i="24" s="1"/>
  <c r="O310" i="24" a="1"/>
  <c r="O310" i="24" s="1"/>
  <c r="N310" i="24" a="1"/>
  <c r="N310" i="24" s="1"/>
  <c r="K310" i="24"/>
  <c r="G310" i="24"/>
  <c r="P310" i="24" s="1" a="1"/>
  <c r="P310" i="24" s="1"/>
  <c r="P309" i="24" a="1"/>
  <c r="P309" i="24" s="1"/>
  <c r="O309" i="24" a="1"/>
  <c r="O309" i="24" s="1"/>
  <c r="N309" i="24" a="1"/>
  <c r="N309" i="24" s="1"/>
  <c r="K309" i="24"/>
  <c r="G309" i="24"/>
  <c r="O308" i="24" a="1"/>
  <c r="O308" i="24" s="1"/>
  <c r="N308" i="24" a="1"/>
  <c r="N308" i="24" s="1"/>
  <c r="K308" i="24"/>
  <c r="G308" i="24"/>
  <c r="P308" i="24" s="1" a="1"/>
  <c r="P308" i="24" s="1"/>
  <c r="O307" i="24" a="1"/>
  <c r="O307" i="24" s="1"/>
  <c r="N307" i="24" a="1"/>
  <c r="N307" i="24" s="1"/>
  <c r="K307" i="24"/>
  <c r="G307" i="24"/>
  <c r="P307" i="24" s="1" a="1"/>
  <c r="P307" i="24" s="1"/>
  <c r="O306" i="24" a="1"/>
  <c r="O306" i="24" s="1"/>
  <c r="N306" i="24" a="1"/>
  <c r="N306" i="24" s="1"/>
  <c r="K306" i="24"/>
  <c r="G306" i="24"/>
  <c r="P306" i="24" s="1" a="1"/>
  <c r="P306" i="24" s="1"/>
  <c r="O305" i="24" a="1"/>
  <c r="O305" i="24" s="1"/>
  <c r="N305" i="24" a="1"/>
  <c r="N305" i="24" s="1"/>
  <c r="K305" i="24"/>
  <c r="G305" i="24"/>
  <c r="P305" i="24" s="1" a="1"/>
  <c r="P305" i="24" s="1"/>
  <c r="O304" i="24" a="1"/>
  <c r="O304" i="24" s="1"/>
  <c r="N304" i="24" a="1"/>
  <c r="N304" i="24" s="1"/>
  <c r="K304" i="24"/>
  <c r="G304" i="24"/>
  <c r="P304" i="24" s="1" a="1"/>
  <c r="P304" i="24" s="1"/>
  <c r="P303" i="24" a="1"/>
  <c r="P303" i="24" s="1"/>
  <c r="O303" i="24" a="1"/>
  <c r="O303" i="24" s="1"/>
  <c r="N303" i="24" a="1"/>
  <c r="N303" i="24" s="1"/>
  <c r="K303" i="24"/>
  <c r="G303" i="24"/>
  <c r="P302" i="24" a="1"/>
  <c r="P302" i="24" s="1"/>
  <c r="O302" i="24" a="1"/>
  <c r="O302" i="24" s="1"/>
  <c r="N302" i="24" a="1"/>
  <c r="N302" i="24" s="1"/>
  <c r="K302" i="24"/>
  <c r="G302" i="24"/>
  <c r="O301" i="24" a="1"/>
  <c r="O301" i="24" s="1"/>
  <c r="N301" i="24" a="1"/>
  <c r="N301" i="24" s="1"/>
  <c r="K301" i="24"/>
  <c r="G301" i="24"/>
  <c r="P301" i="24" s="1" a="1"/>
  <c r="P301" i="24" s="1"/>
  <c r="O300" i="24" a="1"/>
  <c r="O300" i="24" s="1"/>
  <c r="N300" i="24" a="1"/>
  <c r="N300" i="24" s="1"/>
  <c r="K300" i="24"/>
  <c r="G300" i="24"/>
  <c r="P300" i="24" s="1" a="1"/>
  <c r="P300" i="24" s="1"/>
  <c r="O299" i="24" a="1"/>
  <c r="O299" i="24" s="1"/>
  <c r="N299" i="24" a="1"/>
  <c r="N299" i="24" s="1"/>
  <c r="K299" i="24"/>
  <c r="G299" i="24"/>
  <c r="P299" i="24" s="1" a="1"/>
  <c r="P299" i="24" s="1"/>
  <c r="O298" i="24" a="1"/>
  <c r="O298" i="24" s="1"/>
  <c r="N298" i="24" a="1"/>
  <c r="N298" i="24" s="1"/>
  <c r="K298" i="24"/>
  <c r="G298" i="24"/>
  <c r="P298" i="24" s="1" a="1"/>
  <c r="P298" i="24" s="1"/>
  <c r="O297" i="24" a="1"/>
  <c r="O297" i="24" s="1"/>
  <c r="N297" i="24" a="1"/>
  <c r="N297" i="24" s="1"/>
  <c r="K297" i="24"/>
  <c r="G297" i="24"/>
  <c r="P297" i="24" s="1" a="1"/>
  <c r="P297" i="24" s="1"/>
  <c r="P296" i="24" a="1"/>
  <c r="P296" i="24" s="1"/>
  <c r="O296" i="24" a="1"/>
  <c r="O296" i="24" s="1"/>
  <c r="N296" i="24" a="1"/>
  <c r="N296" i="24" s="1"/>
  <c r="K296" i="24"/>
  <c r="G296" i="24"/>
  <c r="P295" i="24" a="1"/>
  <c r="P295" i="24" s="1"/>
  <c r="O295" i="24" a="1"/>
  <c r="O295" i="24" s="1"/>
  <c r="N295" i="24" a="1"/>
  <c r="N295" i="24" s="1"/>
  <c r="K295" i="24"/>
  <c r="G295" i="24"/>
  <c r="P294" i="24" a="1"/>
  <c r="P294" i="24" s="1"/>
  <c r="O294" i="24" a="1"/>
  <c r="O294" i="24" s="1"/>
  <c r="N294" i="24" a="1"/>
  <c r="N294" i="24" s="1"/>
  <c r="K294" i="24"/>
  <c r="O293" i="24" a="1"/>
  <c r="O293" i="24" s="1"/>
  <c r="N293" i="24"/>
  <c r="N293" i="24" a="1"/>
  <c r="K293" i="24"/>
  <c r="G293" i="24"/>
  <c r="P293" i="24" s="1" a="1"/>
  <c r="P293" i="24" s="1"/>
  <c r="O292" i="24" a="1"/>
  <c r="O292" i="24" s="1"/>
  <c r="N292" i="24" a="1"/>
  <c r="N292" i="24" s="1"/>
  <c r="K292" i="24"/>
  <c r="G292" i="24"/>
  <c r="P292" i="24" s="1" a="1"/>
  <c r="P292" i="24" s="1"/>
  <c r="O291" i="24" a="1"/>
  <c r="O291" i="24" s="1"/>
  <c r="N291" i="24" a="1"/>
  <c r="N291" i="24" s="1"/>
  <c r="K291" i="24"/>
  <c r="G291" i="24"/>
  <c r="P291" i="24" s="1" a="1"/>
  <c r="P291" i="24" s="1"/>
  <c r="P290" i="24" a="1"/>
  <c r="P290" i="24" s="1"/>
  <c r="O290" i="24" a="1"/>
  <c r="O290" i="24" s="1"/>
  <c r="N290" i="24" a="1"/>
  <c r="N290" i="24" s="1"/>
  <c r="K290" i="24"/>
  <c r="G290" i="24"/>
  <c r="O289" i="24" a="1"/>
  <c r="O289" i="24" s="1"/>
  <c r="N289" i="24" a="1"/>
  <c r="N289" i="24" s="1"/>
  <c r="K289" i="24"/>
  <c r="G289" i="24"/>
  <c r="P289" i="24" s="1" a="1"/>
  <c r="P289" i="24" s="1"/>
  <c r="P288" i="24" a="1"/>
  <c r="P288" i="24" s="1"/>
  <c r="O288" i="24" a="1"/>
  <c r="O288" i="24" s="1"/>
  <c r="N288" i="24" a="1"/>
  <c r="N288" i="24" s="1"/>
  <c r="K288" i="24"/>
  <c r="G288" i="24"/>
  <c r="O287" i="24" a="1"/>
  <c r="O287" i="24" s="1"/>
  <c r="N287" i="24" a="1"/>
  <c r="N287" i="24" s="1"/>
  <c r="K287" i="24"/>
  <c r="G287" i="24"/>
  <c r="P287" i="24" s="1" a="1"/>
  <c r="P287" i="24" s="1"/>
  <c r="O286" i="24" a="1"/>
  <c r="O286" i="24" s="1"/>
  <c r="N286" i="24" a="1"/>
  <c r="N286" i="24" s="1"/>
  <c r="K286" i="24"/>
  <c r="G286" i="24"/>
  <c r="P286" i="24" s="1" a="1"/>
  <c r="P286" i="24" s="1"/>
  <c r="P285" i="24" a="1"/>
  <c r="P285" i="24" s="1"/>
  <c r="O285" i="24"/>
  <c r="O285" i="24" a="1"/>
  <c r="N285" i="24" a="1"/>
  <c r="N285" i="24" s="1"/>
  <c r="K285" i="24"/>
  <c r="G285" i="24"/>
  <c r="O284" i="24" a="1"/>
  <c r="O284" i="24" s="1"/>
  <c r="N284" i="24" a="1"/>
  <c r="N284" i="24" s="1"/>
  <c r="K284" i="24"/>
  <c r="G284" i="24"/>
  <c r="P284" i="24" s="1" a="1"/>
  <c r="P284" i="24" s="1"/>
  <c r="P283" i="24" a="1"/>
  <c r="P283" i="24" s="1"/>
  <c r="O283" i="24" a="1"/>
  <c r="O283" i="24" s="1"/>
  <c r="N283" i="24" a="1"/>
  <c r="N283" i="24" s="1"/>
  <c r="K283" i="24"/>
  <c r="G283" i="24"/>
  <c r="P282" i="24" a="1"/>
  <c r="P282" i="24" s="1"/>
  <c r="O282" i="24"/>
  <c r="O282" i="24" a="1"/>
  <c r="N282" i="24"/>
  <c r="N282" i="24" a="1"/>
  <c r="K282" i="24"/>
  <c r="G282" i="24"/>
  <c r="O281" i="24" a="1"/>
  <c r="O281" i="24" s="1"/>
  <c r="N281" i="24" a="1"/>
  <c r="N281" i="24" s="1"/>
  <c r="K281" i="24"/>
  <c r="G281" i="24"/>
  <c r="P281" i="24" s="1" a="1"/>
  <c r="P281" i="24" s="1"/>
  <c r="P280" i="24" a="1"/>
  <c r="P280" i="24" s="1"/>
  <c r="O280" i="24" a="1"/>
  <c r="O280" i="24" s="1"/>
  <c r="N280" i="24" a="1"/>
  <c r="N280" i="24" s="1"/>
  <c r="K280" i="24"/>
  <c r="G280" i="24"/>
  <c r="O279" i="24"/>
  <c r="O279" i="24" a="1"/>
  <c r="N279" i="24" a="1"/>
  <c r="N279" i="24" s="1"/>
  <c r="K279" i="24"/>
  <c r="G279" i="24"/>
  <c r="P279" i="24" s="1" a="1"/>
  <c r="P279" i="24" s="1"/>
  <c r="P278" i="24" a="1"/>
  <c r="P278" i="24" s="1"/>
  <c r="O278" i="24" a="1"/>
  <c r="O278" i="24" s="1"/>
  <c r="N278" i="24" a="1"/>
  <c r="N278" i="24" s="1"/>
  <c r="K278" i="24"/>
  <c r="G278" i="24"/>
  <c r="P277" i="24" a="1"/>
  <c r="P277" i="24" s="1"/>
  <c r="O277" i="24" a="1"/>
  <c r="O277" i="24" s="1"/>
  <c r="N277" i="24"/>
  <c r="N277" i="24" a="1"/>
  <c r="K277" i="24"/>
  <c r="G277" i="24"/>
  <c r="O276" i="24" a="1"/>
  <c r="O276" i="24" s="1"/>
  <c r="N276" i="24" a="1"/>
  <c r="N276" i="24" s="1"/>
  <c r="K276" i="24"/>
  <c r="G276" i="24"/>
  <c r="P276" i="24" s="1" a="1"/>
  <c r="P276" i="24" s="1"/>
  <c r="P275" i="24" a="1"/>
  <c r="P275" i="24" s="1"/>
  <c r="O275" i="24" a="1"/>
  <c r="O275" i="24" s="1"/>
  <c r="N275" i="24" a="1"/>
  <c r="N275" i="24" s="1"/>
  <c r="K275" i="24"/>
  <c r="G275" i="24"/>
  <c r="O274" i="24" a="1"/>
  <c r="O274" i="24" s="1"/>
  <c r="N274" i="24"/>
  <c r="N274" i="24" a="1"/>
  <c r="K274" i="24"/>
  <c r="G274" i="24"/>
  <c r="P274" i="24" s="1" a="1"/>
  <c r="P274" i="24" s="1"/>
  <c r="O273" i="24" a="1"/>
  <c r="O273" i="24" s="1"/>
  <c r="N273" i="24"/>
  <c r="N273" i="24" a="1"/>
  <c r="K273" i="24"/>
  <c r="G273" i="24"/>
  <c r="P273" i="24" s="1" a="1"/>
  <c r="P273" i="24" s="1"/>
  <c r="O272" i="24" a="1"/>
  <c r="O272" i="24" s="1"/>
  <c r="N272" i="24" a="1"/>
  <c r="N272" i="24" s="1"/>
  <c r="K272" i="24"/>
  <c r="G272" i="24"/>
  <c r="P272" i="24" s="1" a="1"/>
  <c r="P272" i="24" s="1"/>
  <c r="O271" i="24" a="1"/>
  <c r="O271" i="24" s="1"/>
  <c r="N271" i="24" a="1"/>
  <c r="N271" i="24" s="1"/>
  <c r="K271" i="24"/>
  <c r="G271" i="24"/>
  <c r="P271" i="24" s="1" a="1"/>
  <c r="P271" i="24" s="1"/>
  <c r="O270" i="24" a="1"/>
  <c r="O270" i="24" s="1"/>
  <c r="N270" i="24"/>
  <c r="N270" i="24" a="1"/>
  <c r="K270" i="24"/>
  <c r="G270" i="24"/>
  <c r="P270" i="24" s="1" a="1"/>
  <c r="P270" i="24" s="1"/>
  <c r="O269" i="24" a="1"/>
  <c r="O269" i="24" s="1"/>
  <c r="N269" i="24" a="1"/>
  <c r="N269" i="24" s="1"/>
  <c r="K269" i="24"/>
  <c r="G269" i="24"/>
  <c r="P269" i="24" s="1" a="1"/>
  <c r="P269" i="24" s="1"/>
  <c r="O268" i="24" a="1"/>
  <c r="O268" i="24" s="1"/>
  <c r="N268" i="24" a="1"/>
  <c r="N268" i="24" s="1"/>
  <c r="K268" i="24"/>
  <c r="G268" i="24"/>
  <c r="P268" i="24" s="1" a="1"/>
  <c r="P268" i="24" s="1"/>
  <c r="P267" i="24" a="1"/>
  <c r="P267" i="24" s="1"/>
  <c r="O267" i="24" a="1"/>
  <c r="O267" i="24" s="1"/>
  <c r="N267" i="24" a="1"/>
  <c r="N267" i="24" s="1"/>
  <c r="K267" i="24"/>
  <c r="G267" i="24"/>
  <c r="O266" i="24" a="1"/>
  <c r="O266" i="24" s="1"/>
  <c r="N266" i="24" a="1"/>
  <c r="N266" i="24" s="1"/>
  <c r="K266" i="24"/>
  <c r="G266" i="24"/>
  <c r="P266" i="24" s="1" a="1"/>
  <c r="P266" i="24" s="1"/>
  <c r="P265" i="24" a="1"/>
  <c r="P265" i="24" s="1"/>
  <c r="O265" i="24" a="1"/>
  <c r="O265" i="24" s="1"/>
  <c r="N265" i="24" a="1"/>
  <c r="N265" i="24" s="1"/>
  <c r="K265" i="24"/>
  <c r="G265" i="24"/>
  <c r="O264" i="24" a="1"/>
  <c r="O264" i="24" s="1"/>
  <c r="N264" i="24" a="1"/>
  <c r="N264" i="24" s="1"/>
  <c r="K264" i="24"/>
  <c r="G264" i="24"/>
  <c r="P264" i="24" s="1" a="1"/>
  <c r="P264" i="24" s="1"/>
  <c r="O263" i="24" a="1"/>
  <c r="O263" i="24" s="1"/>
  <c r="N263" i="24" a="1"/>
  <c r="N263" i="24" s="1"/>
  <c r="K263" i="24"/>
  <c r="G263" i="24"/>
  <c r="P263" i="24" s="1" a="1"/>
  <c r="P263" i="24" s="1"/>
  <c r="O262" i="24" a="1"/>
  <c r="O262" i="24" s="1"/>
  <c r="N262" i="24"/>
  <c r="N262" i="24" a="1"/>
  <c r="K262" i="24"/>
  <c r="G262" i="24"/>
  <c r="P262" i="24" s="1" a="1"/>
  <c r="P262" i="24" s="1"/>
  <c r="O261" i="24" a="1"/>
  <c r="O261" i="24" s="1"/>
  <c r="N261" i="24" a="1"/>
  <c r="N261" i="24" s="1"/>
  <c r="K261" i="24"/>
  <c r="G261" i="24"/>
  <c r="P261" i="24" s="1" a="1"/>
  <c r="P261" i="24" s="1"/>
  <c r="O260" i="24" a="1"/>
  <c r="O260" i="24" s="1"/>
  <c r="N260" i="24" a="1"/>
  <c r="N260" i="24" s="1"/>
  <c r="K260" i="24"/>
  <c r="G260" i="24"/>
  <c r="P260" i="24" s="1" a="1"/>
  <c r="P260" i="24" s="1"/>
  <c r="P259" i="24" a="1"/>
  <c r="P259" i="24" s="1"/>
  <c r="O259" i="24" a="1"/>
  <c r="O259" i="24" s="1"/>
  <c r="N259" i="24" a="1"/>
  <c r="N259" i="24" s="1"/>
  <c r="K259" i="24"/>
  <c r="G259" i="24"/>
  <c r="O258" i="24" a="1"/>
  <c r="O258" i="24" s="1"/>
  <c r="N258" i="24" a="1"/>
  <c r="N258" i="24" s="1"/>
  <c r="K258" i="24"/>
  <c r="G258" i="24"/>
  <c r="P258" i="24" s="1" a="1"/>
  <c r="P258" i="24" s="1"/>
  <c r="P257" i="24" a="1"/>
  <c r="P257" i="24" s="1"/>
  <c r="O257" i="24" a="1"/>
  <c r="O257" i="24" s="1"/>
  <c r="N257" i="24" a="1"/>
  <c r="N257" i="24" s="1"/>
  <c r="K257" i="24"/>
  <c r="G257" i="24"/>
  <c r="O256" i="24" a="1"/>
  <c r="O256" i="24" s="1"/>
  <c r="N256" i="24" a="1"/>
  <c r="N256" i="24" s="1"/>
  <c r="K256" i="24"/>
  <c r="G256" i="24"/>
  <c r="P256" i="24" s="1" a="1"/>
  <c r="P256" i="24" s="1"/>
  <c r="O255" i="24" a="1"/>
  <c r="O255" i="24" s="1"/>
  <c r="N255" i="24" a="1"/>
  <c r="N255" i="24" s="1"/>
  <c r="K255" i="24"/>
  <c r="G255" i="24"/>
  <c r="P255" i="24" s="1" a="1"/>
  <c r="P255" i="24" s="1"/>
  <c r="O254" i="24" a="1"/>
  <c r="O254" i="24" s="1"/>
  <c r="N254" i="24"/>
  <c r="N254" i="24" a="1"/>
  <c r="K254" i="24"/>
  <c r="G254" i="24"/>
  <c r="P254" i="24" s="1" a="1"/>
  <c r="P254" i="24" s="1"/>
  <c r="O253" i="24" a="1"/>
  <c r="O253" i="24" s="1"/>
  <c r="N253" i="24" a="1"/>
  <c r="N253" i="24" s="1"/>
  <c r="K253" i="24"/>
  <c r="G253" i="24"/>
  <c r="P253" i="24" s="1" a="1"/>
  <c r="P253" i="24" s="1"/>
  <c r="O252" i="24" a="1"/>
  <c r="O252" i="24" s="1"/>
  <c r="N252" i="24" a="1"/>
  <c r="N252" i="24" s="1"/>
  <c r="K252" i="24"/>
  <c r="G252" i="24"/>
  <c r="P252" i="24" s="1" a="1"/>
  <c r="P252" i="24" s="1"/>
  <c r="P251" i="24" a="1"/>
  <c r="P251" i="24" s="1"/>
  <c r="O251" i="24" a="1"/>
  <c r="O251" i="24" s="1"/>
  <c r="N251" i="24" a="1"/>
  <c r="N251" i="24" s="1"/>
  <c r="K251" i="24"/>
  <c r="G251" i="24"/>
  <c r="O250" i="24" a="1"/>
  <c r="O250" i="24" s="1"/>
  <c r="N250" i="24" a="1"/>
  <c r="N250" i="24" s="1"/>
  <c r="K250" i="24"/>
  <c r="G250" i="24"/>
  <c r="P250" i="24" s="1" a="1"/>
  <c r="P250" i="24" s="1"/>
  <c r="P249" i="24" a="1"/>
  <c r="P249" i="24" s="1"/>
  <c r="O249" i="24" a="1"/>
  <c r="O249" i="24" s="1"/>
  <c r="N249" i="24" a="1"/>
  <c r="N249" i="24" s="1"/>
  <c r="K249" i="24"/>
  <c r="G249" i="24"/>
  <c r="O248" i="24" a="1"/>
  <c r="O248" i="24" s="1"/>
  <c r="N248" i="24" a="1"/>
  <c r="N248" i="24" s="1"/>
  <c r="K248" i="24"/>
  <c r="G248" i="24"/>
  <c r="P248" i="24" s="1" a="1"/>
  <c r="P248" i="24" s="1"/>
  <c r="O247" i="24" a="1"/>
  <c r="O247" i="24" s="1"/>
  <c r="N247" i="24" a="1"/>
  <c r="N247" i="24" s="1"/>
  <c r="K247" i="24"/>
  <c r="G247" i="24"/>
  <c r="P247" i="24" s="1" a="1"/>
  <c r="P247" i="24" s="1"/>
  <c r="O246" i="24" a="1"/>
  <c r="O246" i="24" s="1"/>
  <c r="N246" i="24"/>
  <c r="N246" i="24" a="1"/>
  <c r="K246" i="24"/>
  <c r="G246" i="24"/>
  <c r="P246" i="24" s="1" a="1"/>
  <c r="P246" i="24" s="1"/>
  <c r="O245" i="24" a="1"/>
  <c r="O245" i="24" s="1"/>
  <c r="N245" i="24" a="1"/>
  <c r="N245" i="24" s="1"/>
  <c r="K245" i="24"/>
  <c r="G245" i="24"/>
  <c r="P245" i="24" s="1" a="1"/>
  <c r="P245" i="24" s="1"/>
  <c r="O244" i="24" a="1"/>
  <c r="O244" i="24" s="1"/>
  <c r="N244" i="24" a="1"/>
  <c r="N244" i="24" s="1"/>
  <c r="K244" i="24"/>
  <c r="G244" i="24"/>
  <c r="P244" i="24" s="1" a="1"/>
  <c r="P244" i="24" s="1"/>
  <c r="P243" i="24" a="1"/>
  <c r="P243" i="24" s="1"/>
  <c r="O243" i="24" a="1"/>
  <c r="O243" i="24" s="1"/>
  <c r="N243" i="24" a="1"/>
  <c r="N243" i="24" s="1"/>
  <c r="K243" i="24"/>
  <c r="G243" i="24"/>
  <c r="O242" i="24" a="1"/>
  <c r="O242" i="24" s="1"/>
  <c r="N242" i="24" a="1"/>
  <c r="N242" i="24" s="1"/>
  <c r="K242" i="24"/>
  <c r="G242" i="24"/>
  <c r="P242" i="24" s="1" a="1"/>
  <c r="P242" i="24" s="1"/>
  <c r="P241" i="24" a="1"/>
  <c r="P241" i="24" s="1"/>
  <c r="O241" i="24" a="1"/>
  <c r="O241" i="24" s="1"/>
  <c r="N241" i="24" a="1"/>
  <c r="N241" i="24" s="1"/>
  <c r="K241" i="24"/>
  <c r="G241" i="24"/>
  <c r="O240" i="24" a="1"/>
  <c r="O240" i="24" s="1"/>
  <c r="N240" i="24" a="1"/>
  <c r="N240" i="24" s="1"/>
  <c r="K240" i="24"/>
  <c r="G240" i="24"/>
  <c r="P240" i="24" s="1" a="1"/>
  <c r="P240" i="24" s="1"/>
  <c r="O239" i="24" a="1"/>
  <c r="O239" i="24" s="1"/>
  <c r="N239" i="24" a="1"/>
  <c r="N239" i="24" s="1"/>
  <c r="K239" i="24"/>
  <c r="G239" i="24"/>
  <c r="P239" i="24" s="1" a="1"/>
  <c r="P239" i="24" s="1"/>
  <c r="O238" i="24" a="1"/>
  <c r="O238" i="24" s="1"/>
  <c r="N238" i="24"/>
  <c r="N238" i="24" a="1"/>
  <c r="K238" i="24"/>
  <c r="G238" i="24"/>
  <c r="P238" i="24" s="1" a="1"/>
  <c r="P238" i="24" s="1"/>
  <c r="O237" i="24" a="1"/>
  <c r="O237" i="24" s="1"/>
  <c r="N237" i="24" a="1"/>
  <c r="N237" i="24" s="1"/>
  <c r="K237" i="24"/>
  <c r="G237" i="24"/>
  <c r="P237" i="24" s="1" a="1"/>
  <c r="P237" i="24" s="1"/>
  <c r="O236" i="24" a="1"/>
  <c r="O236" i="24" s="1"/>
  <c r="N236" i="24" a="1"/>
  <c r="N236" i="24" s="1"/>
  <c r="K236" i="24"/>
  <c r="G236" i="24"/>
  <c r="P236" i="24" s="1" a="1"/>
  <c r="P236" i="24" s="1"/>
  <c r="P235" i="24" a="1"/>
  <c r="P235" i="24" s="1"/>
  <c r="O235" i="24" a="1"/>
  <c r="O235" i="24" s="1"/>
  <c r="N235" i="24" a="1"/>
  <c r="N235" i="24" s="1"/>
  <c r="K235" i="24"/>
  <c r="G235" i="24"/>
  <c r="O234" i="24" a="1"/>
  <c r="O234" i="24" s="1"/>
  <c r="N234" i="24" a="1"/>
  <c r="N234" i="24" s="1"/>
  <c r="K234" i="24"/>
  <c r="G234" i="24"/>
  <c r="P234" i="24" s="1" a="1"/>
  <c r="P234" i="24" s="1"/>
  <c r="O233" i="24" a="1"/>
  <c r="O233" i="24" s="1"/>
  <c r="N233" i="24" a="1"/>
  <c r="N233" i="24" s="1"/>
  <c r="K233" i="24"/>
  <c r="G233" i="24"/>
  <c r="P233" i="24" s="1" a="1"/>
  <c r="P233" i="24" s="1"/>
  <c r="O232" i="24" a="1"/>
  <c r="O232" i="24" s="1"/>
  <c r="N232" i="24" a="1"/>
  <c r="N232" i="24" s="1"/>
  <c r="K232" i="24"/>
  <c r="G232" i="24"/>
  <c r="P232" i="24" s="1" a="1"/>
  <c r="P232" i="24" s="1"/>
  <c r="O231" i="24" a="1"/>
  <c r="O231" i="24" s="1"/>
  <c r="N231" i="24" a="1"/>
  <c r="N231" i="24" s="1"/>
  <c r="K231" i="24"/>
  <c r="G231" i="24"/>
  <c r="P231" i="24" s="1" a="1"/>
  <c r="P231" i="24" s="1"/>
  <c r="O230" i="24" a="1"/>
  <c r="O230" i="24" s="1"/>
  <c r="N230" i="24"/>
  <c r="N230" i="24" a="1"/>
  <c r="K230" i="24"/>
  <c r="G230" i="24"/>
  <c r="P230" i="24" s="1" a="1"/>
  <c r="P230" i="24" s="1"/>
  <c r="O229" i="24" a="1"/>
  <c r="O229" i="24" s="1"/>
  <c r="N229" i="24" a="1"/>
  <c r="N229" i="24" s="1"/>
  <c r="K229" i="24"/>
  <c r="G229" i="24"/>
  <c r="P229" i="24" s="1" a="1"/>
  <c r="P229" i="24" s="1"/>
  <c r="O228" i="24" a="1"/>
  <c r="O228" i="24" s="1"/>
  <c r="N228" i="24" a="1"/>
  <c r="N228" i="24" s="1"/>
  <c r="K228" i="24"/>
  <c r="G228" i="24"/>
  <c r="P228" i="24" s="1" a="1"/>
  <c r="P228" i="24" s="1"/>
  <c r="P227" i="24" a="1"/>
  <c r="P227" i="24" s="1"/>
  <c r="O227" i="24" a="1"/>
  <c r="O227" i="24" s="1"/>
  <c r="N227" i="24" a="1"/>
  <c r="N227" i="24" s="1"/>
  <c r="K227" i="24"/>
  <c r="G227" i="24"/>
  <c r="O226" i="24" a="1"/>
  <c r="O226" i="24" s="1"/>
  <c r="N226" i="24" a="1"/>
  <c r="N226" i="24" s="1"/>
  <c r="K226" i="24"/>
  <c r="G226" i="24"/>
  <c r="P226" i="24" s="1" a="1"/>
  <c r="P226" i="24" s="1"/>
  <c r="O225" i="24" a="1"/>
  <c r="O225" i="24" s="1"/>
  <c r="N225" i="24" a="1"/>
  <c r="N225" i="24" s="1"/>
  <c r="K225" i="24"/>
  <c r="G225" i="24"/>
  <c r="P225" i="24" s="1" a="1"/>
  <c r="P225" i="24" s="1"/>
  <c r="O224" i="24" a="1"/>
  <c r="O224" i="24" s="1"/>
  <c r="N224" i="24" a="1"/>
  <c r="N224" i="24" s="1"/>
  <c r="K224" i="24"/>
  <c r="G224" i="24"/>
  <c r="P224" i="24" s="1" a="1"/>
  <c r="P224" i="24" s="1"/>
  <c r="O223" i="24" a="1"/>
  <c r="O223" i="24" s="1"/>
  <c r="N223" i="24" a="1"/>
  <c r="N223" i="24" s="1"/>
  <c r="K223" i="24"/>
  <c r="G223" i="24"/>
  <c r="P223" i="24" s="1" a="1"/>
  <c r="P223" i="24" s="1"/>
  <c r="O222" i="24" a="1"/>
  <c r="O222" i="24" s="1"/>
  <c r="N222" i="24"/>
  <c r="N222" i="24" a="1"/>
  <c r="K222" i="24"/>
  <c r="G222" i="24"/>
  <c r="P222" i="24" s="1" a="1"/>
  <c r="P222" i="24" s="1"/>
  <c r="O221" i="24" a="1"/>
  <c r="O221" i="24" s="1"/>
  <c r="N221" i="24" a="1"/>
  <c r="N221" i="24" s="1"/>
  <c r="K221" i="24"/>
  <c r="G221" i="24"/>
  <c r="P221" i="24" s="1" a="1"/>
  <c r="P221" i="24" s="1"/>
  <c r="O220" i="24" a="1"/>
  <c r="O220" i="24" s="1"/>
  <c r="N220" i="24" a="1"/>
  <c r="N220" i="24" s="1"/>
  <c r="K220" i="24"/>
  <c r="G220" i="24"/>
  <c r="P220" i="24" s="1" a="1"/>
  <c r="P220" i="24" s="1"/>
  <c r="P219" i="24" a="1"/>
  <c r="P219" i="24" s="1"/>
  <c r="O219" i="24" a="1"/>
  <c r="O219" i="24" s="1"/>
  <c r="N219" i="24" a="1"/>
  <c r="N219" i="24" s="1"/>
  <c r="K219" i="24"/>
  <c r="G219" i="24"/>
  <c r="O218" i="24" a="1"/>
  <c r="O218" i="24" s="1"/>
  <c r="N218" i="24" a="1"/>
  <c r="N218" i="24" s="1"/>
  <c r="K218" i="24"/>
  <c r="G218" i="24"/>
  <c r="P218" i="24" s="1" a="1"/>
  <c r="P218" i="24" s="1"/>
  <c r="O217" i="24" a="1"/>
  <c r="O217" i="24" s="1"/>
  <c r="N217" i="24" a="1"/>
  <c r="N217" i="24" s="1"/>
  <c r="K217" i="24"/>
  <c r="G217" i="24"/>
  <c r="P217" i="24" s="1" a="1"/>
  <c r="P217" i="24" s="1"/>
  <c r="O216" i="24" a="1"/>
  <c r="O216" i="24" s="1"/>
  <c r="N216" i="24" a="1"/>
  <c r="N216" i="24" s="1"/>
  <c r="K216" i="24"/>
  <c r="G216" i="24"/>
  <c r="P216" i="24" s="1" a="1"/>
  <c r="P216" i="24" s="1"/>
  <c r="O215" i="24" a="1"/>
  <c r="O215" i="24" s="1"/>
  <c r="N215" i="24" a="1"/>
  <c r="N215" i="24" s="1"/>
  <c r="K215" i="24"/>
  <c r="G215" i="24"/>
  <c r="P215" i="24" s="1" a="1"/>
  <c r="P215" i="24" s="1"/>
  <c r="O214" i="24" a="1"/>
  <c r="O214" i="24" s="1"/>
  <c r="N214" i="24"/>
  <c r="N214" i="24" a="1"/>
  <c r="K214" i="24"/>
  <c r="G214" i="24"/>
  <c r="P214" i="24" s="1" a="1"/>
  <c r="P214" i="24" s="1"/>
  <c r="O213" i="24" a="1"/>
  <c r="O213" i="24" s="1"/>
  <c r="N213" i="24" a="1"/>
  <c r="N213" i="24" s="1"/>
  <c r="K213" i="24"/>
  <c r="G213" i="24"/>
  <c r="P213" i="24" s="1" a="1"/>
  <c r="P213" i="24" s="1"/>
  <c r="O212" i="24" a="1"/>
  <c r="O212" i="24" s="1"/>
  <c r="N212" i="24" a="1"/>
  <c r="N212" i="24" s="1"/>
  <c r="K212" i="24"/>
  <c r="G212" i="24"/>
  <c r="P212" i="24" s="1" a="1"/>
  <c r="P212" i="24" s="1"/>
  <c r="P211" i="24" a="1"/>
  <c r="P211" i="24" s="1"/>
  <c r="O211" i="24" a="1"/>
  <c r="O211" i="24" s="1"/>
  <c r="N211" i="24" a="1"/>
  <c r="N211" i="24" s="1"/>
  <c r="K211" i="24"/>
  <c r="G211" i="24"/>
  <c r="O210" i="24" a="1"/>
  <c r="O210" i="24" s="1"/>
  <c r="N210" i="24" a="1"/>
  <c r="N210" i="24" s="1"/>
  <c r="K210" i="24"/>
  <c r="G210" i="24"/>
  <c r="P210" i="24" s="1" a="1"/>
  <c r="P210" i="24" s="1"/>
  <c r="O209" i="24" a="1"/>
  <c r="O209" i="24" s="1"/>
  <c r="N209" i="24" a="1"/>
  <c r="N209" i="24" s="1"/>
  <c r="K209" i="24"/>
  <c r="G209" i="24"/>
  <c r="P209" i="24" s="1" a="1"/>
  <c r="P209" i="24" s="1"/>
  <c r="O208" i="24" a="1"/>
  <c r="O208" i="24" s="1"/>
  <c r="N208" i="24" a="1"/>
  <c r="N208" i="24" s="1"/>
  <c r="K208" i="24"/>
  <c r="G208" i="24"/>
  <c r="P208" i="24" s="1" a="1"/>
  <c r="P208" i="24" s="1"/>
  <c r="O207" i="24" a="1"/>
  <c r="O207" i="24" s="1"/>
  <c r="N207" i="24" a="1"/>
  <c r="N207" i="24" s="1"/>
  <c r="K207" i="24"/>
  <c r="G207" i="24"/>
  <c r="P207" i="24" s="1" a="1"/>
  <c r="P207" i="24" s="1"/>
  <c r="O206" i="24" a="1"/>
  <c r="O206" i="24" s="1"/>
  <c r="N206" i="24"/>
  <c r="N206" i="24" a="1"/>
  <c r="K206" i="24"/>
  <c r="G206" i="24"/>
  <c r="P206" i="24" s="1" a="1"/>
  <c r="P206" i="24" s="1"/>
  <c r="O205" i="24" a="1"/>
  <c r="O205" i="24" s="1"/>
  <c r="N205" i="24" a="1"/>
  <c r="N205" i="24" s="1"/>
  <c r="K205" i="24"/>
  <c r="G205" i="24"/>
  <c r="P205" i="24" s="1" a="1"/>
  <c r="P205" i="24" s="1"/>
  <c r="O204" i="24" a="1"/>
  <c r="O204" i="24" s="1"/>
  <c r="N204" i="24" a="1"/>
  <c r="N204" i="24" s="1"/>
  <c r="K204" i="24"/>
  <c r="G204" i="24"/>
  <c r="P204" i="24" s="1" a="1"/>
  <c r="P204" i="24" s="1"/>
  <c r="P203" i="24" a="1"/>
  <c r="P203" i="24" s="1"/>
  <c r="O203" i="24" a="1"/>
  <c r="O203" i="24" s="1"/>
  <c r="N203" i="24" a="1"/>
  <c r="N203" i="24" s="1"/>
  <c r="K203" i="24"/>
  <c r="G203" i="24"/>
  <c r="O202" i="24" a="1"/>
  <c r="O202" i="24" s="1"/>
  <c r="N202" i="24" a="1"/>
  <c r="N202" i="24" s="1"/>
  <c r="K202" i="24"/>
  <c r="G202" i="24"/>
  <c r="P202" i="24" s="1" a="1"/>
  <c r="P202" i="24" s="1"/>
  <c r="O201" i="24" a="1"/>
  <c r="O201" i="24" s="1"/>
  <c r="N201" i="24" a="1"/>
  <c r="N201" i="24" s="1"/>
  <c r="K201" i="24"/>
  <c r="G201" i="24"/>
  <c r="P201" i="24" s="1" a="1"/>
  <c r="P201" i="24" s="1"/>
  <c r="O200" i="24" a="1"/>
  <c r="O200" i="24" s="1"/>
  <c r="N200" i="24" a="1"/>
  <c r="N200" i="24" s="1"/>
  <c r="K200" i="24"/>
  <c r="G200" i="24"/>
  <c r="P200" i="24" s="1" a="1"/>
  <c r="P200" i="24" s="1"/>
  <c r="O199" i="24" a="1"/>
  <c r="O199" i="24" s="1"/>
  <c r="N199" i="24" a="1"/>
  <c r="N199" i="24" s="1"/>
  <c r="K199" i="24"/>
  <c r="G199" i="24"/>
  <c r="P199" i="24" s="1" a="1"/>
  <c r="P199" i="24" s="1"/>
  <c r="O198" i="24" a="1"/>
  <c r="O198" i="24" s="1"/>
  <c r="N198" i="24"/>
  <c r="N198" i="24" a="1"/>
  <c r="K198" i="24"/>
  <c r="G198" i="24"/>
  <c r="P198" i="24" s="1" a="1"/>
  <c r="P198" i="24" s="1"/>
  <c r="O197" i="24" a="1"/>
  <c r="O197" i="24" s="1"/>
  <c r="N197" i="24" a="1"/>
  <c r="N197" i="24" s="1"/>
  <c r="K197" i="24"/>
  <c r="G197" i="24"/>
  <c r="P197" i="24" s="1" a="1"/>
  <c r="P197" i="24" s="1"/>
  <c r="O196" i="24" a="1"/>
  <c r="O196" i="24" s="1"/>
  <c r="N196" i="24" a="1"/>
  <c r="N196" i="24" s="1"/>
  <c r="K196" i="24"/>
  <c r="G196" i="24"/>
  <c r="P196" i="24" s="1" a="1"/>
  <c r="P196" i="24" s="1"/>
  <c r="P195" i="24" a="1"/>
  <c r="P195" i="24" s="1"/>
  <c r="O195" i="24" a="1"/>
  <c r="O195" i="24" s="1"/>
  <c r="N195" i="24" a="1"/>
  <c r="N195" i="24" s="1"/>
  <c r="K195" i="24"/>
  <c r="G195" i="24"/>
  <c r="O194" i="24" a="1"/>
  <c r="O194" i="24" s="1"/>
  <c r="N194" i="24" a="1"/>
  <c r="N194" i="24" s="1"/>
  <c r="K194" i="24"/>
  <c r="G194" i="24"/>
  <c r="P194" i="24" s="1" a="1"/>
  <c r="P194" i="24" s="1"/>
  <c r="O193" i="24" a="1"/>
  <c r="O193" i="24" s="1"/>
  <c r="N193" i="24" a="1"/>
  <c r="N193" i="24" s="1"/>
  <c r="K193" i="24"/>
  <c r="G193" i="24"/>
  <c r="P193" i="24" s="1" a="1"/>
  <c r="P193" i="24" s="1"/>
  <c r="O192" i="24" a="1"/>
  <c r="O192" i="24" s="1"/>
  <c r="N192" i="24" a="1"/>
  <c r="N192" i="24" s="1"/>
  <c r="K192" i="24"/>
  <c r="G192" i="24"/>
  <c r="P192" i="24" s="1" a="1"/>
  <c r="P192" i="24" s="1"/>
  <c r="O191" i="24" a="1"/>
  <c r="O191" i="24" s="1"/>
  <c r="N191" i="24" a="1"/>
  <c r="N191" i="24" s="1"/>
  <c r="K191" i="24"/>
  <c r="G191" i="24"/>
  <c r="P191" i="24" s="1" a="1"/>
  <c r="P191" i="24" s="1"/>
  <c r="O190" i="24" a="1"/>
  <c r="O190" i="24" s="1"/>
  <c r="N190" i="24"/>
  <c r="N190" i="24" a="1"/>
  <c r="K190" i="24"/>
  <c r="G190" i="24"/>
  <c r="P190" i="24" s="1" a="1"/>
  <c r="P190" i="24" s="1"/>
  <c r="O189" i="24" a="1"/>
  <c r="O189" i="24" s="1"/>
  <c r="N189" i="24" a="1"/>
  <c r="N189" i="24" s="1"/>
  <c r="K189" i="24"/>
  <c r="G189" i="24"/>
  <c r="P189" i="24" s="1" a="1"/>
  <c r="P189" i="24" s="1"/>
  <c r="O188" i="24" a="1"/>
  <c r="O188" i="24" s="1"/>
  <c r="N188" i="24" a="1"/>
  <c r="N188" i="24" s="1"/>
  <c r="K188" i="24"/>
  <c r="G188" i="24"/>
  <c r="P188" i="24" s="1" a="1"/>
  <c r="P188" i="24" s="1"/>
  <c r="P187" i="24" a="1"/>
  <c r="P187" i="24" s="1"/>
  <c r="O187" i="24" a="1"/>
  <c r="O187" i="24" s="1"/>
  <c r="N187" i="24" a="1"/>
  <c r="N187" i="24" s="1"/>
  <c r="K187" i="24"/>
  <c r="G187" i="24"/>
  <c r="O186" i="24" a="1"/>
  <c r="O186" i="24" s="1"/>
  <c r="N186" i="24" a="1"/>
  <c r="N186" i="24" s="1"/>
  <c r="K186" i="24"/>
  <c r="G186" i="24"/>
  <c r="P186" i="24" s="1" a="1"/>
  <c r="P186" i="24" s="1"/>
  <c r="O185" i="24" a="1"/>
  <c r="O185" i="24" s="1"/>
  <c r="N185" i="24" a="1"/>
  <c r="N185" i="24" s="1"/>
  <c r="K185" i="24"/>
  <c r="G185" i="24"/>
  <c r="P185" i="24" s="1" a="1"/>
  <c r="P185" i="24" s="1"/>
  <c r="O184" i="24" a="1"/>
  <c r="O184" i="24" s="1"/>
  <c r="N184" i="24" a="1"/>
  <c r="N184" i="24" s="1"/>
  <c r="K184" i="24"/>
  <c r="G184" i="24"/>
  <c r="P184" i="24" s="1" a="1"/>
  <c r="P184" i="24" s="1"/>
  <c r="O183" i="24" a="1"/>
  <c r="O183" i="24" s="1"/>
  <c r="N183" i="24" a="1"/>
  <c r="N183" i="24" s="1"/>
  <c r="K183" i="24"/>
  <c r="G183" i="24"/>
  <c r="P183" i="24" s="1" a="1"/>
  <c r="P183" i="24" s="1"/>
  <c r="P182" i="24" a="1"/>
  <c r="P182" i="24" s="1"/>
  <c r="O182" i="24" a="1"/>
  <c r="O182" i="24" s="1"/>
  <c r="N182" i="24"/>
  <c r="N182" i="24" a="1"/>
  <c r="K182" i="24"/>
  <c r="P181" i="24" a="1"/>
  <c r="P181" i="24" s="1"/>
  <c r="O181" i="24" a="1"/>
  <c r="O181" i="24" s="1"/>
  <c r="N181" i="24"/>
  <c r="N181" i="24" a="1"/>
  <c r="K181" i="24"/>
  <c r="G181" i="24"/>
  <c r="O180" i="24" a="1"/>
  <c r="O180" i="24" s="1"/>
  <c r="N180" i="24" a="1"/>
  <c r="N180" i="24" s="1"/>
  <c r="K180" i="24"/>
  <c r="G180" i="24"/>
  <c r="P180" i="24" s="1" a="1"/>
  <c r="P180" i="24" s="1"/>
  <c r="P179" i="24" a="1"/>
  <c r="P179" i="24" s="1"/>
  <c r="O179" i="24" a="1"/>
  <c r="O179" i="24" s="1"/>
  <c r="N179" i="24" a="1"/>
  <c r="N179" i="24" s="1"/>
  <c r="K179" i="24"/>
  <c r="G179" i="24"/>
  <c r="O178" i="24"/>
  <c r="O178" i="24" a="1"/>
  <c r="N178" i="24"/>
  <c r="N178" i="24" a="1"/>
  <c r="K178" i="24"/>
  <c r="G178" i="24"/>
  <c r="P178" i="24" s="1" a="1"/>
  <c r="P178" i="24" s="1"/>
  <c r="P177" i="24" a="1"/>
  <c r="P177" i="24" s="1"/>
  <c r="O177" i="24" a="1"/>
  <c r="O177" i="24" s="1"/>
  <c r="N177" i="24" a="1"/>
  <c r="N177" i="24" s="1"/>
  <c r="K177" i="24"/>
  <c r="G177" i="24"/>
  <c r="P176" i="24" a="1"/>
  <c r="P176" i="24" s="1"/>
  <c r="O176" i="24" a="1"/>
  <c r="O176" i="24" s="1"/>
  <c r="N176" i="24" a="1"/>
  <c r="N176" i="24" s="1"/>
  <c r="K176" i="24"/>
  <c r="G176" i="24"/>
  <c r="P175" i="24" a="1"/>
  <c r="P175" i="24" s="1"/>
  <c r="O175" i="24" a="1"/>
  <c r="O175" i="24" s="1"/>
  <c r="N175" i="24" a="1"/>
  <c r="N175" i="24" s="1"/>
  <c r="K175" i="24"/>
  <c r="G175" i="24"/>
  <c r="P174" i="24" a="1"/>
  <c r="P174" i="24" s="1"/>
  <c r="O174" i="24" a="1"/>
  <c r="O174" i="24" s="1"/>
  <c r="N174" i="24"/>
  <c r="N174" i="24" a="1"/>
  <c r="K174" i="24"/>
  <c r="G174" i="24"/>
  <c r="O173" i="24" a="1"/>
  <c r="O173" i="24" s="1"/>
  <c r="N173" i="24" a="1"/>
  <c r="N173" i="24" s="1"/>
  <c r="K173" i="24"/>
  <c r="G173" i="24"/>
  <c r="P173" i="24" s="1" a="1"/>
  <c r="P173" i="24" s="1"/>
  <c r="O172" i="24" a="1"/>
  <c r="O172" i="24" s="1"/>
  <c r="N172" i="24" a="1"/>
  <c r="N172" i="24" s="1"/>
  <c r="K172" i="24"/>
  <c r="G172" i="24"/>
  <c r="P172" i="24" s="1" a="1"/>
  <c r="P172" i="24" s="1"/>
  <c r="P171" i="24" a="1"/>
  <c r="P171" i="24" s="1"/>
  <c r="O171" i="24"/>
  <c r="O171" i="24" a="1"/>
  <c r="N171" i="24"/>
  <c r="N171" i="24" a="1"/>
  <c r="K171" i="24"/>
  <c r="G171" i="24"/>
  <c r="P170" i="24" a="1"/>
  <c r="P170" i="24" s="1"/>
  <c r="O170" i="24" a="1"/>
  <c r="O170" i="24" s="1"/>
  <c r="N170" i="24" a="1"/>
  <c r="N170" i="24" s="1"/>
  <c r="K170" i="24"/>
  <c r="G170" i="24"/>
  <c r="P169" i="24" a="1"/>
  <c r="P169" i="24" s="1"/>
  <c r="O169" i="24"/>
  <c r="O169" i="24" a="1"/>
  <c r="N169" i="24" a="1"/>
  <c r="N169" i="24" s="1"/>
  <c r="K169" i="24"/>
  <c r="G169" i="24"/>
  <c r="O168" i="24" a="1"/>
  <c r="O168" i="24" s="1"/>
  <c r="N168" i="24" a="1"/>
  <c r="N168" i="24" s="1"/>
  <c r="K168" i="24"/>
  <c r="G168" i="24"/>
  <c r="P168" i="24" s="1" a="1"/>
  <c r="P168" i="24" s="1"/>
  <c r="O167" i="24"/>
  <c r="O167" i="24" a="1"/>
  <c r="N167" i="24" a="1"/>
  <c r="N167" i="24" s="1"/>
  <c r="K167" i="24"/>
  <c r="G167" i="24"/>
  <c r="P167" i="24" s="1" a="1"/>
  <c r="P167" i="24" s="1"/>
  <c r="P166" i="24" a="1"/>
  <c r="P166" i="24" s="1"/>
  <c r="O166" i="24"/>
  <c r="O166" i="24" a="1"/>
  <c r="N166" i="24"/>
  <c r="N166" i="24" a="1"/>
  <c r="K166" i="24"/>
  <c r="G166" i="24"/>
  <c r="P165" i="24" a="1"/>
  <c r="P165" i="24" s="1"/>
  <c r="O165" i="24" a="1"/>
  <c r="O165" i="24" s="1"/>
  <c r="N165" i="24"/>
  <c r="N165" i="24" a="1"/>
  <c r="K165" i="24"/>
  <c r="G165" i="24"/>
  <c r="P164" i="24" a="1"/>
  <c r="P164" i="24" s="1"/>
  <c r="O164" i="24"/>
  <c r="O164" i="24" a="1"/>
  <c r="N164" i="24" a="1"/>
  <c r="N164" i="24" s="1"/>
  <c r="K164" i="24"/>
  <c r="G164" i="24"/>
  <c r="O163" i="24" a="1"/>
  <c r="O163" i="24" s="1"/>
  <c r="N163" i="24" a="1"/>
  <c r="N163" i="24" s="1"/>
  <c r="K163" i="24"/>
  <c r="G163" i="24"/>
  <c r="P163" i="24" s="1" a="1"/>
  <c r="P163" i="24" s="1"/>
  <c r="O162" i="24" a="1"/>
  <c r="O162" i="24" s="1"/>
  <c r="N162" i="24"/>
  <c r="N162" i="24" a="1"/>
  <c r="K162" i="24"/>
  <c r="G162" i="24"/>
  <c r="P162" i="24" s="1" a="1"/>
  <c r="P162" i="24" s="1"/>
  <c r="P161" i="24" a="1"/>
  <c r="P161" i="24" s="1"/>
  <c r="O161" i="24" a="1"/>
  <c r="O161" i="24" s="1"/>
  <c r="N161" i="24" a="1"/>
  <c r="N161" i="24" s="1"/>
  <c r="K161" i="24"/>
  <c r="G161" i="24"/>
  <c r="O160" i="24" a="1"/>
  <c r="O160" i="24" s="1"/>
  <c r="N160" i="24" a="1"/>
  <c r="N160" i="24" s="1"/>
  <c r="K160" i="24"/>
  <c r="G160" i="24"/>
  <c r="P160" i="24" s="1" a="1"/>
  <c r="P160" i="24" s="1"/>
  <c r="P159" i="24" a="1"/>
  <c r="P159" i="24" s="1"/>
  <c r="O159" i="24" a="1"/>
  <c r="O159" i="24" s="1"/>
  <c r="N159" i="24" a="1"/>
  <c r="N159" i="24" s="1"/>
  <c r="K159" i="24"/>
  <c r="G159" i="24"/>
  <c r="P158" i="24" a="1"/>
  <c r="P158" i="24" s="1"/>
  <c r="O158" i="24" a="1"/>
  <c r="O158" i="24" s="1"/>
  <c r="N158" i="24"/>
  <c r="N158" i="24" a="1"/>
  <c r="K158" i="24"/>
  <c r="G158" i="24"/>
  <c r="P157" i="24" a="1"/>
  <c r="P157" i="24" s="1"/>
  <c r="O157" i="24" a="1"/>
  <c r="O157" i="24" s="1"/>
  <c r="N157" i="24" a="1"/>
  <c r="N157" i="24" s="1"/>
  <c r="K157" i="24"/>
  <c r="G157" i="24"/>
  <c r="P156" i="24" a="1"/>
  <c r="P156" i="24" s="1"/>
  <c r="O156" i="24"/>
  <c r="O156" i="24" a="1"/>
  <c r="N156" i="24" a="1"/>
  <c r="N156" i="24" s="1"/>
  <c r="K156" i="24"/>
  <c r="G156" i="24"/>
  <c r="O155" i="24" a="1"/>
  <c r="O155" i="24" s="1"/>
  <c r="N155" i="24" a="1"/>
  <c r="N155" i="24" s="1"/>
  <c r="K155" i="24"/>
  <c r="G155" i="24"/>
  <c r="P155" i="24" s="1" a="1"/>
  <c r="P155" i="24" s="1"/>
  <c r="P154" i="24" a="1"/>
  <c r="P154" i="24" s="1"/>
  <c r="O154" i="24"/>
  <c r="O154" i="24" a="1"/>
  <c r="N154" i="24" a="1"/>
  <c r="N154" i="24" s="1"/>
  <c r="K154" i="24"/>
  <c r="G154" i="24"/>
  <c r="P153" i="24" a="1"/>
  <c r="P153" i="24" s="1"/>
  <c r="O153" i="24" a="1"/>
  <c r="O153" i="24" s="1"/>
  <c r="N153" i="24"/>
  <c r="N153" i="24" a="1"/>
  <c r="K153" i="24"/>
  <c r="G153" i="24"/>
  <c r="P152" i="24" a="1"/>
  <c r="P152" i="24" s="1"/>
  <c r="O152" i="24" a="1"/>
  <c r="O152" i="24" s="1"/>
  <c r="N152" i="24"/>
  <c r="N152" i="24" a="1"/>
  <c r="K152" i="24"/>
  <c r="G152" i="24"/>
  <c r="P151" i="24" a="1"/>
  <c r="P151" i="24" s="1"/>
  <c r="O151" i="24"/>
  <c r="O151" i="24" a="1"/>
  <c r="N151" i="24" a="1"/>
  <c r="N151" i="24" s="1"/>
  <c r="K151" i="24"/>
  <c r="G151" i="24"/>
  <c r="P150" i="24" a="1"/>
  <c r="P150" i="24" s="1"/>
  <c r="O150" i="24" a="1"/>
  <c r="O150" i="24" s="1"/>
  <c r="N150" i="24"/>
  <c r="N150" i="24" a="1"/>
  <c r="K150" i="24"/>
  <c r="G150" i="24"/>
  <c r="P149" i="24" a="1"/>
  <c r="P149" i="24" s="1"/>
  <c r="O149" i="24" a="1"/>
  <c r="O149" i="24" s="1"/>
  <c r="N149" i="24" a="1"/>
  <c r="N149" i="24" s="1"/>
  <c r="K149" i="24"/>
  <c r="G149" i="24"/>
  <c r="O148" i="24" a="1"/>
  <c r="O148" i="24" s="1"/>
  <c r="N148" i="24" a="1"/>
  <c r="N148" i="24" s="1"/>
  <c r="K148" i="24"/>
  <c r="G148" i="24"/>
  <c r="P148" i="24" s="1" a="1"/>
  <c r="P148" i="24" s="1"/>
  <c r="O147" i="24" a="1"/>
  <c r="O147" i="24" s="1"/>
  <c r="N147" i="24" a="1"/>
  <c r="N147" i="24" s="1"/>
  <c r="K147" i="24"/>
  <c r="G147" i="24"/>
  <c r="P147" i="24" s="1" a="1"/>
  <c r="P147" i="24" s="1"/>
  <c r="P146" i="24" a="1"/>
  <c r="P146" i="24" s="1"/>
  <c r="O146" i="24" a="1"/>
  <c r="O146" i="24" s="1"/>
  <c r="N146" i="24" a="1"/>
  <c r="N146" i="24" s="1"/>
  <c r="K146" i="24"/>
  <c r="G146" i="24"/>
  <c r="P145" i="24" a="1"/>
  <c r="P145" i="24" s="1"/>
  <c r="O145" i="24" a="1"/>
  <c r="O145" i="24" s="1"/>
  <c r="N145" i="24" a="1"/>
  <c r="N145" i="24" s="1"/>
  <c r="K145" i="24"/>
  <c r="P144" i="24" a="1"/>
  <c r="P144" i="24" s="1"/>
  <c r="O144" i="24" a="1"/>
  <c r="O144" i="24" s="1"/>
  <c r="N144" i="24"/>
  <c r="N144" i="24" a="1"/>
  <c r="K144" i="24"/>
  <c r="G144" i="24"/>
  <c r="P143" i="24" a="1"/>
  <c r="P143" i="24" s="1"/>
  <c r="O143" i="24" a="1"/>
  <c r="O143" i="24" s="1"/>
  <c r="N143" i="24" a="1"/>
  <c r="N143" i="24" s="1"/>
  <c r="K143" i="24"/>
  <c r="G143" i="24"/>
  <c r="O142" i="24" a="1"/>
  <c r="O142" i="24" s="1"/>
  <c r="N142" i="24" a="1"/>
  <c r="N142" i="24" s="1"/>
  <c r="K142" i="24"/>
  <c r="G142" i="24"/>
  <c r="P142" i="24" s="1" a="1"/>
  <c r="P142" i="24" s="1"/>
  <c r="O141" i="24" a="1"/>
  <c r="O141" i="24" s="1"/>
  <c r="N141" i="24" a="1"/>
  <c r="N141" i="24" s="1"/>
  <c r="K141" i="24"/>
  <c r="G141" i="24"/>
  <c r="P141" i="24" s="1" a="1"/>
  <c r="P141" i="24" s="1"/>
  <c r="O140" i="24" a="1"/>
  <c r="O140" i="24" s="1"/>
  <c r="N140" i="24" a="1"/>
  <c r="N140" i="24" s="1"/>
  <c r="K140" i="24"/>
  <c r="G140" i="24"/>
  <c r="P140" i="24" s="1" a="1"/>
  <c r="P140" i="24" s="1"/>
  <c r="P139" i="24" a="1"/>
  <c r="P139" i="24" s="1"/>
  <c r="O139" i="24" a="1"/>
  <c r="O139" i="24" s="1"/>
  <c r="N139" i="24" a="1"/>
  <c r="N139" i="24" s="1"/>
  <c r="K139" i="24"/>
  <c r="G139" i="24"/>
  <c r="O138" i="24" a="1"/>
  <c r="O138" i="24" s="1"/>
  <c r="N138" i="24" a="1"/>
  <c r="N138" i="24" s="1"/>
  <c r="K138" i="24"/>
  <c r="G138" i="24"/>
  <c r="P138" i="24" s="1" a="1"/>
  <c r="P138" i="24" s="1"/>
  <c r="O137" i="24" a="1"/>
  <c r="O137" i="24" s="1"/>
  <c r="N137" i="24" a="1"/>
  <c r="N137" i="24" s="1"/>
  <c r="K137" i="24"/>
  <c r="G137" i="24"/>
  <c r="P137" i="24" s="1" a="1"/>
  <c r="P137" i="24" s="1"/>
  <c r="P136" i="24" a="1"/>
  <c r="P136" i="24" s="1"/>
  <c r="O136" i="24" a="1"/>
  <c r="O136" i="24" s="1"/>
  <c r="N136" i="24" a="1"/>
  <c r="N136" i="24" s="1"/>
  <c r="K136" i="24"/>
  <c r="G136" i="24"/>
  <c r="O135" i="24" a="1"/>
  <c r="O135" i="24" s="1"/>
  <c r="N135" i="24" a="1"/>
  <c r="N135" i="24" s="1"/>
  <c r="K135" i="24"/>
  <c r="G135" i="24"/>
  <c r="P135" i="24" s="1" a="1"/>
  <c r="P135" i="24" s="1"/>
  <c r="O134" i="24" a="1"/>
  <c r="O134" i="24" s="1"/>
  <c r="N134" i="24" a="1"/>
  <c r="N134" i="24" s="1"/>
  <c r="K134" i="24"/>
  <c r="G134" i="24"/>
  <c r="P134" i="24" s="1" a="1"/>
  <c r="P134" i="24" s="1"/>
  <c r="P133" i="24" a="1"/>
  <c r="P133" i="24" s="1"/>
  <c r="O133" i="24" a="1"/>
  <c r="O133" i="24" s="1"/>
  <c r="N133" i="24" a="1"/>
  <c r="N133" i="24" s="1"/>
  <c r="K133" i="24"/>
  <c r="G133" i="24"/>
  <c r="O132" i="24" a="1"/>
  <c r="O132" i="24" s="1"/>
  <c r="N132" i="24" a="1"/>
  <c r="N132" i="24" s="1"/>
  <c r="K132" i="24"/>
  <c r="G132" i="24"/>
  <c r="P132" i="24" s="1" a="1"/>
  <c r="P132" i="24" s="1"/>
  <c r="P131" i="24" a="1"/>
  <c r="P131" i="24" s="1"/>
  <c r="O131" i="24" a="1"/>
  <c r="O131" i="24" s="1"/>
  <c r="N131" i="24" a="1"/>
  <c r="N131" i="24" s="1"/>
  <c r="K131" i="24"/>
  <c r="G131" i="24"/>
  <c r="O130" i="24" a="1"/>
  <c r="O130" i="24" s="1"/>
  <c r="N130" i="24" a="1"/>
  <c r="N130" i="24" s="1"/>
  <c r="K130" i="24"/>
  <c r="G130" i="24"/>
  <c r="P130" i="24" s="1" a="1"/>
  <c r="P130" i="24" s="1"/>
  <c r="P129" i="24" a="1"/>
  <c r="P129" i="24" s="1"/>
  <c r="O129" i="24" a="1"/>
  <c r="O129" i="24" s="1"/>
  <c r="N129" i="24" a="1"/>
  <c r="N129" i="24" s="1"/>
  <c r="K129" i="24"/>
  <c r="G129" i="24"/>
  <c r="O128" i="24" a="1"/>
  <c r="O128" i="24" s="1"/>
  <c r="N128" i="24" a="1"/>
  <c r="N128" i="24" s="1"/>
  <c r="K128" i="24"/>
  <c r="G128" i="24"/>
  <c r="P128" i="24" s="1" a="1"/>
  <c r="P128" i="24" s="1"/>
  <c r="P127" i="24" a="1"/>
  <c r="P127" i="24" s="1"/>
  <c r="O127" i="24" a="1"/>
  <c r="O127" i="24" s="1"/>
  <c r="N127" i="24" a="1"/>
  <c r="N127" i="24" s="1"/>
  <c r="K127" i="24"/>
  <c r="G127" i="24"/>
  <c r="P126" i="24" a="1"/>
  <c r="P126" i="24" s="1"/>
  <c r="O126" i="24" a="1"/>
  <c r="O126" i="24" s="1"/>
  <c r="N126" i="24"/>
  <c r="N126" i="24" a="1"/>
  <c r="K126" i="24"/>
  <c r="G126" i="24"/>
  <c r="O125" i="24" a="1"/>
  <c r="O125" i="24" s="1"/>
  <c r="N125" i="24" a="1"/>
  <c r="N125" i="24" s="1"/>
  <c r="K125" i="24"/>
  <c r="G125" i="24"/>
  <c r="P125" i="24" s="1" a="1"/>
  <c r="P125" i="24" s="1"/>
  <c r="P124" i="24" a="1"/>
  <c r="P124" i="24" s="1"/>
  <c r="O124" i="24" a="1"/>
  <c r="O124" i="24" s="1"/>
  <c r="N124" i="24" a="1"/>
  <c r="N124" i="24" s="1"/>
  <c r="K124" i="24"/>
  <c r="G124" i="24"/>
  <c r="P123" i="24" a="1"/>
  <c r="P123" i="24" s="1"/>
  <c r="O123" i="24" a="1"/>
  <c r="O123" i="24" s="1"/>
  <c r="N123" i="24" a="1"/>
  <c r="N123" i="24" s="1"/>
  <c r="K123" i="24"/>
  <c r="G123" i="24"/>
  <c r="O122" i="24" a="1"/>
  <c r="O122" i="24" s="1"/>
  <c r="N122" i="24" a="1"/>
  <c r="N122" i="24" s="1"/>
  <c r="K122" i="24"/>
  <c r="G122" i="24"/>
  <c r="P122" i="24" s="1" a="1"/>
  <c r="P122" i="24" s="1"/>
  <c r="P121" i="24" a="1"/>
  <c r="P121" i="24" s="1"/>
  <c r="O121" i="24" a="1"/>
  <c r="O121" i="24" s="1"/>
  <c r="N121" i="24" a="1"/>
  <c r="N121" i="24" s="1"/>
  <c r="K121" i="24"/>
  <c r="G121" i="24"/>
  <c r="O120" i="24" a="1"/>
  <c r="O120" i="24" s="1"/>
  <c r="N120" i="24" a="1"/>
  <c r="N120" i="24" s="1"/>
  <c r="K120" i="24"/>
  <c r="G120" i="24"/>
  <c r="P120" i="24" s="1" a="1"/>
  <c r="P120" i="24" s="1"/>
  <c r="P119" i="24" a="1"/>
  <c r="P119" i="24" s="1"/>
  <c r="O119" i="24" a="1"/>
  <c r="O119" i="24" s="1"/>
  <c r="N119" i="24"/>
  <c r="N119" i="24" a="1"/>
  <c r="K119" i="24"/>
  <c r="G119" i="24"/>
  <c r="P118" i="24" a="1"/>
  <c r="P118" i="24" s="1"/>
  <c r="O118" i="24" a="1"/>
  <c r="O118" i="24" s="1"/>
  <c r="N118" i="24" a="1"/>
  <c r="N118" i="24" s="1"/>
  <c r="K118" i="24"/>
  <c r="G118" i="24"/>
  <c r="O117" i="24" a="1"/>
  <c r="O117" i="24" s="1"/>
  <c r="N117" i="24" a="1"/>
  <c r="N117" i="24" s="1"/>
  <c r="K117" i="24"/>
  <c r="G117" i="24"/>
  <c r="P117" i="24" s="1" a="1"/>
  <c r="P117" i="24" s="1"/>
  <c r="O116" i="24" a="1"/>
  <c r="O116" i="24" s="1"/>
  <c r="N116" i="24" a="1"/>
  <c r="N116" i="24" s="1"/>
  <c r="K116" i="24"/>
  <c r="G116" i="24"/>
  <c r="P116" i="24" s="1" a="1"/>
  <c r="P116" i="24" s="1"/>
  <c r="O115" i="24" a="1"/>
  <c r="O115" i="24" s="1"/>
  <c r="N115" i="24" a="1"/>
  <c r="N115" i="24" s="1"/>
  <c r="K115" i="24"/>
  <c r="G115" i="24"/>
  <c r="P115" i="24" s="1" a="1"/>
  <c r="P115" i="24" s="1"/>
  <c r="P114" i="24" a="1"/>
  <c r="P114" i="24" s="1"/>
  <c r="O114" i="24" a="1"/>
  <c r="O114" i="24" s="1"/>
  <c r="N114" i="24" a="1"/>
  <c r="N114" i="24" s="1"/>
  <c r="K114" i="24"/>
  <c r="G114" i="24"/>
  <c r="O113" i="24" a="1"/>
  <c r="O113" i="24" s="1"/>
  <c r="N113" i="24" a="1"/>
  <c r="N113" i="24" s="1"/>
  <c r="K113" i="24"/>
  <c r="G113" i="24"/>
  <c r="P113" i="24" s="1" a="1"/>
  <c r="P113" i="24" s="1"/>
  <c r="O112" i="24" a="1"/>
  <c r="O112" i="24" s="1"/>
  <c r="N112" i="24" a="1"/>
  <c r="N112" i="24" s="1"/>
  <c r="K112" i="24"/>
  <c r="G112" i="24"/>
  <c r="P112" i="24" s="1" a="1"/>
  <c r="P112" i="24" s="1"/>
  <c r="P111" i="24" a="1"/>
  <c r="P111" i="24" s="1"/>
  <c r="O111" i="24" a="1"/>
  <c r="O111" i="24" s="1"/>
  <c r="N111" i="24" a="1"/>
  <c r="N111" i="24" s="1"/>
  <c r="K111" i="24"/>
  <c r="G111" i="24"/>
  <c r="O110" i="24" a="1"/>
  <c r="O110" i="24" s="1"/>
  <c r="N110" i="24" a="1"/>
  <c r="N110" i="24" s="1"/>
  <c r="K110" i="24"/>
  <c r="G110" i="24"/>
  <c r="P110" i="24" s="1" a="1"/>
  <c r="P110" i="24" s="1"/>
  <c r="O109" i="24" a="1"/>
  <c r="O109" i="24" s="1"/>
  <c r="N109" i="24" a="1"/>
  <c r="N109" i="24" s="1"/>
  <c r="K109" i="24"/>
  <c r="G109" i="24"/>
  <c r="P109" i="24" s="1" a="1"/>
  <c r="P109" i="24" s="1"/>
  <c r="P108" i="24" a="1"/>
  <c r="P108" i="24" s="1"/>
  <c r="O108" i="24" a="1"/>
  <c r="O108" i="24" s="1"/>
  <c r="N108" i="24" a="1"/>
  <c r="N108" i="24" s="1"/>
  <c r="K108" i="24"/>
  <c r="G108" i="24"/>
  <c r="O107" i="24" a="1"/>
  <c r="O107" i="24" s="1"/>
  <c r="N107" i="24" a="1"/>
  <c r="N107" i="24" s="1"/>
  <c r="K107" i="24"/>
  <c r="G107" i="24"/>
  <c r="P107" i="24" s="1" a="1"/>
  <c r="P107" i="24" s="1"/>
  <c r="P106" i="24" a="1"/>
  <c r="P106" i="24" s="1"/>
  <c r="O106" i="24" a="1"/>
  <c r="O106" i="24" s="1"/>
  <c r="N106" i="24" a="1"/>
  <c r="N106" i="24" s="1"/>
  <c r="K106" i="24"/>
  <c r="G106" i="24"/>
  <c r="O105" i="24" a="1"/>
  <c r="O105" i="24" s="1"/>
  <c r="N105" i="24" a="1"/>
  <c r="N105" i="24" s="1"/>
  <c r="K105" i="24"/>
  <c r="G105" i="24"/>
  <c r="P105" i="24" s="1" a="1"/>
  <c r="P105" i="24" s="1"/>
  <c r="P104" i="24" a="1"/>
  <c r="P104" i="24" s="1"/>
  <c r="O104" i="24" a="1"/>
  <c r="O104" i="24" s="1"/>
  <c r="N104" i="24" a="1"/>
  <c r="N104" i="24" s="1"/>
  <c r="K104" i="24"/>
  <c r="G104" i="24"/>
  <c r="P103" i="24" a="1"/>
  <c r="P103" i="24" s="1"/>
  <c r="O103" i="24" a="1"/>
  <c r="O103" i="24" s="1"/>
  <c r="N103" i="24"/>
  <c r="N103" i="24" a="1"/>
  <c r="K103" i="24"/>
  <c r="G103" i="24"/>
  <c r="O102" i="24" a="1"/>
  <c r="O102" i="24" s="1"/>
  <c r="N102" i="24" a="1"/>
  <c r="N102" i="24" s="1"/>
  <c r="K102" i="24"/>
  <c r="G102" i="24"/>
  <c r="P102" i="24" s="1" a="1"/>
  <c r="P102" i="24" s="1"/>
  <c r="P101" i="24" a="1"/>
  <c r="P101" i="24" s="1"/>
  <c r="O101" i="24" a="1"/>
  <c r="O101" i="24" s="1"/>
  <c r="N101" i="24" a="1"/>
  <c r="N101" i="24" s="1"/>
  <c r="K101" i="24"/>
  <c r="G101" i="24"/>
  <c r="O100" i="24" a="1"/>
  <c r="O100" i="24" s="1"/>
  <c r="N100" i="24" a="1"/>
  <c r="N100" i="24" s="1"/>
  <c r="K100" i="24"/>
  <c r="G100" i="24"/>
  <c r="P100" i="24" s="1" a="1"/>
  <c r="P100" i="24" s="1"/>
  <c r="P99" i="24" a="1"/>
  <c r="P99" i="24" s="1"/>
  <c r="O99" i="24" a="1"/>
  <c r="O99" i="24" s="1"/>
  <c r="N99" i="24" a="1"/>
  <c r="N99" i="24" s="1"/>
  <c r="K99" i="24"/>
  <c r="G99" i="24"/>
  <c r="P98" i="24" a="1"/>
  <c r="P98" i="24" s="1"/>
  <c r="O98" i="24" a="1"/>
  <c r="O98" i="24" s="1"/>
  <c r="N98" i="24" a="1"/>
  <c r="N98" i="24" s="1"/>
  <c r="K98" i="24"/>
  <c r="G98" i="24"/>
  <c r="O97" i="24" a="1"/>
  <c r="O97" i="24" s="1"/>
  <c r="N97" i="24" a="1"/>
  <c r="N97" i="24" s="1"/>
  <c r="K97" i="24"/>
  <c r="G97" i="24"/>
  <c r="P97" i="24" s="1" a="1"/>
  <c r="P97" i="24" s="1"/>
  <c r="P96" i="24" a="1"/>
  <c r="P96" i="24" s="1"/>
  <c r="O96" i="24" a="1"/>
  <c r="O96" i="24" s="1"/>
  <c r="N96" i="24" a="1"/>
  <c r="N96" i="24" s="1"/>
  <c r="K96" i="24"/>
  <c r="O95" i="24" a="1"/>
  <c r="O95" i="24" s="1"/>
  <c r="N95" i="24" a="1"/>
  <c r="N95" i="24" s="1"/>
  <c r="K95" i="24"/>
  <c r="G95" i="24"/>
  <c r="P95" i="24" s="1" a="1"/>
  <c r="P95" i="24" s="1"/>
  <c r="O94" i="24" a="1"/>
  <c r="O94" i="24" s="1"/>
  <c r="N94" i="24"/>
  <c r="N94" i="24" a="1"/>
  <c r="K94" i="24"/>
  <c r="G94" i="24"/>
  <c r="P94" i="24" s="1" a="1"/>
  <c r="P94" i="24" s="1"/>
  <c r="O93" i="24" a="1"/>
  <c r="O93" i="24" s="1"/>
  <c r="N93" i="24" a="1"/>
  <c r="N93" i="24" s="1"/>
  <c r="K93" i="24"/>
  <c r="G93" i="24"/>
  <c r="P93" i="24" s="1" a="1"/>
  <c r="P93" i="24" s="1"/>
  <c r="O92" i="24" a="1"/>
  <c r="O92" i="24" s="1"/>
  <c r="N92" i="24" a="1"/>
  <c r="N92" i="24" s="1"/>
  <c r="K92" i="24"/>
  <c r="G92" i="24"/>
  <c r="P92" i="24" s="1" a="1"/>
  <c r="P92" i="24" s="1"/>
  <c r="O91" i="24" a="1"/>
  <c r="O91" i="24" s="1"/>
  <c r="N91" i="24" a="1"/>
  <c r="N91" i="24" s="1"/>
  <c r="K91" i="24"/>
  <c r="G91" i="24"/>
  <c r="P91" i="24" s="1" a="1"/>
  <c r="P91" i="24" s="1"/>
  <c r="O90" i="24" a="1"/>
  <c r="O90" i="24" s="1"/>
  <c r="N90" i="24" a="1"/>
  <c r="N90" i="24" s="1"/>
  <c r="K90" i="24"/>
  <c r="G90" i="24"/>
  <c r="P90" i="24" s="1" a="1"/>
  <c r="P90" i="24" s="1"/>
  <c r="O89" i="24" a="1"/>
  <c r="O89" i="24" s="1"/>
  <c r="N89" i="24" a="1"/>
  <c r="N89" i="24" s="1"/>
  <c r="K89" i="24"/>
  <c r="G89" i="24"/>
  <c r="P89" i="24" s="1" a="1"/>
  <c r="P89" i="24" s="1"/>
  <c r="O88" i="24" a="1"/>
  <c r="O88" i="24" s="1"/>
  <c r="N88" i="24" a="1"/>
  <c r="N88" i="24" s="1"/>
  <c r="K88" i="24"/>
  <c r="G88" i="24"/>
  <c r="P88" i="24" s="1" a="1"/>
  <c r="P88" i="24" s="1"/>
  <c r="O87" i="24" a="1"/>
  <c r="O87" i="24" s="1"/>
  <c r="N87" i="24" a="1"/>
  <c r="N87" i="24" s="1"/>
  <c r="K87" i="24"/>
  <c r="G87" i="24"/>
  <c r="P87" i="24" s="1" a="1"/>
  <c r="P87" i="24" s="1"/>
  <c r="O86" i="24" a="1"/>
  <c r="O86" i="24" s="1"/>
  <c r="N86" i="24" a="1"/>
  <c r="N86" i="24" s="1"/>
  <c r="K86" i="24"/>
  <c r="G86" i="24"/>
  <c r="P86" i="24" s="1" a="1"/>
  <c r="P86" i="24" s="1"/>
  <c r="O85" i="24" a="1"/>
  <c r="O85" i="24" s="1"/>
  <c r="N85" i="24" a="1"/>
  <c r="N85" i="24" s="1"/>
  <c r="K85" i="24"/>
  <c r="G85" i="24"/>
  <c r="P85" i="24" s="1" a="1"/>
  <c r="P85" i="24" s="1"/>
  <c r="O84" i="24" a="1"/>
  <c r="O84" i="24" s="1"/>
  <c r="N84" i="24" a="1"/>
  <c r="N84" i="24" s="1"/>
  <c r="K84" i="24"/>
  <c r="G84" i="24"/>
  <c r="P84" i="24" s="1" a="1"/>
  <c r="P84" i="24" s="1"/>
  <c r="O83" i="24" a="1"/>
  <c r="O83" i="24" s="1"/>
  <c r="N83" i="24" a="1"/>
  <c r="N83" i="24" s="1"/>
  <c r="K83" i="24"/>
  <c r="G83" i="24"/>
  <c r="P83" i="24" s="1" a="1"/>
  <c r="P83" i="24" s="1"/>
  <c r="O82" i="24" a="1"/>
  <c r="O82" i="24" s="1"/>
  <c r="N82" i="24" a="1"/>
  <c r="N82" i="24" s="1"/>
  <c r="K82" i="24"/>
  <c r="G82" i="24"/>
  <c r="P82" i="24" s="1" a="1"/>
  <c r="P82" i="24" s="1"/>
  <c r="O81" i="24" a="1"/>
  <c r="O81" i="24" s="1"/>
  <c r="N81" i="24" a="1"/>
  <c r="N81" i="24" s="1"/>
  <c r="K81" i="24"/>
  <c r="G81" i="24"/>
  <c r="P81" i="24" s="1" a="1"/>
  <c r="P81" i="24" s="1"/>
  <c r="O80" i="24" a="1"/>
  <c r="O80" i="24" s="1"/>
  <c r="N80" i="24" a="1"/>
  <c r="N80" i="24" s="1"/>
  <c r="K80" i="24"/>
  <c r="G80" i="24"/>
  <c r="P80" i="24" s="1" a="1"/>
  <c r="P80" i="24" s="1"/>
  <c r="O79" i="24" a="1"/>
  <c r="O79" i="24" s="1"/>
  <c r="N79" i="24"/>
  <c r="N79" i="24" a="1"/>
  <c r="K79" i="24"/>
  <c r="G79" i="24"/>
  <c r="P79" i="24" s="1" a="1"/>
  <c r="P79" i="24" s="1"/>
  <c r="O78" i="24" a="1"/>
  <c r="O78" i="24" s="1"/>
  <c r="N78" i="24" a="1"/>
  <c r="N78" i="24" s="1"/>
  <c r="K78" i="24"/>
  <c r="G78" i="24"/>
  <c r="P78" i="24" s="1" a="1"/>
  <c r="P78" i="24" s="1"/>
  <c r="O77" i="24" a="1"/>
  <c r="O77" i="24" s="1"/>
  <c r="N77" i="24" a="1"/>
  <c r="N77" i="24" s="1"/>
  <c r="K77" i="24"/>
  <c r="G77" i="24"/>
  <c r="P77" i="24" s="1" a="1"/>
  <c r="P77" i="24" s="1"/>
  <c r="O76" i="24" a="1"/>
  <c r="O76" i="24" s="1"/>
  <c r="N76" i="24" a="1"/>
  <c r="N76" i="24" s="1"/>
  <c r="K76" i="24"/>
  <c r="G76" i="24"/>
  <c r="P76" i="24" s="1" a="1"/>
  <c r="P76" i="24" s="1"/>
  <c r="O75" i="24" a="1"/>
  <c r="O75" i="24" s="1"/>
  <c r="N75" i="24"/>
  <c r="N75" i="24" a="1"/>
  <c r="K75" i="24"/>
  <c r="G75" i="24"/>
  <c r="P75" i="24" s="1" a="1"/>
  <c r="P75" i="24" s="1"/>
  <c r="O74" i="24" a="1"/>
  <c r="O74" i="24" s="1"/>
  <c r="N74" i="24" a="1"/>
  <c r="N74" i="24" s="1"/>
  <c r="K74" i="24"/>
  <c r="G74" i="24"/>
  <c r="P74" i="24" s="1" a="1"/>
  <c r="P74" i="24" s="1"/>
  <c r="O73" i="24" a="1"/>
  <c r="O73" i="24" s="1"/>
  <c r="N73" i="24" a="1"/>
  <c r="N73" i="24" s="1"/>
  <c r="K73" i="24"/>
  <c r="G73" i="24"/>
  <c r="P73" i="24" s="1" a="1"/>
  <c r="P73" i="24" s="1"/>
  <c r="O72" i="24" a="1"/>
  <c r="O72" i="24" s="1"/>
  <c r="N72" i="24" a="1"/>
  <c r="N72" i="24" s="1"/>
  <c r="K72" i="24"/>
  <c r="G72" i="24"/>
  <c r="P72" i="24" s="1" a="1"/>
  <c r="P72" i="24" s="1"/>
  <c r="O71" i="24" a="1"/>
  <c r="O71" i="24" s="1"/>
  <c r="N71" i="24"/>
  <c r="N71" i="24" a="1"/>
  <c r="K71" i="24"/>
  <c r="G71" i="24"/>
  <c r="P71" i="24" s="1" a="1"/>
  <c r="P71" i="24" s="1"/>
  <c r="O70" i="24" a="1"/>
  <c r="O70" i="24" s="1"/>
  <c r="N70" i="24" a="1"/>
  <c r="N70" i="24" s="1"/>
  <c r="K70" i="24"/>
  <c r="G70" i="24"/>
  <c r="P70" i="24" s="1" a="1"/>
  <c r="P70" i="24" s="1"/>
  <c r="O69" i="24" a="1"/>
  <c r="O69" i="24" s="1"/>
  <c r="N69" i="24" a="1"/>
  <c r="N69" i="24" s="1"/>
  <c r="K69" i="24"/>
  <c r="G69" i="24"/>
  <c r="P69" i="24" s="1" a="1"/>
  <c r="P69" i="24" s="1"/>
  <c r="O68" i="24" a="1"/>
  <c r="O68" i="24" s="1"/>
  <c r="N68" i="24" a="1"/>
  <c r="N68" i="24" s="1"/>
  <c r="K68" i="24"/>
  <c r="G68" i="24"/>
  <c r="P68" i="24" s="1" a="1"/>
  <c r="P68" i="24" s="1"/>
  <c r="O67" i="24" a="1"/>
  <c r="O67" i="24" s="1"/>
  <c r="N67" i="24" a="1"/>
  <c r="N67" i="24" s="1"/>
  <c r="K67" i="24"/>
  <c r="G67" i="24"/>
  <c r="P67" i="24" s="1" a="1"/>
  <c r="P67" i="24" s="1"/>
  <c r="O66" i="24" a="1"/>
  <c r="O66" i="24" s="1"/>
  <c r="N66" i="24" a="1"/>
  <c r="N66" i="24" s="1"/>
  <c r="K66" i="24"/>
  <c r="G66" i="24"/>
  <c r="P66" i="24" s="1" a="1"/>
  <c r="P66" i="24" s="1"/>
  <c r="O65" i="24" a="1"/>
  <c r="O65" i="24" s="1"/>
  <c r="N65" i="24" a="1"/>
  <c r="N65" i="24" s="1"/>
  <c r="K65" i="24"/>
  <c r="G65" i="24"/>
  <c r="P65" i="24" s="1" a="1"/>
  <c r="P65" i="24" s="1"/>
  <c r="O64" i="24" a="1"/>
  <c r="O64" i="24" s="1"/>
  <c r="N64" i="24"/>
  <c r="N64" i="24" a="1"/>
  <c r="K64" i="24"/>
  <c r="G64" i="24"/>
  <c r="P64" i="24" s="1" a="1"/>
  <c r="P64" i="24" s="1"/>
  <c r="O63" i="24" a="1"/>
  <c r="O63" i="24" s="1"/>
  <c r="N63" i="24"/>
  <c r="N63" i="24" a="1"/>
  <c r="K63" i="24"/>
  <c r="G63" i="24"/>
  <c r="P63" i="24" s="1" a="1"/>
  <c r="P63" i="24" s="1"/>
  <c r="O62" i="24" a="1"/>
  <c r="O62" i="24" s="1"/>
  <c r="N62" i="24" a="1"/>
  <c r="N62" i="24" s="1"/>
  <c r="K62" i="24"/>
  <c r="G62" i="24"/>
  <c r="P62" i="24" s="1" a="1"/>
  <c r="P62" i="24" s="1"/>
  <c r="O61" i="24" a="1"/>
  <c r="O61" i="24" s="1"/>
  <c r="N61" i="24"/>
  <c r="N61" i="24" a="1"/>
  <c r="K61" i="24"/>
  <c r="G61" i="24"/>
  <c r="P61" i="24" s="1" a="1"/>
  <c r="P61" i="24" s="1"/>
  <c r="O60" i="24" a="1"/>
  <c r="O60" i="24" s="1"/>
  <c r="N60" i="24" a="1"/>
  <c r="N60" i="24" s="1"/>
  <c r="K60" i="24"/>
  <c r="G60" i="24"/>
  <c r="P60" i="24" s="1" a="1"/>
  <c r="P60" i="24" s="1"/>
  <c r="O59" i="24" a="1"/>
  <c r="O59" i="24" s="1"/>
  <c r="N59" i="24" a="1"/>
  <c r="N59" i="24" s="1"/>
  <c r="K59" i="24"/>
  <c r="G59" i="24"/>
  <c r="P59" i="24" s="1" a="1"/>
  <c r="P59" i="24" s="1"/>
  <c r="O58" i="24" a="1"/>
  <c r="O58" i="24" s="1"/>
  <c r="N58" i="24" a="1"/>
  <c r="N58" i="24" s="1"/>
  <c r="K58" i="24"/>
  <c r="G58" i="24"/>
  <c r="P58" i="24" s="1" a="1"/>
  <c r="P58" i="24" s="1"/>
  <c r="O57" i="24" a="1"/>
  <c r="O57" i="24" s="1"/>
  <c r="N57" i="24" a="1"/>
  <c r="N57" i="24" s="1"/>
  <c r="K57" i="24"/>
  <c r="G57" i="24"/>
  <c r="P57" i="24" s="1" a="1"/>
  <c r="P57" i="24" s="1"/>
  <c r="O56" i="24" a="1"/>
  <c r="O56" i="24" s="1"/>
  <c r="N56" i="24" a="1"/>
  <c r="N56" i="24" s="1"/>
  <c r="K56" i="24"/>
  <c r="G56" i="24"/>
  <c r="P56" i="24" s="1" a="1"/>
  <c r="P56" i="24" s="1"/>
  <c r="O55" i="24" a="1"/>
  <c r="O55" i="24" s="1"/>
  <c r="N55" i="24"/>
  <c r="N55" i="24" a="1"/>
  <c r="K55" i="24"/>
  <c r="G55" i="24"/>
  <c r="P55" i="24" s="1" a="1"/>
  <c r="P55" i="24" s="1"/>
  <c r="O54" i="24" a="1"/>
  <c r="O54" i="24" s="1"/>
  <c r="N54" i="24" a="1"/>
  <c r="N54" i="24" s="1"/>
  <c r="K54" i="24"/>
  <c r="G54" i="24"/>
  <c r="P54" i="24" s="1" a="1"/>
  <c r="P54" i="24" s="1"/>
  <c r="O53" i="24" a="1"/>
  <c r="O53" i="24" s="1"/>
  <c r="N53" i="24" a="1"/>
  <c r="N53" i="24" s="1"/>
  <c r="K53" i="24"/>
  <c r="G53" i="24"/>
  <c r="P53" i="24" s="1" a="1"/>
  <c r="P53" i="24" s="1"/>
  <c r="O52" i="24" a="1"/>
  <c r="O52" i="24" s="1"/>
  <c r="N52" i="24" a="1"/>
  <c r="N52" i="24" s="1"/>
  <c r="K52" i="24"/>
  <c r="G52" i="24"/>
  <c r="P52" i="24" s="1" a="1"/>
  <c r="P52" i="24" s="1"/>
  <c r="O51" i="24" a="1"/>
  <c r="O51" i="24" s="1"/>
  <c r="N51" i="24" a="1"/>
  <c r="N51" i="24" s="1"/>
  <c r="K51" i="24"/>
  <c r="G51" i="24"/>
  <c r="P51" i="24" s="1" a="1"/>
  <c r="P51" i="24" s="1"/>
  <c r="O50" i="24" a="1"/>
  <c r="O50" i="24" s="1"/>
  <c r="N50" i="24" a="1"/>
  <c r="N50" i="24" s="1"/>
  <c r="K50" i="24"/>
  <c r="G50" i="24"/>
  <c r="P50" i="24" s="1" a="1"/>
  <c r="P50" i="24" s="1"/>
  <c r="O49" i="24" a="1"/>
  <c r="O49" i="24" s="1"/>
  <c r="N49" i="24" a="1"/>
  <c r="N49" i="24" s="1"/>
  <c r="K49" i="24"/>
  <c r="G49" i="24"/>
  <c r="P49" i="24" s="1" a="1"/>
  <c r="P49" i="24" s="1"/>
  <c r="O48" i="24" a="1"/>
  <c r="O48" i="24" s="1"/>
  <c r="N48" i="24"/>
  <c r="N48" i="24" a="1"/>
  <c r="K48" i="24"/>
  <c r="G48" i="24"/>
  <c r="P48" i="24" s="1" a="1"/>
  <c r="P48" i="24" s="1"/>
  <c r="O47" i="24" a="1"/>
  <c r="O47" i="24" s="1"/>
  <c r="N47" i="24" a="1"/>
  <c r="N47" i="24" s="1"/>
  <c r="K47" i="24"/>
  <c r="G47" i="24"/>
  <c r="P47" i="24" s="1" a="1"/>
  <c r="P47" i="24" s="1"/>
  <c r="O46" i="24" a="1"/>
  <c r="O46" i="24" s="1"/>
  <c r="N46" i="24" a="1"/>
  <c r="N46" i="24" s="1"/>
  <c r="K46" i="24"/>
  <c r="G46" i="24"/>
  <c r="P46" i="24" s="1" a="1"/>
  <c r="P46" i="24" s="1"/>
  <c r="O45" i="24" a="1"/>
  <c r="O45" i="24" s="1"/>
  <c r="N45" i="24" a="1"/>
  <c r="N45" i="24" s="1"/>
  <c r="K45" i="24"/>
  <c r="G45" i="24"/>
  <c r="P45" i="24" s="1" a="1"/>
  <c r="P45" i="24" s="1"/>
  <c r="O44" i="24" a="1"/>
  <c r="O44" i="24" s="1"/>
  <c r="N44" i="24" a="1"/>
  <c r="N44" i="24" s="1"/>
  <c r="K44" i="24"/>
  <c r="G44" i="24"/>
  <c r="P44" i="24" s="1" a="1"/>
  <c r="P44" i="24" s="1"/>
  <c r="O43" i="24" a="1"/>
  <c r="O43" i="24" s="1"/>
  <c r="N43" i="24" a="1"/>
  <c r="N43" i="24" s="1"/>
  <c r="K43" i="24"/>
  <c r="G43" i="24"/>
  <c r="P43" i="24" s="1" a="1"/>
  <c r="P43" i="24" s="1"/>
  <c r="O42" i="24" a="1"/>
  <c r="O42" i="24" s="1"/>
  <c r="N42" i="24" a="1"/>
  <c r="N42" i="24" s="1"/>
  <c r="K42" i="24"/>
  <c r="G42" i="24"/>
  <c r="P42" i="24" s="1" a="1"/>
  <c r="P42" i="24" s="1"/>
  <c r="O41" i="24" a="1"/>
  <c r="O41" i="24" s="1"/>
  <c r="N41" i="24" a="1"/>
  <c r="N41" i="24" s="1"/>
  <c r="K41" i="24"/>
  <c r="G41" i="24"/>
  <c r="P41" i="24" s="1" a="1"/>
  <c r="P41" i="24" s="1"/>
  <c r="O40" i="24" a="1"/>
  <c r="O40" i="24" s="1"/>
  <c r="N40" i="24" a="1"/>
  <c r="N40" i="24" s="1"/>
  <c r="K40" i="24"/>
  <c r="G40" i="24"/>
  <c r="P40" i="24" s="1" a="1"/>
  <c r="P40" i="24" s="1"/>
  <c r="O39" i="24" a="1"/>
  <c r="O39" i="24" s="1"/>
  <c r="N39" i="24"/>
  <c r="N39" i="24" a="1"/>
  <c r="K39" i="24"/>
  <c r="G39" i="24"/>
  <c r="P39" i="24" s="1" a="1"/>
  <c r="P39" i="24" s="1"/>
  <c r="O38" i="24" a="1"/>
  <c r="O38" i="24" s="1"/>
  <c r="N38" i="24" a="1"/>
  <c r="N38" i="24" s="1"/>
  <c r="K38" i="24"/>
  <c r="G38" i="24"/>
  <c r="P38" i="24" s="1" a="1"/>
  <c r="P38" i="24" s="1"/>
  <c r="O37" i="24" a="1"/>
  <c r="O37" i="24" s="1"/>
  <c r="N37" i="24" a="1"/>
  <c r="N37" i="24" s="1"/>
  <c r="K37" i="24"/>
  <c r="G37" i="24"/>
  <c r="P37" i="24" s="1" a="1"/>
  <c r="P37" i="24" s="1"/>
  <c r="O36" i="24" a="1"/>
  <c r="O36" i="24" s="1"/>
  <c r="N36" i="24" a="1"/>
  <c r="N36" i="24" s="1"/>
  <c r="K36" i="24"/>
  <c r="G36" i="24"/>
  <c r="P36" i="24" s="1" a="1"/>
  <c r="P36" i="24" s="1"/>
  <c r="O35" i="24" a="1"/>
  <c r="O35" i="24" s="1"/>
  <c r="N35" i="24" a="1"/>
  <c r="N35" i="24" s="1"/>
  <c r="K35" i="24"/>
  <c r="G35" i="24"/>
  <c r="P35" i="24" s="1" a="1"/>
  <c r="P35" i="24" s="1"/>
  <c r="O34" i="24" a="1"/>
  <c r="O34" i="24" s="1"/>
  <c r="N34" i="24" a="1"/>
  <c r="N34" i="24" s="1"/>
  <c r="K34" i="24"/>
  <c r="G34" i="24"/>
  <c r="P34" i="24" s="1" a="1"/>
  <c r="P34" i="24" s="1"/>
  <c r="O33" i="24" a="1"/>
  <c r="O33" i="24" s="1"/>
  <c r="N33" i="24" a="1"/>
  <c r="N33" i="24" s="1"/>
  <c r="K33" i="24"/>
  <c r="G33" i="24"/>
  <c r="P33" i="24" s="1" a="1"/>
  <c r="P33" i="24" s="1"/>
  <c r="O32" i="24" a="1"/>
  <c r="O32" i="24" s="1"/>
  <c r="N32" i="24"/>
  <c r="N32" i="24" a="1"/>
  <c r="K32" i="24"/>
  <c r="G32" i="24"/>
  <c r="P32" i="24" s="1" a="1"/>
  <c r="P32" i="24" s="1"/>
  <c r="O31" i="24" a="1"/>
  <c r="O31" i="24" s="1"/>
  <c r="N31" i="24" a="1"/>
  <c r="N31" i="24" s="1"/>
  <c r="K31" i="24"/>
  <c r="G31" i="24"/>
  <c r="P31" i="24" s="1" a="1"/>
  <c r="P31" i="24" s="1"/>
  <c r="O30" i="24" a="1"/>
  <c r="O30" i="24" s="1"/>
  <c r="N30" i="24" a="1"/>
  <c r="N30" i="24" s="1"/>
  <c r="K30" i="24"/>
  <c r="G30" i="24"/>
  <c r="P30" i="24" s="1" a="1"/>
  <c r="P30" i="24" s="1"/>
  <c r="O29" i="24" a="1"/>
  <c r="O29" i="24" s="1"/>
  <c r="N29" i="24"/>
  <c r="N29" i="24" a="1"/>
  <c r="K29" i="24"/>
  <c r="G29" i="24"/>
  <c r="P29" i="24" s="1" a="1"/>
  <c r="P29" i="24" s="1"/>
  <c r="O28" i="24" a="1"/>
  <c r="O28" i="24" s="1"/>
  <c r="N28" i="24" a="1"/>
  <c r="N28" i="24" s="1"/>
  <c r="K28" i="24"/>
  <c r="G28" i="24"/>
  <c r="P28" i="24" s="1" a="1"/>
  <c r="P28" i="24" s="1"/>
  <c r="O27" i="24" a="1"/>
  <c r="O27" i="24" s="1"/>
  <c r="N27" i="24" a="1"/>
  <c r="N27" i="24" s="1"/>
  <c r="K27" i="24"/>
  <c r="G27" i="24"/>
  <c r="P27" i="24" s="1" a="1"/>
  <c r="P27" i="24" s="1"/>
  <c r="O26" i="24" a="1"/>
  <c r="O26" i="24" s="1"/>
  <c r="N26" i="24" a="1"/>
  <c r="N26" i="24" s="1"/>
  <c r="K26" i="24"/>
  <c r="G26" i="24"/>
  <c r="P26" i="24" s="1" a="1"/>
  <c r="P26" i="24" s="1"/>
  <c r="O25" i="24" a="1"/>
  <c r="O25" i="24" s="1"/>
  <c r="N25" i="24" a="1"/>
  <c r="N25" i="24" s="1"/>
  <c r="K25" i="24"/>
  <c r="G25" i="24"/>
  <c r="P25" i="24" s="1" a="1"/>
  <c r="P25" i="24" s="1"/>
  <c r="O24" i="24" a="1"/>
  <c r="O24" i="24" s="1"/>
  <c r="N24" i="24" a="1"/>
  <c r="N24" i="24" s="1"/>
  <c r="K24" i="24"/>
  <c r="G24" i="24"/>
  <c r="P24" i="24" s="1" a="1"/>
  <c r="P24" i="24" s="1"/>
  <c r="O23" i="24" a="1"/>
  <c r="O23" i="24" s="1"/>
  <c r="N23" i="24" a="1"/>
  <c r="N23" i="24" s="1"/>
  <c r="K23" i="24"/>
  <c r="G23" i="24"/>
  <c r="P23" i="24" s="1" a="1"/>
  <c r="P23" i="24" s="1"/>
  <c r="O22" i="24" a="1"/>
  <c r="O22" i="24" s="1"/>
  <c r="N22" i="24" a="1"/>
  <c r="N22" i="24" s="1"/>
  <c r="K22" i="24"/>
  <c r="G22" i="24"/>
  <c r="P22" i="24" s="1" a="1"/>
  <c r="P22" i="24" s="1"/>
  <c r="O21" i="24" a="1"/>
  <c r="O21" i="24" s="1"/>
  <c r="N21" i="24" a="1"/>
  <c r="N21" i="24" s="1"/>
  <c r="K21" i="24"/>
  <c r="G21" i="24"/>
  <c r="P21" i="24" s="1" a="1"/>
  <c r="P21" i="24" s="1"/>
  <c r="P20" i="24" a="1"/>
  <c r="P20" i="24" s="1"/>
  <c r="O20" i="24" a="1"/>
  <c r="O20" i="24" s="1"/>
  <c r="N20" i="24" a="1"/>
  <c r="N20" i="24" s="1"/>
  <c r="K20" i="24"/>
  <c r="O19" i="24" a="1"/>
  <c r="O19" i="24" s="1"/>
  <c r="N19" i="24" a="1"/>
  <c r="N19" i="24" s="1"/>
  <c r="K19" i="24"/>
  <c r="G19" i="24"/>
  <c r="P19" i="24" s="1" a="1"/>
  <c r="P19" i="24" s="1"/>
  <c r="P18" i="24"/>
  <c r="O18" i="24" a="1"/>
  <c r="O18" i="24" s="1"/>
  <c r="N18" i="24"/>
  <c r="N18" i="24" a="1"/>
  <c r="K18" i="24"/>
  <c r="G18" i="24"/>
  <c r="P18" i="24" s="1" a="1"/>
  <c r="P17" i="24"/>
  <c r="O17" i="24" a="1"/>
  <c r="O17" i="24" s="1"/>
  <c r="N17" i="24"/>
  <c r="N17" i="24" a="1"/>
  <c r="K17" i="24"/>
  <c r="G17" i="24"/>
  <c r="P17" i="24" s="1" a="1"/>
  <c r="O16" i="24" a="1"/>
  <c r="O16" i="24" s="1"/>
  <c r="N16" i="24"/>
  <c r="N16" i="24" a="1"/>
  <c r="K16" i="24"/>
  <c r="G16" i="24"/>
  <c r="P16" i="24" s="1" a="1"/>
  <c r="P16" i="24" s="1"/>
  <c r="O15" i="24" a="1"/>
  <c r="O15" i="24" s="1"/>
  <c r="N15" i="24" a="1"/>
  <c r="N15" i="24" s="1"/>
  <c r="K15" i="24"/>
  <c r="G15" i="24"/>
  <c r="P15" i="24" s="1" a="1"/>
  <c r="P15" i="24" s="1"/>
  <c r="P14" i="24"/>
  <c r="O14" i="24" a="1"/>
  <c r="O14" i="24" s="1"/>
  <c r="N14" i="24" a="1"/>
  <c r="N14" i="24" s="1"/>
  <c r="K14" i="24"/>
  <c r="G14" i="24"/>
  <c r="P14" i="24" s="1" a="1"/>
  <c r="O13" i="24" a="1"/>
  <c r="O13" i="24" s="1"/>
  <c r="N13" i="24" a="1"/>
  <c r="N13" i="24" s="1"/>
  <c r="K13" i="24"/>
  <c r="G13" i="24"/>
  <c r="P13" i="24" s="1" a="1"/>
  <c r="P13" i="24" s="1"/>
  <c r="O12" i="24" a="1"/>
  <c r="O12" i="24" s="1"/>
  <c r="N12" i="24"/>
  <c r="N12" i="24" a="1"/>
  <c r="K12" i="24"/>
  <c r="G12" i="24"/>
  <c r="P12" i="24" s="1" a="1"/>
  <c r="P12" i="24" s="1"/>
  <c r="O11" i="24" a="1"/>
  <c r="O11" i="24" s="1"/>
  <c r="N11" i="24" a="1"/>
  <c r="N11" i="24" s="1"/>
  <c r="K11" i="24"/>
  <c r="G11" i="24"/>
  <c r="P11" i="24" s="1" a="1"/>
  <c r="P11" i="24" s="1"/>
  <c r="P10" i="24"/>
  <c r="O10" i="24" a="1"/>
  <c r="O10" i="24" s="1"/>
  <c r="N10" i="24" a="1"/>
  <c r="N10" i="24" s="1"/>
  <c r="K10" i="24"/>
  <c r="G10" i="24"/>
  <c r="P10" i="24" s="1" a="1"/>
  <c r="P9" i="24"/>
  <c r="O9" i="24" a="1"/>
  <c r="O9" i="24" s="1"/>
  <c r="N9" i="24"/>
  <c r="N9" i="24" a="1"/>
  <c r="K9" i="24"/>
  <c r="G9" i="24"/>
  <c r="P9" i="24" s="1" a="1"/>
  <c r="O8" i="24" a="1"/>
  <c r="O8" i="24" s="1"/>
  <c r="N8" i="24" a="1"/>
  <c r="N8" i="24" s="1"/>
  <c r="K8" i="24"/>
  <c r="G8" i="24"/>
  <c r="P8" i="24" s="1" a="1"/>
  <c r="P8" i="24" s="1"/>
  <c r="O7" i="24" a="1"/>
  <c r="O7" i="24" s="1"/>
  <c r="N7" i="24"/>
  <c r="N7" i="24" a="1"/>
  <c r="K7" i="24"/>
  <c r="G7" i="24"/>
  <c r="P7" i="24" s="1" a="1"/>
  <c r="P7" i="24" s="1"/>
  <c r="O6" i="24" a="1"/>
  <c r="O6" i="24" s="1"/>
  <c r="N6" i="24" a="1"/>
  <c r="N6" i="24" s="1"/>
  <c r="K6" i="24"/>
  <c r="G6" i="24"/>
  <c r="P6" i="24" s="1" a="1"/>
  <c r="P6" i="24" s="1"/>
  <c r="O5" i="24" a="1"/>
  <c r="O5" i="24" s="1"/>
  <c r="N5" i="24" a="1"/>
  <c r="N5" i="24" s="1"/>
  <c r="K5" i="24"/>
  <c r="G5" i="24"/>
  <c r="P5" i="24" s="1" a="1"/>
  <c r="P5" i="24" s="1"/>
  <c r="O4" i="24" a="1"/>
  <c r="O4" i="24" s="1"/>
  <c r="N4" i="24" a="1"/>
  <c r="N4" i="24" s="1"/>
  <c r="K4" i="24"/>
  <c r="G4" i="24"/>
  <c r="P4" i="24" s="1" a="1"/>
  <c r="P4" i="24" s="1"/>
  <c r="P3" i="24" a="1"/>
  <c r="P3" i="24" s="1"/>
  <c r="O3" i="24" a="1"/>
  <c r="O3" i="24" s="1"/>
  <c r="N3" i="24" a="1"/>
  <c r="N3" i="24" s="1"/>
  <c r="K3" i="24"/>
  <c r="B1" i="23" l="1"/>
  <c r="B4" i="23" s="1"/>
  <c r="B1" i="22"/>
  <c r="B3" i="22" s="1"/>
  <c r="B35" i="22" s="1"/>
  <c r="B1" i="21"/>
  <c r="B1" i="20"/>
  <c r="B163" i="23"/>
  <c r="B162" i="23"/>
  <c r="B161" i="23"/>
  <c r="B160" i="23"/>
  <c r="B159" i="23"/>
  <c r="B158" i="23"/>
  <c r="B157" i="23"/>
  <c r="B156" i="23"/>
  <c r="B155" i="23"/>
  <c r="B154" i="23"/>
  <c r="B153" i="23"/>
  <c r="B152" i="23"/>
  <c r="B151" i="23"/>
  <c r="B150" i="23"/>
  <c r="B149" i="23"/>
  <c r="B148" i="23"/>
  <c r="B147" i="23"/>
  <c r="B146" i="23"/>
  <c r="B145" i="23"/>
  <c r="B144" i="23"/>
  <c r="B143" i="23"/>
  <c r="B142" i="23"/>
  <c r="B141" i="23"/>
  <c r="B140" i="23"/>
  <c r="B139" i="23"/>
  <c r="B138" i="23"/>
  <c r="B137" i="23"/>
  <c r="B136" i="23"/>
  <c r="B135" i="23"/>
  <c r="B134" i="23"/>
  <c r="B133" i="23"/>
  <c r="B132" i="23"/>
  <c r="B131" i="23"/>
  <c r="B130" i="23"/>
  <c r="B129" i="23"/>
  <c r="B128" i="23"/>
  <c r="B127" i="23"/>
  <c r="B126" i="23"/>
  <c r="B125" i="23"/>
  <c r="B124" i="23"/>
  <c r="B123" i="23"/>
  <c r="B122" i="23"/>
  <c r="B121" i="23"/>
  <c r="B120" i="23"/>
  <c r="B119" i="23"/>
  <c r="B118" i="23"/>
  <c r="B117" i="23"/>
  <c r="B116" i="23"/>
  <c r="B115" i="23"/>
  <c r="B114" i="23"/>
  <c r="B113" i="23"/>
  <c r="B112" i="23"/>
  <c r="B111" i="23"/>
  <c r="B110" i="23"/>
  <c r="B109" i="23"/>
  <c r="B108" i="23"/>
  <c r="B107" i="23"/>
  <c r="B106" i="23"/>
  <c r="B105" i="23"/>
  <c r="B104" i="23"/>
  <c r="B103" i="23"/>
  <c r="B102" i="23"/>
  <c r="B101" i="23"/>
  <c r="B100" i="23"/>
  <c r="B99" i="23"/>
  <c r="B98" i="23"/>
  <c r="B97" i="23"/>
  <c r="B96" i="23"/>
  <c r="B95" i="23"/>
  <c r="B94" i="23"/>
  <c r="B93" i="23"/>
  <c r="B92" i="23"/>
  <c r="B91" i="23"/>
  <c r="B90" i="23"/>
  <c r="B89" i="23"/>
  <c r="B88" i="23"/>
  <c r="B87" i="23"/>
  <c r="B86" i="23"/>
  <c r="B85" i="23"/>
  <c r="B84" i="23"/>
  <c r="B83" i="23"/>
  <c r="B82" i="23"/>
  <c r="B81" i="23"/>
  <c r="B80" i="23"/>
  <c r="B79" i="23"/>
  <c r="B78" i="23"/>
  <c r="B77" i="23"/>
  <c r="B76" i="23"/>
  <c r="B75" i="23"/>
  <c r="B74" i="23"/>
  <c r="B73" i="23"/>
  <c r="B72" i="23"/>
  <c r="B71" i="23"/>
  <c r="B70" i="23"/>
  <c r="B69" i="23"/>
  <c r="B68" i="23"/>
  <c r="B67" i="23"/>
  <c r="B66" i="23"/>
  <c r="B65" i="23"/>
  <c r="B64" i="23"/>
  <c r="B63" i="23"/>
  <c r="B62" i="23"/>
  <c r="B61" i="23"/>
  <c r="B60" i="23"/>
  <c r="B59" i="23"/>
  <c r="B58" i="23" a="1"/>
  <c r="B58" i="23" s="1"/>
  <c r="B57" i="23" a="1"/>
  <c r="B57" i="23" s="1"/>
  <c r="B56" i="23" a="1"/>
  <c r="B56" i="23" s="1"/>
  <c r="B55" i="23" a="1"/>
  <c r="B55" i="23" s="1"/>
  <c r="B54" i="23" a="1"/>
  <c r="B54" i="23" s="1"/>
  <c r="B53" i="23" a="1"/>
  <c r="B53" i="23" s="1"/>
  <c r="B52" i="23" a="1"/>
  <c r="B52" i="23" s="1"/>
  <c r="B51" i="23" a="1"/>
  <c r="B51" i="23" s="1"/>
  <c r="B50" i="23" a="1"/>
  <c r="B50" i="23" s="1"/>
  <c r="B49" i="23"/>
  <c r="B48" i="23"/>
  <c r="B47" i="23"/>
  <c r="B46" i="23"/>
  <c r="B45" i="23"/>
  <c r="B44" i="23"/>
  <c r="B43" i="23"/>
  <c r="B42" i="23"/>
  <c r="B41" i="23"/>
  <c r="B40" i="23"/>
  <c r="B38" i="23"/>
  <c r="B37" i="23"/>
  <c r="B32" i="23"/>
  <c r="B31" i="23"/>
  <c r="B30" i="23"/>
  <c r="B15" i="23"/>
  <c r="B14" i="23"/>
  <c r="B13" i="23"/>
  <c r="B12" i="23"/>
  <c r="B11" i="23"/>
  <c r="B163" i="22"/>
  <c r="B162" i="22"/>
  <c r="B161" i="22"/>
  <c r="B160" i="22"/>
  <c r="B159" i="22"/>
  <c r="B158" i="22"/>
  <c r="B157" i="22"/>
  <c r="B156" i="22"/>
  <c r="B155" i="22"/>
  <c r="B154" i="22"/>
  <c r="B153" i="22"/>
  <c r="B152" i="22"/>
  <c r="B151" i="22"/>
  <c r="B150" i="22"/>
  <c r="B149" i="22"/>
  <c r="B148" i="22"/>
  <c r="B147" i="22"/>
  <c r="B146" i="22"/>
  <c r="B145" i="22"/>
  <c r="B144" i="22"/>
  <c r="B143" i="22"/>
  <c r="B142" i="22"/>
  <c r="B141" i="22"/>
  <c r="B140" i="22"/>
  <c r="B139" i="22"/>
  <c r="B138" i="22"/>
  <c r="B137" i="22"/>
  <c r="B136" i="22"/>
  <c r="B135" i="22"/>
  <c r="B134" i="22"/>
  <c r="B133" i="22"/>
  <c r="B132" i="22"/>
  <c r="B131" i="22"/>
  <c r="B130" i="22"/>
  <c r="B129" i="22"/>
  <c r="B128" i="22"/>
  <c r="B127" i="22"/>
  <c r="B126" i="22"/>
  <c r="B125" i="22"/>
  <c r="B124" i="22"/>
  <c r="B123" i="22"/>
  <c r="B122" i="22"/>
  <c r="B121" i="22"/>
  <c r="B120" i="22"/>
  <c r="B119" i="22"/>
  <c r="B118" i="22"/>
  <c r="B117" i="22"/>
  <c r="B116" i="22"/>
  <c r="B115" i="22"/>
  <c r="B114" i="22"/>
  <c r="B113" i="22"/>
  <c r="B112" i="22"/>
  <c r="B111" i="22"/>
  <c r="B110" i="22"/>
  <c r="B109" i="22"/>
  <c r="B108" i="22"/>
  <c r="B107" i="22"/>
  <c r="B106" i="22"/>
  <c r="B105" i="22"/>
  <c r="B104" i="22"/>
  <c r="B103" i="22"/>
  <c r="B102" i="22"/>
  <c r="B101" i="22"/>
  <c r="B100" i="22"/>
  <c r="B99" i="22"/>
  <c r="B98" i="22"/>
  <c r="B97" i="22"/>
  <c r="B96" i="22"/>
  <c r="B95" i="22"/>
  <c r="B94" i="22"/>
  <c r="B93" i="22"/>
  <c r="B92" i="22"/>
  <c r="B91" i="22"/>
  <c r="B90" i="22"/>
  <c r="B89" i="22"/>
  <c r="B88" i="22"/>
  <c r="B87" i="22"/>
  <c r="B86" i="22"/>
  <c r="B85" i="22"/>
  <c r="B84" i="22"/>
  <c r="B83" i="22"/>
  <c r="B82" i="22"/>
  <c r="B81" i="22"/>
  <c r="B80" i="22"/>
  <c r="B79" i="22"/>
  <c r="B78" i="22"/>
  <c r="B77" i="22"/>
  <c r="B76" i="22"/>
  <c r="B75" i="22"/>
  <c r="B74" i="22"/>
  <c r="B73" i="22"/>
  <c r="B72" i="22"/>
  <c r="B71" i="22"/>
  <c r="B70" i="22"/>
  <c r="B69" i="22"/>
  <c r="B68" i="22"/>
  <c r="B67" i="22"/>
  <c r="B66" i="22"/>
  <c r="B65" i="22"/>
  <c r="B64" i="22"/>
  <c r="B63" i="22"/>
  <c r="B62" i="22"/>
  <c r="B61" i="22"/>
  <c r="B60" i="22"/>
  <c r="B59" i="22"/>
  <c r="B58" i="22" a="1"/>
  <c r="B58" i="22" s="1"/>
  <c r="B57" i="22" a="1"/>
  <c r="B57" i="22" s="1"/>
  <c r="B56" i="22" a="1"/>
  <c r="B56" i="22" s="1"/>
  <c r="B55" i="22"/>
  <c r="B55" i="22" a="1"/>
  <c r="B54" i="22" a="1"/>
  <c r="B54" i="22" s="1"/>
  <c r="B53" i="22" a="1"/>
  <c r="B53" i="22" s="1"/>
  <c r="B52" i="22" a="1"/>
  <c r="B52" i="22" s="1"/>
  <c r="B51" i="22" a="1"/>
  <c r="B51" i="22" s="1"/>
  <c r="B50" i="22" a="1"/>
  <c r="B50" i="22" s="1"/>
  <c r="B49" i="22"/>
  <c r="B48" i="22"/>
  <c r="B47" i="22"/>
  <c r="B46" i="22"/>
  <c r="B45" i="22"/>
  <c r="B44" i="22"/>
  <c r="B43" i="22"/>
  <c r="B42" i="22"/>
  <c r="B41" i="22"/>
  <c r="B40" i="22"/>
  <c r="B38" i="22"/>
  <c r="B37" i="22"/>
  <c r="B32" i="22"/>
  <c r="B31" i="22"/>
  <c r="B30" i="22"/>
  <c r="B15" i="22"/>
  <c r="B14" i="22"/>
  <c r="B13" i="22"/>
  <c r="B12" i="22"/>
  <c r="B11" i="22"/>
  <c r="B5" i="22"/>
  <c r="B9" i="22" s="1"/>
  <c r="B22" i="22" s="1"/>
  <c r="B163" i="21"/>
  <c r="B162" i="21"/>
  <c r="B161" i="21"/>
  <c r="B160" i="21"/>
  <c r="B159" i="21"/>
  <c r="B158" i="21"/>
  <c r="B157" i="21"/>
  <c r="B156" i="21"/>
  <c r="B155" i="21"/>
  <c r="B154" i="21"/>
  <c r="B153" i="21"/>
  <c r="B152" i="21"/>
  <c r="B151" i="21"/>
  <c r="B150" i="21"/>
  <c r="B149" i="21"/>
  <c r="B148" i="21"/>
  <c r="B147" i="21"/>
  <c r="B146" i="21"/>
  <c r="B145" i="21"/>
  <c r="B144" i="21"/>
  <c r="B143" i="21"/>
  <c r="B142" i="21"/>
  <c r="B141" i="21"/>
  <c r="B140" i="21"/>
  <c r="B139" i="21"/>
  <c r="B138" i="21"/>
  <c r="B137" i="21"/>
  <c r="B136" i="21"/>
  <c r="B135" i="21"/>
  <c r="B134" i="21"/>
  <c r="B133" i="21"/>
  <c r="B132" i="21"/>
  <c r="B131" i="21"/>
  <c r="B130" i="21"/>
  <c r="B129" i="21"/>
  <c r="B128" i="21"/>
  <c r="B127" i="21"/>
  <c r="B126" i="21"/>
  <c r="B125" i="21"/>
  <c r="B124" i="21"/>
  <c r="B123" i="21"/>
  <c r="B122" i="21"/>
  <c r="B121" i="21"/>
  <c r="B120" i="21"/>
  <c r="B119" i="21"/>
  <c r="B118" i="21"/>
  <c r="B117" i="21"/>
  <c r="B116" i="21"/>
  <c r="B115" i="21"/>
  <c r="B114" i="21"/>
  <c r="B113" i="21"/>
  <c r="B112" i="21"/>
  <c r="B111" i="21"/>
  <c r="B110" i="21"/>
  <c r="B109" i="21"/>
  <c r="B108" i="21"/>
  <c r="B107" i="21"/>
  <c r="B106" i="21"/>
  <c r="B105" i="21"/>
  <c r="B104" i="21"/>
  <c r="B103" i="21"/>
  <c r="B102" i="21"/>
  <c r="B101" i="21"/>
  <c r="B100" i="21"/>
  <c r="B99" i="21"/>
  <c r="B98" i="21"/>
  <c r="B97" i="21"/>
  <c r="B96" i="21"/>
  <c r="B95" i="21"/>
  <c r="B94" i="21"/>
  <c r="B93" i="21"/>
  <c r="B92" i="21"/>
  <c r="B91" i="21"/>
  <c r="B90" i="21"/>
  <c r="B89" i="21"/>
  <c r="B88" i="21"/>
  <c r="B87" i="21"/>
  <c r="B86" i="21"/>
  <c r="B85" i="21"/>
  <c r="B84" i="21"/>
  <c r="B83" i="21"/>
  <c r="B82" i="21"/>
  <c r="B81" i="21"/>
  <c r="B80" i="21"/>
  <c r="B79" i="21"/>
  <c r="B78" i="21"/>
  <c r="B77" i="21"/>
  <c r="B76" i="21"/>
  <c r="B75" i="21"/>
  <c r="B74" i="21"/>
  <c r="B73" i="21"/>
  <c r="B72" i="21"/>
  <c r="B71" i="21"/>
  <c r="B70" i="21"/>
  <c r="B69" i="21"/>
  <c r="B68" i="21"/>
  <c r="B67" i="21"/>
  <c r="B66" i="21"/>
  <c r="B65" i="21"/>
  <c r="B64" i="21"/>
  <c r="B63" i="21"/>
  <c r="B62" i="21"/>
  <c r="B61" i="21"/>
  <c r="B60" i="21"/>
  <c r="B59" i="21"/>
  <c r="B58" i="21" a="1"/>
  <c r="B58" i="21" s="1"/>
  <c r="B57" i="21" a="1"/>
  <c r="B57" i="21" s="1"/>
  <c r="B56" i="21" a="1"/>
  <c r="B56" i="21" s="1"/>
  <c r="B55" i="21" a="1"/>
  <c r="B55" i="21" s="1"/>
  <c r="B54" i="21" a="1"/>
  <c r="B54" i="21" s="1"/>
  <c r="B53" i="21" a="1"/>
  <c r="B53" i="21" s="1"/>
  <c r="B52" i="21" a="1"/>
  <c r="B52" i="21" s="1"/>
  <c r="B51" i="21" a="1"/>
  <c r="B51" i="21" s="1"/>
  <c r="B50" i="21" a="1"/>
  <c r="B50" i="21" s="1"/>
  <c r="B49" i="21"/>
  <c r="B48" i="21"/>
  <c r="B47" i="21"/>
  <c r="B46" i="21"/>
  <c r="B45" i="21"/>
  <c r="B44" i="21"/>
  <c r="B43" i="21"/>
  <c r="B42" i="21"/>
  <c r="B41" i="21"/>
  <c r="B40" i="21"/>
  <c r="B38" i="21"/>
  <c r="B37" i="21"/>
  <c r="B32" i="21"/>
  <c r="B31" i="21"/>
  <c r="B30" i="21"/>
  <c r="B15" i="21"/>
  <c r="B14" i="21"/>
  <c r="B13" i="21"/>
  <c r="B12" i="21"/>
  <c r="B11" i="21"/>
  <c r="B10" i="21"/>
  <c r="B163" i="20"/>
  <c r="B162" i="20"/>
  <c r="B161" i="20"/>
  <c r="B160" i="20"/>
  <c r="B159" i="20"/>
  <c r="B158" i="20"/>
  <c r="B157" i="20"/>
  <c r="B156" i="20"/>
  <c r="B155" i="20"/>
  <c r="B154" i="20"/>
  <c r="B153" i="20"/>
  <c r="B152" i="20"/>
  <c r="B151" i="20"/>
  <c r="B150" i="20"/>
  <c r="B149" i="20"/>
  <c r="B148" i="20"/>
  <c r="B147" i="20"/>
  <c r="B146" i="20"/>
  <c r="B145" i="20"/>
  <c r="B144" i="20"/>
  <c r="B143" i="20"/>
  <c r="B142" i="20"/>
  <c r="B141" i="20"/>
  <c r="B140" i="20"/>
  <c r="B139" i="20"/>
  <c r="B138" i="20"/>
  <c r="B137" i="20"/>
  <c r="B136" i="20"/>
  <c r="B135" i="20"/>
  <c r="B134" i="20"/>
  <c r="B133" i="20"/>
  <c r="B132" i="20"/>
  <c r="B131" i="20"/>
  <c r="B130" i="20"/>
  <c r="B129" i="20"/>
  <c r="B128" i="20"/>
  <c r="B127" i="20"/>
  <c r="B126" i="20"/>
  <c r="B125" i="20"/>
  <c r="B124" i="20"/>
  <c r="B123" i="20"/>
  <c r="B122" i="20"/>
  <c r="B121" i="20"/>
  <c r="B120" i="20"/>
  <c r="B119" i="20"/>
  <c r="B118" i="20"/>
  <c r="B117" i="20"/>
  <c r="B116" i="20"/>
  <c r="B115" i="20"/>
  <c r="B114" i="20"/>
  <c r="B113" i="20"/>
  <c r="B112" i="20"/>
  <c r="B111" i="20"/>
  <c r="B110" i="20"/>
  <c r="B109" i="20"/>
  <c r="B108" i="20"/>
  <c r="B107" i="20"/>
  <c r="B106" i="20"/>
  <c r="B105" i="20"/>
  <c r="B104" i="20"/>
  <c r="B103" i="20"/>
  <c r="B102" i="20"/>
  <c r="B101" i="20"/>
  <c r="B100" i="20"/>
  <c r="B99" i="20"/>
  <c r="B98" i="20"/>
  <c r="B97" i="20"/>
  <c r="B96" i="20"/>
  <c r="B95" i="20"/>
  <c r="B94" i="20"/>
  <c r="B93" i="20"/>
  <c r="B92" i="20"/>
  <c r="B91" i="20"/>
  <c r="B90" i="20"/>
  <c r="B89" i="20"/>
  <c r="B88" i="20"/>
  <c r="B87" i="20"/>
  <c r="B86" i="20"/>
  <c r="B85" i="20"/>
  <c r="B84" i="20"/>
  <c r="B83" i="20"/>
  <c r="B82" i="20"/>
  <c r="B81" i="20"/>
  <c r="B80" i="20"/>
  <c r="B79" i="20"/>
  <c r="B78" i="20"/>
  <c r="B77" i="20"/>
  <c r="B76" i="20"/>
  <c r="B75" i="20"/>
  <c r="B74" i="20"/>
  <c r="B73" i="20"/>
  <c r="B72" i="20"/>
  <c r="B71" i="20"/>
  <c r="B70" i="20"/>
  <c r="B69" i="20"/>
  <c r="B68" i="20"/>
  <c r="B67" i="20"/>
  <c r="B66" i="20"/>
  <c r="B65" i="20"/>
  <c r="B64" i="20"/>
  <c r="B63" i="20"/>
  <c r="B62" i="20"/>
  <c r="B61" i="20"/>
  <c r="B60" i="20"/>
  <c r="B59" i="20"/>
  <c r="B58" i="20" a="1"/>
  <c r="B58" i="20" s="1"/>
  <c r="B57" i="20" a="1"/>
  <c r="B57" i="20" s="1"/>
  <c r="B56" i="20" a="1"/>
  <c r="B56" i="20" s="1"/>
  <c r="B55" i="20" a="1"/>
  <c r="B55" i="20" s="1"/>
  <c r="B54" i="20" a="1"/>
  <c r="B54" i="20" s="1"/>
  <c r="B53" i="20" a="1"/>
  <c r="B53" i="20" s="1"/>
  <c r="B52" i="20" a="1"/>
  <c r="B52" i="20" s="1"/>
  <c r="B51" i="20" a="1"/>
  <c r="B51" i="20" s="1"/>
  <c r="B50" i="20" a="1"/>
  <c r="B50" i="20" s="1"/>
  <c r="B49" i="20"/>
  <c r="B48" i="20"/>
  <c r="B47" i="20"/>
  <c r="B46" i="20"/>
  <c r="B45" i="20"/>
  <c r="B44" i="20"/>
  <c r="B43" i="20"/>
  <c r="B42" i="20"/>
  <c r="B41" i="20"/>
  <c r="B40" i="20"/>
  <c r="B38" i="20"/>
  <c r="B37" i="20"/>
  <c r="B32" i="20"/>
  <c r="B31" i="20"/>
  <c r="B30" i="20"/>
  <c r="B15" i="20"/>
  <c r="B14" i="20"/>
  <c r="B13" i="20"/>
  <c r="B12" i="20"/>
  <c r="B11" i="20"/>
  <c r="B10" i="20"/>
  <c r="B27" i="20" s="1"/>
  <c r="B5" i="20"/>
  <c r="B9" i="20" s="1"/>
  <c r="B22" i="20" s="1"/>
  <c r="B3" i="20"/>
  <c r="B6" i="20"/>
  <c r="B37" i="5"/>
  <c r="B15" i="5"/>
  <c r="B11" i="5"/>
  <c r="B12" i="5"/>
  <c r="B13" i="5"/>
  <c r="B140" i="5"/>
  <c r="P20" i="1" a="1"/>
  <c r="P20" i="1" s="1"/>
  <c r="P96" i="1" a="1"/>
  <c r="P96" i="1" s="1"/>
  <c r="P145" i="1" a="1"/>
  <c r="P145" i="1" s="1"/>
  <c r="P182" i="1" a="1"/>
  <c r="P182" i="1" s="1"/>
  <c r="P294" i="1" a="1"/>
  <c r="P294" i="1" s="1"/>
  <c r="P61" i="1" a="1"/>
  <c r="P61" i="1" s="1"/>
  <c r="P23" i="1" a="1"/>
  <c r="P23" i="1" s="1"/>
  <c r="P77" i="1" a="1"/>
  <c r="P77" i="1" s="1"/>
  <c r="P3" i="1" a="1"/>
  <c r="P3" i="1" s="1"/>
  <c r="G8" i="1"/>
  <c r="P8" i="1" s="1" a="1"/>
  <c r="P8" i="1" s="1"/>
  <c r="G4" i="1"/>
  <c r="P4" i="1" s="1" a="1"/>
  <c r="P4" i="1" s="1"/>
  <c r="G5" i="1"/>
  <c r="P5" i="1" s="1" a="1"/>
  <c r="P5" i="1" s="1"/>
  <c r="J11" i="2"/>
  <c r="B16" i="5" s="1"/>
  <c r="B14" i="5"/>
  <c r="B2" i="3"/>
  <c r="B3" i="3"/>
  <c r="B4" i="3"/>
  <c r="B5" i="3"/>
  <c r="B1" i="3"/>
  <c r="B40" i="5"/>
  <c r="B41" i="5"/>
  <c r="B49" i="5"/>
  <c r="B67" i="5"/>
  <c r="B66" i="5"/>
  <c r="B65" i="5"/>
  <c r="B64" i="5"/>
  <c r="B63" i="5"/>
  <c r="B62" i="5"/>
  <c r="B61" i="5"/>
  <c r="B60" i="5"/>
  <c r="B59" i="5"/>
  <c r="B117" i="5"/>
  <c r="B118" i="5"/>
  <c r="B119" i="5"/>
  <c r="B120" i="5"/>
  <c r="B121" i="5"/>
  <c r="B122" i="5"/>
  <c r="B123" i="5"/>
  <c r="B124" i="5"/>
  <c r="B125" i="5"/>
  <c r="B126" i="5"/>
  <c r="B127" i="5"/>
  <c r="B116" i="5"/>
  <c r="B141" i="5"/>
  <c r="B142" i="5"/>
  <c r="B143" i="5"/>
  <c r="B144" i="5"/>
  <c r="B145" i="5"/>
  <c r="B146" i="5"/>
  <c r="B147" i="5"/>
  <c r="B148" i="5"/>
  <c r="B149" i="5"/>
  <c r="B150" i="5"/>
  <c r="B151" i="5"/>
  <c r="B129" i="5"/>
  <c r="B130" i="5"/>
  <c r="B131" i="5"/>
  <c r="B132" i="5"/>
  <c r="B133" i="5"/>
  <c r="B134" i="5"/>
  <c r="B135" i="5"/>
  <c r="B136" i="5"/>
  <c r="B137" i="5"/>
  <c r="B138" i="5"/>
  <c r="B139" i="5"/>
  <c r="B128" i="5"/>
  <c r="B1" i="5"/>
  <c r="B153" i="5"/>
  <c r="B154" i="5"/>
  <c r="B155" i="5"/>
  <c r="B156" i="5"/>
  <c r="B157" i="5"/>
  <c r="B158" i="5"/>
  <c r="B159" i="5"/>
  <c r="B160" i="5"/>
  <c r="B161" i="5"/>
  <c r="B162" i="5"/>
  <c r="B163" i="5"/>
  <c r="B152" i="5"/>
  <c r="B115" i="5"/>
  <c r="B114" i="5"/>
  <c r="B113" i="5"/>
  <c r="B112" i="5"/>
  <c r="B111" i="5"/>
  <c r="B110" i="5"/>
  <c r="B109" i="5"/>
  <c r="B108" i="5"/>
  <c r="B107" i="5"/>
  <c r="B106" i="5"/>
  <c r="B105" i="5"/>
  <c r="B104" i="5"/>
  <c r="B103" i="5"/>
  <c r="B102" i="5"/>
  <c r="B101" i="5"/>
  <c r="B100" i="5"/>
  <c r="B99" i="5"/>
  <c r="B98" i="5"/>
  <c r="B97" i="5"/>
  <c r="B96" i="5"/>
  <c r="B95" i="5"/>
  <c r="B94" i="5"/>
  <c r="B81" i="5"/>
  <c r="B82" i="5"/>
  <c r="B83" i="5"/>
  <c r="B84" i="5"/>
  <c r="B85" i="5"/>
  <c r="B86" i="5"/>
  <c r="B87" i="5"/>
  <c r="B88" i="5"/>
  <c r="B89" i="5"/>
  <c r="B90" i="5"/>
  <c r="B91" i="5"/>
  <c r="B80" i="5"/>
  <c r="B69" i="5"/>
  <c r="B70" i="5"/>
  <c r="B71" i="5"/>
  <c r="B72" i="5"/>
  <c r="B73" i="5"/>
  <c r="B74" i="5"/>
  <c r="B75" i="5"/>
  <c r="B76" i="5"/>
  <c r="B77" i="5"/>
  <c r="B78" i="5"/>
  <c r="B79" i="5"/>
  <c r="B68" i="5"/>
  <c r="B51" i="5" a="1"/>
  <c r="B51" i="5" s="1"/>
  <c r="B52" i="5" a="1"/>
  <c r="B52" i="5" s="1"/>
  <c r="B53" i="5" a="1"/>
  <c r="B53" i="5" s="1"/>
  <c r="B54" i="5" a="1"/>
  <c r="B54" i="5" s="1"/>
  <c r="B55" i="5" a="1"/>
  <c r="B55" i="5" s="1"/>
  <c r="B56" i="5" a="1"/>
  <c r="B56" i="5" s="1"/>
  <c r="B57" i="5" a="1"/>
  <c r="B57" i="5" s="1"/>
  <c r="B58" i="5" a="1"/>
  <c r="B58" i="5" s="1"/>
  <c r="B50" i="5" a="1"/>
  <c r="B50" i="5" s="1"/>
  <c r="B48" i="5"/>
  <c r="B47" i="5"/>
  <c r="B44" i="5"/>
  <c r="B45" i="5"/>
  <c r="B46" i="5"/>
  <c r="B43" i="5"/>
  <c r="B42" i="5"/>
  <c r="B38" i="5"/>
  <c r="G10" i="1"/>
  <c r="P10" i="1" s="1" a="1"/>
  <c r="P10" i="1" s="1"/>
  <c r="B32" i="5"/>
  <c r="B31" i="5"/>
  <c r="B7" i="3"/>
  <c r="B30" i="5"/>
  <c r="G6" i="1"/>
  <c r="P6" i="1" s="1" a="1"/>
  <c r="P6" i="1" s="1"/>
  <c r="G7" i="1"/>
  <c r="P7" i="1" s="1" a="1"/>
  <c r="P7" i="1" s="1"/>
  <c r="G9" i="1"/>
  <c r="P9" i="1" s="1" a="1"/>
  <c r="P9" i="1" s="1"/>
  <c r="G11" i="1"/>
  <c r="P11" i="1" s="1" a="1"/>
  <c r="P11" i="1" s="1"/>
  <c r="G12" i="1"/>
  <c r="P12" i="1" s="1" a="1"/>
  <c r="P12" i="1" s="1"/>
  <c r="G13" i="1"/>
  <c r="P13" i="1" s="1" a="1"/>
  <c r="P13" i="1" s="1"/>
  <c r="G14" i="1"/>
  <c r="P14" i="1" s="1" a="1"/>
  <c r="P14" i="1" s="1"/>
  <c r="G15" i="1"/>
  <c r="P15" i="1" s="1" a="1"/>
  <c r="P15" i="1" s="1"/>
  <c r="G16" i="1"/>
  <c r="P16" i="1" s="1" a="1"/>
  <c r="P16" i="1" s="1"/>
  <c r="G17" i="1"/>
  <c r="P17" i="1" s="1" a="1"/>
  <c r="P17" i="1" s="1"/>
  <c r="G18" i="1"/>
  <c r="P18" i="1" s="1" a="1"/>
  <c r="P18" i="1" s="1"/>
  <c r="G19" i="1"/>
  <c r="P19" i="1" s="1" a="1"/>
  <c r="P19" i="1" s="1"/>
  <c r="G21" i="1"/>
  <c r="P21" i="1" s="1" a="1"/>
  <c r="P21" i="1" s="1"/>
  <c r="G22" i="1"/>
  <c r="P22" i="1" s="1" a="1"/>
  <c r="P22" i="1" s="1"/>
  <c r="G23" i="1"/>
  <c r="G24" i="1"/>
  <c r="P24" i="1" s="1" a="1"/>
  <c r="P24" i="1" s="1"/>
  <c r="G25" i="1"/>
  <c r="P25" i="1" s="1" a="1"/>
  <c r="P25" i="1" s="1"/>
  <c r="G26" i="1"/>
  <c r="P26" i="1" s="1" a="1"/>
  <c r="P26" i="1" s="1"/>
  <c r="G27" i="1"/>
  <c r="P27" i="1" s="1" a="1"/>
  <c r="P27" i="1" s="1"/>
  <c r="G28" i="1"/>
  <c r="P28" i="1" s="1" a="1"/>
  <c r="P28" i="1" s="1"/>
  <c r="G29" i="1"/>
  <c r="P29" i="1" s="1" a="1"/>
  <c r="P29" i="1" s="1"/>
  <c r="G30" i="1"/>
  <c r="P30" i="1" s="1" a="1"/>
  <c r="P30" i="1" s="1"/>
  <c r="G31" i="1"/>
  <c r="P31" i="1" s="1" a="1"/>
  <c r="P31" i="1" s="1"/>
  <c r="G32" i="1"/>
  <c r="P32" i="1" s="1" a="1"/>
  <c r="P32" i="1" s="1"/>
  <c r="G33" i="1"/>
  <c r="P33" i="1" s="1" a="1"/>
  <c r="P33" i="1" s="1"/>
  <c r="G34" i="1"/>
  <c r="P34" i="1" s="1" a="1"/>
  <c r="P34" i="1" s="1"/>
  <c r="G35" i="1"/>
  <c r="P35" i="1" s="1" a="1"/>
  <c r="P35" i="1" s="1"/>
  <c r="G36" i="1"/>
  <c r="P36" i="1" s="1" a="1"/>
  <c r="P36" i="1" s="1"/>
  <c r="G37" i="1"/>
  <c r="P37" i="1" s="1" a="1"/>
  <c r="P37" i="1" s="1"/>
  <c r="G38" i="1"/>
  <c r="P38" i="1" s="1" a="1"/>
  <c r="P38" i="1" s="1"/>
  <c r="G39" i="1"/>
  <c r="P39" i="1" s="1" a="1"/>
  <c r="P39" i="1" s="1"/>
  <c r="G40" i="1"/>
  <c r="P40" i="1" s="1" a="1"/>
  <c r="P40" i="1" s="1"/>
  <c r="G41" i="1"/>
  <c r="P41" i="1" s="1" a="1"/>
  <c r="P41" i="1" s="1"/>
  <c r="G42" i="1"/>
  <c r="P42" i="1" s="1" a="1"/>
  <c r="P42" i="1" s="1"/>
  <c r="G43" i="1"/>
  <c r="P43" i="1" s="1" a="1"/>
  <c r="P43" i="1" s="1"/>
  <c r="G44" i="1"/>
  <c r="P44" i="1" s="1" a="1"/>
  <c r="P44" i="1" s="1"/>
  <c r="G45" i="1"/>
  <c r="P45" i="1" s="1" a="1"/>
  <c r="P45" i="1" s="1"/>
  <c r="G46" i="1"/>
  <c r="P46" i="1" s="1" a="1"/>
  <c r="P46" i="1" s="1"/>
  <c r="G47" i="1"/>
  <c r="P47" i="1" s="1" a="1"/>
  <c r="P47" i="1" s="1"/>
  <c r="G48" i="1"/>
  <c r="P48" i="1" s="1" a="1"/>
  <c r="P48" i="1" s="1"/>
  <c r="G49" i="1"/>
  <c r="P49" i="1" s="1" a="1"/>
  <c r="P49" i="1" s="1"/>
  <c r="G50" i="1"/>
  <c r="P50" i="1" s="1" a="1"/>
  <c r="P50" i="1" s="1"/>
  <c r="G51" i="1"/>
  <c r="P51" i="1" s="1" a="1"/>
  <c r="P51" i="1" s="1"/>
  <c r="G52" i="1"/>
  <c r="P52" i="1" s="1" a="1"/>
  <c r="P52" i="1" s="1"/>
  <c r="G53" i="1"/>
  <c r="P53" i="1" s="1" a="1"/>
  <c r="P53" i="1" s="1"/>
  <c r="G54" i="1"/>
  <c r="P54" i="1" s="1" a="1"/>
  <c r="P54" i="1" s="1"/>
  <c r="G55" i="1"/>
  <c r="P55" i="1" s="1" a="1"/>
  <c r="P55" i="1" s="1"/>
  <c r="G56" i="1"/>
  <c r="P56" i="1" s="1" a="1"/>
  <c r="P56" i="1" s="1"/>
  <c r="G57" i="1"/>
  <c r="P57" i="1" s="1" a="1"/>
  <c r="P57" i="1" s="1"/>
  <c r="G58" i="1"/>
  <c r="P58" i="1" s="1" a="1"/>
  <c r="P58" i="1" s="1"/>
  <c r="G59" i="1"/>
  <c r="P59" i="1" s="1" a="1"/>
  <c r="P59" i="1" s="1"/>
  <c r="G60" i="1"/>
  <c r="P60" i="1" s="1" a="1"/>
  <c r="P60" i="1" s="1"/>
  <c r="G61" i="1"/>
  <c r="G62" i="1"/>
  <c r="P62" i="1" s="1" a="1"/>
  <c r="P62" i="1" s="1"/>
  <c r="G63" i="1"/>
  <c r="P63" i="1" s="1" a="1"/>
  <c r="P63" i="1" s="1"/>
  <c r="G64" i="1"/>
  <c r="P64" i="1" s="1" a="1"/>
  <c r="P64" i="1" s="1"/>
  <c r="G65" i="1"/>
  <c r="P65" i="1" s="1" a="1"/>
  <c r="P65" i="1" s="1"/>
  <c r="G66" i="1"/>
  <c r="P66" i="1" s="1" a="1"/>
  <c r="P66" i="1" s="1"/>
  <c r="G67" i="1"/>
  <c r="P67" i="1" s="1" a="1"/>
  <c r="P67" i="1" s="1"/>
  <c r="G68" i="1"/>
  <c r="P68" i="1" s="1" a="1"/>
  <c r="P68" i="1" s="1"/>
  <c r="G69" i="1"/>
  <c r="P69" i="1" s="1" a="1"/>
  <c r="P69" i="1" s="1"/>
  <c r="G70" i="1"/>
  <c r="P70" i="1" s="1" a="1"/>
  <c r="P70" i="1" s="1"/>
  <c r="G71" i="1"/>
  <c r="P71" i="1" s="1" a="1"/>
  <c r="P71" i="1" s="1"/>
  <c r="G72" i="1"/>
  <c r="P72" i="1" s="1" a="1"/>
  <c r="P72" i="1" s="1"/>
  <c r="G73" i="1"/>
  <c r="P73" i="1" s="1" a="1"/>
  <c r="P73" i="1" s="1"/>
  <c r="G74" i="1"/>
  <c r="P74" i="1" s="1" a="1"/>
  <c r="P74" i="1" s="1"/>
  <c r="G75" i="1"/>
  <c r="P75" i="1" s="1" a="1"/>
  <c r="P75" i="1" s="1"/>
  <c r="G76" i="1"/>
  <c r="P76" i="1" s="1" a="1"/>
  <c r="P76" i="1" s="1"/>
  <c r="G77" i="1"/>
  <c r="G78" i="1"/>
  <c r="P78" i="1" s="1" a="1"/>
  <c r="P78" i="1" s="1"/>
  <c r="G79" i="1"/>
  <c r="P79" i="1" s="1" a="1"/>
  <c r="P79" i="1" s="1"/>
  <c r="G80" i="1"/>
  <c r="P80" i="1" s="1" a="1"/>
  <c r="P80" i="1" s="1"/>
  <c r="G81" i="1"/>
  <c r="P81" i="1" s="1" a="1"/>
  <c r="P81" i="1" s="1"/>
  <c r="G82" i="1"/>
  <c r="P82" i="1" s="1" a="1"/>
  <c r="P82" i="1" s="1"/>
  <c r="G83" i="1"/>
  <c r="P83" i="1" s="1" a="1"/>
  <c r="P83" i="1" s="1"/>
  <c r="G84" i="1"/>
  <c r="P84" i="1" s="1" a="1"/>
  <c r="P84" i="1" s="1"/>
  <c r="G85" i="1"/>
  <c r="P85" i="1" s="1" a="1"/>
  <c r="P85" i="1" s="1"/>
  <c r="G86" i="1"/>
  <c r="P86" i="1" s="1" a="1"/>
  <c r="P86" i="1" s="1"/>
  <c r="G87" i="1"/>
  <c r="P87" i="1" s="1" a="1"/>
  <c r="P87" i="1" s="1"/>
  <c r="G88" i="1"/>
  <c r="P88" i="1" s="1" a="1"/>
  <c r="P88" i="1" s="1"/>
  <c r="G89" i="1"/>
  <c r="P89" i="1" s="1" a="1"/>
  <c r="P89" i="1" s="1"/>
  <c r="G90" i="1"/>
  <c r="P90" i="1" s="1" a="1"/>
  <c r="P90" i="1" s="1"/>
  <c r="G91" i="1"/>
  <c r="P91" i="1" s="1" a="1"/>
  <c r="P91" i="1" s="1"/>
  <c r="G92" i="1"/>
  <c r="P92" i="1" s="1" a="1"/>
  <c r="P92" i="1" s="1"/>
  <c r="G93" i="1"/>
  <c r="P93" i="1" s="1" a="1"/>
  <c r="P93" i="1" s="1"/>
  <c r="G94" i="1"/>
  <c r="P94" i="1" s="1" a="1"/>
  <c r="P94" i="1" s="1"/>
  <c r="G95" i="1"/>
  <c r="P95" i="1" s="1" a="1"/>
  <c r="P95" i="1" s="1"/>
  <c r="G97" i="1"/>
  <c r="P97" i="1" s="1" a="1"/>
  <c r="P97" i="1" s="1"/>
  <c r="G98" i="1"/>
  <c r="P98" i="1" s="1" a="1"/>
  <c r="P98" i="1" s="1"/>
  <c r="G99" i="1"/>
  <c r="P99" i="1" s="1" a="1"/>
  <c r="P99" i="1" s="1"/>
  <c r="G100" i="1"/>
  <c r="P100" i="1" s="1" a="1"/>
  <c r="P100" i="1" s="1"/>
  <c r="G101" i="1"/>
  <c r="P101" i="1" s="1" a="1"/>
  <c r="P101" i="1" s="1"/>
  <c r="G102" i="1"/>
  <c r="P102" i="1" s="1" a="1"/>
  <c r="P102" i="1" s="1"/>
  <c r="G103" i="1"/>
  <c r="P103" i="1" s="1" a="1"/>
  <c r="P103" i="1" s="1"/>
  <c r="G104" i="1"/>
  <c r="P104" i="1" s="1" a="1"/>
  <c r="P104" i="1" s="1"/>
  <c r="G105" i="1"/>
  <c r="P105" i="1" s="1" a="1"/>
  <c r="P105" i="1" s="1"/>
  <c r="G106" i="1"/>
  <c r="P106" i="1" s="1" a="1"/>
  <c r="P106" i="1" s="1"/>
  <c r="G107" i="1"/>
  <c r="P107" i="1" s="1" a="1"/>
  <c r="P107" i="1" s="1"/>
  <c r="G108" i="1"/>
  <c r="P108" i="1" s="1" a="1"/>
  <c r="P108" i="1" s="1"/>
  <c r="G109" i="1"/>
  <c r="P109" i="1" s="1" a="1"/>
  <c r="P109" i="1" s="1"/>
  <c r="G110" i="1"/>
  <c r="P110" i="1" s="1" a="1"/>
  <c r="P110" i="1" s="1"/>
  <c r="G111" i="1"/>
  <c r="P111" i="1" s="1" a="1"/>
  <c r="P111" i="1" s="1"/>
  <c r="G112" i="1"/>
  <c r="P112" i="1" s="1" a="1"/>
  <c r="P112" i="1" s="1"/>
  <c r="G113" i="1"/>
  <c r="P113" i="1" s="1" a="1"/>
  <c r="P113" i="1" s="1"/>
  <c r="G114" i="1"/>
  <c r="P114" i="1" s="1" a="1"/>
  <c r="P114" i="1" s="1"/>
  <c r="G115" i="1"/>
  <c r="P115" i="1" s="1" a="1"/>
  <c r="P115" i="1" s="1"/>
  <c r="G116" i="1"/>
  <c r="P116" i="1" s="1" a="1"/>
  <c r="P116" i="1" s="1"/>
  <c r="G117" i="1"/>
  <c r="P117" i="1" s="1" a="1"/>
  <c r="P117" i="1" s="1"/>
  <c r="G118" i="1"/>
  <c r="P118" i="1" s="1" a="1"/>
  <c r="P118" i="1" s="1"/>
  <c r="G119" i="1"/>
  <c r="P119" i="1" s="1" a="1"/>
  <c r="P119" i="1" s="1"/>
  <c r="G120" i="1"/>
  <c r="P120" i="1" s="1" a="1"/>
  <c r="P120" i="1" s="1"/>
  <c r="G121" i="1"/>
  <c r="P121" i="1" s="1" a="1"/>
  <c r="P121" i="1" s="1"/>
  <c r="G122" i="1"/>
  <c r="P122" i="1" s="1" a="1"/>
  <c r="P122" i="1" s="1"/>
  <c r="G123" i="1"/>
  <c r="P123" i="1" s="1" a="1"/>
  <c r="P123" i="1" s="1"/>
  <c r="G124" i="1"/>
  <c r="P124" i="1" s="1" a="1"/>
  <c r="P124" i="1" s="1"/>
  <c r="G125" i="1"/>
  <c r="P125" i="1" s="1" a="1"/>
  <c r="P125" i="1" s="1"/>
  <c r="G126" i="1"/>
  <c r="P126" i="1" s="1" a="1"/>
  <c r="P126" i="1" s="1"/>
  <c r="G127" i="1"/>
  <c r="P127" i="1" s="1" a="1"/>
  <c r="P127" i="1" s="1"/>
  <c r="G128" i="1"/>
  <c r="P128" i="1" s="1" a="1"/>
  <c r="P128" i="1" s="1"/>
  <c r="G129" i="1"/>
  <c r="P129" i="1" s="1" a="1"/>
  <c r="P129" i="1" s="1"/>
  <c r="G130" i="1"/>
  <c r="P130" i="1" s="1" a="1"/>
  <c r="P130" i="1" s="1"/>
  <c r="G131" i="1"/>
  <c r="P131" i="1" s="1" a="1"/>
  <c r="P131" i="1" s="1"/>
  <c r="G132" i="1"/>
  <c r="P132" i="1" s="1" a="1"/>
  <c r="P132" i="1" s="1"/>
  <c r="G133" i="1"/>
  <c r="P133" i="1" s="1" a="1"/>
  <c r="P133" i="1" s="1"/>
  <c r="G134" i="1"/>
  <c r="P134" i="1" s="1" a="1"/>
  <c r="P134" i="1" s="1"/>
  <c r="G135" i="1"/>
  <c r="P135" i="1" s="1" a="1"/>
  <c r="P135" i="1" s="1"/>
  <c r="G136" i="1"/>
  <c r="P136" i="1" s="1" a="1"/>
  <c r="P136" i="1" s="1"/>
  <c r="G137" i="1"/>
  <c r="P137" i="1" s="1" a="1"/>
  <c r="P137" i="1" s="1"/>
  <c r="G138" i="1"/>
  <c r="P138" i="1" s="1" a="1"/>
  <c r="P138" i="1" s="1"/>
  <c r="G139" i="1"/>
  <c r="P139" i="1" s="1" a="1"/>
  <c r="P139" i="1" s="1"/>
  <c r="G140" i="1"/>
  <c r="P140" i="1" s="1" a="1"/>
  <c r="P140" i="1" s="1"/>
  <c r="G141" i="1"/>
  <c r="P141" i="1" s="1" a="1"/>
  <c r="P141" i="1" s="1"/>
  <c r="G142" i="1"/>
  <c r="P142" i="1" s="1" a="1"/>
  <c r="P142" i="1" s="1"/>
  <c r="G143" i="1"/>
  <c r="P143" i="1" s="1" a="1"/>
  <c r="P143" i="1" s="1"/>
  <c r="G144" i="1"/>
  <c r="P144" i="1" s="1" a="1"/>
  <c r="P144" i="1" s="1"/>
  <c r="G146" i="1"/>
  <c r="P146" i="1" s="1" a="1"/>
  <c r="P146" i="1" s="1"/>
  <c r="G147" i="1"/>
  <c r="P147" i="1" s="1" a="1"/>
  <c r="P147" i="1" s="1"/>
  <c r="G148" i="1"/>
  <c r="P148" i="1" s="1" a="1"/>
  <c r="P148" i="1" s="1"/>
  <c r="G149" i="1"/>
  <c r="P149" i="1" s="1" a="1"/>
  <c r="P149" i="1" s="1"/>
  <c r="G150" i="1"/>
  <c r="P150" i="1" s="1" a="1"/>
  <c r="P150" i="1" s="1"/>
  <c r="G151" i="1"/>
  <c r="P151" i="1" s="1" a="1"/>
  <c r="P151" i="1" s="1"/>
  <c r="G152" i="1"/>
  <c r="P152" i="1" s="1" a="1"/>
  <c r="P152" i="1" s="1"/>
  <c r="G153" i="1"/>
  <c r="P153" i="1" s="1" a="1"/>
  <c r="P153" i="1" s="1"/>
  <c r="G154" i="1"/>
  <c r="P154" i="1" s="1" a="1"/>
  <c r="P154" i="1" s="1"/>
  <c r="G155" i="1"/>
  <c r="P155" i="1" s="1" a="1"/>
  <c r="P155" i="1" s="1"/>
  <c r="G156" i="1"/>
  <c r="P156" i="1" s="1" a="1"/>
  <c r="P156" i="1" s="1"/>
  <c r="G157" i="1"/>
  <c r="P157" i="1" s="1" a="1"/>
  <c r="P157" i="1" s="1"/>
  <c r="G158" i="1"/>
  <c r="P158" i="1" s="1" a="1"/>
  <c r="P158" i="1" s="1"/>
  <c r="G159" i="1"/>
  <c r="P159" i="1" s="1" a="1"/>
  <c r="P159" i="1" s="1"/>
  <c r="G160" i="1"/>
  <c r="P160" i="1" s="1" a="1"/>
  <c r="P160" i="1" s="1"/>
  <c r="G161" i="1"/>
  <c r="P161" i="1" s="1" a="1"/>
  <c r="P161" i="1" s="1"/>
  <c r="G162" i="1"/>
  <c r="P162" i="1" s="1" a="1"/>
  <c r="P162" i="1" s="1"/>
  <c r="G163" i="1"/>
  <c r="P163" i="1" s="1" a="1"/>
  <c r="P163" i="1" s="1"/>
  <c r="G164" i="1"/>
  <c r="P164" i="1" s="1" a="1"/>
  <c r="P164" i="1" s="1"/>
  <c r="G165" i="1"/>
  <c r="P165" i="1" s="1" a="1"/>
  <c r="P165" i="1" s="1"/>
  <c r="G166" i="1"/>
  <c r="P166" i="1" s="1" a="1"/>
  <c r="P166" i="1" s="1"/>
  <c r="G167" i="1"/>
  <c r="P167" i="1" s="1" a="1"/>
  <c r="P167" i="1" s="1"/>
  <c r="G168" i="1"/>
  <c r="P168" i="1" s="1" a="1"/>
  <c r="P168" i="1" s="1"/>
  <c r="G169" i="1"/>
  <c r="P169" i="1" s="1" a="1"/>
  <c r="P169" i="1" s="1"/>
  <c r="G170" i="1"/>
  <c r="P170" i="1" s="1" a="1"/>
  <c r="P170" i="1" s="1"/>
  <c r="G171" i="1"/>
  <c r="P171" i="1" s="1" a="1"/>
  <c r="P171" i="1" s="1"/>
  <c r="G172" i="1"/>
  <c r="P172" i="1" s="1" a="1"/>
  <c r="P172" i="1" s="1"/>
  <c r="G173" i="1"/>
  <c r="P173" i="1" s="1" a="1"/>
  <c r="P173" i="1" s="1"/>
  <c r="G174" i="1"/>
  <c r="P174" i="1" s="1" a="1"/>
  <c r="P174" i="1" s="1"/>
  <c r="G175" i="1"/>
  <c r="P175" i="1" s="1" a="1"/>
  <c r="P175" i="1" s="1"/>
  <c r="G176" i="1"/>
  <c r="P176" i="1" s="1" a="1"/>
  <c r="P176" i="1" s="1"/>
  <c r="G177" i="1"/>
  <c r="P177" i="1" s="1" a="1"/>
  <c r="P177" i="1" s="1"/>
  <c r="G178" i="1"/>
  <c r="P178" i="1" s="1" a="1"/>
  <c r="P178" i="1" s="1"/>
  <c r="G179" i="1"/>
  <c r="P179" i="1" s="1" a="1"/>
  <c r="P179" i="1" s="1"/>
  <c r="G180" i="1"/>
  <c r="P180" i="1" s="1" a="1"/>
  <c r="P180" i="1" s="1"/>
  <c r="G181" i="1"/>
  <c r="P181" i="1" s="1" a="1"/>
  <c r="P181" i="1" s="1"/>
  <c r="G183" i="1"/>
  <c r="P183" i="1" s="1" a="1"/>
  <c r="P183" i="1" s="1"/>
  <c r="G184" i="1"/>
  <c r="P184" i="1" s="1" a="1"/>
  <c r="P184" i="1" s="1"/>
  <c r="G185" i="1"/>
  <c r="P185" i="1" s="1" a="1"/>
  <c r="P185" i="1" s="1"/>
  <c r="G186" i="1"/>
  <c r="P186" i="1" s="1" a="1"/>
  <c r="P186" i="1" s="1"/>
  <c r="G187" i="1"/>
  <c r="P187" i="1" s="1" a="1"/>
  <c r="P187" i="1" s="1"/>
  <c r="G188" i="1"/>
  <c r="P188" i="1" s="1" a="1"/>
  <c r="P188" i="1" s="1"/>
  <c r="G189" i="1"/>
  <c r="P189" i="1" s="1" a="1"/>
  <c r="P189" i="1" s="1"/>
  <c r="G190" i="1"/>
  <c r="P190" i="1" s="1" a="1"/>
  <c r="P190" i="1" s="1"/>
  <c r="G191" i="1"/>
  <c r="P191" i="1" s="1" a="1"/>
  <c r="P191" i="1" s="1"/>
  <c r="G192" i="1"/>
  <c r="P192" i="1" s="1" a="1"/>
  <c r="P192" i="1" s="1"/>
  <c r="G193" i="1"/>
  <c r="P193" i="1" s="1" a="1"/>
  <c r="P193" i="1" s="1"/>
  <c r="G194" i="1"/>
  <c r="P194" i="1" s="1" a="1"/>
  <c r="P194" i="1" s="1"/>
  <c r="G195" i="1"/>
  <c r="P195" i="1" s="1" a="1"/>
  <c r="P195" i="1" s="1"/>
  <c r="G196" i="1"/>
  <c r="P196" i="1" s="1" a="1"/>
  <c r="P196" i="1" s="1"/>
  <c r="G197" i="1"/>
  <c r="P197" i="1" s="1" a="1"/>
  <c r="P197" i="1" s="1"/>
  <c r="G198" i="1"/>
  <c r="P198" i="1" s="1" a="1"/>
  <c r="P198" i="1" s="1"/>
  <c r="G199" i="1"/>
  <c r="P199" i="1" s="1" a="1"/>
  <c r="P199" i="1" s="1"/>
  <c r="G200" i="1"/>
  <c r="P200" i="1" s="1" a="1"/>
  <c r="P200" i="1" s="1"/>
  <c r="G201" i="1"/>
  <c r="P201" i="1" s="1" a="1"/>
  <c r="P201" i="1" s="1"/>
  <c r="G202" i="1"/>
  <c r="P202" i="1" s="1" a="1"/>
  <c r="P202" i="1" s="1"/>
  <c r="G203" i="1"/>
  <c r="P203" i="1" s="1" a="1"/>
  <c r="P203" i="1" s="1"/>
  <c r="G204" i="1"/>
  <c r="P204" i="1" s="1" a="1"/>
  <c r="P204" i="1" s="1"/>
  <c r="G205" i="1"/>
  <c r="P205" i="1" s="1" a="1"/>
  <c r="P205" i="1" s="1"/>
  <c r="G206" i="1"/>
  <c r="P206" i="1" s="1" a="1"/>
  <c r="P206" i="1" s="1"/>
  <c r="G207" i="1"/>
  <c r="P207" i="1" s="1" a="1"/>
  <c r="P207" i="1" s="1"/>
  <c r="G208" i="1"/>
  <c r="P208" i="1" s="1" a="1"/>
  <c r="P208" i="1" s="1"/>
  <c r="G209" i="1"/>
  <c r="P209" i="1" s="1" a="1"/>
  <c r="P209" i="1" s="1"/>
  <c r="G210" i="1"/>
  <c r="P210" i="1" s="1" a="1"/>
  <c r="P210" i="1" s="1"/>
  <c r="G211" i="1"/>
  <c r="P211" i="1" s="1" a="1"/>
  <c r="P211" i="1" s="1"/>
  <c r="G212" i="1"/>
  <c r="P212" i="1" s="1" a="1"/>
  <c r="P212" i="1" s="1"/>
  <c r="G213" i="1"/>
  <c r="P213" i="1" s="1" a="1"/>
  <c r="P213" i="1" s="1"/>
  <c r="G214" i="1"/>
  <c r="P214" i="1" s="1" a="1"/>
  <c r="P214" i="1" s="1"/>
  <c r="G215" i="1"/>
  <c r="P215" i="1" s="1" a="1"/>
  <c r="P215" i="1" s="1"/>
  <c r="G216" i="1"/>
  <c r="P216" i="1" s="1" a="1"/>
  <c r="P216" i="1" s="1"/>
  <c r="G217" i="1"/>
  <c r="P217" i="1" s="1" a="1"/>
  <c r="P217" i="1" s="1"/>
  <c r="G218" i="1"/>
  <c r="P218" i="1" s="1" a="1"/>
  <c r="P218" i="1" s="1"/>
  <c r="G219" i="1"/>
  <c r="P219" i="1" s="1" a="1"/>
  <c r="P219" i="1" s="1"/>
  <c r="G220" i="1"/>
  <c r="P220" i="1" s="1" a="1"/>
  <c r="P220" i="1" s="1"/>
  <c r="G221" i="1"/>
  <c r="P221" i="1" s="1" a="1"/>
  <c r="P221" i="1" s="1"/>
  <c r="G222" i="1"/>
  <c r="P222" i="1" s="1" a="1"/>
  <c r="P222" i="1" s="1"/>
  <c r="G223" i="1"/>
  <c r="P223" i="1" s="1" a="1"/>
  <c r="P223" i="1" s="1"/>
  <c r="G224" i="1"/>
  <c r="P224" i="1" s="1" a="1"/>
  <c r="P224" i="1" s="1"/>
  <c r="G225" i="1"/>
  <c r="P225" i="1" s="1" a="1"/>
  <c r="P225" i="1" s="1"/>
  <c r="G226" i="1"/>
  <c r="P226" i="1" s="1" a="1"/>
  <c r="P226" i="1" s="1"/>
  <c r="G227" i="1"/>
  <c r="P227" i="1" s="1" a="1"/>
  <c r="P227" i="1" s="1"/>
  <c r="G228" i="1"/>
  <c r="P228" i="1" s="1" a="1"/>
  <c r="P228" i="1" s="1"/>
  <c r="G229" i="1"/>
  <c r="P229" i="1" s="1" a="1"/>
  <c r="P229" i="1" s="1"/>
  <c r="G230" i="1"/>
  <c r="P230" i="1" s="1" a="1"/>
  <c r="P230" i="1" s="1"/>
  <c r="G231" i="1"/>
  <c r="P231" i="1" s="1" a="1"/>
  <c r="P231" i="1" s="1"/>
  <c r="G232" i="1"/>
  <c r="P232" i="1" s="1" a="1"/>
  <c r="P232" i="1" s="1"/>
  <c r="G233" i="1"/>
  <c r="P233" i="1" s="1" a="1"/>
  <c r="P233" i="1" s="1"/>
  <c r="G234" i="1"/>
  <c r="P234" i="1" s="1" a="1"/>
  <c r="P234" i="1" s="1"/>
  <c r="G235" i="1"/>
  <c r="P235" i="1" s="1" a="1"/>
  <c r="P235" i="1" s="1"/>
  <c r="G236" i="1"/>
  <c r="P236" i="1" s="1" a="1"/>
  <c r="P236" i="1" s="1"/>
  <c r="G237" i="1"/>
  <c r="P237" i="1" s="1" a="1"/>
  <c r="P237" i="1" s="1"/>
  <c r="G238" i="1"/>
  <c r="P238" i="1" s="1" a="1"/>
  <c r="P238" i="1" s="1"/>
  <c r="G239" i="1"/>
  <c r="P239" i="1" s="1" a="1"/>
  <c r="P239" i="1" s="1"/>
  <c r="G240" i="1"/>
  <c r="P240" i="1" s="1" a="1"/>
  <c r="P240" i="1" s="1"/>
  <c r="G241" i="1"/>
  <c r="P241" i="1" s="1" a="1"/>
  <c r="P241" i="1" s="1"/>
  <c r="G242" i="1"/>
  <c r="P242" i="1" s="1" a="1"/>
  <c r="P242" i="1" s="1"/>
  <c r="G243" i="1"/>
  <c r="P243" i="1" s="1" a="1"/>
  <c r="P243" i="1" s="1"/>
  <c r="G244" i="1"/>
  <c r="P244" i="1" s="1" a="1"/>
  <c r="P244" i="1" s="1"/>
  <c r="G245" i="1"/>
  <c r="P245" i="1" s="1" a="1"/>
  <c r="P245" i="1" s="1"/>
  <c r="G246" i="1"/>
  <c r="P246" i="1" s="1" a="1"/>
  <c r="P246" i="1" s="1"/>
  <c r="G247" i="1"/>
  <c r="P247" i="1" s="1" a="1"/>
  <c r="P247" i="1" s="1"/>
  <c r="G248" i="1"/>
  <c r="P248" i="1" s="1" a="1"/>
  <c r="P248" i="1" s="1"/>
  <c r="G249" i="1"/>
  <c r="P249" i="1" s="1" a="1"/>
  <c r="P249" i="1" s="1"/>
  <c r="G250" i="1"/>
  <c r="P250" i="1" s="1" a="1"/>
  <c r="P250" i="1" s="1"/>
  <c r="G251" i="1"/>
  <c r="P251" i="1" s="1" a="1"/>
  <c r="P251" i="1" s="1"/>
  <c r="G252" i="1"/>
  <c r="P252" i="1" s="1" a="1"/>
  <c r="P252" i="1" s="1"/>
  <c r="G253" i="1"/>
  <c r="P253" i="1" s="1" a="1"/>
  <c r="P253" i="1" s="1"/>
  <c r="G254" i="1"/>
  <c r="P254" i="1" s="1" a="1"/>
  <c r="P254" i="1" s="1"/>
  <c r="G255" i="1"/>
  <c r="P255" i="1" s="1" a="1"/>
  <c r="P255" i="1" s="1"/>
  <c r="G256" i="1"/>
  <c r="P256" i="1" s="1" a="1"/>
  <c r="P256" i="1" s="1"/>
  <c r="G257" i="1"/>
  <c r="P257" i="1" s="1" a="1"/>
  <c r="P257" i="1" s="1"/>
  <c r="G258" i="1"/>
  <c r="P258" i="1" s="1" a="1"/>
  <c r="P258" i="1" s="1"/>
  <c r="G259" i="1"/>
  <c r="P259" i="1" s="1" a="1"/>
  <c r="P259" i="1" s="1"/>
  <c r="G260" i="1"/>
  <c r="P260" i="1" s="1" a="1"/>
  <c r="P260" i="1" s="1"/>
  <c r="G261" i="1"/>
  <c r="P261" i="1" s="1" a="1"/>
  <c r="P261" i="1" s="1"/>
  <c r="G262" i="1"/>
  <c r="P262" i="1" s="1" a="1"/>
  <c r="P262" i="1" s="1"/>
  <c r="G263" i="1"/>
  <c r="P263" i="1" s="1" a="1"/>
  <c r="P263" i="1" s="1"/>
  <c r="G264" i="1"/>
  <c r="P264" i="1" s="1" a="1"/>
  <c r="P264" i="1" s="1"/>
  <c r="G265" i="1"/>
  <c r="P265" i="1" s="1" a="1"/>
  <c r="P265" i="1" s="1"/>
  <c r="G266" i="1"/>
  <c r="P266" i="1" s="1" a="1"/>
  <c r="P266" i="1" s="1"/>
  <c r="G267" i="1"/>
  <c r="P267" i="1" s="1" a="1"/>
  <c r="P267" i="1" s="1"/>
  <c r="G268" i="1"/>
  <c r="P268" i="1" s="1" a="1"/>
  <c r="P268" i="1" s="1"/>
  <c r="G269" i="1"/>
  <c r="P269" i="1" s="1" a="1"/>
  <c r="P269" i="1" s="1"/>
  <c r="G270" i="1"/>
  <c r="P270" i="1" s="1" a="1"/>
  <c r="P270" i="1" s="1"/>
  <c r="G271" i="1"/>
  <c r="P271" i="1" s="1" a="1"/>
  <c r="P271" i="1" s="1"/>
  <c r="G272" i="1"/>
  <c r="P272" i="1" s="1" a="1"/>
  <c r="P272" i="1" s="1"/>
  <c r="G273" i="1"/>
  <c r="P273" i="1" s="1" a="1"/>
  <c r="P273" i="1" s="1"/>
  <c r="G274" i="1"/>
  <c r="P274" i="1" s="1" a="1"/>
  <c r="P274" i="1" s="1"/>
  <c r="G275" i="1"/>
  <c r="P275" i="1" s="1" a="1"/>
  <c r="P275" i="1" s="1"/>
  <c r="G276" i="1"/>
  <c r="P276" i="1" s="1" a="1"/>
  <c r="P276" i="1" s="1"/>
  <c r="G277" i="1"/>
  <c r="P277" i="1" s="1" a="1"/>
  <c r="P277" i="1" s="1"/>
  <c r="G278" i="1"/>
  <c r="P278" i="1" s="1" a="1"/>
  <c r="P278" i="1" s="1"/>
  <c r="G279" i="1"/>
  <c r="P279" i="1" s="1" a="1"/>
  <c r="P279" i="1" s="1"/>
  <c r="G280" i="1"/>
  <c r="P280" i="1" s="1" a="1"/>
  <c r="P280" i="1" s="1"/>
  <c r="G281" i="1"/>
  <c r="P281" i="1" s="1" a="1"/>
  <c r="P281" i="1" s="1"/>
  <c r="G282" i="1"/>
  <c r="P282" i="1" s="1" a="1"/>
  <c r="P282" i="1" s="1"/>
  <c r="G283" i="1"/>
  <c r="P283" i="1" s="1" a="1"/>
  <c r="P283" i="1" s="1"/>
  <c r="G284" i="1"/>
  <c r="P284" i="1" s="1" a="1"/>
  <c r="P284" i="1" s="1"/>
  <c r="G285" i="1"/>
  <c r="P285" i="1" s="1" a="1"/>
  <c r="P285" i="1" s="1"/>
  <c r="G286" i="1"/>
  <c r="P286" i="1" s="1" a="1"/>
  <c r="P286" i="1" s="1"/>
  <c r="G287" i="1"/>
  <c r="P287" i="1" s="1" a="1"/>
  <c r="P287" i="1" s="1"/>
  <c r="G288" i="1"/>
  <c r="P288" i="1" s="1" a="1"/>
  <c r="P288" i="1" s="1"/>
  <c r="G289" i="1"/>
  <c r="P289" i="1" s="1" a="1"/>
  <c r="P289" i="1" s="1"/>
  <c r="G290" i="1"/>
  <c r="P290" i="1" s="1" a="1"/>
  <c r="P290" i="1" s="1"/>
  <c r="G291" i="1"/>
  <c r="P291" i="1" s="1" a="1"/>
  <c r="P291" i="1" s="1"/>
  <c r="G292" i="1"/>
  <c r="P292" i="1" s="1" a="1"/>
  <c r="P292" i="1" s="1"/>
  <c r="G293" i="1"/>
  <c r="P293" i="1" s="1" a="1"/>
  <c r="P293" i="1" s="1"/>
  <c r="G295" i="1"/>
  <c r="P295" i="1" s="1" a="1"/>
  <c r="P295" i="1" s="1"/>
  <c r="G296" i="1"/>
  <c r="P296" i="1" s="1" a="1"/>
  <c r="P296" i="1" s="1"/>
  <c r="G297" i="1"/>
  <c r="P297" i="1" s="1" a="1"/>
  <c r="P297" i="1" s="1"/>
  <c r="G298" i="1"/>
  <c r="P298" i="1" s="1" a="1"/>
  <c r="P298" i="1" s="1"/>
  <c r="G299" i="1"/>
  <c r="P299" i="1" s="1" a="1"/>
  <c r="P299" i="1" s="1"/>
  <c r="G300" i="1"/>
  <c r="P300" i="1" s="1" a="1"/>
  <c r="P300" i="1" s="1"/>
  <c r="G301" i="1"/>
  <c r="P301" i="1" s="1" a="1"/>
  <c r="P301" i="1" s="1"/>
  <c r="G302" i="1"/>
  <c r="P302" i="1" s="1" a="1"/>
  <c r="P302" i="1" s="1"/>
  <c r="G303" i="1"/>
  <c r="P303" i="1" s="1" a="1"/>
  <c r="P303" i="1" s="1"/>
  <c r="G304" i="1"/>
  <c r="P304" i="1" s="1" a="1"/>
  <c r="P304" i="1" s="1"/>
  <c r="G305" i="1"/>
  <c r="P305" i="1" s="1" a="1"/>
  <c r="P305" i="1" s="1"/>
  <c r="G306" i="1"/>
  <c r="P306" i="1" s="1" a="1"/>
  <c r="P306" i="1" s="1"/>
  <c r="G307" i="1"/>
  <c r="P307" i="1" s="1" a="1"/>
  <c r="P307" i="1" s="1"/>
  <c r="G308" i="1"/>
  <c r="P308" i="1" s="1" a="1"/>
  <c r="P308" i="1" s="1"/>
  <c r="G309" i="1"/>
  <c r="P309" i="1" s="1" a="1"/>
  <c r="P309" i="1" s="1"/>
  <c r="G310" i="1"/>
  <c r="P310" i="1" s="1" a="1"/>
  <c r="P310" i="1" s="1"/>
  <c r="G311" i="1"/>
  <c r="P311" i="1" s="1" a="1"/>
  <c r="P311" i="1" s="1"/>
  <c r="G312" i="1"/>
  <c r="P312" i="1" s="1" a="1"/>
  <c r="P312" i="1" s="1"/>
  <c r="G313" i="1"/>
  <c r="P313" i="1" s="1" a="1"/>
  <c r="P313" i="1" s="1"/>
  <c r="G314" i="1"/>
  <c r="P314" i="1" s="1" a="1"/>
  <c r="P314" i="1" s="1"/>
  <c r="G315" i="1"/>
  <c r="P315" i="1" s="1" a="1"/>
  <c r="P315" i="1" s="1"/>
  <c r="O3" i="1" a="1"/>
  <c r="O3" i="1" s="1"/>
  <c r="O4" i="1" a="1"/>
  <c r="O4" i="1" s="1"/>
  <c r="O5" i="1" a="1"/>
  <c r="O5" i="1" s="1"/>
  <c r="O6" i="1" a="1"/>
  <c r="O6" i="1" s="1"/>
  <c r="B93" i="5"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s="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s="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s="1"/>
  <c r="O212" i="1" a="1"/>
  <c r="O212" i="1" s="1"/>
  <c r="O213" i="1" a="1"/>
  <c r="O213" i="1" s="1"/>
  <c r="O214" i="1" a="1"/>
  <c r="O214" i="1" s="1"/>
  <c r="O215" i="1" a="1"/>
  <c r="O215" i="1" s="1"/>
  <c r="O216" i="1" a="1"/>
  <c r="O216"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s="1"/>
  <c r="O290" i="1" a="1"/>
  <c r="O290" i="1" s="1"/>
  <c r="O291" i="1" a="1"/>
  <c r="O291" i="1" s="1"/>
  <c r="O292" i="1" a="1"/>
  <c r="O292" i="1" s="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B10" i="23" l="1"/>
  <c r="B7" i="22"/>
  <c r="B20" i="22" s="1"/>
  <c r="B8" i="22"/>
  <c r="B21" i="22" s="1"/>
  <c r="B10" i="22"/>
  <c r="B16" i="23"/>
  <c r="B27" i="23"/>
  <c r="B33" i="23"/>
  <c r="B17" i="23"/>
  <c r="B2" i="23"/>
  <c r="B3" i="23"/>
  <c r="B35" i="23" s="1"/>
  <c r="B5" i="23"/>
  <c r="B6" i="23"/>
  <c r="B27" i="22"/>
  <c r="B33" i="22"/>
  <c r="B16" i="22"/>
  <c r="B17" i="22"/>
  <c r="B2" i="22"/>
  <c r="B18" i="22"/>
  <c r="B4" i="22"/>
  <c r="B6" i="22"/>
  <c r="B17" i="21"/>
  <c r="B27" i="21"/>
  <c r="B33" i="21"/>
  <c r="B16" i="21"/>
  <c r="B2" i="21"/>
  <c r="B3" i="21"/>
  <c r="B35" i="21" s="1"/>
  <c r="B4" i="21"/>
  <c r="B5" i="21"/>
  <c r="B6" i="21"/>
  <c r="B16" i="20"/>
  <c r="B33" i="20"/>
  <c r="B17" i="20"/>
  <c r="B2" i="20"/>
  <c r="B18" i="20"/>
  <c r="B4" i="20"/>
  <c r="B35" i="20" s="1"/>
  <c r="B7" i="20"/>
  <c r="B20" i="20" s="1"/>
  <c r="B8" i="20"/>
  <c r="B21" i="20" s="1"/>
  <c r="B17" i="5"/>
  <c r="B2" i="5"/>
  <c r="B23" i="5" s="1"/>
  <c r="B3" i="5"/>
  <c r="B4" i="5"/>
  <c r="B5" i="5"/>
  <c r="B6" i="5"/>
  <c r="B92" i="5"/>
  <c r="B8" i="3"/>
  <c r="B9" i="3"/>
  <c r="B10" i="3"/>
  <c r="B11" i="3"/>
  <c r="N8" i="1" a="1"/>
  <c r="N8" i="1" s="1"/>
  <c r="N9" i="1" a="1"/>
  <c r="N9" i="1" s="1"/>
  <c r="N10" i="1" a="1"/>
  <c r="N10" i="1" s="1"/>
  <c r="N11" i="1" a="1"/>
  <c r="N11" i="1" s="1"/>
  <c r="N12" i="1" a="1"/>
  <c r="N12" i="1" s="1"/>
  <c r="N13" i="1" a="1"/>
  <c r="N13" i="1" s="1"/>
  <c r="N14" i="1" a="1"/>
  <c r="N14" i="1" s="1"/>
  <c r="N15" i="1" a="1"/>
  <c r="N15" i="1" s="1"/>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s="1"/>
  <c r="N233" i="1" a="1"/>
  <c r="N233" i="1" s="1"/>
  <c r="N234" i="1" a="1"/>
  <c r="N234" i="1" s="1"/>
  <c r="N235" i="1" a="1"/>
  <c r="N235" i="1" s="1"/>
  <c r="N236" i="1" a="1"/>
  <c r="N236" i="1" s="1"/>
  <c r="N237" i="1" a="1"/>
  <c r="N237" i="1" s="1"/>
  <c r="N238" i="1" a="1"/>
  <c r="N238" i="1" s="1"/>
  <c r="N239" i="1" a="1"/>
  <c r="N239" i="1" s="1"/>
  <c r="N240" i="1" a="1"/>
  <c r="N240" i="1" s="1"/>
  <c r="N241" i="1" a="1"/>
  <c r="N241" i="1" s="1"/>
  <c r="N242" i="1" a="1"/>
  <c r="N242" i="1" s="1"/>
  <c r="N243" i="1" a="1"/>
  <c r="N243" i="1" s="1"/>
  <c r="N244" i="1" a="1"/>
  <c r="N244" i="1" s="1"/>
  <c r="N245" i="1" a="1"/>
  <c r="N245" i="1" s="1"/>
  <c r="N246" i="1" a="1"/>
  <c r="N246" i="1" s="1"/>
  <c r="N247" i="1" a="1"/>
  <c r="N247" i="1" s="1"/>
  <c r="N248" i="1" a="1"/>
  <c r="N248" i="1" s="1"/>
  <c r="N249" i="1" a="1"/>
  <c r="N249" i="1" s="1"/>
  <c r="N250" i="1" a="1"/>
  <c r="N250"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2" i="1" a="1"/>
  <c r="N262" i="1" s="1"/>
  <c r="N263" i="1" a="1"/>
  <c r="N263" i="1" s="1"/>
  <c r="N264" i="1" a="1"/>
  <c r="N264" i="1" s="1"/>
  <c r="N265" i="1" a="1"/>
  <c r="N265" i="1" s="1"/>
  <c r="N266" i="1" a="1"/>
  <c r="N266" i="1" s="1"/>
  <c r="N267" i="1" a="1"/>
  <c r="N267" i="1" s="1"/>
  <c r="N268" i="1" a="1"/>
  <c r="N268" i="1" s="1"/>
  <c r="N269" i="1" a="1"/>
  <c r="N269" i="1" s="1"/>
  <c r="N270" i="1" a="1"/>
  <c r="N270" i="1" s="1"/>
  <c r="N271" i="1" a="1"/>
  <c r="N271" i="1" s="1"/>
  <c r="N272" i="1" a="1"/>
  <c r="N272" i="1" s="1"/>
  <c r="N273" i="1" a="1"/>
  <c r="N273" i="1" s="1"/>
  <c r="N274" i="1" a="1"/>
  <c r="N274" i="1" s="1"/>
  <c r="N275" i="1" a="1"/>
  <c r="N275" i="1" s="1"/>
  <c r="N276" i="1" a="1"/>
  <c r="N276" i="1" s="1"/>
  <c r="N277" i="1" a="1"/>
  <c r="N277" i="1" s="1"/>
  <c r="N278" i="1" a="1"/>
  <c r="N278" i="1" s="1"/>
  <c r="N279" i="1" a="1"/>
  <c r="N279" i="1" s="1"/>
  <c r="N280" i="1" a="1"/>
  <c r="N280" i="1" s="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6" i="1" a="1"/>
  <c r="N296" i="1" s="1"/>
  <c r="N297" i="1" a="1"/>
  <c r="N297" i="1" s="1"/>
  <c r="N298" i="1" a="1"/>
  <c r="N298" i="1" s="1"/>
  <c r="N299" i="1" a="1"/>
  <c r="N299" i="1" s="1"/>
  <c r="N300" i="1" a="1"/>
  <c r="N300" i="1" s="1"/>
  <c r="N301" i="1" a="1"/>
  <c r="N301" i="1" s="1"/>
  <c r="N302" i="1" a="1"/>
  <c r="N302" i="1" s="1"/>
  <c r="N303" i="1" a="1"/>
  <c r="N303" i="1" s="1"/>
  <c r="N304" i="1" a="1"/>
  <c r="N304" i="1" s="1"/>
  <c r="N305" i="1" a="1"/>
  <c r="N305" i="1" s="1"/>
  <c r="N306" i="1" a="1"/>
  <c r="N306" i="1" s="1"/>
  <c r="N307" i="1" a="1"/>
  <c r="N307" i="1" s="1"/>
  <c r="N308" i="1" a="1"/>
  <c r="N308" i="1" s="1"/>
  <c r="N309" i="1" a="1"/>
  <c r="N309" i="1" s="1"/>
  <c r="N310" i="1" a="1"/>
  <c r="N310" i="1" s="1"/>
  <c r="N311" i="1" a="1"/>
  <c r="N311" i="1" s="1"/>
  <c r="N312" i="1" a="1"/>
  <c r="N312" i="1" s="1"/>
  <c r="N313" i="1" a="1"/>
  <c r="N313" i="1" s="1"/>
  <c r="N314" i="1" a="1"/>
  <c r="N314" i="1" s="1"/>
  <c r="N315" i="1" a="1"/>
  <c r="N315" i="1" s="1"/>
  <c r="N4" i="1" a="1"/>
  <c r="N4" i="1" s="1"/>
  <c r="B10" i="5" s="1"/>
  <c r="N5" i="1" a="1"/>
  <c r="N5" i="1" s="1"/>
  <c r="N6" i="1" a="1"/>
  <c r="N6" i="1" s="1"/>
  <c r="N7" i="1" a="1"/>
  <c r="N7" i="1" s="1"/>
  <c r="N3" i="1" a="1"/>
  <c r="N3" i="1"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B39" i="22" l="1"/>
  <c r="B28" i="20"/>
  <c r="B39" i="23"/>
  <c r="B28" i="21"/>
  <c r="B28" i="22"/>
  <c r="B39" i="20"/>
  <c r="B28" i="23"/>
  <c r="B39" i="21"/>
  <c r="B35" i="5"/>
  <c r="B9" i="23"/>
  <c r="B22" i="23" s="1"/>
  <c r="B8" i="23"/>
  <c r="B21" i="23" s="1"/>
  <c r="B7" i="23"/>
  <c r="B20" i="23" s="1"/>
  <c r="B18" i="23"/>
  <c r="B26" i="23"/>
  <c r="B25" i="23"/>
  <c r="B24" i="23"/>
  <c r="B23" i="23"/>
  <c r="B34" i="23"/>
  <c r="B26" i="22"/>
  <c r="B25" i="22"/>
  <c r="B24" i="22"/>
  <c r="B23" i="22"/>
  <c r="B34" i="22"/>
  <c r="B9" i="21"/>
  <c r="B22" i="21" s="1"/>
  <c r="B8" i="21"/>
  <c r="B21" i="21" s="1"/>
  <c r="B7" i="21"/>
  <c r="B20" i="21" s="1"/>
  <c r="B18" i="21"/>
  <c r="B26" i="21"/>
  <c r="B25" i="21"/>
  <c r="B24" i="21"/>
  <c r="B23" i="21"/>
  <c r="B34" i="21"/>
  <c r="B26" i="20"/>
  <c r="B25" i="20"/>
  <c r="B24" i="20"/>
  <c r="B23" i="20"/>
  <c r="B34" i="20"/>
  <c r="B18" i="5"/>
  <c r="B9" i="5"/>
  <c r="B22" i="5" s="1"/>
  <c r="B8" i="5"/>
  <c r="B21" i="5" s="1"/>
  <c r="B7" i="5"/>
  <c r="B20" i="5" s="1"/>
  <c r="B27" i="5"/>
  <c r="B24" i="5"/>
  <c r="B12" i="3"/>
  <c r="B26" i="5"/>
  <c r="B25" i="5"/>
  <c r="B34" i="5"/>
  <c r="B39" i="5"/>
  <c r="B28" i="5"/>
  <c r="B33" i="5"/>
  <c r="B29" i="5" l="1"/>
  <c r="B36" i="21"/>
  <c r="B29" i="20"/>
  <c r="B36" i="22"/>
  <c r="B29" i="21"/>
  <c r="B29" i="22"/>
  <c r="B36" i="23"/>
  <c r="B29" i="23"/>
  <c r="B36" i="20"/>
  <c r="B3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<sst xmlns="http://schemas.openxmlformats.org/spreadsheetml/2006/main" count="6520" uniqueCount="1278">
  <si>
    <t>FacilityID</t>
  </si>
  <si>
    <t>FacilityName</t>
  </si>
  <si>
    <t>FacilityType</t>
  </si>
  <si>
    <t>FacilityLevel</t>
  </si>
  <si>
    <t>OverlyingARTCC</t>
  </si>
  <si>
    <t>ServiceArea</t>
  </si>
  <si>
    <t>District</t>
  </si>
  <si>
    <t>RegionID</t>
  </si>
  <si>
    <t>RegionName</t>
  </si>
  <si>
    <t>OperatingHours1</t>
  </si>
  <si>
    <t>OperatingHours2</t>
  </si>
  <si>
    <t>A11</t>
  </si>
  <si>
    <t>Anchorage TRACON</t>
  </si>
  <si>
    <t>Approach control</t>
  </si>
  <si>
    <t>ZAN</t>
  </si>
  <si>
    <t>Western</t>
  </si>
  <si>
    <t>Alaska</t>
  </si>
  <si>
    <t>0000-2359</t>
  </si>
  <si>
    <t>A80</t>
  </si>
  <si>
    <t>Atlanta TRACON</t>
  </si>
  <si>
    <t>ZTL</t>
  </si>
  <si>
    <t>Eastern</t>
  </si>
  <si>
    <t>Atlanta</t>
  </si>
  <si>
    <t>A90</t>
  </si>
  <si>
    <t>Boston TRACON</t>
  </si>
  <si>
    <t>ZBW</t>
  </si>
  <si>
    <t>Boston</t>
  </si>
  <si>
    <t>ABE</t>
  </si>
  <si>
    <t>Tower and Approach Control</t>
  </si>
  <si>
    <t>ZNY</t>
  </si>
  <si>
    <t>New York</t>
  </si>
  <si>
    <t>ABI</t>
  </si>
  <si>
    <t>ZFW</t>
  </si>
  <si>
    <t>Central</t>
  </si>
  <si>
    <t>Fort Worth</t>
  </si>
  <si>
    <t>ABQ</t>
  </si>
  <si>
    <t>ZAB</t>
  </si>
  <si>
    <t>Albuquerque</t>
  </si>
  <si>
    <t>ACK</t>
  </si>
  <si>
    <t>Tower</t>
  </si>
  <si>
    <t>0600-2200 MAY 15-SEP 30</t>
  </si>
  <si>
    <t>ACT</t>
  </si>
  <si>
    <t>0600-2359</t>
  </si>
  <si>
    <t>ACY</t>
  </si>
  <si>
    <t>ZDC</t>
  </si>
  <si>
    <t>Washington</t>
  </si>
  <si>
    <t>ADS</t>
  </si>
  <si>
    <t>0600-2200</t>
  </si>
  <si>
    <t>ADW</t>
  </si>
  <si>
    <t>AFW</t>
  </si>
  <si>
    <t>AGC</t>
  </si>
  <si>
    <t>ZOB</t>
  </si>
  <si>
    <t>Cleveland</t>
  </si>
  <si>
    <t>AGS</t>
  </si>
  <si>
    <t>0645-2300</t>
  </si>
  <si>
    <t>ALB</t>
  </si>
  <si>
    <t>ALO</t>
  </si>
  <si>
    <t>ZAU</t>
  </si>
  <si>
    <t>Chicago</t>
  </si>
  <si>
    <t>0600-2000</t>
  </si>
  <si>
    <t>AMA</t>
  </si>
  <si>
    <t>HCF</t>
  </si>
  <si>
    <t>0600-2400</t>
  </si>
  <si>
    <t>ANC</t>
  </si>
  <si>
    <t>APA</t>
  </si>
  <si>
    <t>ZDV</t>
  </si>
  <si>
    <t>Denver</t>
  </si>
  <si>
    <t>APC</t>
  </si>
  <si>
    <t>ZOA</t>
  </si>
  <si>
    <t>Oakland</t>
  </si>
  <si>
    <t>0700-2000</t>
  </si>
  <si>
    <t>ARB</t>
  </si>
  <si>
    <t>0800-2000</t>
  </si>
  <si>
    <t>ARR</t>
  </si>
  <si>
    <t>0700-2100</t>
  </si>
  <si>
    <t>ASE</t>
  </si>
  <si>
    <t>0700-2200</t>
  </si>
  <si>
    <t>ATL</t>
  </si>
  <si>
    <t>AUS</t>
  </si>
  <si>
    <t>ZHU</t>
  </si>
  <si>
    <t>Houston</t>
  </si>
  <si>
    <t>AVL</t>
  </si>
  <si>
    <t>0630-2300</t>
  </si>
  <si>
    <t>AVP</t>
  </si>
  <si>
    <t>AZO</t>
  </si>
  <si>
    <t>0600-2300</t>
  </si>
  <si>
    <t>BDL</t>
  </si>
  <si>
    <t>BED</t>
  </si>
  <si>
    <t>0700-2300</t>
  </si>
  <si>
    <t>BFI</t>
  </si>
  <si>
    <t>ZSE</t>
  </si>
  <si>
    <t>Seattle</t>
  </si>
  <si>
    <t>BFL</t>
  </si>
  <si>
    <t>ZLA</t>
  </si>
  <si>
    <t>Los Angeles</t>
  </si>
  <si>
    <t>BGM</t>
  </si>
  <si>
    <t>BGR</t>
  </si>
  <si>
    <t>BHM</t>
  </si>
  <si>
    <t>BIL</t>
  </si>
  <si>
    <t>ZLC</t>
  </si>
  <si>
    <t>Salt Lake</t>
  </si>
  <si>
    <t>BIS</t>
  </si>
  <si>
    <t>ZMP</t>
  </si>
  <si>
    <t>Minneapolis</t>
  </si>
  <si>
    <t>BJC</t>
  </si>
  <si>
    <t>BNA</t>
  </si>
  <si>
    <t>ZME</t>
  </si>
  <si>
    <t>Memphis</t>
  </si>
  <si>
    <t>BOI</t>
  </si>
  <si>
    <t>BOS</t>
  </si>
  <si>
    <t>BPT</t>
  </si>
  <si>
    <t>BTR</t>
  </si>
  <si>
    <t>0500-2400</t>
  </si>
  <si>
    <t>BTV</t>
  </si>
  <si>
    <t>0530-2400</t>
  </si>
  <si>
    <t>BUF</t>
  </si>
  <si>
    <t>BUR</t>
  </si>
  <si>
    <t>BWI</t>
  </si>
  <si>
    <t>C90</t>
  </si>
  <si>
    <t>Chicago TRACON</t>
  </si>
  <si>
    <t>CAE</t>
  </si>
  <si>
    <t>ZJX</t>
  </si>
  <si>
    <t>Jacksonville</t>
  </si>
  <si>
    <t>CAK</t>
  </si>
  <si>
    <t>0000-2359 ATCT</t>
  </si>
  <si>
    <t>CCR</t>
  </si>
  <si>
    <t>CDW</t>
  </si>
  <si>
    <t>CHA</t>
  </si>
  <si>
    <t>0600-2350</t>
  </si>
  <si>
    <t>CHS</t>
  </si>
  <si>
    <t>CID</t>
  </si>
  <si>
    <t>0500-2330</t>
  </si>
  <si>
    <t>CKB</t>
  </si>
  <si>
    <t>CLE</t>
  </si>
  <si>
    <t>CLT</t>
  </si>
  <si>
    <t>CMA</t>
  </si>
  <si>
    <t>CMH</t>
  </si>
  <si>
    <t>ZID</t>
  </si>
  <si>
    <t>Indianapolis</t>
  </si>
  <si>
    <t>CMI</t>
  </si>
  <si>
    <t>CNO</t>
  </si>
  <si>
    <t>COS</t>
  </si>
  <si>
    <t>CPR</t>
  </si>
  <si>
    <t>0500-2100</t>
  </si>
  <si>
    <t>CPS</t>
  </si>
  <si>
    <t>ZKC</t>
  </si>
  <si>
    <t>Kansas City</t>
  </si>
  <si>
    <t>0630-2200</t>
  </si>
  <si>
    <t>CRP</t>
  </si>
  <si>
    <t>CRQ</t>
  </si>
  <si>
    <t>CRW</t>
  </si>
  <si>
    <t>CSG</t>
  </si>
  <si>
    <t>0900-2100</t>
  </si>
  <si>
    <t>CVG</t>
  </si>
  <si>
    <t>D01</t>
  </si>
  <si>
    <t>Denver TRACON</t>
  </si>
  <si>
    <t>D10</t>
  </si>
  <si>
    <t>Dallas - Ft Worth TRACON</t>
  </si>
  <si>
    <t>D21</t>
  </si>
  <si>
    <t>Detroit TRACON</t>
  </si>
  <si>
    <t>DAB</t>
  </si>
  <si>
    <t>DAL</t>
  </si>
  <si>
    <t>DAY</t>
  </si>
  <si>
    <t>DCA</t>
  </si>
  <si>
    <t>DEN</t>
  </si>
  <si>
    <t>DFW</t>
  </si>
  <si>
    <t>DLH</t>
  </si>
  <si>
    <t>DPA</t>
  </si>
  <si>
    <t>DSM</t>
  </si>
  <si>
    <t>DTW</t>
  </si>
  <si>
    <t>DVT</t>
  </si>
  <si>
    <t>DWH</t>
  </si>
  <si>
    <t>ELM</t>
  </si>
  <si>
    <t>ELP</t>
  </si>
  <si>
    <t>EMT</t>
  </si>
  <si>
    <t>ERI</t>
  </si>
  <si>
    <t>EUG</t>
  </si>
  <si>
    <t>0600-2330</t>
  </si>
  <si>
    <t>EVV</t>
  </si>
  <si>
    <t>EWR</t>
  </si>
  <si>
    <t>F11</t>
  </si>
  <si>
    <t>Central Florida TRACON</t>
  </si>
  <si>
    <t>FAI</t>
  </si>
  <si>
    <t>ATCT 0000-2359</t>
  </si>
  <si>
    <t>FAR</t>
  </si>
  <si>
    <t>FAT</t>
  </si>
  <si>
    <t>FAY</t>
  </si>
  <si>
    <t>FCM</t>
  </si>
  <si>
    <t>0700-2200 CDT</t>
  </si>
  <si>
    <t>FFZ</t>
  </si>
  <si>
    <t>0600-2100</t>
  </si>
  <si>
    <t>FLL</t>
  </si>
  <si>
    <t>ZMA</t>
  </si>
  <si>
    <t>Miami</t>
  </si>
  <si>
    <t>FLO</t>
  </si>
  <si>
    <t>FNT</t>
  </si>
  <si>
    <t>0545-2330</t>
  </si>
  <si>
    <t>FPR</t>
  </si>
  <si>
    <t>FRG</t>
  </si>
  <si>
    <t>FSD</t>
  </si>
  <si>
    <t>FSM</t>
  </si>
  <si>
    <t>0530-2300</t>
  </si>
  <si>
    <t>FTW</t>
  </si>
  <si>
    <t>FWA</t>
  </si>
  <si>
    <t>FXE</t>
  </si>
  <si>
    <t>GCN</t>
  </si>
  <si>
    <t>0700-1900 Oct-May</t>
  </si>
  <si>
    <t>0600-2000 Jun-Sep</t>
  </si>
  <si>
    <t>GEG</t>
  </si>
  <si>
    <t>GFK</t>
  </si>
  <si>
    <t>GGG</t>
  </si>
  <si>
    <t>GPT</t>
  </si>
  <si>
    <t>GRB</t>
  </si>
  <si>
    <t>0530-2330</t>
  </si>
  <si>
    <t>GRR</t>
  </si>
  <si>
    <t>GSO</t>
  </si>
  <si>
    <t>GSP</t>
  </si>
  <si>
    <t>0600-2345</t>
  </si>
  <si>
    <t>GTF</t>
  </si>
  <si>
    <t>Honolulu Control Facility</t>
  </si>
  <si>
    <t>Combined Control Facility</t>
  </si>
  <si>
    <t>Hawaii-Guam</t>
  </si>
  <si>
    <t>HEF</t>
  </si>
  <si>
    <t>0630-2230</t>
  </si>
  <si>
    <t>HIO</t>
  </si>
  <si>
    <t>HLN</t>
  </si>
  <si>
    <t>HOU</t>
  </si>
  <si>
    <t>HPN</t>
  </si>
  <si>
    <t>HSV</t>
  </si>
  <si>
    <t>HTS</t>
  </si>
  <si>
    <t>HUF</t>
  </si>
  <si>
    <t>HWD</t>
  </si>
  <si>
    <t>I90</t>
  </si>
  <si>
    <t>Houston TRACON</t>
  </si>
  <si>
    <t>IAD</t>
  </si>
  <si>
    <t>IAH</t>
  </si>
  <si>
    <t>ICT</t>
  </si>
  <si>
    <t>ILG</t>
  </si>
  <si>
    <t>ILM</t>
  </si>
  <si>
    <t>IND</t>
  </si>
  <si>
    <t>ISP</t>
  </si>
  <si>
    <t>ITO</t>
  </si>
  <si>
    <t>JAN</t>
  </si>
  <si>
    <t>JAX</t>
  </si>
  <si>
    <t>JCF</t>
  </si>
  <si>
    <t>Joshua TRACON</t>
  </si>
  <si>
    <t>JFK</t>
  </si>
  <si>
    <t>JNU</t>
  </si>
  <si>
    <t>0600-2300 APR-SEP</t>
  </si>
  <si>
    <t>0700-2000 OCT-MAR</t>
  </si>
  <si>
    <t>L30</t>
  </si>
  <si>
    <t>Las Vegas TRACON</t>
  </si>
  <si>
    <t>LAF</t>
  </si>
  <si>
    <t>LAN</t>
  </si>
  <si>
    <t>LAS</t>
  </si>
  <si>
    <t>LAX</t>
  </si>
  <si>
    <t>LBB</t>
  </si>
  <si>
    <t>LCH</t>
  </si>
  <si>
    <t>LEX</t>
  </si>
  <si>
    <t>LFT</t>
  </si>
  <si>
    <t>0530-2230</t>
  </si>
  <si>
    <t>LGA</t>
  </si>
  <si>
    <t>LGB</t>
  </si>
  <si>
    <t>0615-2345</t>
  </si>
  <si>
    <t>LIT</t>
  </si>
  <si>
    <t>LNK</t>
  </si>
  <si>
    <t>LOU</t>
  </si>
  <si>
    <t>LVK</t>
  </si>
  <si>
    <t>M03</t>
  </si>
  <si>
    <t>Memphis TRACON</t>
  </si>
  <si>
    <t>M98</t>
  </si>
  <si>
    <t>Minneapolis TRACON</t>
  </si>
  <si>
    <t>MAF</t>
  </si>
  <si>
    <t>MBS</t>
  </si>
  <si>
    <t>MCI</t>
  </si>
  <si>
    <t>MCO</t>
  </si>
  <si>
    <t>MDT</t>
  </si>
  <si>
    <t>MDW</t>
  </si>
  <si>
    <t>MEM</t>
  </si>
  <si>
    <t>MFD</t>
  </si>
  <si>
    <t>MGM</t>
  </si>
  <si>
    <t>MHT</t>
  </si>
  <si>
    <t>MIA</t>
  </si>
  <si>
    <t>MIC</t>
  </si>
  <si>
    <t>MKC</t>
  </si>
  <si>
    <t>MKE</t>
  </si>
  <si>
    <t>MKG</t>
  </si>
  <si>
    <t>MLI</t>
  </si>
  <si>
    <t>MLU</t>
  </si>
  <si>
    <t>MMU</t>
  </si>
  <si>
    <t>0645-2230</t>
  </si>
  <si>
    <t>MOB</t>
  </si>
  <si>
    <t>MRI</t>
  </si>
  <si>
    <t>0700-0000 May-Aug</t>
  </si>
  <si>
    <t>MRY</t>
  </si>
  <si>
    <t>MSN</t>
  </si>
  <si>
    <t>MSP</t>
  </si>
  <si>
    <t>MSY</t>
  </si>
  <si>
    <t>MWH</t>
  </si>
  <si>
    <t>MYF</t>
  </si>
  <si>
    <t>MYR</t>
  </si>
  <si>
    <t>N90</t>
  </si>
  <si>
    <t>New York TRACON</t>
  </si>
  <si>
    <t>NCT</t>
  </si>
  <si>
    <t>Northern California TRACON</t>
  </si>
  <si>
    <t>NEW</t>
  </si>
  <si>
    <t>0800-1800</t>
  </si>
  <si>
    <t>OAK</t>
  </si>
  <si>
    <t>OGG</t>
  </si>
  <si>
    <t>0600-2300 (DST)</t>
  </si>
  <si>
    <t>OKC</t>
  </si>
  <si>
    <t>OMA</t>
  </si>
  <si>
    <t>ONT</t>
  </si>
  <si>
    <t>ORD</t>
  </si>
  <si>
    <t>ORF</t>
  </si>
  <si>
    <t>ORL</t>
  </si>
  <si>
    <t>P31</t>
  </si>
  <si>
    <t>Pensacola TRACON</t>
  </si>
  <si>
    <t>P50</t>
  </si>
  <si>
    <t>Phoenix TRACON</t>
  </si>
  <si>
    <t>P80</t>
  </si>
  <si>
    <t>Portland TRACON</t>
  </si>
  <si>
    <t>PAE</t>
  </si>
  <si>
    <t>PAO</t>
  </si>
  <si>
    <t>PBI</t>
  </si>
  <si>
    <t>PCT</t>
  </si>
  <si>
    <t>Potomac TRACON</t>
  </si>
  <si>
    <t>PDK</t>
  </si>
  <si>
    <t>0630-2300 MON-FRI</t>
  </si>
  <si>
    <t>PDX</t>
  </si>
  <si>
    <t>PHF</t>
  </si>
  <si>
    <t>PHL</t>
  </si>
  <si>
    <t>PHX</t>
  </si>
  <si>
    <t>PIA</t>
  </si>
  <si>
    <t>PIE</t>
  </si>
  <si>
    <t>PIT</t>
  </si>
  <si>
    <t>PNE</t>
  </si>
  <si>
    <t>PNS</t>
  </si>
  <si>
    <t>POC</t>
  </si>
  <si>
    <t>POU</t>
  </si>
  <si>
    <t>0700-2200 15 May-14 Sept</t>
  </si>
  <si>
    <t>PRC</t>
  </si>
  <si>
    <t>PSC</t>
  </si>
  <si>
    <t>PSP</t>
  </si>
  <si>
    <t>PTK</t>
  </si>
  <si>
    <t>PUB</t>
  </si>
  <si>
    <t>PVD</t>
  </si>
  <si>
    <t>0545-2400</t>
  </si>
  <si>
    <t>PWK</t>
  </si>
  <si>
    <t>0600-2200 MON-FRI</t>
  </si>
  <si>
    <t>PWM</t>
  </si>
  <si>
    <t>R90</t>
  </si>
  <si>
    <t>Omaha TRACON</t>
  </si>
  <si>
    <t>RDG</t>
  </si>
  <si>
    <t>RDU</t>
  </si>
  <si>
    <t>RFD</t>
  </si>
  <si>
    <t>RHV</t>
  </si>
  <si>
    <t>RIC</t>
  </si>
  <si>
    <t>RNO</t>
  </si>
  <si>
    <t>ROA</t>
  </si>
  <si>
    <t>ROC</t>
  </si>
  <si>
    <t>ROW</t>
  </si>
  <si>
    <t>RST</t>
  </si>
  <si>
    <t>0500-2300</t>
  </si>
  <si>
    <t>RSW</t>
  </si>
  <si>
    <t>RVS</t>
  </si>
  <si>
    <t>S46</t>
  </si>
  <si>
    <t>Seattle TRACON</t>
  </si>
  <si>
    <t>S56</t>
  </si>
  <si>
    <t>Salt Lake City TRACON</t>
  </si>
  <si>
    <t>SAN</t>
  </si>
  <si>
    <t>SAT</t>
  </si>
  <si>
    <t>SAV</t>
  </si>
  <si>
    <t>SBA</t>
  </si>
  <si>
    <t>SBN</t>
  </si>
  <si>
    <t>SCK</t>
  </si>
  <si>
    <t>SCT</t>
  </si>
  <si>
    <t>Southern California TRACON</t>
  </si>
  <si>
    <t>SDF</t>
  </si>
  <si>
    <t>SDL</t>
  </si>
  <si>
    <t>SEA</t>
  </si>
  <si>
    <t>SEE</t>
  </si>
  <si>
    <t>SFB</t>
  </si>
  <si>
    <t>SFO</t>
  </si>
  <si>
    <t>SGF</t>
  </si>
  <si>
    <t>SHV</t>
  </si>
  <si>
    <t>SJC</t>
  </si>
  <si>
    <t>SJU</t>
  </si>
  <si>
    <t>ZSU</t>
  </si>
  <si>
    <t>SLC</t>
  </si>
  <si>
    <t>SMF</t>
  </si>
  <si>
    <t>SMO</t>
  </si>
  <si>
    <t>SNA</t>
  </si>
  <si>
    <t>0615-2300</t>
  </si>
  <si>
    <t>SPI</t>
  </si>
  <si>
    <t>SRQ</t>
  </si>
  <si>
    <t>STL</t>
  </si>
  <si>
    <t>STP</t>
  </si>
  <si>
    <t>STS</t>
  </si>
  <si>
    <t>STT</t>
  </si>
  <si>
    <t>0700-2230</t>
  </si>
  <si>
    <t>SUS</t>
  </si>
  <si>
    <t>SUX</t>
  </si>
  <si>
    <t>0600-2130</t>
  </si>
  <si>
    <t>SYR</t>
  </si>
  <si>
    <t>T75</t>
  </si>
  <si>
    <t>St. Louis TRACON</t>
  </si>
  <si>
    <t>TEB</t>
  </si>
  <si>
    <t>TLH</t>
  </si>
  <si>
    <t>TMB</t>
  </si>
  <si>
    <t>TOA</t>
  </si>
  <si>
    <t>TOL</t>
  </si>
  <si>
    <t>TPA</t>
  </si>
  <si>
    <t>TRI</t>
  </si>
  <si>
    <t>TUL</t>
  </si>
  <si>
    <t>TUS</t>
  </si>
  <si>
    <t>TVC</t>
  </si>
  <si>
    <t>TWF</t>
  </si>
  <si>
    <t>TYS</t>
  </si>
  <si>
    <t>U90</t>
  </si>
  <si>
    <t>Tucson TRACON</t>
  </si>
  <si>
    <t>VGT</t>
  </si>
  <si>
    <t>0600-2000 OCT-MAR</t>
  </si>
  <si>
    <t>VNY</t>
  </si>
  <si>
    <t>0600-2245</t>
  </si>
  <si>
    <t>VRB</t>
  </si>
  <si>
    <t>Y90</t>
  </si>
  <si>
    <t>Yankee TRACON</t>
  </si>
  <si>
    <t>YIP</t>
  </si>
  <si>
    <t>YNG</t>
  </si>
  <si>
    <t>TWR 0000-2359</t>
  </si>
  <si>
    <t>Albuquerque ARTCC</t>
  </si>
  <si>
    <t>Enroute Center</t>
  </si>
  <si>
    <t>Anchorage ARTCC</t>
  </si>
  <si>
    <t>Chicago ARTCC</t>
  </si>
  <si>
    <t>Boston ARTCC</t>
  </si>
  <si>
    <t>Washington ARTCC</t>
  </si>
  <si>
    <t>Denver ARTCC</t>
  </si>
  <si>
    <t>Fort Worth ARTCC</t>
  </si>
  <si>
    <t>Houston ARTCC</t>
  </si>
  <si>
    <t>Indianapolis ARTCC</t>
  </si>
  <si>
    <t>Jacksonville ARTCC</t>
  </si>
  <si>
    <t>Kansas City ARTCC</t>
  </si>
  <si>
    <t>Los Angeles ARTCC</t>
  </si>
  <si>
    <t>Salt Lake City ARTCC</t>
  </si>
  <si>
    <t>Miami ARTCC</t>
  </si>
  <si>
    <t>Memphis ARTCC</t>
  </si>
  <si>
    <t>Minneapolis ARTCC</t>
  </si>
  <si>
    <t>New York ARTCC</t>
  </si>
  <si>
    <t>Eugene</t>
  </si>
  <si>
    <t>Oakland ARTCC</t>
  </si>
  <si>
    <t>Cleveland ARTCC</t>
  </si>
  <si>
    <t>Seattle ARTCC</t>
  </si>
  <si>
    <t>San Juan ARTCC</t>
  </si>
  <si>
    <t>Atlanta ARTCC</t>
  </si>
  <si>
    <t>ZUA</t>
  </si>
  <si>
    <t>Guam ARTCC</t>
  </si>
  <si>
    <t>FacilityLevelPayID</t>
  </si>
  <si>
    <t>Allentown ATCT</t>
  </si>
  <si>
    <t>Abilene ATCT</t>
  </si>
  <si>
    <t>Albuquerque ATCT</t>
  </si>
  <si>
    <t>Nantucket ATCT</t>
  </si>
  <si>
    <t>Waco ATCT</t>
  </si>
  <si>
    <t>Atlantic City ATCT</t>
  </si>
  <si>
    <t>Addison ATCT</t>
  </si>
  <si>
    <t>Andrews ATCT</t>
  </si>
  <si>
    <t>Alliance ATCT</t>
  </si>
  <si>
    <t>Allegheny ATCT</t>
  </si>
  <si>
    <t>Augusta ATCT</t>
  </si>
  <si>
    <t>Albany ATCT</t>
  </si>
  <si>
    <t>Waterloo ATCT</t>
  </si>
  <si>
    <t>Amarillo ATCT</t>
  </si>
  <si>
    <t>Anchorage ATCT</t>
  </si>
  <si>
    <t>Centennial ATCT</t>
  </si>
  <si>
    <t>Napa ATCT</t>
  </si>
  <si>
    <t>Ann Arbor ATCT</t>
  </si>
  <si>
    <t>Aurora ATCT</t>
  </si>
  <si>
    <t>Aspen ATCT</t>
  </si>
  <si>
    <t>Atlanta ATCT</t>
  </si>
  <si>
    <t>Austin ATCT</t>
  </si>
  <si>
    <t>Asheville ATCT</t>
  </si>
  <si>
    <t>Wilkes-Barre ATCT</t>
  </si>
  <si>
    <t>Kalamazoo ATCT</t>
  </si>
  <si>
    <t>Bradley ATCT</t>
  </si>
  <si>
    <t>Hanscom ATCT</t>
  </si>
  <si>
    <t>Boeing ATCT</t>
  </si>
  <si>
    <t>Bakersfield ATCT</t>
  </si>
  <si>
    <t>Binghamton ATCT</t>
  </si>
  <si>
    <t>Bangor ATCT</t>
  </si>
  <si>
    <t>Birmingham ATCT</t>
  </si>
  <si>
    <t>Billings ATCT</t>
  </si>
  <si>
    <t>Bismarck ATCT</t>
  </si>
  <si>
    <t>Broomfield ATCT</t>
  </si>
  <si>
    <t>Nashville ATCT</t>
  </si>
  <si>
    <t>BOISE ATCT</t>
  </si>
  <si>
    <t>Boston ATCT</t>
  </si>
  <si>
    <t>Beaumont ATCT</t>
  </si>
  <si>
    <t>Baton Rouge ATCT</t>
  </si>
  <si>
    <t>Burlington ATCT</t>
  </si>
  <si>
    <t>Buffalo ATCT</t>
  </si>
  <si>
    <t>Burbank ATCT</t>
  </si>
  <si>
    <t>Baltimore ATCT</t>
  </si>
  <si>
    <t>Columbia ATCT</t>
  </si>
  <si>
    <t>Akron-Canton ATCT</t>
  </si>
  <si>
    <t>Concord ATCT</t>
  </si>
  <si>
    <t>Caldwell ATCT</t>
  </si>
  <si>
    <t>Chattanooga ATCT</t>
  </si>
  <si>
    <t>Charleston ATCT</t>
  </si>
  <si>
    <t>Cedar Rapids ATCT</t>
  </si>
  <si>
    <t>Clarksburg ATCT</t>
  </si>
  <si>
    <t>Cleveland ATCT</t>
  </si>
  <si>
    <t>Charlotte ATCT</t>
  </si>
  <si>
    <t>Camarillo ATCT</t>
  </si>
  <si>
    <t>Columbus ATCT</t>
  </si>
  <si>
    <t>Champaign ATCT</t>
  </si>
  <si>
    <t>Chino ATCT</t>
  </si>
  <si>
    <t>Colorado Springs ATCT</t>
  </si>
  <si>
    <t>Casper ATCT</t>
  </si>
  <si>
    <t>Downtown ATCT</t>
  </si>
  <si>
    <t>Corpus Christi ATCT</t>
  </si>
  <si>
    <t>Palomar ATCT</t>
  </si>
  <si>
    <t>Cincinnati ATCT</t>
  </si>
  <si>
    <t>Daytona Beach ATCT</t>
  </si>
  <si>
    <t>Dallas Love ATCT</t>
  </si>
  <si>
    <t>Dayton ATCT</t>
  </si>
  <si>
    <t>Washington National ATCT</t>
  </si>
  <si>
    <t>Denver ATCT</t>
  </si>
  <si>
    <t>Dallas-Fort Worth ATCT</t>
  </si>
  <si>
    <t>Duluth ATCT</t>
  </si>
  <si>
    <t>Dupage ATCT</t>
  </si>
  <si>
    <t>Des Moines ATCT</t>
  </si>
  <si>
    <t>Detroit ATCT</t>
  </si>
  <si>
    <t>Deer Valley ATCT</t>
  </si>
  <si>
    <t>Hooks ATCT</t>
  </si>
  <si>
    <t>Elmira ATCT</t>
  </si>
  <si>
    <t>El Paso ATCT</t>
  </si>
  <si>
    <t>El Monte ATCT</t>
  </si>
  <si>
    <t>Erie ATCT</t>
  </si>
  <si>
    <t>Eugene ATCT</t>
  </si>
  <si>
    <t>Evansville ATCT</t>
  </si>
  <si>
    <t>Newark ATCT</t>
  </si>
  <si>
    <t>Fairbanks ATCT</t>
  </si>
  <si>
    <t>Fargo ATCT</t>
  </si>
  <si>
    <t>Fresno ATCT</t>
  </si>
  <si>
    <t>Fayetteville ATCT</t>
  </si>
  <si>
    <t>Flying Cloud ATCT</t>
  </si>
  <si>
    <t>Falcon ATCT</t>
  </si>
  <si>
    <t>Fort Lauderdale ATCT</t>
  </si>
  <si>
    <t>Florence ATCT</t>
  </si>
  <si>
    <t>Flint ATCT</t>
  </si>
  <si>
    <t>St. Lucie ATCT</t>
  </si>
  <si>
    <t>Farmingdale ATCT</t>
  </si>
  <si>
    <t>Sioux Falls ATCT</t>
  </si>
  <si>
    <t>Fort Smith ATCT</t>
  </si>
  <si>
    <t>Meacham ATCT</t>
  </si>
  <si>
    <t>Fort Wayne ATCT</t>
  </si>
  <si>
    <t>Fort Lauderdale Executive ATCT</t>
  </si>
  <si>
    <t>Grand Canyon ATCT</t>
  </si>
  <si>
    <t>Spokane ATCT</t>
  </si>
  <si>
    <t>Grand Forks ATCT</t>
  </si>
  <si>
    <t>Longview ATCT</t>
  </si>
  <si>
    <t>Gulfport ATCT</t>
  </si>
  <si>
    <t>Green Bay ATCT</t>
  </si>
  <si>
    <t>Grand Rapids ATCT</t>
  </si>
  <si>
    <t>Greensboro ATCT</t>
  </si>
  <si>
    <t>Greer ATCT</t>
  </si>
  <si>
    <t>Great Falls ATCT</t>
  </si>
  <si>
    <t>Manassas ATCT</t>
  </si>
  <si>
    <t>Hillsboro ATCT</t>
  </si>
  <si>
    <t>Helena ATCT</t>
  </si>
  <si>
    <t>Hobby ATCT</t>
  </si>
  <si>
    <t>Westchester ATCT</t>
  </si>
  <si>
    <t>Huntsville ATCT</t>
  </si>
  <si>
    <t>Huntington ATCT</t>
  </si>
  <si>
    <t>Terre Haute ATCT</t>
  </si>
  <si>
    <t>Hayward ATCT</t>
  </si>
  <si>
    <t>Dulles ATCT</t>
  </si>
  <si>
    <t>Houston Intercontinental ATCT</t>
  </si>
  <si>
    <t>Wichita ATCT</t>
  </si>
  <si>
    <t>Wilmington ATCT</t>
  </si>
  <si>
    <t>Indianapolis ATCT</t>
  </si>
  <si>
    <t>Islip ATCT</t>
  </si>
  <si>
    <t>Hilo ATCT</t>
  </si>
  <si>
    <t>Jackson ATCT</t>
  </si>
  <si>
    <t>Jacksonville ATCT</t>
  </si>
  <si>
    <t>Kennedy ATCT</t>
  </si>
  <si>
    <t>Juneau ATCT</t>
  </si>
  <si>
    <t>Lafayette ATCT</t>
  </si>
  <si>
    <t>Lansing ATCT</t>
  </si>
  <si>
    <t>Las Vegas ATCT</t>
  </si>
  <si>
    <t>Los Angeles ATCT</t>
  </si>
  <si>
    <t>Lubbock ATCT</t>
  </si>
  <si>
    <t>Lake Charles ATCT</t>
  </si>
  <si>
    <t>Lexington ATCT</t>
  </si>
  <si>
    <t>La Guardia ATCT</t>
  </si>
  <si>
    <t>Long Beach ATCT</t>
  </si>
  <si>
    <t>Little Rock ATCT</t>
  </si>
  <si>
    <t>Lincoln ATCT</t>
  </si>
  <si>
    <t>Bowman ATCT</t>
  </si>
  <si>
    <t>Livermore ATCT</t>
  </si>
  <si>
    <t>Midland ATCT</t>
  </si>
  <si>
    <t>Saginaw ATCT</t>
  </si>
  <si>
    <t>Kansas City ATCT</t>
  </si>
  <si>
    <t>Orlando ATCT</t>
  </si>
  <si>
    <t>Harrisburg ATCT</t>
  </si>
  <si>
    <t>Midway ATCT</t>
  </si>
  <si>
    <t>Memphis ATCT</t>
  </si>
  <si>
    <t>Mansfield ATCT</t>
  </si>
  <si>
    <t>Montgomery ATCT</t>
  </si>
  <si>
    <t>Manchester ATCT</t>
  </si>
  <si>
    <t>Miami ATCT</t>
  </si>
  <si>
    <t>Crystal ATCT</t>
  </si>
  <si>
    <t>Milwaukee ATCT</t>
  </si>
  <si>
    <t>Muskegon ATCT</t>
  </si>
  <si>
    <t>Quad City ATCT</t>
  </si>
  <si>
    <t>Monroe ATCT</t>
  </si>
  <si>
    <t>Morristown ATCT</t>
  </si>
  <si>
    <t>Mobile ATCT</t>
  </si>
  <si>
    <t>Merrill ATCT</t>
  </si>
  <si>
    <t>Monterey ATCT</t>
  </si>
  <si>
    <t>Madison ATCT</t>
  </si>
  <si>
    <t>Minneapolis ATCT</t>
  </si>
  <si>
    <t>New Orleans ATCT</t>
  </si>
  <si>
    <t>Grant County ATCT</t>
  </si>
  <si>
    <t>Myrtle Beach ATCT</t>
  </si>
  <si>
    <t>Lakefront ATCT</t>
  </si>
  <si>
    <t>Oakland ATCT</t>
  </si>
  <si>
    <t>Maui ATCT</t>
  </si>
  <si>
    <t>Oklahoma City ATCT</t>
  </si>
  <si>
    <t>Omaha ATCT</t>
  </si>
  <si>
    <t>Ontario ATCT</t>
  </si>
  <si>
    <t>Chicago O'Hare ATCT</t>
  </si>
  <si>
    <t>Norfolk ATCT</t>
  </si>
  <si>
    <t>Orlando Executive ATCT</t>
  </si>
  <si>
    <t>Paine ATCT</t>
  </si>
  <si>
    <t>Palo Alto ATCT</t>
  </si>
  <si>
    <t>West Palm Beach ATCT</t>
  </si>
  <si>
    <t>DeKalb-Peachtree ATCT</t>
  </si>
  <si>
    <t>Portland ATCT</t>
  </si>
  <si>
    <t>Patrick Henry ATCT</t>
  </si>
  <si>
    <t>Philadelphia ATCT</t>
  </si>
  <si>
    <t>Phoenix ATCT</t>
  </si>
  <si>
    <t>Peoria ATCT</t>
  </si>
  <si>
    <t>St. Petersburg ATCT</t>
  </si>
  <si>
    <t>Pittsburgh ATCT</t>
  </si>
  <si>
    <t>Northeast Philadelphia ATCT</t>
  </si>
  <si>
    <t>Pensacola ATCT</t>
  </si>
  <si>
    <t>Brackett ATCT</t>
  </si>
  <si>
    <t>Poughkeepsie ATCT</t>
  </si>
  <si>
    <t>Prescott ATCT</t>
  </si>
  <si>
    <t>Pasco ATCT</t>
  </si>
  <si>
    <t>Palm Springs ATCT</t>
  </si>
  <si>
    <t>Pontiac ATCT</t>
  </si>
  <si>
    <t>Pueblo ATCT</t>
  </si>
  <si>
    <t>Providence ATCT</t>
  </si>
  <si>
    <t>Chicago Executive ATCT</t>
  </si>
  <si>
    <t>Reading ATCT</t>
  </si>
  <si>
    <t>Raleigh-Durham ATCT</t>
  </si>
  <si>
    <t>Rockford ATCT</t>
  </si>
  <si>
    <t>Reid-Hillview ATCT</t>
  </si>
  <si>
    <t>Richmond ATCT</t>
  </si>
  <si>
    <t>Reno ATCT</t>
  </si>
  <si>
    <t>Roanoke ATCT</t>
  </si>
  <si>
    <t>Rochester ATCT</t>
  </si>
  <si>
    <t>Roswell ATCT</t>
  </si>
  <si>
    <t>Fort Myers ATCT</t>
  </si>
  <si>
    <t>Riverside ATCT</t>
  </si>
  <si>
    <t>San Diego ATCT</t>
  </si>
  <si>
    <t>San Antonio ATCT</t>
  </si>
  <si>
    <t>Savannah ATCT</t>
  </si>
  <si>
    <t>Santa Barbara ATCT</t>
  </si>
  <si>
    <t>South Bend ATCT</t>
  </si>
  <si>
    <t>Stockton ATCT</t>
  </si>
  <si>
    <t>Standiford ATCT</t>
  </si>
  <si>
    <t>Scottsdale ATCT</t>
  </si>
  <si>
    <t>Seattle ATCT</t>
  </si>
  <si>
    <t>Gillespie ATCT</t>
  </si>
  <si>
    <t>Sanford ATCT</t>
  </si>
  <si>
    <t>San Francisco ATCT</t>
  </si>
  <si>
    <t>Springfield ATCT</t>
  </si>
  <si>
    <t>Shreveport ATCT</t>
  </si>
  <si>
    <t>San Jose ATCT</t>
  </si>
  <si>
    <t>San Juan ATCT</t>
  </si>
  <si>
    <t>Salt Lake City ATCT</t>
  </si>
  <si>
    <t>Sacramento ATCT</t>
  </si>
  <si>
    <t>Santa Monica ATCT</t>
  </si>
  <si>
    <t>John Wayne ATCT</t>
  </si>
  <si>
    <t>Sarasota ATCT</t>
  </si>
  <si>
    <t>St. Louis ATCT</t>
  </si>
  <si>
    <t>St. Paul ATCT</t>
  </si>
  <si>
    <t>Sonoma ATCT</t>
  </si>
  <si>
    <t>St. Thomas ATCT</t>
  </si>
  <si>
    <t>Spirit ATCT</t>
  </si>
  <si>
    <t>Sioux Gateway ATCT</t>
  </si>
  <si>
    <t>Syracuse ATCT</t>
  </si>
  <si>
    <t>Teterboro ATCT</t>
  </si>
  <si>
    <t>Tallahassee ATCT</t>
  </si>
  <si>
    <t>Tamiami ATCT</t>
  </si>
  <si>
    <t>Torrance ATCT</t>
  </si>
  <si>
    <t>Toledo ATCT</t>
  </si>
  <si>
    <t>Tampa ATCT</t>
  </si>
  <si>
    <t>Tri-Cities ATCT</t>
  </si>
  <si>
    <t>Tulsa ATCT</t>
  </si>
  <si>
    <t>Tucson ATCT</t>
  </si>
  <si>
    <t>Traverse City ATCT</t>
  </si>
  <si>
    <t>Twin Falls ATCT</t>
  </si>
  <si>
    <t>Knoxville ATCT</t>
  </si>
  <si>
    <t>North Las Vegas ATCT</t>
  </si>
  <si>
    <t>Van Nuys ATCT</t>
  </si>
  <si>
    <t>Vero Beach ATCT</t>
  </si>
  <si>
    <t>Willow Run ATCT</t>
  </si>
  <si>
    <t>Youngstown ATCT</t>
  </si>
  <si>
    <t>Personal Information</t>
  </si>
  <si>
    <t>Name</t>
  </si>
  <si>
    <t>Supervisor Information</t>
  </si>
  <si>
    <t>Office Phone</t>
  </si>
  <si>
    <t>Private Pilot</t>
  </si>
  <si>
    <t>Commercial Pilot</t>
  </si>
  <si>
    <t>Instrument Rating</t>
  </si>
  <si>
    <t>Certified Flight Instructor</t>
  </si>
  <si>
    <t>Dispatcher Certificate</t>
  </si>
  <si>
    <t>Degree</t>
  </si>
  <si>
    <t>School</t>
  </si>
  <si>
    <t>Graduation Date</t>
  </si>
  <si>
    <t>TYPE</t>
  </si>
  <si>
    <t>DATE</t>
  </si>
  <si>
    <t>Certifications</t>
  </si>
  <si>
    <t>Awards/Recognitions</t>
  </si>
  <si>
    <t>AwardTypes</t>
  </si>
  <si>
    <t>Outstanding Rating</t>
  </si>
  <si>
    <t>Quality Step Increase</t>
  </si>
  <si>
    <t>Exceptional Rating</t>
  </si>
  <si>
    <t>Special Achievement Award</t>
  </si>
  <si>
    <t>Letter of Commendation</t>
  </si>
  <si>
    <t>Suggestion Award</t>
  </si>
  <si>
    <t>On-the-Spot</t>
  </si>
  <si>
    <t>Certificate of Achievement</t>
  </si>
  <si>
    <t>Time Off Award</t>
  </si>
  <si>
    <t>Presidental Monetary Award</t>
  </si>
  <si>
    <t>CAREER LEVEL</t>
  </si>
  <si>
    <t>FROM</t>
  </si>
  <si>
    <t>TO</t>
  </si>
  <si>
    <t>AREA/FACILITY CERT DATE</t>
  </si>
  <si>
    <t>FACILITY ID</t>
  </si>
  <si>
    <t>CareerLvl</t>
  </si>
  <si>
    <t>DEV</t>
  </si>
  <si>
    <t>TMC</t>
  </si>
  <si>
    <t>TMS</t>
  </si>
  <si>
    <t>CURRENT FACILITY</t>
  </si>
  <si>
    <t>SD</t>
  </si>
  <si>
    <t>FacilityTypeID</t>
  </si>
  <si>
    <t>RegionCode</t>
  </si>
  <si>
    <t>State</t>
  </si>
  <si>
    <t>MA</t>
  </si>
  <si>
    <t>CA</t>
  </si>
  <si>
    <t>LA</t>
  </si>
  <si>
    <t>SC</t>
  </si>
  <si>
    <t>DC</t>
  </si>
  <si>
    <t>MD</t>
  </si>
  <si>
    <t>TX</t>
  </si>
  <si>
    <t>PA</t>
  </si>
  <si>
    <t>IN</t>
  </si>
  <si>
    <t>PR</t>
  </si>
  <si>
    <t>AK</t>
  </si>
  <si>
    <t>DE</t>
  </si>
  <si>
    <t>GA</t>
  </si>
  <si>
    <t>CO</t>
  </si>
  <si>
    <t>MI</t>
  </si>
  <si>
    <t>VI</t>
  </si>
  <si>
    <t>IL</t>
  </si>
  <si>
    <t>CT</t>
  </si>
  <si>
    <t>WA</t>
  </si>
  <si>
    <t>OH</t>
  </si>
  <si>
    <t>NJ</t>
  </si>
  <si>
    <t>AZ</t>
  </si>
  <si>
    <t>MN</t>
  </si>
  <si>
    <t>FL</t>
  </si>
  <si>
    <t>NY</t>
  </si>
  <si>
    <t>ND</t>
  </si>
  <si>
    <t>VA</t>
  </si>
  <si>
    <t>OR</t>
  </si>
  <si>
    <t>NV</t>
  </si>
  <si>
    <t>NE</t>
  </si>
  <si>
    <t>KY</t>
  </si>
  <si>
    <t>TN</t>
  </si>
  <si>
    <t>NH</t>
  </si>
  <si>
    <t>MO</t>
  </si>
  <si>
    <t>HI</t>
  </si>
  <si>
    <t>OK</t>
  </si>
  <si>
    <t>UT</t>
  </si>
  <si>
    <t>NM</t>
  </si>
  <si>
    <t>IA</t>
  </si>
  <si>
    <t>NC</t>
  </si>
  <si>
    <t>ME</t>
  </si>
  <si>
    <t>AL</t>
  </si>
  <si>
    <t>MT</t>
  </si>
  <si>
    <t>ID</t>
  </si>
  <si>
    <t>VT</t>
  </si>
  <si>
    <t>WV</t>
  </si>
  <si>
    <t>WY</t>
  </si>
  <si>
    <t>AR</t>
  </si>
  <si>
    <t>MS</t>
  </si>
  <si>
    <t>WI</t>
  </si>
  <si>
    <t>KS</t>
  </si>
  <si>
    <t>RI</t>
  </si>
  <si>
    <t>GU</t>
  </si>
  <si>
    <t>DesiredFacilityAndRegion</t>
  </si>
  <si>
    <t>Facility</t>
  </si>
  <si>
    <t>FacilityState</t>
  </si>
  <si>
    <t>FacilityRegion</t>
  </si>
  <si>
    <t>FacilityRegionCode</t>
  </si>
  <si>
    <t>DesiredFacility</t>
  </si>
  <si>
    <t>DesiredTitleSeries</t>
  </si>
  <si>
    <t>CurrentFacility</t>
  </si>
  <si>
    <t>CurrentFacilityName</t>
  </si>
  <si>
    <t>CurrentFacilityState</t>
  </si>
  <si>
    <t>CurrentFacilityRegion</t>
  </si>
  <si>
    <t>CurrentFacilityRegionCode</t>
  </si>
  <si>
    <t>CurrentFacilityLevelPayID</t>
  </si>
  <si>
    <t>CurrentTitleSeries</t>
  </si>
  <si>
    <t>CurrentFacility_</t>
  </si>
  <si>
    <t>DesiredFacilityAndRegionCode</t>
  </si>
  <si>
    <t>AddressLine1</t>
  </si>
  <si>
    <t>AddressLine2</t>
  </si>
  <si>
    <t>FAC</t>
  </si>
  <si>
    <t>VAC LOC</t>
  </si>
  <si>
    <t>City</t>
  </si>
  <si>
    <t>Anchorage</t>
  </si>
  <si>
    <t>Dallas</t>
  </si>
  <si>
    <t>Detroit</t>
  </si>
  <si>
    <t>Honolulu</t>
  </si>
  <si>
    <t>Pensacola</t>
  </si>
  <si>
    <t>Phoenix</t>
  </si>
  <si>
    <t>Portland</t>
  </si>
  <si>
    <t>Peachtree City</t>
  </si>
  <si>
    <t>Merrimack</t>
  </si>
  <si>
    <t>Elgin</t>
  </si>
  <si>
    <t>Dallas-Fort Worth</t>
  </si>
  <si>
    <t>Orlando</t>
  </si>
  <si>
    <t>Las Vegas</t>
  </si>
  <si>
    <t>Omaha</t>
  </si>
  <si>
    <t>Salt Lake City</t>
  </si>
  <si>
    <t>Tucson</t>
  </si>
  <si>
    <t>Westbury</t>
  </si>
  <si>
    <t>Mather</t>
  </si>
  <si>
    <t>Warrenton</t>
  </si>
  <si>
    <t>Bellevue</t>
  </si>
  <si>
    <t>Burien</t>
  </si>
  <si>
    <t>San Diego</t>
  </si>
  <si>
    <t>St. Charles</t>
  </si>
  <si>
    <t>Windsor Locks</t>
  </si>
  <si>
    <t>Allentown</t>
  </si>
  <si>
    <t>Abilene</t>
  </si>
  <si>
    <t>Waco</t>
  </si>
  <si>
    <t>Augusta</t>
  </si>
  <si>
    <t>Waterloo</t>
  </si>
  <si>
    <t>Amarillo</t>
  </si>
  <si>
    <t>Aspen</t>
  </si>
  <si>
    <t>Austin</t>
  </si>
  <si>
    <t>Bakersfield</t>
  </si>
  <si>
    <t>Bangor</t>
  </si>
  <si>
    <t>Birmingham</t>
  </si>
  <si>
    <t>Billings</t>
  </si>
  <si>
    <t>Bismarck</t>
  </si>
  <si>
    <t>Nashville</t>
  </si>
  <si>
    <t>Chattanooga</t>
  </si>
  <si>
    <t>Charleston</t>
  </si>
  <si>
    <t>Charlotte</t>
  </si>
  <si>
    <t>Columbus</t>
  </si>
  <si>
    <t>Casper</t>
  </si>
  <si>
    <t>Duluth</t>
  </si>
  <si>
    <t>Elmira</t>
  </si>
  <si>
    <t>Evansville</t>
  </si>
  <si>
    <t>Fairbanks</t>
  </si>
  <si>
    <t>Fargo</t>
  </si>
  <si>
    <t>Fresno</t>
  </si>
  <si>
    <t>Fayetteville</t>
  </si>
  <si>
    <t>Florence</t>
  </si>
  <si>
    <t>Spokane</t>
  </si>
  <si>
    <t>Longview</t>
  </si>
  <si>
    <t>Gulfport</t>
  </si>
  <si>
    <t>Greensboro</t>
  </si>
  <si>
    <t>Greer</t>
  </si>
  <si>
    <t>Helena</t>
  </si>
  <si>
    <t>Huntsville</t>
  </si>
  <si>
    <t>Huntington</t>
  </si>
  <si>
    <t>Wichita</t>
  </si>
  <si>
    <t>Wilmington</t>
  </si>
  <si>
    <t>Hilo</t>
  </si>
  <si>
    <t>Jackson</t>
  </si>
  <si>
    <t>Lubbock</t>
  </si>
  <si>
    <t>Lexington</t>
  </si>
  <si>
    <t>Lafayette</t>
  </si>
  <si>
    <t>Midland</t>
  </si>
  <si>
    <t>Milwaukee</t>
  </si>
  <si>
    <t>Monroe</t>
  </si>
  <si>
    <t>Mobile</t>
  </si>
  <si>
    <t>Madison</t>
  </si>
  <si>
    <t>Philadelphia</t>
  </si>
  <si>
    <t>Peoria</t>
  </si>
  <si>
    <t>Pittsburgh</t>
  </si>
  <si>
    <t>Pasco</t>
  </si>
  <si>
    <t>Reading</t>
  </si>
  <si>
    <t>Rockford</t>
  </si>
  <si>
    <t>Roanoke</t>
  </si>
  <si>
    <t>Rochester</t>
  </si>
  <si>
    <t>Roswell</t>
  </si>
  <si>
    <t>Savannah</t>
  </si>
  <si>
    <t>Springfield</t>
  </si>
  <si>
    <t>Tallahassee</t>
  </si>
  <si>
    <t>Tampa</t>
  </si>
  <si>
    <t>Tulsa</t>
  </si>
  <si>
    <t>Atlantic City</t>
  </si>
  <si>
    <t>Baton Rouge</t>
  </si>
  <si>
    <t>Cedar Rapids</t>
  </si>
  <si>
    <t>Corpus Christi</t>
  </si>
  <si>
    <t>Daytona Beach</t>
  </si>
  <si>
    <t>Des Moines</t>
  </si>
  <si>
    <t>El Paso</t>
  </si>
  <si>
    <t>Sioux Falls</t>
  </si>
  <si>
    <t>Fort Smith</t>
  </si>
  <si>
    <t>Fort Wayne</t>
  </si>
  <si>
    <t>Green Bay</t>
  </si>
  <si>
    <t>Great Falls</t>
  </si>
  <si>
    <t>Terre Haute</t>
  </si>
  <si>
    <t>Lake Charles</t>
  </si>
  <si>
    <t>Little Rock</t>
  </si>
  <si>
    <t>New Orleans</t>
  </si>
  <si>
    <t>Myrtle Beach</t>
  </si>
  <si>
    <t>Oklahoma City</t>
  </si>
  <si>
    <t>West Palm Beach</t>
  </si>
  <si>
    <t>Fort Myers</t>
  </si>
  <si>
    <t>San Antonio</t>
  </si>
  <si>
    <t>South Bend</t>
  </si>
  <si>
    <t>Twin Falls</t>
  </si>
  <si>
    <t>Latham</t>
  </si>
  <si>
    <t>Fletcher</t>
  </si>
  <si>
    <t>Avoca</t>
  </si>
  <si>
    <t>Portage</t>
  </si>
  <si>
    <t>Johnson City</t>
  </si>
  <si>
    <t>Boise</t>
  </si>
  <si>
    <t>S. Burlington</t>
  </si>
  <si>
    <t>Cheektowaga</t>
  </si>
  <si>
    <t>West Columbia</t>
  </si>
  <si>
    <t>Bridgeport</t>
  </si>
  <si>
    <t>Savoy</t>
  </si>
  <si>
    <t>Peterson AFB</t>
  </si>
  <si>
    <t>Erlanger</t>
  </si>
  <si>
    <t>Vandalia</t>
  </si>
  <si>
    <t>Middletown</t>
  </si>
  <si>
    <t>Hope Hull</t>
  </si>
  <si>
    <t>Milan</t>
  </si>
  <si>
    <t>Moses Lake</t>
  </si>
  <si>
    <t>Virginia Beach</t>
  </si>
  <si>
    <t>Warwick</t>
  </si>
  <si>
    <t>Morrisville</t>
  </si>
  <si>
    <t>Goleta</t>
  </si>
  <si>
    <t>Louisville</t>
  </si>
  <si>
    <t>Barksdale AFB</t>
  </si>
  <si>
    <t>Sioux City</t>
  </si>
  <si>
    <t>North Syracuse</t>
  </si>
  <si>
    <t>Swanton</t>
  </si>
  <si>
    <t>Blountville</t>
  </si>
  <si>
    <t>Vienna</t>
  </si>
  <si>
    <t>Aurora</t>
  </si>
  <si>
    <t>Nashua</t>
  </si>
  <si>
    <t>Leesburg</t>
  </si>
  <si>
    <t>Longmont</t>
  </si>
  <si>
    <t>Hilliard</t>
  </si>
  <si>
    <t>Olathe</t>
  </si>
  <si>
    <t>Palmdale</t>
  </si>
  <si>
    <t>Farmington</t>
  </si>
  <si>
    <t>Ronkonkoma</t>
  </si>
  <si>
    <t>Fremont</t>
  </si>
  <si>
    <t>Oberlin</t>
  </si>
  <si>
    <t>Auburn</t>
  </si>
  <si>
    <t>Hampton</t>
  </si>
  <si>
    <t>Barrigada</t>
  </si>
  <si>
    <t>Carolina</t>
  </si>
  <si>
    <t>Edwards AFB</t>
  </si>
  <si>
    <t>Nantucket</t>
  </si>
  <si>
    <t>Addison</t>
  </si>
  <si>
    <t>Napa</t>
  </si>
  <si>
    <t>Beaumont</t>
  </si>
  <si>
    <t>Burbank</t>
  </si>
  <si>
    <t>Baltimore</t>
  </si>
  <si>
    <t>Concord</t>
  </si>
  <si>
    <t>Camarillo</t>
  </si>
  <si>
    <t>Chino</t>
  </si>
  <si>
    <t>Erie</t>
  </si>
  <si>
    <t>Newark</t>
  </si>
  <si>
    <t>Flint</t>
  </si>
  <si>
    <t>Farmingdale</t>
  </si>
  <si>
    <t>Manassas</t>
  </si>
  <si>
    <t>Hillsboro</t>
  </si>
  <si>
    <t>Hayward</t>
  </si>
  <si>
    <t>Dulles</t>
  </si>
  <si>
    <t>Juneau</t>
  </si>
  <si>
    <t>Lansing</t>
  </si>
  <si>
    <t>Lincoln</t>
  </si>
  <si>
    <t>Livermore</t>
  </si>
  <si>
    <t>Mansfield</t>
  </si>
  <si>
    <t>Manchester</t>
  </si>
  <si>
    <t>Crystal</t>
  </si>
  <si>
    <t>Muskegon</t>
  </si>
  <si>
    <t>Morristown</t>
  </si>
  <si>
    <t>Monterey</t>
  </si>
  <si>
    <t>Ontario</t>
  </si>
  <si>
    <t>Prescott</t>
  </si>
  <si>
    <t>Pueblo</t>
  </si>
  <si>
    <t>Richmond</t>
  </si>
  <si>
    <t>Reno</t>
  </si>
  <si>
    <t>Stockton</t>
  </si>
  <si>
    <t>Scottsdale</t>
  </si>
  <si>
    <t>Sanford</t>
  </si>
  <si>
    <t>Sacramento</t>
  </si>
  <si>
    <t>Sarasota</t>
  </si>
  <si>
    <t>Teterboro</t>
  </si>
  <si>
    <t>Torrance</t>
  </si>
  <si>
    <t>Andrews AFB</t>
  </si>
  <si>
    <t>West Mifflin</t>
  </si>
  <si>
    <t>Englewood</t>
  </si>
  <si>
    <t>Ann Arbor</t>
  </si>
  <si>
    <t>Sugar Grove</t>
  </si>
  <si>
    <t>Bedford</t>
  </si>
  <si>
    <t>Westminster</t>
  </si>
  <si>
    <t>East Boston</t>
  </si>
  <si>
    <t>North Canton</t>
  </si>
  <si>
    <t>Fairfield</t>
  </si>
  <si>
    <t>Cahokia</t>
  </si>
  <si>
    <t>Carlsbad</t>
  </si>
  <si>
    <t>West Chicago</t>
  </si>
  <si>
    <t>Tomball</t>
  </si>
  <si>
    <t>El Monte</t>
  </si>
  <si>
    <t>Eden Prairie</t>
  </si>
  <si>
    <t>Mesa</t>
  </si>
  <si>
    <t>Fort Lauderdale</t>
  </si>
  <si>
    <t>Fort Pierce</t>
  </si>
  <si>
    <t>Grand Canyon</t>
  </si>
  <si>
    <t>Grand Forks</t>
  </si>
  <si>
    <t>Grand Rapids</t>
  </si>
  <si>
    <t>White Plains</t>
  </si>
  <si>
    <t>New Castle</t>
  </si>
  <si>
    <t>Jamaica</t>
  </si>
  <si>
    <t>West Lafayette</t>
  </si>
  <si>
    <t>Flushing</t>
  </si>
  <si>
    <t>Long Beach</t>
  </si>
  <si>
    <t>Freeland</t>
  </si>
  <si>
    <t>Kahului</t>
  </si>
  <si>
    <t>Everett</t>
  </si>
  <si>
    <t>Palo Alto</t>
  </si>
  <si>
    <t>Chamblee</t>
  </si>
  <si>
    <t>Newport News</t>
  </si>
  <si>
    <t>Clearwater</t>
  </si>
  <si>
    <t>La Verne</t>
  </si>
  <si>
    <t>Wappingers Falls</t>
  </si>
  <si>
    <t>Palm Springs</t>
  </si>
  <si>
    <t>Waterford</t>
  </si>
  <si>
    <t>Wheeling</t>
  </si>
  <si>
    <t>San Jose</t>
  </si>
  <si>
    <t>El Cajon</t>
  </si>
  <si>
    <t>San Francisco</t>
  </si>
  <si>
    <t>Santa Clara</t>
  </si>
  <si>
    <t>Santa Monica</t>
  </si>
  <si>
    <t>Costa Mesa</t>
  </si>
  <si>
    <t>Bridgeton</t>
  </si>
  <si>
    <t>St. Paul</t>
  </si>
  <si>
    <t>Santa Rosa</t>
  </si>
  <si>
    <t>Charlotte Amalie</t>
  </si>
  <si>
    <t>Chesterfield</t>
  </si>
  <si>
    <t>Traverse City</t>
  </si>
  <si>
    <t>North Las Vegas</t>
  </si>
  <si>
    <t>Van Nuys</t>
  </si>
  <si>
    <t>Vero Beach</t>
  </si>
  <si>
    <t>Belleville</t>
  </si>
  <si>
    <t>FacilityCity</t>
  </si>
  <si>
    <t>Pres Series</t>
  </si>
  <si>
    <t>SSN</t>
  </si>
  <si>
    <t>SUP</t>
  </si>
  <si>
    <t>Pres LOC</t>
  </si>
  <si>
    <t>HomeCell Phone Number</t>
  </si>
  <si>
    <t>GradDate</t>
  </si>
  <si>
    <t>T1</t>
  </si>
  <si>
    <t>Date_T1</t>
  </si>
  <si>
    <t>T2</t>
  </si>
  <si>
    <t>Date_T2</t>
  </si>
  <si>
    <t>T3</t>
  </si>
  <si>
    <t>Date_T3</t>
  </si>
  <si>
    <t>T4</t>
  </si>
  <si>
    <t>Date_T4</t>
  </si>
  <si>
    <t>T5</t>
  </si>
  <si>
    <t>Date_T5</t>
  </si>
  <si>
    <t>T6</t>
  </si>
  <si>
    <t>Date_T6</t>
  </si>
  <si>
    <t>T7</t>
  </si>
  <si>
    <t>Date_T7</t>
  </si>
  <si>
    <t>T8</t>
  </si>
  <si>
    <t>Date_T8</t>
  </si>
  <si>
    <t>T9</t>
  </si>
  <si>
    <t>Date_T9</t>
  </si>
  <si>
    <t>Pos1</t>
  </si>
  <si>
    <t>Pos2</t>
  </si>
  <si>
    <t>Pos3</t>
  </si>
  <si>
    <t>Pos4</t>
  </si>
  <si>
    <t>Pos5</t>
  </si>
  <si>
    <t>Pos6</t>
  </si>
  <si>
    <t>Pos7</t>
  </si>
  <si>
    <t>Pos8</t>
  </si>
  <si>
    <t>Pos9</t>
  </si>
  <si>
    <t>Pos10</t>
  </si>
  <si>
    <t>Pos11</t>
  </si>
  <si>
    <t>Pos12</t>
  </si>
  <si>
    <t>FacID1</t>
  </si>
  <si>
    <t>FacID2</t>
  </si>
  <si>
    <t>FacID3</t>
  </si>
  <si>
    <t>FacID4</t>
  </si>
  <si>
    <t>FacID5</t>
  </si>
  <si>
    <t>FacID6</t>
  </si>
  <si>
    <t>FacID7</t>
  </si>
  <si>
    <t>FacID8</t>
  </si>
  <si>
    <t>FacID9</t>
  </si>
  <si>
    <t>FacID10</t>
  </si>
  <si>
    <t>FacID11</t>
  </si>
  <si>
    <t>FacID12</t>
  </si>
  <si>
    <t>Level1</t>
  </si>
  <si>
    <t>Level2</t>
  </si>
  <si>
    <t>Level3</t>
  </si>
  <si>
    <t>Level4</t>
  </si>
  <si>
    <t>Level5</t>
  </si>
  <si>
    <t>Level6</t>
  </si>
  <si>
    <t>Level7</t>
  </si>
  <si>
    <t>Level8</t>
  </si>
  <si>
    <t>Level9</t>
  </si>
  <si>
    <t>Level10</t>
  </si>
  <si>
    <t>Level11</t>
  </si>
  <si>
    <t>Level12</t>
  </si>
  <si>
    <t>Cert1</t>
  </si>
  <si>
    <t>Cert2</t>
  </si>
  <si>
    <t>Cert3</t>
  </si>
  <si>
    <t>Cert4</t>
  </si>
  <si>
    <t>Cert5</t>
  </si>
  <si>
    <t>Cert6</t>
  </si>
  <si>
    <t>Cert7</t>
  </si>
  <si>
    <t>Cert8</t>
  </si>
  <si>
    <t>Cert9</t>
  </si>
  <si>
    <t>Cert10</t>
  </si>
  <si>
    <t>Cert11</t>
  </si>
  <si>
    <t>Cert12</t>
  </si>
  <si>
    <t>From1</t>
  </si>
  <si>
    <t>From2</t>
  </si>
  <si>
    <t>From3</t>
  </si>
  <si>
    <t>From4</t>
  </si>
  <si>
    <t>From5</t>
  </si>
  <si>
    <t>From6</t>
  </si>
  <si>
    <t>From7</t>
  </si>
  <si>
    <t>From8</t>
  </si>
  <si>
    <t>From9</t>
  </si>
  <si>
    <t>From10</t>
  </si>
  <si>
    <t>From11</t>
  </si>
  <si>
    <t>From12</t>
  </si>
  <si>
    <t>To1</t>
  </si>
  <si>
    <t>To2</t>
  </si>
  <si>
    <t>To3</t>
  </si>
  <si>
    <t>To4</t>
  </si>
  <si>
    <t>To5</t>
  </si>
  <si>
    <t>To6</t>
  </si>
  <si>
    <t>To7</t>
  </si>
  <si>
    <t>To8</t>
  </si>
  <si>
    <t>To9</t>
  </si>
  <si>
    <t>To10</t>
  </si>
  <si>
    <t>To11</t>
  </si>
  <si>
    <t>To12</t>
  </si>
  <si>
    <t>Cred1</t>
  </si>
  <si>
    <t>Cred2</t>
  </si>
  <si>
    <t>Cred3</t>
  </si>
  <si>
    <t>Cred4</t>
  </si>
  <si>
    <t>Cred5</t>
  </si>
  <si>
    <t>Cred6</t>
  </si>
  <si>
    <t>Cred7</t>
  </si>
  <si>
    <t>Cred8</t>
  </si>
  <si>
    <t>Cred9</t>
  </si>
  <si>
    <t>Cred10</t>
  </si>
  <si>
    <t>Cred11</t>
  </si>
  <si>
    <t>Cred12</t>
  </si>
  <si>
    <t>CPC</t>
  </si>
  <si>
    <t>Desired Facilities</t>
  </si>
  <si>
    <t>Facility 3</t>
  </si>
  <si>
    <t>Facility 2</t>
  </si>
  <si>
    <t>Facility 4</t>
  </si>
  <si>
    <t>Facility 5</t>
  </si>
  <si>
    <t>FACType1</t>
  </si>
  <si>
    <t>FACType2</t>
  </si>
  <si>
    <t>FACType3</t>
  </si>
  <si>
    <t>FACType4</t>
  </si>
  <si>
    <t>FACType5</t>
  </si>
  <si>
    <t>FACType6</t>
  </si>
  <si>
    <t>FACType7</t>
  </si>
  <si>
    <t>FACType8</t>
  </si>
  <si>
    <t>FACType9</t>
  </si>
  <si>
    <t>FACType10</t>
  </si>
  <si>
    <t>FACType11</t>
  </si>
  <si>
    <t>FACType12</t>
  </si>
  <si>
    <t>SeriesCode</t>
  </si>
  <si>
    <t>Facility1</t>
  </si>
  <si>
    <t>Facility2</t>
  </si>
  <si>
    <t>Facility3</t>
  </si>
  <si>
    <t>Facility4</t>
  </si>
  <si>
    <t>Facility5</t>
  </si>
  <si>
    <t>Email</t>
  </si>
  <si>
    <t>CoverName</t>
  </si>
  <si>
    <t>CoverAddressLine1</t>
  </si>
  <si>
    <t>CoverAddressLine2</t>
  </si>
  <si>
    <t>PhoneNumber</t>
  </si>
  <si>
    <t>Date</t>
  </si>
  <si>
    <t>OVERRIDE</t>
  </si>
  <si>
    <t>Today's date will be used for the date on each form. To override with a different date, type a date in the "OVERRIDE" field. Otherwise, leave "OVERRIDE" blank.</t>
  </si>
  <si>
    <t>TodaysDate</t>
  </si>
  <si>
    <t>FAARegion</t>
  </si>
  <si>
    <t>HRDivision</t>
  </si>
  <si>
    <t>Human Resource Services Division</t>
  </si>
  <si>
    <t>RegionAddressLine1</t>
  </si>
  <si>
    <t>RegionAddressLine2</t>
  </si>
  <si>
    <t>FacilityAndRegion</t>
  </si>
  <si>
    <t>Alaskan</t>
  </si>
  <si>
    <t>AHF-W100</t>
  </si>
  <si>
    <t>222 West 7th Ave, #14</t>
  </si>
  <si>
    <t>AHF-C100</t>
  </si>
  <si>
    <t>901 Locust, Room 402</t>
  </si>
  <si>
    <t>Kansas City, MO 64106</t>
  </si>
  <si>
    <t>AHF-E100</t>
  </si>
  <si>
    <t>159-30 Rockaway Blvd., Room 207</t>
  </si>
  <si>
    <t>Jamaica, NY 11434-4809</t>
  </si>
  <si>
    <t>Anchorage, AK 99513-7587</t>
  </si>
  <si>
    <t>Great Lakes</t>
  </si>
  <si>
    <t>AHF-C400</t>
  </si>
  <si>
    <t>2300 E. Devon Ave</t>
  </si>
  <si>
    <t>Des Plaines, IL 60018</t>
  </si>
  <si>
    <t>New England</t>
  </si>
  <si>
    <t>AHF-E200</t>
  </si>
  <si>
    <t>12 New England Executive Park</t>
  </si>
  <si>
    <t>Burlington, MA 01803</t>
  </si>
  <si>
    <t>Northwest Mountain</t>
  </si>
  <si>
    <t>AHF-W200</t>
  </si>
  <si>
    <t>2200 S. 216th Street</t>
  </si>
  <si>
    <t>Des Moines, WA 98618-6547</t>
  </si>
  <si>
    <t>Southern</t>
  </si>
  <si>
    <t>AHF-E400</t>
  </si>
  <si>
    <t>1701 Columbia Ave</t>
  </si>
  <si>
    <t>College Park, GA 30337</t>
  </si>
  <si>
    <t>Southwest</t>
  </si>
  <si>
    <t>AHF-C300</t>
  </si>
  <si>
    <t>10101 Hillwood Pkwy</t>
  </si>
  <si>
    <t>Fort Worth, TX 76177</t>
  </si>
  <si>
    <t>Western Pacific</t>
  </si>
  <si>
    <t>AHF-W300</t>
  </si>
  <si>
    <t>777 S. Aviation Blvd., Suite #150</t>
  </si>
  <si>
    <t>El Segundo, CA 90245</t>
  </si>
  <si>
    <t>ATTN</t>
  </si>
  <si>
    <t>FacilityRegionID</t>
  </si>
  <si>
    <t>FacilityRegionAddress1</t>
  </si>
  <si>
    <t>FacilityRegionAddress2</t>
  </si>
  <si>
    <t>Work History</t>
  </si>
  <si>
    <t>CPC-IT</t>
  </si>
  <si>
    <t>TMC-IT</t>
  </si>
  <si>
    <t>TMS-IT</t>
  </si>
  <si>
    <t>Name*</t>
  </si>
  <si>
    <t>Phone Number*</t>
  </si>
  <si>
    <t>Email*</t>
  </si>
  <si>
    <t>Address Line 1*</t>
  </si>
  <si>
    <t>Address Line 2*</t>
  </si>
  <si>
    <t>Last 4 of SSN*</t>
  </si>
  <si>
    <t>Current Facillity*</t>
  </si>
  <si>
    <t>Office Phone*</t>
  </si>
  <si>
    <t>Facility 1*</t>
  </si>
  <si>
    <r>
      <t xml:space="preserve">In this section, fill in the requested information as fully as possible. </t>
    </r>
    <r>
      <rPr>
        <b/>
        <i/>
        <sz val="11"/>
        <color rgb="FF7F7F7F"/>
        <rFont val="Calibri"/>
        <family val="2"/>
        <scheme val="minor"/>
      </rPr>
      <t>Fields marked with a * are REQUIRED.</t>
    </r>
    <r>
      <rPr>
        <i/>
        <sz val="11"/>
        <color rgb="FF7F7F7F"/>
        <rFont val="Calibri"/>
        <family val="2"/>
        <scheme val="minor"/>
      </rPr>
      <t xml:space="preserve"> Other fields may be left blank if they do not apply (e.g. no college history, leave Degree/School/Grad Date blank). </t>
    </r>
    <r>
      <rPr>
        <b/>
        <i/>
        <sz val="11"/>
        <color rgb="FF7F7F7F"/>
        <rFont val="Calibri"/>
        <family val="2"/>
        <scheme val="minor"/>
      </rPr>
      <t>You MUST choose at least one "Desired Facility" for the program to generate a package.</t>
    </r>
  </si>
  <si>
    <r>
      <t xml:space="preserve">In this section, list your previous work history. </t>
    </r>
    <r>
      <rPr>
        <b/>
        <i/>
        <sz val="11"/>
        <color rgb="FF7F7F7F"/>
        <rFont val="Calibri"/>
        <family val="2"/>
        <scheme val="minor"/>
      </rPr>
      <t>Please do not skip rows.</t>
    </r>
    <r>
      <rPr>
        <i/>
        <sz val="11"/>
        <color rgb="FF7F7F7F"/>
        <rFont val="Calibri"/>
        <family val="2"/>
        <scheme val="minor"/>
      </rPr>
      <t xml:space="preserve"> If you currently work at an FAA facility, please check the "Current Facility" box on the appropriate line. You may leave the "To" section blank for this line, and the "To" date will be listed as "Present" when the form is generated.</t>
    </r>
  </si>
  <si>
    <t>After completing this sheet, please complete sheet "2. Work History" by selecting the sheet at the bottom.</t>
  </si>
  <si>
    <t>Once you complete this sheet, you may save the document and proceed to Step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</si>
</sst>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9999999]###\-####;\(###\)\ ###\-####"/>
    <numFmt numFmtId="165" formatCode="mm/dd/yy;@"/>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b/>
      <i/>
      <sz val="11"/>
      <color rgb="FF7F7F7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7">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xf numFmtId="0" fontId="0" fillId="0" borderId="0" xfId="0" applyBorder="1" applyAlignment="1"/>
    <xf numFmtId="0" fontId="0" fillId="0" borderId="10" xfId="0" applyBorder="1"/>
    <xf numFmtId="0" fontId="0" fillId="0" borderId="13" xfId="0" applyBorder="1"/>
    <xf numFmtId="0" fontId="0" fillId="0" borderId="14" xfId="0" applyBorder="1"/>
    <xf numFmtId="0" fontId="0" fillId="0" borderId="10" xfId="0" applyBorder="1" applyAlignment="1"/>
    <xf numFmtId="0" fontId="0" fillId="33" borderId="10" xfId="0" applyFill="1" applyBorder="1"/>
    <xf numFmtId="0" fontId="16" fillId="11" borderId="10" xfId="20" applyFont="1" applyBorder="1" applyAlignment="1">
      <alignment horizontal="center"/>
    </xf>
    <xf numFmtId="0" fontId="1" fillId="11" borderId="10" xfId="20" applyBorder="1" applyAlignment="1">
      <alignment horizontal="center" vertical="center" wrapText="1"/>
    </xf>
    <xf numFmtId="0" fontId="18" fillId="0" borderId="0" xfId="42"/>
    <xf numFmtId="49" fontId="0" fillId="0" borderId="0" xfId="0" applyNumberFormat="1"/>
    <xf numFmtId="14" fontId="0" fillId="0" borderId="0" xfId="0" applyNumberFormat="1" applyAlignment="1">
      <alignment horizontal="left"/>
    </xf>
    <xf numFmtId="49" fontId="0" fillId="0" borderId="0" xfId="0" applyNumberFormat="1" applyAlignment="1">
      <alignment horizontal="left"/>
    </xf>
    <xf numFmtId="165" fontId="0" fillId="0" borderId="10" xfId="0" applyNumberFormat="1" applyBorder="1" applyAlignment="1">
      <alignment horizontal="left"/>
    </xf>
    <xf numFmtId="0" fontId="0" fillId="0" borderId="0" xfId="0" applyNumberFormat="1"/>
    <xf numFmtId="0" fontId="0" fillId="33" borderId="10" xfId="0" applyFill="1" applyBorder="1" applyProtection="1">
      <protection locked="0"/>
    </xf>
    <xf numFmtId="165" fontId="0" fillId="33" borderId="10" xfId="0" applyNumberFormat="1" applyFill="1" applyBorder="1" applyAlignment="1" applyProtection="1">
      <alignment horizontal="left"/>
      <protection locked="0"/>
    </xf>
    <xf numFmtId="164" fontId="0" fillId="33" borderId="10" xfId="0" applyNumberFormat="1" applyFill="1" applyBorder="1" applyAlignment="1" applyProtection="1">
      <alignment horizontal="left"/>
      <protection locked="0"/>
    </xf>
    <xf numFmtId="164" fontId="18" fillId="33" borderId="10" xfId="42" applyNumberFormat="1" applyFill="1" applyBorder="1" applyAlignment="1" applyProtection="1">
      <alignment horizontal="left"/>
      <protection locked="0"/>
    </xf>
    <xf numFmtId="0" fontId="0" fillId="33" borderId="10" xfId="0" applyNumberFormat="1" applyFill="1" applyBorder="1" applyAlignment="1" applyProtection="1">
      <alignment horizontal="left"/>
      <protection locked="0"/>
    </xf>
    <xf numFmtId="0" fontId="0" fillId="33" borderId="10" xfId="0" applyFill="1" applyBorder="1" applyAlignment="1" applyProtection="1">
      <alignment horizontal="center"/>
      <protection locked="0"/>
    </xf>
    <xf numFmtId="165" fontId="0" fillId="33" borderId="10" xfId="0" applyNumberFormat="1" applyFill="1" applyBorder="1" applyAlignment="1" applyProtection="1">
      <alignment horizontal="right"/>
      <protection locked="0"/>
    </xf>
    <xf numFmtId="165" fontId="0" fillId="33" borderId="10" xfId="0" applyNumberFormat="1" applyFill="1" applyBorder="1" applyProtection="1">
      <protection locked="0"/>
    </xf>
    <xf numFmtId="0" fontId="0" fillId="0" borderId="0" xfId="0" applyProtection="1">
      <protection locked="0"/>
    </xf>
    <xf numFmtId="0" fontId="0" fillId="33" borderId="10" xfId="0" applyFill="1" applyBorder="1" applyProtection="1"/>
    <xf numFmtId="0" fontId="15" fillId="0" borderId="0" xfId="16" applyAlignment="1">
      <alignment horizontal="left" wrapText="1"/>
    </xf>
    <xf numFmtId="0" fontId="15" fillId="0" borderId="0" xfId="16" applyAlignment="1">
      <alignment horizontal="left" wrapText="1"/>
    </xf>
    <xf numFmtId="0" fontId="17" fillId="9" borderId="15" xfId="18" applyBorder="1" applyAlignment="1">
      <alignment horizontal="center"/>
    </xf>
    <xf numFmtId="0" fontId="17" fillId="9" borderId="16" xfId="18" applyBorder="1" applyAlignment="1">
      <alignment horizontal="center"/>
    </xf>
    <xf numFmtId="0" fontId="17" fillId="9" borderId="0" xfId="18" applyAlignment="1">
      <alignment horizontal="center"/>
    </xf>
    <xf numFmtId="0" fontId="17" fillId="9" borderId="10" xfId="18" applyBorder="1" applyAlignment="1">
      <alignment horizontal="center"/>
    </xf>
    <xf numFmtId="0" fontId="1" fillId="11" borderId="10" xfId="20" applyBorder="1" applyAlignment="1">
      <alignment horizontal="center" vertical="top" wrapText="1"/>
    </xf>
    <xf numFmtId="0" fontId="17" fillId="9" borderId="11" xfId="18" applyBorder="1" applyAlignment="1">
      <alignment horizontal="center"/>
    </xf>
    <xf numFmtId="0" fontId="17" fillId="9" borderId="12" xfId="18"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trlProps/ctrlProp1.xml><?xml version="1.0" encoding="utf-8"?>
<formControlPr xmlns="http://schemas.microsoft.com/office/spreadsheetml/2009/9/main" objectType="CheckBox" fmlaLink="$D$24" lockText="1" noThreeD="1"/>
</file>

<file path=xl/ctrlProps/ctrlProp2.xml><?xml version="1.0" encoding="utf-8"?>
<formControlPr xmlns="http://schemas.microsoft.com/office/spreadsheetml/2009/9/main" objectType="CheckBox" fmlaLink="$D$26" lockText="1" noThreeD="1"/>
</file>

<file path=xl/ctrlProps/ctrlProp3.xml><?xml version="1.0" encoding="utf-8"?>
<formControlPr xmlns="http://schemas.microsoft.com/office/spreadsheetml/2009/9/main" objectType="CheckBox" fmlaLink="$D$25" lockText="1" noThreeD="1"/>
</file>

<file path=xl/ctrlProps/ctrlProp4.xml><?xml version="1.0" encoding="utf-8"?>
<formControlPr xmlns="http://schemas.microsoft.com/office/spreadsheetml/2009/9/main" objectType="CheckBox" fmlaLink="$D$27" lockText="1" noThreeD="1"/>
</file>

<file path=xl/ctrlProps/ctrlProp5.xml><?xml version="1.0" encoding="utf-8"?>
<formControlPr xmlns="http://schemas.microsoft.com/office/spreadsheetml/2009/9/main" objectType="CheckBox" fmlaLink="$D$28" lockText="1" noThreeD="1"/>
</file>

<file path=xl/ctrlProps/ctrlProp6.xml><?xml version="1.0" encoding="utf-8"?>
<formControlPr xmlns="http://schemas.microsoft.com/office/spreadsheetml/2009/9/main" objectType="CheckBox" fmlaLink="$H$8" lockText="1" noThreeD="1"/>
</file>

<file path=xl/ctrlProps/ctrlProp7.xml><?xml version="1.0" encoding="utf-8"?>
<formControlPr xmlns="http://schemas.microsoft.com/office/spreadsheetml/2009/9/main" objectType="CheckBox" fmlaLink="$H$9" lockText="1" noThreeD="1"/>
</file>

<file path=xl/ctrlProps/ctrlProp8.xml><?xml version="1.0" encoding="utf-8"?>
<formControlPr xmlns="http://schemas.microsoft.com/office/spreadsheetml/2009/9/main" objectType="CheckBox" fmlaLink="$H$10" lockText="1" noThreeD="1"/>
</file>

<file path=xl/ctrlProps/ctrlProp9.xml><?xml version="1.0" encoding="utf-8"?>
<formControlPr xmlns="http://schemas.microsoft.com/office/spreadsheetml/2009/9/main" objectType="CheckBox" fmlaLink="$H$11" lockText="1" noThreeD="1"/>
</file>

<file path=xl/ctrlProps/ctrlProp10.xml><?xml version="1.0" encoding="utf-8"?>
<formControlPr xmlns="http://schemas.microsoft.com/office/spreadsheetml/2009/9/main" objectType="CheckBox" fmlaLink="$H$12" lockText="1" noThreeD="1"/>
</file>

<file path=xl/ctrlProps/ctrlProp11.xml><?xml version="1.0" encoding="utf-8"?>
<formControlPr xmlns="http://schemas.microsoft.com/office/spreadsheetml/2009/9/main" objectType="CheckBox" fmlaLink="$H$13" lockText="1" noThreeD="1"/>
</file>

<file path=xl/ctrlProps/ctrlProp12.xml><?xml version="1.0" encoding="utf-8"?>
<formControlPr xmlns="http://schemas.microsoft.com/office/spreadsheetml/2009/9/main" objectType="CheckBox" fmlaLink="$H$14" lockText="1" noThreeD="1"/>
</file>

<file path=xl/ctrlProps/ctrlProp13.xml><?xml version="1.0" encoding="utf-8"?>
<formControlPr xmlns="http://schemas.microsoft.com/office/spreadsheetml/2009/9/main" objectType="CheckBox" fmlaLink="$H$15" lockText="1" noThreeD="1"/>
</file>

<file path=xl/ctrlProps/ctrlProp14.xml><?xml version="1.0" encoding="utf-8"?>
<formControlPr xmlns="http://schemas.microsoft.com/office/spreadsheetml/2009/9/main" objectType="CheckBox" fmlaLink="$H$16" lockText="1" noThreeD="1"/>
</file>

<file path=xl/ctrlProps/ctrlProp15.xml><?xml version="1.0" encoding="utf-8"?>
<formControlPr xmlns="http://schemas.microsoft.com/office/spreadsheetml/2009/9/main" objectType="CheckBox" fmlaLink="$H$17" lockText="1" noThreeD="1"/>
</file>

<file path=xl/ctrlProps/ctrlProp16.xml><?xml version="1.0" encoding="utf-8"?>
<formControlPr xmlns="http://schemas.microsoft.com/office/spreadsheetml/2009/9/main" objectType="CheckBox" fmlaLink="$H$18" lockText="1" noThreeD="1"/>
</file>

<file path=xl/ctrlProps/ctrlProp17.xml><?xml version="1.0" encoding="utf-8"?>
<formControlPr xmlns="http://schemas.microsoft.com/office/spreadsheetml/2009/9/main" objectType="CheckBox" fmlaLink="$H$19"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1209675</xdr:colOff>
          <xdr:row>23</xdr:row>
          <xdr:rowOff>0</xdr:rowOff>
        </xdr:from>
        <xdr:to>
          <xdr:col>2</xdr:col>
          <xdr:colOff>1409700</xdr:colOff>
          <xdr:row>24</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25</xdr:row>
          <xdr:rowOff>0</xdr:rowOff>
        </xdr:from>
        <xdr:to>
          <xdr:col>2</xdr:col>
          <xdr:colOff>1409700</xdr:colOff>
          <xdr:row>26</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23</xdr:row>
          <xdr:rowOff>190500</xdr:rowOff>
        </xdr:from>
        <xdr:to>
          <xdr:col>2</xdr:col>
          <xdr:colOff>1409700</xdr:colOff>
          <xdr:row>25</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26</xdr:row>
          <xdr:rowOff>0</xdr:rowOff>
        </xdr:from>
        <xdr:to>
          <xdr:col>2</xdr:col>
          <xdr:colOff>1409700</xdr:colOff>
          <xdr:row>27</xdr:row>
          <xdr:rowOff>19050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27</xdr:row>
          <xdr:rowOff>0</xdr:rowOff>
        </xdr:from>
        <xdr:to>
          <xdr:col>2</xdr:col>
          <xdr:colOff>1409700</xdr:colOff>
          <xdr:row>28</xdr:row>
          <xdr:rowOff>19050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200025</xdr:colOff>
          <xdr:row>6</xdr:row>
          <xdr:rowOff>561975</xdr:rowOff>
        </xdr:from>
        <xdr:to>
          <xdr:col>6</xdr:col>
          <xdr:colOff>428625</xdr:colOff>
          <xdr:row>8</xdr:row>
          <xdr:rowOff>9525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7</xdr:row>
          <xdr:rowOff>371475</xdr:rowOff>
        </xdr:from>
        <xdr:to>
          <xdr:col>6</xdr:col>
          <xdr:colOff>428625</xdr:colOff>
          <xdr:row>9</xdr:row>
          <xdr:rowOff>19050</xdr:rowOff>
        </xdr:to>
        <xdr:sp macro="" textlink="">
          <xdr:nvSpPr>
            <xdr:cNvPr id="4141" name="Check Box 45" hidden="1">
              <a:extLst>
                <a:ext uri="{63B3BB69-23CF-44E3-9099-C40C66FF867C}">
                  <a14:compatExt spid="_x0000_s4141"/>
                </a:ext>
                <a:ext uri="{FF2B5EF4-FFF2-40B4-BE49-F238E27FC236}">
                  <a16:creationId xmlns:a16="http://schemas.microsoft.com/office/drawing/2014/main" id="{00000000-0008-0000-0100-00002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8</xdr:row>
          <xdr:rowOff>371475</xdr:rowOff>
        </xdr:from>
        <xdr:to>
          <xdr:col>6</xdr:col>
          <xdr:colOff>428625</xdr:colOff>
          <xdr:row>10</xdr:row>
          <xdr:rowOff>19050</xdr:rowOff>
        </xdr:to>
        <xdr:sp macro="" textlink="">
          <xdr:nvSpPr>
            <xdr:cNvPr id="4142" name="Check Box 46" hidden="1">
              <a:extLst>
                <a:ext uri="{63B3BB69-23CF-44E3-9099-C40C66FF867C}">
                  <a14:compatExt spid="_x0000_s4142"/>
                </a:ext>
                <a:ext uri="{FF2B5EF4-FFF2-40B4-BE49-F238E27FC236}">
                  <a16:creationId xmlns:a16="http://schemas.microsoft.com/office/drawing/2014/main" id="{00000000-0008-0000-0100-00002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9</xdr:row>
          <xdr:rowOff>371475</xdr:rowOff>
        </xdr:from>
        <xdr:to>
          <xdr:col>6</xdr:col>
          <xdr:colOff>428625</xdr:colOff>
          <xdr:row>11</xdr:row>
          <xdr:rowOff>19050</xdr:rowOff>
        </xdr:to>
        <xdr:sp macro="" textlink="">
          <xdr:nvSpPr>
            <xdr:cNvPr id="4143" name="Check Box 47" hidden="1">
              <a:extLst>
                <a:ext uri="{63B3BB69-23CF-44E3-9099-C40C66FF867C}">
                  <a14:compatExt spid="_x0000_s4143"/>
                </a:ext>
                <a:ext uri="{FF2B5EF4-FFF2-40B4-BE49-F238E27FC236}">
                  <a16:creationId xmlns:a16="http://schemas.microsoft.com/office/drawing/2014/main" id="{00000000-0008-0000-0100-00002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10</xdr:row>
          <xdr:rowOff>371475</xdr:rowOff>
        </xdr:from>
        <xdr:to>
          <xdr:col>6</xdr:col>
          <xdr:colOff>428625</xdr:colOff>
          <xdr:row>12</xdr:row>
          <xdr:rowOff>19050</xdr:rowOff>
        </xdr:to>
        <xdr:sp macro="" textlink="">
          <xdr:nvSpPr>
            <xdr:cNvPr id="4144" name="Check Box 48" hidden="1">
              <a:extLst>
                <a:ext uri="{63B3BB69-23CF-44E3-9099-C40C66FF867C}">
                  <a14:compatExt spid="_x0000_s4144"/>
                </a:ext>
                <a:ext uri="{FF2B5EF4-FFF2-40B4-BE49-F238E27FC236}">
                  <a16:creationId xmlns:a16="http://schemas.microsoft.com/office/drawing/2014/main" id="{00000000-0008-0000-0100-00003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11</xdr:row>
          <xdr:rowOff>371475</xdr:rowOff>
        </xdr:from>
        <xdr:to>
          <xdr:col>6</xdr:col>
          <xdr:colOff>428625</xdr:colOff>
          <xdr:row>13</xdr:row>
          <xdr:rowOff>19050</xdr:rowOff>
        </xdr:to>
        <xdr:sp macro="" textlink="">
          <xdr:nvSpPr>
            <xdr:cNvPr id="4145" name="Check Box 49" hidden="1">
              <a:extLst>
                <a:ext uri="{63B3BB69-23CF-44E3-9099-C40C66FF867C}">
                  <a14:compatExt spid="_x0000_s4145"/>
                </a:ext>
                <a:ext uri="{FF2B5EF4-FFF2-40B4-BE49-F238E27FC236}">
                  <a16:creationId xmlns:a16="http://schemas.microsoft.com/office/drawing/2014/main" id="{00000000-0008-0000-0100-00003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12</xdr:row>
          <xdr:rowOff>371475</xdr:rowOff>
        </xdr:from>
        <xdr:to>
          <xdr:col>6</xdr:col>
          <xdr:colOff>428625</xdr:colOff>
          <xdr:row>14</xdr:row>
          <xdr:rowOff>19050</xdr:rowOff>
        </xdr:to>
        <xdr:sp macro="" textlink="">
          <xdr:nvSpPr>
            <xdr:cNvPr id="4146" name="Check Box 50" hidden="1">
              <a:extLst>
                <a:ext uri="{63B3BB69-23CF-44E3-9099-C40C66FF867C}">
                  <a14:compatExt spid="_x0000_s4146"/>
                </a:ext>
                <a:ext uri="{FF2B5EF4-FFF2-40B4-BE49-F238E27FC236}">
                  <a16:creationId xmlns:a16="http://schemas.microsoft.com/office/drawing/2014/main" id="{00000000-0008-0000-0100-00003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13</xdr:row>
          <xdr:rowOff>371475</xdr:rowOff>
        </xdr:from>
        <xdr:to>
          <xdr:col>6</xdr:col>
          <xdr:colOff>428625</xdr:colOff>
          <xdr:row>15</xdr:row>
          <xdr:rowOff>19050</xdr:rowOff>
        </xdr:to>
        <xdr:sp macro="" textlink="">
          <xdr:nvSpPr>
            <xdr:cNvPr id="4147" name="Check Box 51" hidden="1">
              <a:extLst>
                <a:ext uri="{63B3BB69-23CF-44E3-9099-C40C66FF867C}">
                  <a14:compatExt spid="_x0000_s4147"/>
                </a:ext>
                <a:ext uri="{FF2B5EF4-FFF2-40B4-BE49-F238E27FC236}">
                  <a16:creationId xmlns:a16="http://schemas.microsoft.com/office/drawing/2014/main" id="{00000000-0008-0000-0100-00003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14</xdr:row>
          <xdr:rowOff>371475</xdr:rowOff>
        </xdr:from>
        <xdr:to>
          <xdr:col>6</xdr:col>
          <xdr:colOff>428625</xdr:colOff>
          <xdr:row>16</xdr:row>
          <xdr:rowOff>19050</xdr:rowOff>
        </xdr:to>
        <xdr:sp macro="" textlink="">
          <xdr:nvSpPr>
            <xdr:cNvPr id="4148" name="Check Box 52" hidden="1">
              <a:extLst>
                <a:ext uri="{63B3BB69-23CF-44E3-9099-C40C66FF867C}">
                  <a14:compatExt spid="_x0000_s4148"/>
                </a:ext>
                <a:ext uri="{FF2B5EF4-FFF2-40B4-BE49-F238E27FC236}">
                  <a16:creationId xmlns:a16="http://schemas.microsoft.com/office/drawing/2014/main" id="{00000000-0008-0000-0100-00003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15</xdr:row>
          <xdr:rowOff>371475</xdr:rowOff>
        </xdr:from>
        <xdr:to>
          <xdr:col>6</xdr:col>
          <xdr:colOff>428625</xdr:colOff>
          <xdr:row>17</xdr:row>
          <xdr:rowOff>19050</xdr:rowOff>
        </xdr:to>
        <xdr:sp macro="" textlink="">
          <xdr:nvSpPr>
            <xdr:cNvPr id="4149" name="Check Box 53" hidden="1">
              <a:extLst>
                <a:ext uri="{63B3BB69-23CF-44E3-9099-C40C66FF867C}">
                  <a14:compatExt spid="_x0000_s4149"/>
                </a:ext>
                <a:ext uri="{FF2B5EF4-FFF2-40B4-BE49-F238E27FC236}">
                  <a16:creationId xmlns:a16="http://schemas.microsoft.com/office/drawing/2014/main" id="{00000000-0008-0000-0100-00003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371475</xdr:rowOff>
        </xdr:from>
        <xdr:to>
          <xdr:col>6</xdr:col>
          <xdr:colOff>428625</xdr:colOff>
          <xdr:row>18</xdr:row>
          <xdr:rowOff>19050</xdr:rowOff>
        </xdr:to>
        <xdr:sp macro="" textlink="">
          <xdr:nvSpPr>
            <xdr:cNvPr id="4150" name="Check Box 54" hidden="1">
              <a:extLst>
                <a:ext uri="{63B3BB69-23CF-44E3-9099-C40C66FF867C}">
                  <a14:compatExt spid="_x0000_s4150"/>
                </a:ext>
                <a:ext uri="{FF2B5EF4-FFF2-40B4-BE49-F238E27FC236}">
                  <a16:creationId xmlns:a16="http://schemas.microsoft.com/office/drawing/2014/main" id="{00000000-0008-0000-0100-00003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17</xdr:row>
          <xdr:rowOff>371475</xdr:rowOff>
        </xdr:from>
        <xdr:to>
          <xdr:col>6</xdr:col>
          <xdr:colOff>428625</xdr:colOff>
          <xdr:row>19</xdr:row>
          <xdr:rowOff>19050</xdr:rowOff>
        </xdr:to>
        <xdr:sp macro="" textlink="">
          <xdr:nvSpPr>
            <xdr:cNvPr id="4151" name="Check Box 55" hidden="1">
              <a:extLst>
                <a:ext uri="{63B3BB69-23CF-44E3-9099-C40C66FF867C}">
                  <a14:compatExt spid="_x0000_s4151"/>
                </a:ext>
                <a:ext uri="{FF2B5EF4-FFF2-40B4-BE49-F238E27FC236}">
                  <a16:creationId xmlns:a16="http://schemas.microsoft.com/office/drawing/2014/main" id="{00000000-0008-0000-0100-00003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3454FC-263A-4A1D-82DC-457AF7E5B06C}" name="Table13" displayName="Table13" ref="A1:P316" totalsRowShown="0">
  <autoFilter ref="A1:P316" xr:uid="{00000000-0009-0000-0100-000001000000}"/>
  <sortState xmlns:xlrd2="http://schemas.microsoft.com/office/spreadsheetml/2017/richdata2" ref="A2:P316">
    <sortCondition ref="A1:A316"/>
  </sortState>
  <tableColumns count="16">
    <tableColumn id="1" xr3:uid="{40DDD267-3344-494E-9B2B-9A205EB1D85E}" name="FacilityID"/>
    <tableColumn id="2" xr3:uid="{6DBB82DD-4DA2-4539-98B6-35463DB8A4B4}" name="FacilityName"/>
    <tableColumn id="3" xr3:uid="{35A77EFE-FC4A-47BD-8F29-9968302C2401}" name="FacilityType"/>
    <tableColumn id="4" xr3:uid="{6092DEEB-9CCF-48B4-8C6A-8570088F1BA9}" name="FacilityLevel" dataDxfId="7"/>
    <tableColumn id="29" xr3:uid="{2247986F-8EB5-4DBE-9E69-57F2108BB7DC}" name="City" dataDxfId="6"/>
    <tableColumn id="26" xr3:uid="{2218FAA7-3A63-4760-8CCE-EE380ADBC223}" name="State" dataDxfId="5"/>
    <tableColumn id="6" xr3:uid="{3C35688E-A2BA-4776-B466-F6BA3162FC86}" name="RegionID"/>
    <tableColumn id="7" xr3:uid="{9F1CF6F0-24EA-482B-A23C-933BD68C66A2}" name="OverlyingARTCC"/>
    <tableColumn id="8" xr3:uid="{3FA5432D-F9F3-4DB6-B832-A4AAB11BDE78}" name="ServiceArea"/>
    <tableColumn id="9" xr3:uid="{9EBFE661-B906-45F4-9CE5-36BB1185A089}" name="District"/>
    <tableColumn id="10" xr3:uid="{502C6DB5-0A28-4DFE-A7BF-3A7A750C32E4}" name="RegionName"/>
    <tableColumn id="16" xr3:uid="{22FCADF6-7ED2-49F0-952E-823A31C9F7D0}" name="OperatingHours1"/>
    <tableColumn id="17" xr3:uid="{907457DD-95B2-4439-8D4F-E9499203C3CF}" name="OperatingHours2"/>
    <tableColumn id="23" xr3:uid="{9D18E045-A901-4B2F-A7F5-D1F275D0888E}" name="FacilityLevelPayID">
      <calculatedColumnFormula array="1">_xlfn.IFS(D2=4,"D",D2=5,"E",D2=6,"F",D2=7,"G",D2=8,"H", D2=9, "I", D2=10, "J", D2=11, "K", D2=12, "L")</calculatedColumnFormula>
    </tableColumn>
    <tableColumn id="24" xr3:uid="{AEF5E811-B60A-4CCC-BBB4-3906674A693C}" name="FacilityTypeID">
      <calculatedColumnFormula array="1">_xlfn.IFS(Table13[[#This Row],[FacilityType]]="Approach control", "2", Table13[[#This Row],[FacilityType]]="Tower and Approach Control", "3", Table13[[#This Row],[FacilityType]]="Combined Control Facility", "6", Table13[[#This Row],[FacilityType]]="Tower", "7", Table13[[#This Row],[FacilityType]]="Enroute Center", "8")</calculatedColumnFormula>
    </tableColumn>
    <tableColumn id="25" xr3:uid="{DB6F0926-C35C-418C-9000-D1992A10EBD6}" name="RegionCode" dataDxfId="4">
      <calculatedColumnFormula array="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316" totalsRowShown="0">
  <autoFilter ref="A1:P316" xr:uid="{00000000-0009-0000-0100-000001000000}"/>
  <sortState xmlns:xlrd2="http://schemas.microsoft.com/office/spreadsheetml/2017/richdata2" ref="A2:P316">
    <sortCondition ref="A1:A316"/>
  </sortState>
  <tableColumns count="16">
    <tableColumn id="1" xr3:uid="{00000000-0010-0000-0000-000001000000}" name="FacilityID"/>
    <tableColumn id="2" xr3:uid="{00000000-0010-0000-0000-000002000000}" name="FacilityName"/>
    <tableColumn id="3" xr3:uid="{00000000-0010-0000-0000-000003000000}" name="FacilityType"/>
    <tableColumn id="4" xr3:uid="{00000000-0010-0000-0000-000004000000}" name="FacilityLevel" dataDxfId="3"/>
    <tableColumn id="29" xr3:uid="{5DF7CA33-359B-4E38-835C-A70045238E0A}" name="City" dataDxfId="2"/>
    <tableColumn id="26" xr3:uid="{5F91F593-695C-4CFB-BB39-3B60C2C95181}" name="State" dataDxfId="1"/>
    <tableColumn id="6" xr3:uid="{00000000-0010-0000-0000-000006000000}" name="RegionID"/>
    <tableColumn id="7" xr3:uid="{00000000-0010-0000-0000-000007000000}" name="OverlyingARTCC"/>
    <tableColumn id="8" xr3:uid="{00000000-0010-0000-0000-000008000000}" name="ServiceArea"/>
    <tableColumn id="9" xr3:uid="{00000000-0010-0000-0000-000009000000}" name="District"/>
    <tableColumn id="10" xr3:uid="{00000000-0010-0000-0000-00000A000000}" name="RegionName"/>
    <tableColumn id="16" xr3:uid="{00000000-0010-0000-0000-000010000000}" name="OperatingHours1"/>
    <tableColumn id="17" xr3:uid="{00000000-0010-0000-0000-000011000000}" name="OperatingHours2"/>
    <tableColumn id="23" xr3:uid="{AF19CE04-D360-4A3D-9757-B1835E3BB67D}" name="FacilityLevelPayID">
      <calculatedColumnFormula array="1">_xlfn.IFS(D2=4,"D",D2=5,"E",D2=6,"F",D2=7,"G",D2=8,"H", D2=9, "I", D2=10, "J", D2=11, "K", D2=12, "L")</calculatedColumnFormula>
    </tableColumn>
    <tableColumn id="24" xr3:uid="{B7C15FA6-386D-482C-BF80-48E3B33E50CF}" name="FacilityTypeID">
      <calculatedColumnFormula array="1">_xlfn.IFS(Table1[[#This Row],[FacilityType]]="Approach control", "2", Table1[[#This Row],[FacilityType]]="Tower and Approach Control", "3", Table1[[#This Row],[FacilityType]]="Combined Control Facility", "6", Table1[[#This Row],[FacilityType]]="Tower", "7", Table1[[#This Row],[FacilityType]]="Enroute Center", "8")</calculatedColumnFormula>
    </tableColumn>
    <tableColumn id="25" xr3:uid="{C1C55D40-C6EB-4913-BB02-598279CAC409}" name="RegionCode" dataDxfId="0">
      <calculatedColumnFormula array="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0.xml"/><Relationship Id="rId13" Type="http://schemas.openxmlformats.org/officeDocument/2006/relationships/ctrlProp" Target="../ctrlProps/ctrlProp15.xml"/><Relationship Id="rId3" Type="http://schemas.openxmlformats.org/officeDocument/2006/relationships/vmlDrawing" Target="../drawings/vmlDrawing2.vml"/><Relationship Id="rId7" Type="http://schemas.openxmlformats.org/officeDocument/2006/relationships/ctrlProp" Target="../ctrlProps/ctrlProp9.xml"/><Relationship Id="rId12" Type="http://schemas.openxmlformats.org/officeDocument/2006/relationships/ctrlProp" Target="../ctrlProps/ctrlProp1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8.xml"/><Relationship Id="rId11" Type="http://schemas.openxmlformats.org/officeDocument/2006/relationships/ctrlProp" Target="../ctrlProps/ctrlProp13.xml"/><Relationship Id="rId5" Type="http://schemas.openxmlformats.org/officeDocument/2006/relationships/ctrlProp" Target="../ctrlProps/ctrlProp7.xml"/><Relationship Id="rId15" Type="http://schemas.openxmlformats.org/officeDocument/2006/relationships/ctrlProp" Target="../ctrlProps/ctrlProp17.xml"/><Relationship Id="rId10" Type="http://schemas.openxmlformats.org/officeDocument/2006/relationships/ctrlProp" Target="../ctrlProps/ctrlProp12.xml"/><Relationship Id="rId4" Type="http://schemas.openxmlformats.org/officeDocument/2006/relationships/ctrlProp" Target="../ctrlProps/ctrlProp6.xml"/><Relationship Id="rId9" Type="http://schemas.openxmlformats.org/officeDocument/2006/relationships/ctrlProp" Target="../ctrlProps/ctrlProp11.xml"/><Relationship Id="rId14" Type="http://schemas.openxmlformats.org/officeDocument/2006/relationships/ctrlProp" Target="../ctrlProps/ctrlProp16.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08F-72A9-4F0F-A460-03EA762F152F}">
  <dimension ref="B2:N30"/>
  <sheetViews>
    <sheetView tabSelected="1" zoomScaleNormal="100" workbookViewId="0">
      <selection activeCell="C7" sqref="C7"/>
    </sheetView>
  </sheetViews>
  <sheetFormatPr defaultRowHeight="15" x14ac:dyDescent="0.25"/>
  <cols>
    <col min="2" max="2" width="26.42578125" customWidth="1"/>
    <col min="3" max="3" width="39" customWidth="1"/>
    <col min="4" max="4" width="6.85546875" hidden="1" customWidth="1"/>
    <col min="5" max="5" width="4.5703125" customWidth="1"/>
    <col min="6" max="6" width="24.7109375" customWidth="1"/>
    <col min="7" max="7" width="18" customWidth="1"/>
    <col min="9" max="9" width="23.5703125" customWidth="1"/>
    <col min="10" max="10" width="26.5703125" customWidth="1"/>
  </cols>
  <sheetData>
    <row r="2" spans="2:10" ht="63" customHeight="1" x14ac:dyDescent="0.25">
      <c r="B2" s="29" t="s">
        <v>1274</v>
      </c>
      <c r="C2" s="29"/>
      <c r="D2" s="29"/>
      <c r="E2" s="29"/>
      <c r="F2" s="29"/>
      <c r="G2" s="29"/>
    </row>
    <row r="4" spans="2:10" ht="21" customHeight="1" x14ac:dyDescent="0.25">
      <c r="B4" s="29" t="s">
        <v>1276</v>
      </c>
      <c r="C4" s="29"/>
      <c r="D4" s="29"/>
      <c r="E4" s="29"/>
      <c r="F4" s="29"/>
      <c r="G4" s="29"/>
    </row>
    <row r="6" spans="2:10" x14ac:dyDescent="0.25">
      <c r="B6" s="35" t="s">
        <v>712</v>
      </c>
      <c r="C6" s="36"/>
      <c r="D6" s="3"/>
      <c r="E6" s="3"/>
      <c r="F6" s="35" t="s">
        <v>727</v>
      </c>
      <c r="G6" s="36"/>
      <c r="H6" s="4"/>
      <c r="I6" s="33" t="s">
        <v>1213</v>
      </c>
      <c r="J6" s="33"/>
    </row>
    <row r="7" spans="2:10" x14ac:dyDescent="0.25">
      <c r="B7" s="5" t="s">
        <v>1265</v>
      </c>
      <c r="C7" s="18"/>
      <c r="F7" s="10" t="s">
        <v>724</v>
      </c>
      <c r="G7" s="10" t="s">
        <v>725</v>
      </c>
      <c r="I7" s="34" t="s">
        <v>1215</v>
      </c>
      <c r="J7" s="34"/>
    </row>
    <row r="8" spans="2:10" x14ac:dyDescent="0.25">
      <c r="B8" s="5" t="s">
        <v>1266</v>
      </c>
      <c r="C8" s="20"/>
      <c r="F8" s="18"/>
      <c r="G8" s="19"/>
      <c r="I8" s="34"/>
      <c r="J8" s="34"/>
    </row>
    <row r="9" spans="2:10" x14ac:dyDescent="0.25">
      <c r="B9" s="5" t="s">
        <v>1267</v>
      </c>
      <c r="C9" s="21"/>
      <c r="F9" s="18"/>
      <c r="G9" s="19"/>
      <c r="I9" s="34"/>
      <c r="J9" s="34"/>
    </row>
    <row r="10" spans="2:10" x14ac:dyDescent="0.25">
      <c r="B10" s="5" t="s">
        <v>1268</v>
      </c>
      <c r="C10" s="18"/>
      <c r="F10" s="18"/>
      <c r="G10" s="19"/>
      <c r="I10" s="34"/>
      <c r="J10" s="34"/>
    </row>
    <row r="11" spans="2:10" x14ac:dyDescent="0.25">
      <c r="B11" s="5" t="s">
        <v>1269</v>
      </c>
      <c r="C11" s="18"/>
      <c r="F11" s="18"/>
      <c r="G11" s="19"/>
      <c r="I11" s="5" t="s">
        <v>1213</v>
      </c>
      <c r="J11" s="16">
        <f ca="1">TODAY()</f>
        <v>44608</v>
      </c>
    </row>
    <row r="12" spans="2:10" x14ac:dyDescent="0.25">
      <c r="B12" s="5" t="s">
        <v>1270</v>
      </c>
      <c r="C12" s="22"/>
      <c r="F12" s="18"/>
      <c r="G12" s="19"/>
      <c r="I12" s="5" t="s">
        <v>1214</v>
      </c>
      <c r="J12" s="19"/>
    </row>
    <row r="13" spans="2:10" x14ac:dyDescent="0.25">
      <c r="B13" s="5" t="s">
        <v>1271</v>
      </c>
      <c r="C13" s="18"/>
      <c r="F13" s="18"/>
      <c r="G13" s="19"/>
    </row>
    <row r="14" spans="2:10" x14ac:dyDescent="0.25">
      <c r="B14" s="6"/>
      <c r="C14" s="7"/>
      <c r="F14" s="18"/>
      <c r="G14" s="19"/>
    </row>
    <row r="15" spans="2:10" x14ac:dyDescent="0.25">
      <c r="B15" s="5" t="s">
        <v>721</v>
      </c>
      <c r="C15" s="18"/>
      <c r="F15" s="18"/>
      <c r="G15" s="19"/>
    </row>
    <row r="16" spans="2:10" x14ac:dyDescent="0.25">
      <c r="B16" s="5" t="s">
        <v>722</v>
      </c>
      <c r="C16" s="18"/>
      <c r="D16" s="3"/>
      <c r="E16" s="3"/>
      <c r="F16" s="18"/>
      <c r="G16" s="19"/>
    </row>
    <row r="17" spans="2:14" x14ac:dyDescent="0.25">
      <c r="B17" s="5" t="s">
        <v>723</v>
      </c>
      <c r="C17" s="19"/>
      <c r="F17" s="18"/>
      <c r="G17" s="19"/>
      <c r="N17" s="12"/>
    </row>
    <row r="18" spans="2:14" x14ac:dyDescent="0.25">
      <c r="F18" s="18"/>
      <c r="G18" s="19"/>
    </row>
    <row r="19" spans="2:14" x14ac:dyDescent="0.25">
      <c r="B19" s="30" t="s">
        <v>714</v>
      </c>
      <c r="C19" s="31"/>
      <c r="F19" s="18"/>
      <c r="G19" s="19"/>
    </row>
    <row r="20" spans="2:14" x14ac:dyDescent="0.25">
      <c r="B20" s="5" t="s">
        <v>1265</v>
      </c>
      <c r="C20" s="18"/>
      <c r="D20" s="4"/>
      <c r="E20" s="4"/>
      <c r="F20" s="18"/>
      <c r="G20" s="19"/>
    </row>
    <row r="21" spans="2:14" x14ac:dyDescent="0.25">
      <c r="B21" s="5" t="s">
        <v>1272</v>
      </c>
      <c r="C21" s="20"/>
    </row>
    <row r="22" spans="2:14" x14ac:dyDescent="0.25">
      <c r="F22" s="32" t="s">
        <v>1185</v>
      </c>
      <c r="G22" s="32"/>
    </row>
    <row r="23" spans="2:14" x14ac:dyDescent="0.25">
      <c r="B23" s="30" t="s">
        <v>726</v>
      </c>
      <c r="C23" s="31"/>
      <c r="F23" s="5" t="s">
        <v>1273</v>
      </c>
      <c r="G23" s="18"/>
    </row>
    <row r="24" spans="2:14" x14ac:dyDescent="0.25">
      <c r="B24" s="8" t="s">
        <v>716</v>
      </c>
      <c r="C24" s="27"/>
      <c r="D24" s="26" t="b">
        <v>0</v>
      </c>
      <c r="F24" s="5" t="s">
        <v>1187</v>
      </c>
      <c r="G24" s="18"/>
    </row>
    <row r="25" spans="2:14" x14ac:dyDescent="0.25">
      <c r="B25" s="8" t="s">
        <v>717</v>
      </c>
      <c r="C25" s="27"/>
      <c r="D25" s="26" t="b">
        <v>0</v>
      </c>
      <c r="F25" s="5" t="s">
        <v>1186</v>
      </c>
      <c r="G25" s="18"/>
    </row>
    <row r="26" spans="2:14" x14ac:dyDescent="0.25">
      <c r="B26" s="8" t="s">
        <v>718</v>
      </c>
      <c r="C26" s="27"/>
      <c r="D26" s="26" t="b">
        <v>0</v>
      </c>
      <c r="F26" s="5" t="s">
        <v>1188</v>
      </c>
      <c r="G26" s="18"/>
    </row>
    <row r="27" spans="2:14" x14ac:dyDescent="0.25">
      <c r="B27" s="8" t="s">
        <v>719</v>
      </c>
      <c r="C27" s="27"/>
      <c r="D27" s="26" t="b">
        <v>0</v>
      </c>
      <c r="F27" s="5" t="s">
        <v>1189</v>
      </c>
      <c r="G27" s="18"/>
    </row>
    <row r="28" spans="2:14" x14ac:dyDescent="0.25">
      <c r="B28" s="8" t="s">
        <v>720</v>
      </c>
      <c r="C28" s="27"/>
      <c r="D28" s="26" t="b">
        <v>0</v>
      </c>
    </row>
    <row r="30" spans="2:14" ht="15" customHeight="1" x14ac:dyDescent="0.25"/>
  </sheetData>
  <sheetProtection sheet="1" objects="1" scenarios="1"/>
  <mergeCells count="9">
    <mergeCell ref="B2:G2"/>
    <mergeCell ref="B4:G4"/>
    <mergeCell ref="B23:C23"/>
    <mergeCell ref="F22:G22"/>
    <mergeCell ref="I6:J6"/>
    <mergeCell ref="I7:J10"/>
    <mergeCell ref="B6:C6"/>
    <mergeCell ref="F6:G6"/>
    <mergeCell ref="B19:C19"/>
  </mergeCells>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locked="0" defaultSize="0" autoFill="0" autoLine="0" autoPict="0">
                <anchor moveWithCells="1">
                  <from>
                    <xdr:col>2</xdr:col>
                    <xdr:colOff>1209675</xdr:colOff>
                    <xdr:row>23</xdr:row>
                    <xdr:rowOff>0</xdr:rowOff>
                  </from>
                  <to>
                    <xdr:col>2</xdr:col>
                    <xdr:colOff>1409700</xdr:colOff>
                    <xdr:row>24</xdr:row>
                    <xdr:rowOff>19050</xdr:rowOff>
                  </to>
                </anchor>
              </controlPr>
            </control>
          </mc:Choice>
        </mc:AlternateContent>
        <mc:AlternateContent xmlns:mc="http://schemas.openxmlformats.org/markup-compatibility/2006">
          <mc:Choice Requires="x14">
            <control shapeId="1027" r:id="rId5" name="Check Box 3">
              <controlPr locked="0" defaultSize="0" autoFill="0" autoLine="0" autoPict="0">
                <anchor moveWithCells="1">
                  <from>
                    <xdr:col>2</xdr:col>
                    <xdr:colOff>1209675</xdr:colOff>
                    <xdr:row>25</xdr:row>
                    <xdr:rowOff>0</xdr:rowOff>
                  </from>
                  <to>
                    <xdr:col>2</xdr:col>
                    <xdr:colOff>1409700</xdr:colOff>
                    <xdr:row>26</xdr:row>
                    <xdr:rowOff>19050</xdr:rowOff>
                  </to>
                </anchor>
              </controlPr>
            </control>
          </mc:Choice>
        </mc:AlternateContent>
        <mc:AlternateContent xmlns:mc="http://schemas.openxmlformats.org/markup-compatibility/2006">
          <mc:Choice Requires="x14">
            <control shapeId="1028" r:id="rId6" name="Check Box 4">
              <controlPr locked="0" defaultSize="0" autoFill="0" autoLine="0" autoPict="0">
                <anchor moveWithCells="1">
                  <from>
                    <xdr:col>2</xdr:col>
                    <xdr:colOff>1209675</xdr:colOff>
                    <xdr:row>23</xdr:row>
                    <xdr:rowOff>190500</xdr:rowOff>
                  </from>
                  <to>
                    <xdr:col>2</xdr:col>
                    <xdr:colOff>1409700</xdr:colOff>
                    <xdr:row>25</xdr:row>
                    <xdr:rowOff>19050</xdr:rowOff>
                  </to>
                </anchor>
              </controlPr>
            </control>
          </mc:Choice>
        </mc:AlternateContent>
        <mc:AlternateContent xmlns:mc="http://schemas.openxmlformats.org/markup-compatibility/2006">
          <mc:Choice Requires="x14">
            <control shapeId="1029" r:id="rId7" name="Check Box 5">
              <controlPr locked="0" defaultSize="0" autoFill="0" autoLine="0" autoPict="0">
                <anchor moveWithCells="1">
                  <from>
                    <xdr:col>2</xdr:col>
                    <xdr:colOff>1209675</xdr:colOff>
                    <xdr:row>26</xdr:row>
                    <xdr:rowOff>0</xdr:rowOff>
                  </from>
                  <to>
                    <xdr:col>2</xdr:col>
                    <xdr:colOff>1409700</xdr:colOff>
                    <xdr:row>27</xdr:row>
                    <xdr:rowOff>19050</xdr:rowOff>
                  </to>
                </anchor>
              </controlPr>
            </control>
          </mc:Choice>
        </mc:AlternateContent>
        <mc:AlternateContent xmlns:mc="http://schemas.openxmlformats.org/markup-compatibility/2006">
          <mc:Choice Requires="x14">
            <control shapeId="1030" r:id="rId8" name="Check Box 6">
              <controlPr locked="0" defaultSize="0" autoFill="0" autoLine="0" autoPict="0">
                <anchor moveWithCells="1">
                  <from>
                    <xdr:col>2</xdr:col>
                    <xdr:colOff>1209675</xdr:colOff>
                    <xdr:row>27</xdr:row>
                    <xdr:rowOff>0</xdr:rowOff>
                  </from>
                  <to>
                    <xdr:col>2</xdr:col>
                    <xdr:colOff>1409700</xdr:colOff>
                    <xdr:row>28</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3">
        <x14:dataValidation type="list" allowBlank="1" showInputMessage="1" showErrorMessage="1" xr:uid="{B9D1580E-2E7D-4E69-BCBE-D4E83631925C}">
          <x14:formula1>
            <xm:f>Backend!$H$3:$H$13</xm:f>
          </x14:formula1>
          <xm:sqref>F8:F20</xm:sqref>
        </x14:dataValidation>
        <x14:dataValidation type="list" allowBlank="1" showInputMessage="1" showErrorMessage="1" xr:uid="{358E65FE-AD26-4F6F-BB28-C84D86DBAD5F}">
          <x14:formula1>
            <xm:f>FacilitiesBackend!$A$2:$A$315</xm:f>
          </x14:formula1>
          <xm:sqref>G23 C13 G27 G25 G26</xm:sqref>
        </x14:dataValidation>
        <x14:dataValidation type="list" allowBlank="1" showInputMessage="1" xr:uid="{02C19FAC-B71D-4DEB-9318-D4581BE553DF}">
          <x14:formula1>
            <xm:f>FacilitiesBackend!$A$2:$A$315</xm:f>
          </x14:formula1>
          <xm:sqref>G24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EDC0-3842-4C0D-9093-F9DBDC311919}">
  <dimension ref="B2:H19"/>
  <sheetViews>
    <sheetView zoomScaleNormal="100" workbookViewId="0">
      <selection activeCell="O21" sqref="O21"/>
    </sheetView>
  </sheetViews>
  <sheetFormatPr defaultRowHeight="15" x14ac:dyDescent="0.25"/>
  <cols>
    <col min="4" max="4" width="14.7109375" customWidth="1"/>
    <col min="5" max="5" width="16.7109375" customWidth="1"/>
    <col min="6" max="6" width="14" customWidth="1"/>
    <col min="7" max="7" width="8.85546875" customWidth="1"/>
    <col min="8" max="8" width="4.140625" hidden="1" customWidth="1"/>
  </cols>
  <sheetData>
    <row r="2" spans="2:8" ht="78" customHeight="1" x14ac:dyDescent="0.25">
      <c r="B2" s="29" t="s">
        <v>1275</v>
      </c>
      <c r="C2" s="29"/>
      <c r="D2" s="29"/>
      <c r="E2" s="29"/>
      <c r="F2" s="29"/>
      <c r="G2" s="29"/>
    </row>
    <row r="3" spans="2:8" ht="15" customHeight="1" x14ac:dyDescent="0.25">
      <c r="B3" s="28"/>
      <c r="C3" s="28"/>
      <c r="D3" s="28"/>
      <c r="E3" s="28"/>
      <c r="F3" s="28"/>
      <c r="G3" s="28"/>
    </row>
    <row r="4" spans="2:8" ht="20.25" customHeight="1" x14ac:dyDescent="0.25">
      <c r="B4" s="29" t="s">
        <v>1277</v>
      </c>
      <c r="C4" s="29"/>
      <c r="D4" s="29"/>
      <c r="E4" s="29"/>
      <c r="F4" s="29"/>
      <c r="G4" s="29"/>
    </row>
    <row r="6" spans="2:8" x14ac:dyDescent="0.25">
      <c r="B6" s="33" t="s">
        <v>1261</v>
      </c>
      <c r="C6" s="33"/>
      <c r="D6" s="33"/>
      <c r="E6" s="33"/>
      <c r="F6" s="33"/>
      <c r="G6" s="33"/>
    </row>
    <row r="7" spans="2:8" ht="45" x14ac:dyDescent="0.25">
      <c r="B7" s="11" t="s">
        <v>743</v>
      </c>
      <c r="C7" s="11" t="s">
        <v>739</v>
      </c>
      <c r="D7" s="11" t="s">
        <v>742</v>
      </c>
      <c r="E7" s="11" t="s">
        <v>740</v>
      </c>
      <c r="F7" s="11" t="s">
        <v>741</v>
      </c>
      <c r="G7" s="11" t="s">
        <v>748</v>
      </c>
    </row>
    <row r="8" spans="2:8" x14ac:dyDescent="0.25">
      <c r="B8" s="23"/>
      <c r="C8" s="23"/>
      <c r="D8" s="24"/>
      <c r="E8" s="25"/>
      <c r="F8" s="24"/>
      <c r="G8" s="9"/>
      <c r="H8" s="26" t="b">
        <v>0</v>
      </c>
    </row>
    <row r="9" spans="2:8" x14ac:dyDescent="0.25">
      <c r="B9" s="23"/>
      <c r="C9" s="23"/>
      <c r="D9" s="24"/>
      <c r="E9" s="25"/>
      <c r="F9" s="24"/>
      <c r="G9" s="9"/>
      <c r="H9" s="26" t="b">
        <v>0</v>
      </c>
    </row>
    <row r="10" spans="2:8" x14ac:dyDescent="0.25">
      <c r="B10" s="23"/>
      <c r="C10" s="23"/>
      <c r="D10" s="24"/>
      <c r="E10" s="25"/>
      <c r="F10" s="24"/>
      <c r="G10" s="9"/>
      <c r="H10" s="26" t="b">
        <v>0</v>
      </c>
    </row>
    <row r="11" spans="2:8" x14ac:dyDescent="0.25">
      <c r="B11" s="23"/>
      <c r="C11" s="23"/>
      <c r="D11" s="24"/>
      <c r="E11" s="25"/>
      <c r="F11" s="24"/>
      <c r="G11" s="9"/>
      <c r="H11" s="26" t="b">
        <v>0</v>
      </c>
    </row>
    <row r="12" spans="2:8" x14ac:dyDescent="0.25">
      <c r="B12" s="23"/>
      <c r="C12" s="23"/>
      <c r="D12" s="24"/>
      <c r="E12" s="25"/>
      <c r="F12" s="24"/>
      <c r="G12" s="9"/>
      <c r="H12" s="26" t="b">
        <v>0</v>
      </c>
    </row>
    <row r="13" spans="2:8" x14ac:dyDescent="0.25">
      <c r="B13" s="23"/>
      <c r="C13" s="23"/>
      <c r="D13" s="24"/>
      <c r="E13" s="25"/>
      <c r="F13" s="24"/>
      <c r="G13" s="9"/>
      <c r="H13" s="26" t="b">
        <v>0</v>
      </c>
    </row>
    <row r="14" spans="2:8" x14ac:dyDescent="0.25">
      <c r="B14" s="23"/>
      <c r="C14" s="23"/>
      <c r="D14" s="24"/>
      <c r="E14" s="25"/>
      <c r="F14" s="24"/>
      <c r="G14" s="9"/>
      <c r="H14" s="26" t="b">
        <v>0</v>
      </c>
    </row>
    <row r="15" spans="2:8" x14ac:dyDescent="0.25">
      <c r="B15" s="23"/>
      <c r="C15" s="23"/>
      <c r="D15" s="24"/>
      <c r="E15" s="25"/>
      <c r="F15" s="24"/>
      <c r="G15" s="9"/>
      <c r="H15" s="26" t="b">
        <v>0</v>
      </c>
    </row>
    <row r="16" spans="2:8" x14ac:dyDescent="0.25">
      <c r="B16" s="23"/>
      <c r="C16" s="23"/>
      <c r="D16" s="24"/>
      <c r="E16" s="25"/>
      <c r="F16" s="24"/>
      <c r="G16" s="9"/>
      <c r="H16" s="26" t="b">
        <v>0</v>
      </c>
    </row>
    <row r="17" spans="2:8" x14ac:dyDescent="0.25">
      <c r="B17" s="23"/>
      <c r="C17" s="23"/>
      <c r="D17" s="24"/>
      <c r="E17" s="25"/>
      <c r="F17" s="24"/>
      <c r="G17" s="9"/>
      <c r="H17" s="26" t="b">
        <v>0</v>
      </c>
    </row>
    <row r="18" spans="2:8" x14ac:dyDescent="0.25">
      <c r="B18" s="23"/>
      <c r="C18" s="23"/>
      <c r="D18" s="24"/>
      <c r="E18" s="25"/>
      <c r="F18" s="24"/>
      <c r="G18" s="9"/>
      <c r="H18" s="26" t="b">
        <v>0</v>
      </c>
    </row>
    <row r="19" spans="2:8" x14ac:dyDescent="0.25">
      <c r="B19" s="23"/>
      <c r="C19" s="23"/>
      <c r="D19" s="24"/>
      <c r="E19" s="25"/>
      <c r="F19" s="24"/>
      <c r="G19" s="9"/>
      <c r="H19" s="26" t="b">
        <v>0</v>
      </c>
    </row>
  </sheetData>
  <sheetProtection sheet="1" objects="1" scenarios="1"/>
  <mergeCells count="3">
    <mergeCell ref="B6:G6"/>
    <mergeCell ref="B2:G2"/>
    <mergeCell ref="B4:G4"/>
  </mergeCells>
  <dataValidations count="1">
    <dataValidation type="date" operator="greaterThan" allowBlank="1" showInputMessage="1" showErrorMessage="1" sqref="D8:F19" xr:uid="{65447512-9386-43F1-BD51-F5E69035C68C}">
      <formula1>1</formula1>
    </dataValidation>
  </dataValidations>
  <pageMargins left="0.7" right="0.7" top="0.75" bottom="0.75" header="0.3" footer="0.3"/>
  <pageSetup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4099" r:id="rId4" name="Check Box 3">
              <controlPr locked="0" defaultSize="0" autoFill="0" autoLine="0" autoPict="0">
                <anchor moveWithCells="1">
                  <from>
                    <xdr:col>6</xdr:col>
                    <xdr:colOff>200025</xdr:colOff>
                    <xdr:row>6</xdr:row>
                    <xdr:rowOff>561975</xdr:rowOff>
                  </from>
                  <to>
                    <xdr:col>6</xdr:col>
                    <xdr:colOff>428625</xdr:colOff>
                    <xdr:row>8</xdr:row>
                    <xdr:rowOff>9525</xdr:rowOff>
                  </to>
                </anchor>
              </controlPr>
            </control>
          </mc:Choice>
        </mc:AlternateContent>
        <mc:AlternateContent xmlns:mc="http://schemas.openxmlformats.org/markup-compatibility/2006">
          <mc:Choice Requires="x14">
            <control shapeId="4141" r:id="rId5" name="Check Box 45">
              <controlPr locked="0" defaultSize="0" autoFill="0" autoLine="0" autoPict="0">
                <anchor moveWithCells="1">
                  <from>
                    <xdr:col>6</xdr:col>
                    <xdr:colOff>200025</xdr:colOff>
                    <xdr:row>7</xdr:row>
                    <xdr:rowOff>371475</xdr:rowOff>
                  </from>
                  <to>
                    <xdr:col>6</xdr:col>
                    <xdr:colOff>428625</xdr:colOff>
                    <xdr:row>9</xdr:row>
                    <xdr:rowOff>19050</xdr:rowOff>
                  </to>
                </anchor>
              </controlPr>
            </control>
          </mc:Choice>
        </mc:AlternateContent>
        <mc:AlternateContent xmlns:mc="http://schemas.openxmlformats.org/markup-compatibility/2006">
          <mc:Choice Requires="x14">
            <control shapeId="4142" r:id="rId6" name="Check Box 46">
              <controlPr locked="0" defaultSize="0" autoFill="0" autoLine="0" autoPict="0">
                <anchor moveWithCells="1">
                  <from>
                    <xdr:col>6</xdr:col>
                    <xdr:colOff>200025</xdr:colOff>
                    <xdr:row>8</xdr:row>
                    <xdr:rowOff>371475</xdr:rowOff>
                  </from>
                  <to>
                    <xdr:col>6</xdr:col>
                    <xdr:colOff>428625</xdr:colOff>
                    <xdr:row>10</xdr:row>
                    <xdr:rowOff>19050</xdr:rowOff>
                  </to>
                </anchor>
              </controlPr>
            </control>
          </mc:Choice>
        </mc:AlternateContent>
        <mc:AlternateContent xmlns:mc="http://schemas.openxmlformats.org/markup-compatibility/2006">
          <mc:Choice Requires="x14">
            <control shapeId="4143" r:id="rId7" name="Check Box 47">
              <controlPr locked="0" defaultSize="0" autoFill="0" autoLine="0" autoPict="0">
                <anchor moveWithCells="1">
                  <from>
                    <xdr:col>6</xdr:col>
                    <xdr:colOff>200025</xdr:colOff>
                    <xdr:row>9</xdr:row>
                    <xdr:rowOff>371475</xdr:rowOff>
                  </from>
                  <to>
                    <xdr:col>6</xdr:col>
                    <xdr:colOff>428625</xdr:colOff>
                    <xdr:row>11</xdr:row>
                    <xdr:rowOff>19050</xdr:rowOff>
                  </to>
                </anchor>
              </controlPr>
            </control>
          </mc:Choice>
        </mc:AlternateContent>
        <mc:AlternateContent xmlns:mc="http://schemas.openxmlformats.org/markup-compatibility/2006">
          <mc:Choice Requires="x14">
            <control shapeId="4144" r:id="rId8" name="Check Box 48">
              <controlPr locked="0" defaultSize="0" autoFill="0" autoLine="0" autoPict="0">
                <anchor moveWithCells="1">
                  <from>
                    <xdr:col>6</xdr:col>
                    <xdr:colOff>200025</xdr:colOff>
                    <xdr:row>10</xdr:row>
                    <xdr:rowOff>371475</xdr:rowOff>
                  </from>
                  <to>
                    <xdr:col>6</xdr:col>
                    <xdr:colOff>428625</xdr:colOff>
                    <xdr:row>12</xdr:row>
                    <xdr:rowOff>19050</xdr:rowOff>
                  </to>
                </anchor>
              </controlPr>
            </control>
          </mc:Choice>
        </mc:AlternateContent>
        <mc:AlternateContent xmlns:mc="http://schemas.openxmlformats.org/markup-compatibility/2006">
          <mc:Choice Requires="x14">
            <control shapeId="4145" r:id="rId9" name="Check Box 49">
              <controlPr locked="0" defaultSize="0" autoFill="0" autoLine="0" autoPict="0">
                <anchor moveWithCells="1">
                  <from>
                    <xdr:col>6</xdr:col>
                    <xdr:colOff>200025</xdr:colOff>
                    <xdr:row>11</xdr:row>
                    <xdr:rowOff>371475</xdr:rowOff>
                  </from>
                  <to>
                    <xdr:col>6</xdr:col>
                    <xdr:colOff>428625</xdr:colOff>
                    <xdr:row>13</xdr:row>
                    <xdr:rowOff>19050</xdr:rowOff>
                  </to>
                </anchor>
              </controlPr>
            </control>
          </mc:Choice>
        </mc:AlternateContent>
        <mc:AlternateContent xmlns:mc="http://schemas.openxmlformats.org/markup-compatibility/2006">
          <mc:Choice Requires="x14">
            <control shapeId="4146" r:id="rId10" name="Check Box 50">
              <controlPr locked="0" defaultSize="0" autoFill="0" autoLine="0" autoPict="0">
                <anchor moveWithCells="1">
                  <from>
                    <xdr:col>6</xdr:col>
                    <xdr:colOff>200025</xdr:colOff>
                    <xdr:row>12</xdr:row>
                    <xdr:rowOff>371475</xdr:rowOff>
                  </from>
                  <to>
                    <xdr:col>6</xdr:col>
                    <xdr:colOff>428625</xdr:colOff>
                    <xdr:row>14</xdr:row>
                    <xdr:rowOff>19050</xdr:rowOff>
                  </to>
                </anchor>
              </controlPr>
            </control>
          </mc:Choice>
        </mc:AlternateContent>
        <mc:AlternateContent xmlns:mc="http://schemas.openxmlformats.org/markup-compatibility/2006">
          <mc:Choice Requires="x14">
            <control shapeId="4147" r:id="rId11" name="Check Box 51">
              <controlPr locked="0" defaultSize="0" autoFill="0" autoLine="0" autoPict="0">
                <anchor moveWithCells="1">
                  <from>
                    <xdr:col>6</xdr:col>
                    <xdr:colOff>200025</xdr:colOff>
                    <xdr:row>13</xdr:row>
                    <xdr:rowOff>371475</xdr:rowOff>
                  </from>
                  <to>
                    <xdr:col>6</xdr:col>
                    <xdr:colOff>428625</xdr:colOff>
                    <xdr:row>15</xdr:row>
                    <xdr:rowOff>19050</xdr:rowOff>
                  </to>
                </anchor>
              </controlPr>
            </control>
          </mc:Choice>
        </mc:AlternateContent>
        <mc:AlternateContent xmlns:mc="http://schemas.openxmlformats.org/markup-compatibility/2006">
          <mc:Choice Requires="x14">
            <control shapeId="4148" r:id="rId12" name="Check Box 52">
              <controlPr locked="0" defaultSize="0" autoFill="0" autoLine="0" autoPict="0">
                <anchor moveWithCells="1">
                  <from>
                    <xdr:col>6</xdr:col>
                    <xdr:colOff>200025</xdr:colOff>
                    <xdr:row>14</xdr:row>
                    <xdr:rowOff>371475</xdr:rowOff>
                  </from>
                  <to>
                    <xdr:col>6</xdr:col>
                    <xdr:colOff>428625</xdr:colOff>
                    <xdr:row>16</xdr:row>
                    <xdr:rowOff>19050</xdr:rowOff>
                  </to>
                </anchor>
              </controlPr>
            </control>
          </mc:Choice>
        </mc:AlternateContent>
        <mc:AlternateContent xmlns:mc="http://schemas.openxmlformats.org/markup-compatibility/2006">
          <mc:Choice Requires="x14">
            <control shapeId="4149" r:id="rId13" name="Check Box 53">
              <controlPr locked="0" defaultSize="0" autoFill="0" autoLine="0" autoPict="0">
                <anchor moveWithCells="1">
                  <from>
                    <xdr:col>6</xdr:col>
                    <xdr:colOff>200025</xdr:colOff>
                    <xdr:row>15</xdr:row>
                    <xdr:rowOff>371475</xdr:rowOff>
                  </from>
                  <to>
                    <xdr:col>6</xdr:col>
                    <xdr:colOff>428625</xdr:colOff>
                    <xdr:row>17</xdr:row>
                    <xdr:rowOff>19050</xdr:rowOff>
                  </to>
                </anchor>
              </controlPr>
            </control>
          </mc:Choice>
        </mc:AlternateContent>
        <mc:AlternateContent xmlns:mc="http://schemas.openxmlformats.org/markup-compatibility/2006">
          <mc:Choice Requires="x14">
            <control shapeId="4150" r:id="rId14" name="Check Box 54">
              <controlPr locked="0" defaultSize="0" autoFill="0" autoLine="0" autoPict="0">
                <anchor moveWithCells="1">
                  <from>
                    <xdr:col>6</xdr:col>
                    <xdr:colOff>200025</xdr:colOff>
                    <xdr:row>16</xdr:row>
                    <xdr:rowOff>371475</xdr:rowOff>
                  </from>
                  <to>
                    <xdr:col>6</xdr:col>
                    <xdr:colOff>428625</xdr:colOff>
                    <xdr:row>18</xdr:row>
                    <xdr:rowOff>19050</xdr:rowOff>
                  </to>
                </anchor>
              </controlPr>
            </control>
          </mc:Choice>
        </mc:AlternateContent>
        <mc:AlternateContent xmlns:mc="http://schemas.openxmlformats.org/markup-compatibility/2006">
          <mc:Choice Requires="x14">
            <control shapeId="4151" r:id="rId15" name="Check Box 55">
              <controlPr locked="0" defaultSize="0" autoFill="0" autoLine="0" autoPict="0">
                <anchor moveWithCells="1">
                  <from>
                    <xdr:col>6</xdr:col>
                    <xdr:colOff>200025</xdr:colOff>
                    <xdr:row>17</xdr:row>
                    <xdr:rowOff>371475</xdr:rowOff>
                  </from>
                  <to>
                    <xdr:col>6</xdr:col>
                    <xdr:colOff>428625</xdr:colOff>
                    <xdr:row>19</xdr:row>
                    <xdr:rowOff>19050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xr:uid="{2EB9E53C-2632-439A-9509-5B44C1845784}">
          <x14:formula1>
            <xm:f>FacilitiesBackend!$A$2:$A$315</xm:f>
          </x14:formula1>
          <xm:sqref>B8:B19</xm:sqref>
        </x14:dataValidation>
        <x14:dataValidation type="list" allowBlank="1" showInputMessage="1" showErrorMessage="1" xr:uid="{2EB49008-9C98-4FA0-8C65-772FA29C6D17}">
          <x14:formula1>
            <xm:f>Backend!$G$3:$G$10</xm:f>
          </x14:formula1>
          <xm:sqref>C8:C19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EA2A4-C887-4AB7-96BA-4474404171DC}">
  <dimension ref="A1:P315"/>
  <sheetViews>
    <sheetView topLeftCell="A19" workbookViewId="0">
      <selection activeCell="D47" sqref="D47"/>
    </sheetView>
  </sheetViews>
  <sheetFormatPr defaultRowHeight="15" x14ac:dyDescent="0.25"/>
  <cols>
    <col min="1" max="1" width="11.28515625" customWidth="1"/>
    <col min="2" max="2" width="35" customWidth="1"/>
    <col min="3" max="3" width="27.85546875" customWidth="1"/>
    <col min="4" max="6" width="14.140625" style="1" customWidth="1"/>
    <col min="7" max="7" width="25.28515625" customWidth="1"/>
    <col min="8" max="8" width="17.42578125" customWidth="1"/>
    <col min="9" max="9" width="13.7109375" customWidth="1"/>
    <col min="10" max="10" width="9.42578125" customWidth="1"/>
    <col min="11" max="11" width="26.28515625" customWidth="1"/>
    <col min="12" max="12" width="20.5703125" customWidth="1"/>
    <col min="13" max="13" width="21.85546875" customWidth="1"/>
    <col min="14" max="14" width="18.5703125" customWidth="1"/>
    <col min="15" max="15" width="13.5703125" customWidth="1"/>
    <col min="16" max="16" width="11.85546875" customWidth="1"/>
  </cols>
  <sheetData>
    <row r="1" spans="1:16" ht="17.25" customHeight="1" x14ac:dyDescent="0.25">
      <c r="A1" t="s">
        <v>0</v>
      </c>
      <c r="B1" t="s">
        <v>1</v>
      </c>
      <c r="C1" t="s">
        <v>2</v>
      </c>
      <c r="D1" s="1" t="s">
        <v>3</v>
      </c>
      <c r="E1" s="1" t="s">
        <v>826</v>
      </c>
      <c r="F1" s="1" t="s">
        <v>752</v>
      </c>
      <c r="G1" t="s">
        <v>7</v>
      </c>
      <c r="H1" t="s">
        <v>4</v>
      </c>
      <c r="I1" t="s">
        <v>5</v>
      </c>
      <c r="J1" t="s">
        <v>6</v>
      </c>
      <c r="K1" t="s">
        <v>8</v>
      </c>
      <c r="L1" t="s">
        <v>9</v>
      </c>
      <c r="M1" t="s">
        <v>10</v>
      </c>
      <c r="N1" t="s">
        <v>457</v>
      </c>
      <c r="O1" t="s">
        <v>750</v>
      </c>
      <c r="P1" t="s">
        <v>751</v>
      </c>
    </row>
    <row r="2" spans="1:16" ht="17.25" customHeight="1" x14ac:dyDescent="0.25">
      <c r="P2" s="17"/>
    </row>
    <row r="3" spans="1:16" ht="13.5" customHeight="1" x14ac:dyDescent="0.25">
      <c r="A3" t="s">
        <v>11</v>
      </c>
      <c r="B3" t="s">
        <v>12</v>
      </c>
      <c r="C3" t="s">
        <v>13</v>
      </c>
      <c r="D3" s="1">
        <v>8</v>
      </c>
      <c r="E3" s="1" t="s">
        <v>827</v>
      </c>
      <c r="F3" s="1" t="s">
        <v>763</v>
      </c>
      <c r="G3" t="s">
        <v>1223</v>
      </c>
      <c r="H3" t="s">
        <v>14</v>
      </c>
      <c r="I3" t="s">
        <v>15</v>
      </c>
      <c r="J3" t="s">
        <v>16</v>
      </c>
      <c r="K3" t="str">
        <f>HYPERLINK("https://ksn2.faa.gov/ajg/ajg-r/_layouts/userdisp.aspx?ID=7","Northwest Mountain Regional Human Resource Services Division")</f>
        <v>Northwest Mountain Regional Human Resource Services Division</v>
      </c>
      <c r="L3" t="s">
        <v>17</v>
      </c>
      <c r="N3" t="str" cm="1">
        <f t="array" ref="N3">_xlfn.IFS(D3=4,"D",D3=5,"E",D3=6,"F",D3=7,"G",D3=8,"H", D3=9, "I", D3=10, "J", D3=11, "K", D3=12, "L")</f>
        <v>H</v>
      </c>
      <c r="O3" t="str" cm="1">
        <f t="array" ref="O3">_xlfn.IFS(Table13[[#This Row],[FacilityType]]="Approach control", "2", Table13[[#This Row],[FacilityType]]="Tower and Approach Control", "3", Table13[[#This Row],[FacilityType]]="Combined Control Facility", "6", Table13[[#This Row],[FacilityType]]="Tower", "7", Table13[[#This Row],[FacilityType]]="Enroute Center", "8")</f>
        <v>2</v>
      </c>
      <c r="P3" t="str" cm="1">
        <f t="array" ref="P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4" spans="1:16" x14ac:dyDescent="0.25">
      <c r="A4" t="s">
        <v>18</v>
      </c>
      <c r="B4" t="s">
        <v>19</v>
      </c>
      <c r="C4" t="s">
        <v>13</v>
      </c>
      <c r="D4" s="1">
        <v>12</v>
      </c>
      <c r="E4" s="1" t="s">
        <v>834</v>
      </c>
      <c r="F4" s="1" t="s">
        <v>765</v>
      </c>
      <c r="G4" t="str">
        <f>HYPERLINK("https://ksn2.faa.gov/ajg/ajg-r/_layouts/userdisp.aspx?ID=2","Southern")</f>
        <v>Southern</v>
      </c>
      <c r="H4" t="s">
        <v>20</v>
      </c>
      <c r="I4" t="s">
        <v>21</v>
      </c>
      <c r="J4" t="s">
        <v>22</v>
      </c>
      <c r="K4" t="str">
        <f>HYPERLINK("https://ksn2.faa.gov/ajg/ajg-r/_layouts/userdisp.aspx?ID=2","Southern Regional Human Resource Services Division")</f>
        <v>Southern Regional Human Resource Services Division</v>
      </c>
      <c r="L4" t="s">
        <v>17</v>
      </c>
      <c r="N4" t="str" cm="1">
        <f t="array" ref="N4">_xlfn.IFS(D4=4,"D",D4=5,"E",D4=6,"F",D4=7,"G",D4=8,"H", D4=9, "I", D4=10, "J", D4=11, "K", D4=12, "L")</f>
        <v>L</v>
      </c>
      <c r="O4" t="str" cm="1">
        <f t="array" ref="O4">_xlfn.IFS(Table13[[#This Row],[FacilityType]]="Approach control", "2", Table13[[#This Row],[FacilityType]]="Tower and Approach Control", "3", Table13[[#This Row],[FacilityType]]="Combined Control Facility", "6", Table13[[#This Row],[FacilityType]]="Tower", "7", Table13[[#This Row],[FacilityType]]="Enroute Center", "8")</f>
        <v>2</v>
      </c>
      <c r="P4" t="str" cm="1">
        <f t="array" ref="P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 spans="1:16" x14ac:dyDescent="0.25">
      <c r="A5" t="s">
        <v>23</v>
      </c>
      <c r="B5" t="s">
        <v>24</v>
      </c>
      <c r="C5" t="s">
        <v>13</v>
      </c>
      <c r="D5" s="1">
        <v>11</v>
      </c>
      <c r="E5" s="1" t="s">
        <v>835</v>
      </c>
      <c r="F5" s="1" t="s">
        <v>785</v>
      </c>
      <c r="G5" t="str">
        <f>HYPERLINK("https://ksn2.faa.gov/ajg/ajg-r/_layouts/userdisp.aspx?ID=3","New England")</f>
        <v>New England</v>
      </c>
      <c r="H5" t="s">
        <v>25</v>
      </c>
      <c r="I5" t="s">
        <v>21</v>
      </c>
      <c r="J5" t="s">
        <v>26</v>
      </c>
      <c r="K5" t="str">
        <f>HYPERLINK("https://ksn2.faa.gov/ajg/ajg-r/_layouts/userdisp.aspx?ID=3","New England Regional Human Resource Services Division")</f>
        <v>New England Regional Human Resource Services Division</v>
      </c>
      <c r="L5" t="s">
        <v>17</v>
      </c>
      <c r="N5" t="str" cm="1">
        <f t="array" ref="N5">_xlfn.IFS(D5=4,"D",D5=5,"E",D5=6,"F",D5=7,"G",D5=8,"H", D5=9, "I", D5=10, "J", D5=11, "K", D5=12, "L")</f>
        <v>K</v>
      </c>
      <c r="O5" t="str" cm="1">
        <f t="array" ref="O5">_xlfn.IFS(Table13[[#This Row],[FacilityType]]="Approach control", "2", Table13[[#This Row],[FacilityType]]="Tower and Approach Control", "3", Table13[[#This Row],[FacilityType]]="Combined Control Facility", "6", Table13[[#This Row],[FacilityType]]="Tower", "7", Table13[[#This Row],[FacilityType]]="Enroute Center", "8")</f>
        <v>2</v>
      </c>
      <c r="P5" t="str" cm="1">
        <f t="array" ref="P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6" spans="1:16" x14ac:dyDescent="0.25">
      <c r="A6" t="s">
        <v>27</v>
      </c>
      <c r="B6" t="s">
        <v>458</v>
      </c>
      <c r="C6" t="s">
        <v>28</v>
      </c>
      <c r="D6" s="1">
        <v>7</v>
      </c>
      <c r="E6" s="1" t="s">
        <v>851</v>
      </c>
      <c r="F6" s="1" t="s">
        <v>760</v>
      </c>
      <c r="G6" t="str">
        <f>HYPERLINK("https://ksn2.faa.gov/ajg/ajg-r/_layouts/userdisp.aspx?ID=4","Eastern")</f>
        <v>Eastern</v>
      </c>
      <c r="H6" t="s">
        <v>29</v>
      </c>
      <c r="I6" t="s">
        <v>21</v>
      </c>
      <c r="J6" t="s">
        <v>30</v>
      </c>
      <c r="K6" t="str">
        <f>HYPERLINK("https://ksn2.faa.gov/ajg/ajg-r/_layouts/userdisp.aspx?ID=4","Eastern Regional Human Resource Services Division")</f>
        <v>Eastern Regional Human Resource Services Division</v>
      </c>
      <c r="L6" t="s">
        <v>17</v>
      </c>
      <c r="N6" t="str" cm="1">
        <f t="array" ref="N6">_xlfn.IFS(D6=4,"D",D6=5,"E",D6=6,"F",D6=7,"G",D6=8,"H", D6=9, "I", D6=10, "J", D6=11, "K", D6=12, "L")</f>
        <v>G</v>
      </c>
      <c r="O6" t="str" cm="1">
        <f t="array" ref="O6">_xlfn.IFS(Table13[[#This Row],[FacilityType]]="Approach control", "2", Table13[[#This Row],[FacilityType]]="Tower and Approach Control", "3", Table13[[#This Row],[FacilityType]]="Combined Control Facility", "6", Table13[[#This Row],[FacilityType]]="Tower", "7", Table13[[#This Row],[FacilityType]]="Enroute Center", "8")</f>
        <v>3</v>
      </c>
      <c r="P6" t="str" cm="1">
        <f t="array" ref="P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7" spans="1:16" x14ac:dyDescent="0.25">
      <c r="A7" t="s">
        <v>31</v>
      </c>
      <c r="B7" t="s">
        <v>459</v>
      </c>
      <c r="C7" t="s">
        <v>28</v>
      </c>
      <c r="D7" s="1">
        <v>6</v>
      </c>
      <c r="E7" s="1" t="s">
        <v>852</v>
      </c>
      <c r="F7" s="1" t="s">
        <v>759</v>
      </c>
      <c r="G7" t="str">
        <f>HYPERLINK("https://ksn2.faa.gov/ajg/ajg-r/_layouts/userdisp.aspx?ID=5","Southwest")</f>
        <v>Southwest</v>
      </c>
      <c r="H7" t="s">
        <v>32</v>
      </c>
      <c r="I7" t="s">
        <v>33</v>
      </c>
      <c r="J7" t="s">
        <v>34</v>
      </c>
      <c r="K7" t="str">
        <f>HYPERLINK("https://ksn2.faa.gov/ajg/ajg-r/_layouts/userdisp.aspx?ID=5","Southwest Regional Human Resource Services Division")</f>
        <v>Southwest Regional Human Resource Services Division</v>
      </c>
      <c r="L7" t="s">
        <v>17</v>
      </c>
      <c r="N7" t="str" cm="1">
        <f t="array" ref="N7">_xlfn.IFS(D7=4,"D",D7=5,"E",D7=6,"F",D7=7,"G",D7=8,"H", D7=9, "I", D7=10, "J", D7=11, "K", D7=12, "L")</f>
        <v>F</v>
      </c>
      <c r="O7" t="str" cm="1">
        <f t="array" ref="O7">_xlfn.IFS(Table13[[#This Row],[FacilityType]]="Approach control", "2", Table13[[#This Row],[FacilityType]]="Tower and Approach Control", "3", Table13[[#This Row],[FacilityType]]="Combined Control Facility", "6", Table13[[#This Row],[FacilityType]]="Tower", "7", Table13[[#This Row],[FacilityType]]="Enroute Center", "8")</f>
        <v>3</v>
      </c>
      <c r="P7" t="str" cm="1">
        <f t="array" ref="P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8" spans="1:16" x14ac:dyDescent="0.25">
      <c r="A8" t="s">
        <v>35</v>
      </c>
      <c r="B8" t="s">
        <v>460</v>
      </c>
      <c r="C8" t="s">
        <v>28</v>
      </c>
      <c r="D8" s="1">
        <v>8</v>
      </c>
      <c r="E8" s="1" t="s">
        <v>37</v>
      </c>
      <c r="F8" s="1" t="s">
        <v>790</v>
      </c>
      <c r="G8" t="str">
        <f>HYPERLINK("https://ksn2.faa.gov/ajg/ajg-r/_layouts/userdisp.aspx?ID=8","Western Pacific")</f>
        <v>Western Pacific</v>
      </c>
      <c r="H8" t="s">
        <v>36</v>
      </c>
      <c r="I8" t="s">
        <v>33</v>
      </c>
      <c r="J8" t="s">
        <v>37</v>
      </c>
      <c r="K8" t="str">
        <f>HYPERLINK("https://ksn2.faa.gov/ajg/ajg-r/_layouts/userdisp.aspx?ID=8","Western Pacific Regional Human Resource Services Division")</f>
        <v>Western Pacific Regional Human Resource Services Division</v>
      </c>
      <c r="L8" t="s">
        <v>17</v>
      </c>
      <c r="N8" t="str" cm="1">
        <f t="array" ref="N8">_xlfn.IFS(D8=4,"D",D8=5,"E",D8=6,"F",D8=7,"G",D8=8,"H", D8=9, "I", D8=10, "J", D8=11, "K", D8=12, "L")</f>
        <v>H</v>
      </c>
      <c r="O8" t="str" cm="1">
        <f t="array" ref="O8">_xlfn.IFS(Table13[[#This Row],[FacilityType]]="Approach control", "2", Table13[[#This Row],[FacilityType]]="Tower and Approach Control", "3", Table13[[#This Row],[FacilityType]]="Combined Control Facility", "6", Table13[[#This Row],[FacilityType]]="Tower", "7", Table13[[#This Row],[FacilityType]]="Enroute Center", "8")</f>
        <v>3</v>
      </c>
      <c r="P8" t="str" cm="1">
        <f t="array" ref="P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 spans="1:16" x14ac:dyDescent="0.25">
      <c r="A9" t="s">
        <v>38</v>
      </c>
      <c r="B9" t="s">
        <v>461</v>
      </c>
      <c r="C9" t="s">
        <v>39</v>
      </c>
      <c r="D9" s="1">
        <v>5</v>
      </c>
      <c r="E9" s="1" t="s">
        <v>980</v>
      </c>
      <c r="F9" s="1" t="s">
        <v>753</v>
      </c>
      <c r="G9" t="str">
        <f>HYPERLINK("https://ksn2.faa.gov/ajg/ajg-r/_layouts/userdisp.aspx?ID=3","New England")</f>
        <v>New England</v>
      </c>
      <c r="H9" t="s">
        <v>25</v>
      </c>
      <c r="I9" t="s">
        <v>21</v>
      </c>
      <c r="J9" t="s">
        <v>26</v>
      </c>
      <c r="K9" t="str">
        <f>HYPERLINK("https://ksn2.faa.gov/ajg/ajg-r/_layouts/userdisp.aspx?ID=3","New England Regional Human Resource Services Division")</f>
        <v>New England Regional Human Resource Services Division</v>
      </c>
      <c r="L9" t="s">
        <v>40</v>
      </c>
      <c r="N9" t="str" cm="1">
        <f t="array" ref="N9">_xlfn.IFS(D9=4,"D",D9=5,"E",D9=6,"F",D9=7,"G",D9=8,"H", D9=9, "I", D9=10, "J", D9=11, "K", D9=12, "L")</f>
        <v>E</v>
      </c>
      <c r="O9" t="str" cm="1">
        <f t="array" ref="O9">_xlfn.IFS(Table13[[#This Row],[FacilityType]]="Approach control", "2", Table13[[#This Row],[FacilityType]]="Tower and Approach Control", "3", Table13[[#This Row],[FacilityType]]="Combined Control Facility", "6", Table13[[#This Row],[FacilityType]]="Tower", "7", Table13[[#This Row],[FacilityType]]="Enroute Center", "8")</f>
        <v>7</v>
      </c>
      <c r="P9" t="str" cm="1">
        <f t="array" ref="P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10" spans="1:16" x14ac:dyDescent="0.25">
      <c r="A10" t="s">
        <v>41</v>
      </c>
      <c r="B10" t="s">
        <v>462</v>
      </c>
      <c r="C10" t="s">
        <v>28</v>
      </c>
      <c r="D10" s="1">
        <v>6</v>
      </c>
      <c r="E10" s="1" t="s">
        <v>853</v>
      </c>
      <c r="F10" s="1" t="s">
        <v>759</v>
      </c>
      <c r="G10" t="str">
        <f>HYPERLINK("https://ksn2.faa.gov/ajg/ajg-r/_layouts/userdisp.aspx?ID=5","Southwest")</f>
        <v>Southwest</v>
      </c>
      <c r="H10" t="s">
        <v>32</v>
      </c>
      <c r="I10" t="s">
        <v>33</v>
      </c>
      <c r="J10" t="s">
        <v>34</v>
      </c>
      <c r="K10" t="str">
        <f>HYPERLINK("https://ksn2.faa.gov/ajg/ajg-r/_layouts/userdisp.aspx?ID=5","Southwest Regional Human Resource Services Division")</f>
        <v>Southwest Regional Human Resource Services Division</v>
      </c>
      <c r="L10" t="s">
        <v>42</v>
      </c>
      <c r="N10" t="str" cm="1">
        <f t="array" ref="N10">_xlfn.IFS(D10=4,"D",D10=5,"E",D10=6,"F",D10=7,"G",D10=8,"H", D10=9, "I", D10=10, "J", D10=11, "K", D10=12, "L")</f>
        <v>F</v>
      </c>
      <c r="O10" t="str" cm="1">
        <f t="array" ref="O10">_xlfn.IFS(Table13[[#This Row],[FacilityType]]="Approach control", "2", Table13[[#This Row],[FacilityType]]="Tower and Approach Control", "3", Table13[[#This Row],[FacilityType]]="Combined Control Facility", "6", Table13[[#This Row],[FacilityType]]="Tower", "7", Table13[[#This Row],[FacilityType]]="Enroute Center", "8")</f>
        <v>3</v>
      </c>
      <c r="P10" t="str" cm="1">
        <f t="array" ref="P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1" spans="1:16" x14ac:dyDescent="0.25">
      <c r="A11" t="s">
        <v>43</v>
      </c>
      <c r="B11" t="s">
        <v>463</v>
      </c>
      <c r="C11" t="s">
        <v>28</v>
      </c>
      <c r="D11" s="1">
        <v>6</v>
      </c>
      <c r="E11" s="1" t="s">
        <v>912</v>
      </c>
      <c r="F11" s="1" t="s">
        <v>773</v>
      </c>
      <c r="G11" t="str">
        <f>HYPERLINK("https://ksn2.faa.gov/ajg/ajg-r/_layouts/userdisp.aspx?ID=4","Eastern")</f>
        <v>Eastern</v>
      </c>
      <c r="H11" t="s">
        <v>44</v>
      </c>
      <c r="I11" t="s">
        <v>21</v>
      </c>
      <c r="J11" t="s">
        <v>45</v>
      </c>
      <c r="K11" t="str">
        <f>HYPERLINK("https://ksn2.faa.gov/ajg/ajg-r/_layouts/userdisp.aspx?ID=4","Eastern Regional Human Resource Services Division")</f>
        <v>Eastern Regional Human Resource Services Division</v>
      </c>
      <c r="L11" t="s">
        <v>17</v>
      </c>
      <c r="N11" t="str" cm="1">
        <f t="array" ref="N11">_xlfn.IFS(D11=4,"D",D11=5,"E",D11=6,"F",D11=7,"G",D11=8,"H", D11=9, "I", D11=10, "J", D11=11, "K", D11=12, "L")</f>
        <v>F</v>
      </c>
      <c r="O11" t="str" cm="1">
        <f t="array" ref="O11">_xlfn.IFS(Table13[[#This Row],[FacilityType]]="Approach control", "2", Table13[[#This Row],[FacilityType]]="Tower and Approach Control", "3", Table13[[#This Row],[FacilityType]]="Combined Control Facility", "6", Table13[[#This Row],[FacilityType]]="Tower", "7", Table13[[#This Row],[FacilityType]]="Enroute Center", "8")</f>
        <v>3</v>
      </c>
      <c r="P11" t="str" cm="1">
        <f t="array" ref="P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2" spans="1:16" x14ac:dyDescent="0.25">
      <c r="A12" t="s">
        <v>46</v>
      </c>
      <c r="B12" t="s">
        <v>464</v>
      </c>
      <c r="C12" t="s">
        <v>39</v>
      </c>
      <c r="D12" s="1">
        <v>6</v>
      </c>
      <c r="E12" s="1" t="s">
        <v>981</v>
      </c>
      <c r="F12" s="1" t="s">
        <v>759</v>
      </c>
      <c r="G12" t="str">
        <f>HYPERLINK("https://ksn2.faa.gov/ajg/ajg-r/_layouts/userdisp.aspx?ID=5","Southwest")</f>
        <v>Southwest</v>
      </c>
      <c r="H12" t="s">
        <v>32</v>
      </c>
      <c r="I12" t="s">
        <v>33</v>
      </c>
      <c r="J12" t="s">
        <v>34</v>
      </c>
      <c r="K12" t="str">
        <f>HYPERLINK("https://ksn2.faa.gov/ajg/ajg-r/_layouts/userdisp.aspx?ID=5","Southwest Regional Human Resource Services Division")</f>
        <v>Southwest Regional Human Resource Services Division</v>
      </c>
      <c r="L12" t="s">
        <v>47</v>
      </c>
      <c r="N12" t="str" cm="1">
        <f t="array" ref="N12">_xlfn.IFS(D12=4,"D",D12=5,"E",D12=6,"F",D12=7,"G",D12=8,"H", D12=9, "I", D12=10, "J", D12=11, "K", D12=12, "L")</f>
        <v>F</v>
      </c>
      <c r="O12" t="str" cm="1">
        <f t="array" ref="O12">_xlfn.IFS(Table13[[#This Row],[FacilityType]]="Approach control", "2", Table13[[#This Row],[FacilityType]]="Tower and Approach Control", "3", Table13[[#This Row],[FacilityType]]="Combined Control Facility", "6", Table13[[#This Row],[FacilityType]]="Tower", "7", Table13[[#This Row],[FacilityType]]="Enroute Center", "8")</f>
        <v>7</v>
      </c>
      <c r="P12" t="str" cm="1">
        <f t="array" ref="P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 spans="1:16" x14ac:dyDescent="0.25">
      <c r="A13" t="s">
        <v>48</v>
      </c>
      <c r="B13" t="s">
        <v>465</v>
      </c>
      <c r="C13" t="s">
        <v>39</v>
      </c>
      <c r="D13" s="1">
        <v>5</v>
      </c>
      <c r="E13" s="1" t="s">
        <v>1019</v>
      </c>
      <c r="F13" s="1" t="s">
        <v>758</v>
      </c>
      <c r="G13" t="str">
        <f>HYPERLINK("https://ksn2.faa.gov/ajg/ajg-r/_layouts/userdisp.aspx?ID=4","Eastern")</f>
        <v>Eastern</v>
      </c>
      <c r="H13" t="s">
        <v>44</v>
      </c>
      <c r="I13" t="s">
        <v>21</v>
      </c>
      <c r="J13" t="s">
        <v>45</v>
      </c>
      <c r="K13" t="str">
        <f>HYPERLINK("https://ksn2.faa.gov/ajg/ajg-r/_layouts/userdisp.aspx?ID=4","Eastern Regional Human Resource Services Division")</f>
        <v>Eastern Regional Human Resource Services Division</v>
      </c>
      <c r="L13" t="s">
        <v>17</v>
      </c>
      <c r="N13" t="str" cm="1">
        <f t="array" ref="N13">_xlfn.IFS(D13=4,"D",D13=5,"E",D13=6,"F",D13=7,"G",D13=8,"H", D13=9, "I", D13=10, "J", D13=11, "K", D13=12, "L")</f>
        <v>E</v>
      </c>
      <c r="O13" t="str" cm="1">
        <f t="array" ref="O13">_xlfn.IFS(Table13[[#This Row],[FacilityType]]="Approach control", "2", Table13[[#This Row],[FacilityType]]="Tower and Approach Control", "3", Table13[[#This Row],[FacilityType]]="Combined Control Facility", "6", Table13[[#This Row],[FacilityType]]="Tower", "7", Table13[[#This Row],[FacilityType]]="Enroute Center", "8")</f>
        <v>7</v>
      </c>
      <c r="P13" t="str" cm="1">
        <f t="array" ref="P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4" spans="1:16" x14ac:dyDescent="0.25">
      <c r="A14" t="s">
        <v>49</v>
      </c>
      <c r="B14" t="s">
        <v>466</v>
      </c>
      <c r="C14" t="s">
        <v>39</v>
      </c>
      <c r="D14" s="1">
        <v>6</v>
      </c>
      <c r="E14" s="1" t="s">
        <v>34</v>
      </c>
      <c r="F14" s="1" t="s">
        <v>759</v>
      </c>
      <c r="G14" t="str">
        <f>HYPERLINK("https://ksn2.faa.gov/ajg/ajg-r/_layouts/userdisp.aspx?ID=5","Southwest")</f>
        <v>Southwest</v>
      </c>
      <c r="H14" t="s">
        <v>32</v>
      </c>
      <c r="I14" t="s">
        <v>33</v>
      </c>
      <c r="J14" t="s">
        <v>34</v>
      </c>
      <c r="K14" t="str">
        <f>HYPERLINK("https://ksn2.faa.gov/ajg/ajg-r/_layouts/userdisp.aspx?ID=5","Southwest Regional Human Resource Services Division")</f>
        <v>Southwest Regional Human Resource Services Division</v>
      </c>
      <c r="L14" t="s">
        <v>17</v>
      </c>
      <c r="N14" t="str" cm="1">
        <f t="array" ref="N14">_xlfn.IFS(D14=4,"D",D14=5,"E",D14=6,"F",D14=7,"G",D14=8,"H", D14=9, "I", D14=10, "J", D14=11, "K", D14=12, "L")</f>
        <v>F</v>
      </c>
      <c r="O14" t="str" cm="1">
        <f t="array" ref="O14">_xlfn.IFS(Table13[[#This Row],[FacilityType]]="Approach control", "2", Table13[[#This Row],[FacilityType]]="Tower and Approach Control", "3", Table13[[#This Row],[FacilityType]]="Combined Control Facility", "6", Table13[[#This Row],[FacilityType]]="Tower", "7", Table13[[#This Row],[FacilityType]]="Enroute Center", "8")</f>
        <v>7</v>
      </c>
      <c r="P14" t="str" cm="1">
        <f t="array" ref="P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 spans="1:16" x14ac:dyDescent="0.25">
      <c r="A15" t="s">
        <v>50</v>
      </c>
      <c r="B15" t="s">
        <v>467</v>
      </c>
      <c r="C15" t="s">
        <v>39</v>
      </c>
      <c r="D15" s="1">
        <v>4</v>
      </c>
      <c r="E15" s="1" t="s">
        <v>1020</v>
      </c>
      <c r="F15" s="1" t="s">
        <v>760</v>
      </c>
      <c r="G15" t="str">
        <f>HYPERLINK("https://ksn2.faa.gov/ajg/ajg-r/_layouts/userdisp.aspx?ID=4","Eastern")</f>
        <v>Eastern</v>
      </c>
      <c r="H15" t="s">
        <v>51</v>
      </c>
      <c r="I15" t="s">
        <v>33</v>
      </c>
      <c r="J15" t="s">
        <v>52</v>
      </c>
      <c r="K15" t="str">
        <f>HYPERLINK("https://ksn2.faa.gov/ajg/ajg-r/_layouts/userdisp.aspx?ID=4","Eastern Regional Human Resource Services Division")</f>
        <v>Eastern Regional Human Resource Services Division</v>
      </c>
      <c r="L15" t="s">
        <v>17</v>
      </c>
      <c r="N15" t="str" cm="1">
        <f t="array" ref="N15">_xlfn.IFS(D15=4,"D",D15=5,"E",D15=6,"F",D15=7,"G",D15=8,"H", D15=9, "I", D15=10, "J", D15=11, "K", D15=12, "L")</f>
        <v>D</v>
      </c>
      <c r="O15" t="str" cm="1">
        <f t="array" ref="O15">_xlfn.IFS(Table13[[#This Row],[FacilityType]]="Approach control", "2", Table13[[#This Row],[FacilityType]]="Tower and Approach Control", "3", Table13[[#This Row],[FacilityType]]="Combined Control Facility", "6", Table13[[#This Row],[FacilityType]]="Tower", "7", Table13[[#This Row],[FacilityType]]="Enroute Center", "8")</f>
        <v>7</v>
      </c>
      <c r="P15" t="str" cm="1">
        <f t="array" ref="P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6" spans="1:16" x14ac:dyDescent="0.25">
      <c r="A16" t="s">
        <v>53</v>
      </c>
      <c r="B16" t="s">
        <v>468</v>
      </c>
      <c r="C16" t="s">
        <v>28</v>
      </c>
      <c r="D16" s="1">
        <v>5</v>
      </c>
      <c r="E16" s="1" t="s">
        <v>854</v>
      </c>
      <c r="F16" s="1" t="s">
        <v>765</v>
      </c>
      <c r="G16" t="str">
        <f>HYPERLINK("https://ksn2.faa.gov/ajg/ajg-r/_layouts/userdisp.aspx?ID=2","Southern")</f>
        <v>Southern</v>
      </c>
      <c r="H16" t="s">
        <v>20</v>
      </c>
      <c r="I16" t="s">
        <v>21</v>
      </c>
      <c r="J16" t="s">
        <v>22</v>
      </c>
      <c r="K16" t="str">
        <f>HYPERLINK("https://ksn2.faa.gov/ajg/ajg-r/_layouts/userdisp.aspx?ID=2","Southern Regional Human Resource Services Division")</f>
        <v>Southern Regional Human Resource Services Division</v>
      </c>
      <c r="L16" t="s">
        <v>54</v>
      </c>
      <c r="N16" t="str" cm="1">
        <f t="array" ref="N16">_xlfn.IFS(D16=4,"D",D16=5,"E",D16=6,"F",D16=7,"G",D16=8,"H", D16=9, "I", D16=10, "J", D16=11, "K", D16=12, "L")</f>
        <v>E</v>
      </c>
      <c r="O16" t="str" cm="1">
        <f t="array" ref="O16">_xlfn.IFS(Table13[[#This Row],[FacilityType]]="Approach control", "2", Table13[[#This Row],[FacilityType]]="Tower and Approach Control", "3", Table13[[#This Row],[FacilityType]]="Combined Control Facility", "6", Table13[[#This Row],[FacilityType]]="Tower", "7", Table13[[#This Row],[FacilityType]]="Enroute Center", "8")</f>
        <v>3</v>
      </c>
      <c r="P16" t="str" cm="1">
        <f t="array" ref="P1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7" spans="1:16" x14ac:dyDescent="0.25">
      <c r="A17" t="s">
        <v>55</v>
      </c>
      <c r="B17" t="s">
        <v>469</v>
      </c>
      <c r="C17" t="s">
        <v>28</v>
      </c>
      <c r="D17" s="1">
        <v>6</v>
      </c>
      <c r="E17" s="1" t="s">
        <v>935</v>
      </c>
      <c r="F17" s="1" t="s">
        <v>777</v>
      </c>
      <c r="G17" t="str">
        <f>HYPERLINK("https://ksn2.faa.gov/ajg/ajg-r/_layouts/userdisp.aspx?ID=3","New England")</f>
        <v>New England</v>
      </c>
      <c r="H17" t="s">
        <v>25</v>
      </c>
      <c r="I17" t="s">
        <v>21</v>
      </c>
      <c r="J17" t="s">
        <v>26</v>
      </c>
      <c r="K17" t="str">
        <f>HYPERLINK("https://ksn2.faa.gov/ajg/ajg-r/_layouts/userdisp.aspx?ID=3","New England Regional Human Resource Services Division")</f>
        <v>New England Regional Human Resource Services Division</v>
      </c>
      <c r="L17" t="s">
        <v>17</v>
      </c>
      <c r="N17" t="str" cm="1">
        <f t="array" ref="N17">_xlfn.IFS(D17=4,"D",D17=5,"E",D17=6,"F",D17=7,"G",D17=8,"H", D17=9, "I", D17=10, "J", D17=11, "K", D17=12, "L")</f>
        <v>F</v>
      </c>
      <c r="O17" t="str" cm="1">
        <f t="array" ref="O17">_xlfn.IFS(Table13[[#This Row],[FacilityType]]="Approach control", "2", Table13[[#This Row],[FacilityType]]="Tower and Approach Control", "3", Table13[[#This Row],[FacilityType]]="Combined Control Facility", "6", Table13[[#This Row],[FacilityType]]="Tower", "7", Table13[[#This Row],[FacilityType]]="Enroute Center", "8")</f>
        <v>3</v>
      </c>
      <c r="P17" t="str" cm="1">
        <f t="array" ref="P1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18" spans="1:16" x14ac:dyDescent="0.25">
      <c r="A18" t="s">
        <v>56</v>
      </c>
      <c r="B18" t="s">
        <v>470</v>
      </c>
      <c r="C18" t="s">
        <v>28</v>
      </c>
      <c r="D18" s="1">
        <v>5</v>
      </c>
      <c r="E18" s="1" t="s">
        <v>855</v>
      </c>
      <c r="F18" s="1" t="s">
        <v>791</v>
      </c>
      <c r="G18" t="str">
        <f>HYPERLINK("https://ksn2.faa.gov/ajg/ajg-r/_layouts/userdisp.aspx?ID=9","Great Lakes")</f>
        <v>Great Lakes</v>
      </c>
      <c r="H18" t="s">
        <v>57</v>
      </c>
      <c r="I18" t="s">
        <v>33</v>
      </c>
      <c r="J18" t="s">
        <v>58</v>
      </c>
      <c r="K18" t="str">
        <f>HYPERLINK("https://ksn2.faa.gov/ajg/ajg-r/_layouts/userdisp.aspx?ID=9","Great Lakes Regional Human Resource Services Division")</f>
        <v>Great Lakes Regional Human Resource Services Division</v>
      </c>
      <c r="L18" t="s">
        <v>59</v>
      </c>
      <c r="N18" t="str" cm="1">
        <f t="array" ref="N18">_xlfn.IFS(D18=4,"D",D18=5,"E",D18=6,"F",D18=7,"G",D18=8,"H", D18=9, "I", D18=10, "J", D18=11, "K", D18=12, "L")</f>
        <v>E</v>
      </c>
      <c r="O18" t="str" cm="1">
        <f t="array" ref="O18">_xlfn.IFS(Table13[[#This Row],[FacilityType]]="Approach control", "2", Table13[[#This Row],[FacilityType]]="Tower and Approach Control", "3", Table13[[#This Row],[FacilityType]]="Combined Control Facility", "6", Table13[[#This Row],[FacilityType]]="Tower", "7", Table13[[#This Row],[FacilityType]]="Enroute Center", "8")</f>
        <v>3</v>
      </c>
      <c r="P18" t="str" cm="1">
        <f t="array" ref="P1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9" spans="1:16" x14ac:dyDescent="0.25">
      <c r="A19" t="s">
        <v>60</v>
      </c>
      <c r="B19" t="s">
        <v>471</v>
      </c>
      <c r="C19" t="s">
        <v>28</v>
      </c>
      <c r="D19" s="1">
        <v>6</v>
      </c>
      <c r="E19" s="1" t="s">
        <v>856</v>
      </c>
      <c r="F19" s="1" t="s">
        <v>759</v>
      </c>
      <c r="G19" t="str">
        <f>HYPERLINK("https://ksn2.faa.gov/ajg/ajg-r/_layouts/userdisp.aspx?ID=8","Western Pacific")</f>
        <v>Western Pacific</v>
      </c>
      <c r="H19" t="s">
        <v>61</v>
      </c>
      <c r="I19" t="s">
        <v>33</v>
      </c>
      <c r="J19" t="s">
        <v>37</v>
      </c>
      <c r="K19" t="str">
        <f>HYPERLINK("https://ksn2.faa.gov/ajg/ajg-r/_layouts/userdisp.aspx?ID=8","Western Pacific Regional Human Resource Services Division")</f>
        <v>Western Pacific Regional Human Resource Services Division</v>
      </c>
      <c r="L19" t="s">
        <v>62</v>
      </c>
      <c r="N19" t="str" cm="1">
        <f t="array" ref="N19">_xlfn.IFS(D19=4,"D",D19=5,"E",D19=6,"F",D19=7,"G",D19=8,"H", D19=9, "I", D19=10, "J", D19=11, "K", D19=12, "L")</f>
        <v>F</v>
      </c>
      <c r="O19" t="str" cm="1">
        <f t="array" ref="O19">_xlfn.IFS(Table13[[#This Row],[FacilityType]]="Approach control", "2", Table13[[#This Row],[FacilityType]]="Tower and Approach Control", "3", Table13[[#This Row],[FacilityType]]="Combined Control Facility", "6", Table13[[#This Row],[FacilityType]]="Tower", "7", Table13[[#This Row],[FacilityType]]="Enroute Center", "8")</f>
        <v>3</v>
      </c>
      <c r="P19" t="str" cm="1">
        <f t="array" ref="P1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0" spans="1:16" x14ac:dyDescent="0.25">
      <c r="A20" t="s">
        <v>63</v>
      </c>
      <c r="B20" t="s">
        <v>472</v>
      </c>
      <c r="C20" t="s">
        <v>39</v>
      </c>
      <c r="D20" s="1">
        <v>8</v>
      </c>
      <c r="E20" s="1" t="s">
        <v>827</v>
      </c>
      <c r="F20" s="1" t="s">
        <v>763</v>
      </c>
      <c r="G20" t="s">
        <v>1223</v>
      </c>
      <c r="H20" t="s">
        <v>14</v>
      </c>
      <c r="I20" t="s">
        <v>15</v>
      </c>
      <c r="J20" t="s">
        <v>16</v>
      </c>
      <c r="K20" t="str">
        <f>HYPERLINK("https://ksn2.faa.gov/ajg/ajg-r/_layouts/userdisp.aspx?ID=7","Northwest Mountain Regional Human Resource Services Division")</f>
        <v>Northwest Mountain Regional Human Resource Services Division</v>
      </c>
      <c r="L20" t="s">
        <v>17</v>
      </c>
      <c r="N20" t="str" cm="1">
        <f t="array" ref="N20">_xlfn.IFS(D20=4,"D",D20=5,"E",D20=6,"F",D20=7,"G",D20=8,"H", D20=9, "I", D20=10, "J", D20=11, "K", D20=12, "L")</f>
        <v>H</v>
      </c>
      <c r="O20" t="str" cm="1">
        <f t="array" ref="O20">_xlfn.IFS(Table13[[#This Row],[FacilityType]]="Approach control", "2", Table13[[#This Row],[FacilityType]]="Tower and Approach Control", "3", Table13[[#This Row],[FacilityType]]="Combined Control Facility", "6", Table13[[#This Row],[FacilityType]]="Tower", "7", Table13[[#This Row],[FacilityType]]="Enroute Center", "8")</f>
        <v>7</v>
      </c>
      <c r="P20" t="str" cm="1">
        <f t="array" ref="P2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21" spans="1:16" x14ac:dyDescent="0.25">
      <c r="A21" t="s">
        <v>64</v>
      </c>
      <c r="B21" t="s">
        <v>473</v>
      </c>
      <c r="C21" t="s">
        <v>39</v>
      </c>
      <c r="D21" s="1">
        <v>8</v>
      </c>
      <c r="E21" s="1" t="s">
        <v>1021</v>
      </c>
      <c r="F21" s="1" t="s">
        <v>766</v>
      </c>
      <c r="G21" t="str">
        <f>HYPERLINK("https://ksn2.faa.gov/ajg/ajg-r/_layouts/userdisp.aspx?ID=7","Northwest Mountain")</f>
        <v>Northwest Mountain</v>
      </c>
      <c r="H21" t="s">
        <v>65</v>
      </c>
      <c r="I21" t="s">
        <v>15</v>
      </c>
      <c r="J21" t="s">
        <v>66</v>
      </c>
      <c r="K21" t="str">
        <f>HYPERLINK("https://ksn2.faa.gov/ajg/ajg-r/_layouts/userdisp.aspx?ID=7","Northwest Mountain Regional Human Resource Services Division")</f>
        <v>Northwest Mountain Regional Human Resource Services Division</v>
      </c>
      <c r="L21" t="s">
        <v>17</v>
      </c>
      <c r="N21" t="str" cm="1">
        <f t="array" ref="N21">_xlfn.IFS(D21=4,"D",D21=5,"E",D21=6,"F",D21=7,"G",D21=8,"H", D21=9, "I", D21=10, "J", D21=11, "K", D21=12, "L")</f>
        <v>H</v>
      </c>
      <c r="O21" t="str" cm="1">
        <f t="array" ref="O21">_xlfn.IFS(Table13[[#This Row],[FacilityType]]="Approach control", "2", Table13[[#This Row],[FacilityType]]="Tower and Approach Control", "3", Table13[[#This Row],[FacilityType]]="Combined Control Facility", "6", Table13[[#This Row],[FacilityType]]="Tower", "7", Table13[[#This Row],[FacilityType]]="Enroute Center", "8")</f>
        <v>7</v>
      </c>
      <c r="P21" t="str" cm="1">
        <f t="array" ref="P2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2" spans="1:16" x14ac:dyDescent="0.25">
      <c r="A22" t="s">
        <v>67</v>
      </c>
      <c r="B22" t="s">
        <v>474</v>
      </c>
      <c r="C22" t="s">
        <v>39</v>
      </c>
      <c r="D22" s="1">
        <v>4</v>
      </c>
      <c r="E22" s="1" t="s">
        <v>982</v>
      </c>
      <c r="F22" s="1" t="s">
        <v>754</v>
      </c>
      <c r="G22" t="str">
        <f>HYPERLINK("https://ksn2.faa.gov/ajg/ajg-r/_layouts/userdisp.aspx?ID=8","Western Pacific")</f>
        <v>Western Pacific</v>
      </c>
      <c r="H22" t="s">
        <v>68</v>
      </c>
      <c r="I22" t="s">
        <v>15</v>
      </c>
      <c r="J22" t="s">
        <v>69</v>
      </c>
      <c r="K22" t="str">
        <f>HYPERLINK("https://ksn2.faa.gov/ajg/ajg-r/_layouts/userdisp.aspx?ID=8","Western Pacific Regional Human Resource Services Division")</f>
        <v>Western Pacific Regional Human Resource Services Division</v>
      </c>
      <c r="L22" t="s">
        <v>70</v>
      </c>
      <c r="N22" t="str" cm="1">
        <f t="array" ref="N22">_xlfn.IFS(D22=4,"D",D22=5,"E",D22=6,"F",D22=7,"G",D22=8,"H", D22=9, "I", D22=10, "J", D22=11, "K", D22=12, "L")</f>
        <v>D</v>
      </c>
      <c r="O22" t="str" cm="1">
        <f t="array" ref="O22">_xlfn.IFS(Table13[[#This Row],[FacilityType]]="Approach control", "2", Table13[[#This Row],[FacilityType]]="Tower and Approach Control", "3", Table13[[#This Row],[FacilityType]]="Combined Control Facility", "6", Table13[[#This Row],[FacilityType]]="Tower", "7", Table13[[#This Row],[FacilityType]]="Enroute Center", "8")</f>
        <v>7</v>
      </c>
      <c r="P22" t="str" cm="1">
        <f t="array" ref="P2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 spans="1:16" x14ac:dyDescent="0.25">
      <c r="A23" t="s">
        <v>71</v>
      </c>
      <c r="B23" t="s">
        <v>475</v>
      </c>
      <c r="C23" t="s">
        <v>39</v>
      </c>
      <c r="D23" s="1">
        <v>5</v>
      </c>
      <c r="E23" s="1" t="s">
        <v>1022</v>
      </c>
      <c r="F23" s="1" t="s">
        <v>767</v>
      </c>
      <c r="G23" t="str">
        <f>HYPERLINK("https://ksn2.faa.gov/ajg/ajg-r/_layouts/userdisp.aspx?ID=9","Great Lakes")</f>
        <v>Great Lakes</v>
      </c>
      <c r="H23" t="s">
        <v>51</v>
      </c>
      <c r="I23" t="s">
        <v>33</v>
      </c>
      <c r="J23" t="s">
        <v>52</v>
      </c>
      <c r="K23" t="str">
        <f>HYPERLINK("https://ksn2.faa.gov/ajg/ajg-r/_layouts/userdisp.aspx?ID=9","Great Lakes Regional Human Resource Services Division")</f>
        <v>Great Lakes Regional Human Resource Services Division</v>
      </c>
      <c r="L23" t="s">
        <v>72</v>
      </c>
      <c r="N23" t="str" cm="1">
        <f t="array" ref="N23">_xlfn.IFS(D23=4,"D",D23=5,"E",D23=6,"F",D23=7,"G",D23=8,"H", D23=9, "I", D23=10, "J", D23=11, "K", D23=12, "L")</f>
        <v>E</v>
      </c>
      <c r="O23" t="str" cm="1">
        <f t="array" ref="O23">_xlfn.IFS(Table13[[#This Row],[FacilityType]]="Approach control", "2", Table13[[#This Row],[FacilityType]]="Tower and Approach Control", "3", Table13[[#This Row],[FacilityType]]="Combined Control Facility", "6", Table13[[#This Row],[FacilityType]]="Tower", "7", Table13[[#This Row],[FacilityType]]="Enroute Center", "8")</f>
        <v>7</v>
      </c>
      <c r="P23" t="str" cm="1">
        <f t="array" ref="P2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4" spans="1:16" x14ac:dyDescent="0.25">
      <c r="A24" t="s">
        <v>73</v>
      </c>
      <c r="B24" t="s">
        <v>476</v>
      </c>
      <c r="C24" t="s">
        <v>39</v>
      </c>
      <c r="D24" s="1">
        <v>5</v>
      </c>
      <c r="E24" s="1" t="s">
        <v>1023</v>
      </c>
      <c r="F24" s="1" t="s">
        <v>769</v>
      </c>
      <c r="G24" t="str">
        <f>HYPERLINK("https://ksn2.faa.gov/ajg/ajg-r/_layouts/userdisp.aspx?ID=9","Great Lakes")</f>
        <v>Great Lakes</v>
      </c>
      <c r="H24" t="s">
        <v>57</v>
      </c>
      <c r="I24" t="s">
        <v>33</v>
      </c>
      <c r="J24" t="s">
        <v>58</v>
      </c>
      <c r="K24" t="str">
        <f>HYPERLINK("https://ksn2.faa.gov/ajg/ajg-r/_layouts/userdisp.aspx?ID=9","Great Lakes Regional Human Resource Services Division")</f>
        <v>Great Lakes Regional Human Resource Services Division</v>
      </c>
      <c r="L24" t="s">
        <v>74</v>
      </c>
      <c r="N24" t="str" cm="1">
        <f t="array" ref="N24">_xlfn.IFS(D24=4,"D",D24=5,"E",D24=6,"F",D24=7,"G",D24=8,"H", D24=9, "I", D24=10, "J", D24=11, "K", D24=12, "L")</f>
        <v>E</v>
      </c>
      <c r="O24" t="str" cm="1">
        <f t="array" ref="O24">_xlfn.IFS(Table13[[#This Row],[FacilityType]]="Approach control", "2", Table13[[#This Row],[FacilityType]]="Tower and Approach Control", "3", Table13[[#This Row],[FacilityType]]="Combined Control Facility", "6", Table13[[#This Row],[FacilityType]]="Tower", "7", Table13[[#This Row],[FacilityType]]="Enroute Center", "8")</f>
        <v>7</v>
      </c>
      <c r="P24" t="str" cm="1">
        <f t="array" ref="P2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5" spans="1:16" x14ac:dyDescent="0.25">
      <c r="A25" t="s">
        <v>75</v>
      </c>
      <c r="B25" t="s">
        <v>477</v>
      </c>
      <c r="C25" t="s">
        <v>28</v>
      </c>
      <c r="D25" s="1">
        <v>6</v>
      </c>
      <c r="E25" s="1" t="s">
        <v>857</v>
      </c>
      <c r="F25" s="1" t="s">
        <v>766</v>
      </c>
      <c r="G25" t="str">
        <f>HYPERLINK("https://ksn2.faa.gov/ajg/ajg-r/_layouts/userdisp.aspx?ID=7","Northwest Mountain")</f>
        <v>Northwest Mountain</v>
      </c>
      <c r="H25" t="s">
        <v>65</v>
      </c>
      <c r="I25" t="s">
        <v>15</v>
      </c>
      <c r="J25" t="s">
        <v>66</v>
      </c>
      <c r="K25" t="str">
        <f>HYPERLINK("https://ksn2.faa.gov/ajg/ajg-r/_layouts/userdisp.aspx?ID=7","Northwest Mountain Regional Human Resource Services Division")</f>
        <v>Northwest Mountain Regional Human Resource Services Division</v>
      </c>
      <c r="L25" t="s">
        <v>76</v>
      </c>
      <c r="N25" t="str" cm="1">
        <f t="array" ref="N25">_xlfn.IFS(D25=4,"D",D25=5,"E",D25=6,"F",D25=7,"G",D25=8,"H", D25=9, "I", D25=10, "J", D25=11, "K", D25=12, "L")</f>
        <v>F</v>
      </c>
      <c r="O25" t="str" cm="1">
        <f t="array" ref="O25">_xlfn.IFS(Table13[[#This Row],[FacilityType]]="Approach control", "2", Table13[[#This Row],[FacilityType]]="Tower and Approach Control", "3", Table13[[#This Row],[FacilityType]]="Combined Control Facility", "6", Table13[[#This Row],[FacilityType]]="Tower", "7", Table13[[#This Row],[FacilityType]]="Enroute Center", "8")</f>
        <v>3</v>
      </c>
      <c r="P25" t="str" cm="1">
        <f t="array" ref="P2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6" spans="1:16" x14ac:dyDescent="0.25">
      <c r="A26" t="s">
        <v>77</v>
      </c>
      <c r="B26" t="s">
        <v>478</v>
      </c>
      <c r="C26" t="s">
        <v>39</v>
      </c>
      <c r="D26" s="1">
        <v>12</v>
      </c>
      <c r="E26" s="1" t="s">
        <v>22</v>
      </c>
      <c r="F26" s="1" t="s">
        <v>765</v>
      </c>
      <c r="G26" t="str">
        <f>HYPERLINK("https://ksn2.faa.gov/ajg/ajg-r/_layouts/userdisp.aspx?ID=2","Southern")</f>
        <v>Southern</v>
      </c>
      <c r="H26" t="s">
        <v>20</v>
      </c>
      <c r="I26" t="s">
        <v>21</v>
      </c>
      <c r="J26" t="s">
        <v>22</v>
      </c>
      <c r="K26" t="str">
        <f>HYPERLINK("https://ksn2.faa.gov/ajg/ajg-r/_layouts/userdisp.aspx?ID=2","Southern Regional Human Resource Services Division")</f>
        <v>Southern Regional Human Resource Services Division</v>
      </c>
      <c r="L26" t="s">
        <v>17</v>
      </c>
      <c r="N26" t="str" cm="1">
        <f t="array" ref="N26">_xlfn.IFS(D26=4,"D",D26=5,"E",D26=6,"F",D26=7,"G",D26=8,"H", D26=9, "I", D26=10, "J", D26=11, "K", D26=12, "L")</f>
        <v>L</v>
      </c>
      <c r="O26" t="str" cm="1">
        <f t="array" ref="O26">_xlfn.IFS(Table13[[#This Row],[FacilityType]]="Approach control", "2", Table13[[#This Row],[FacilityType]]="Tower and Approach Control", "3", Table13[[#This Row],[FacilityType]]="Combined Control Facility", "6", Table13[[#This Row],[FacilityType]]="Tower", "7", Table13[[#This Row],[FacilityType]]="Enroute Center", "8")</f>
        <v>7</v>
      </c>
      <c r="P26" t="str" cm="1">
        <f t="array" ref="P2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 spans="1:16" x14ac:dyDescent="0.25">
      <c r="A27" t="s">
        <v>78</v>
      </c>
      <c r="B27" t="s">
        <v>479</v>
      </c>
      <c r="C27" t="s">
        <v>28</v>
      </c>
      <c r="D27" s="1">
        <v>9</v>
      </c>
      <c r="E27" s="1" t="s">
        <v>858</v>
      </c>
      <c r="F27" s="1" t="s">
        <v>759</v>
      </c>
      <c r="G27" t="str">
        <f>HYPERLINK("https://ksn2.faa.gov/ajg/ajg-r/_layouts/userdisp.aspx?ID=2","Southern")</f>
        <v>Southern</v>
      </c>
      <c r="H27" t="s">
        <v>79</v>
      </c>
      <c r="I27" t="s">
        <v>33</v>
      </c>
      <c r="J27" t="s">
        <v>80</v>
      </c>
      <c r="K27" t="str">
        <f>HYPERLINK("https://ksn2.faa.gov/ajg/ajg-r/_layouts/userdisp.aspx?ID=2","Southern Regional Human Resource Services Division")</f>
        <v>Southern Regional Human Resource Services Division</v>
      </c>
      <c r="L27" t="s">
        <v>17</v>
      </c>
      <c r="N27" t="str" cm="1">
        <f t="array" ref="N27">_xlfn.IFS(D27=4,"D",D27=5,"E",D27=6,"F",D27=7,"G",D27=8,"H", D27=9, "I", D27=10, "J", D27=11, "K", D27=12, "L")</f>
        <v>I</v>
      </c>
      <c r="O27" t="str" cm="1">
        <f t="array" ref="O27">_xlfn.IFS(Table13[[#This Row],[FacilityType]]="Approach control", "2", Table13[[#This Row],[FacilityType]]="Tower and Approach Control", "3", Table13[[#This Row],[FacilityType]]="Combined Control Facility", "6", Table13[[#This Row],[FacilityType]]="Tower", "7", Table13[[#This Row],[FacilityType]]="Enroute Center", "8")</f>
        <v>3</v>
      </c>
      <c r="P27" t="str" cm="1">
        <f t="array" ref="P2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 spans="1:16" x14ac:dyDescent="0.25">
      <c r="A28" t="s">
        <v>81</v>
      </c>
      <c r="B28" t="s">
        <v>480</v>
      </c>
      <c r="C28" t="s">
        <v>28</v>
      </c>
      <c r="D28" s="1">
        <v>6</v>
      </c>
      <c r="E28" s="1" t="s">
        <v>936</v>
      </c>
      <c r="F28" s="1" t="s">
        <v>792</v>
      </c>
      <c r="G28" t="str">
        <f>HYPERLINK("https://ksn2.faa.gov/ajg/ajg-r/_layouts/userdisp.aspx?ID=2","Southern")</f>
        <v>Southern</v>
      </c>
      <c r="H28" t="s">
        <v>20</v>
      </c>
      <c r="I28" t="s">
        <v>21</v>
      </c>
      <c r="J28" t="s">
        <v>22</v>
      </c>
      <c r="K28" t="str">
        <f>HYPERLINK("https://ksn2.faa.gov/ajg/ajg-r/_layouts/userdisp.aspx?ID=2","Southern Regional Human Resource Services Division")</f>
        <v>Southern Regional Human Resource Services Division</v>
      </c>
      <c r="L28" t="s">
        <v>82</v>
      </c>
      <c r="N28" t="str" cm="1">
        <f t="array" ref="N28">_xlfn.IFS(D28=4,"D",D28=5,"E",D28=6,"F",D28=7,"G",D28=8,"H", D28=9, "I", D28=10, "J", D28=11, "K", D28=12, "L")</f>
        <v>F</v>
      </c>
      <c r="O28" t="str" cm="1">
        <f t="array" ref="O28">_xlfn.IFS(Table13[[#This Row],[FacilityType]]="Approach control", "2", Table13[[#This Row],[FacilityType]]="Tower and Approach Control", "3", Table13[[#This Row],[FacilityType]]="Combined Control Facility", "6", Table13[[#This Row],[FacilityType]]="Tower", "7", Table13[[#This Row],[FacilityType]]="Enroute Center", "8")</f>
        <v>3</v>
      </c>
      <c r="P28" t="str" cm="1">
        <f t="array" ref="P2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9" spans="1:16" x14ac:dyDescent="0.25">
      <c r="A29" t="s">
        <v>83</v>
      </c>
      <c r="B29" t="s">
        <v>481</v>
      </c>
      <c r="C29" t="s">
        <v>28</v>
      </c>
      <c r="D29" s="1">
        <v>6</v>
      </c>
      <c r="E29" s="1" t="s">
        <v>937</v>
      </c>
      <c r="F29" s="1" t="s">
        <v>760</v>
      </c>
      <c r="G29" t="str">
        <f>HYPERLINK("https://ksn2.faa.gov/ajg/ajg-r/_layouts/userdisp.aspx?ID=4","Eastern")</f>
        <v>Eastern</v>
      </c>
      <c r="H29" t="s">
        <v>29</v>
      </c>
      <c r="I29" t="s">
        <v>21</v>
      </c>
      <c r="J29" t="s">
        <v>30</v>
      </c>
      <c r="K29" t="str">
        <f>HYPERLINK("https://ksn2.faa.gov/ajg/ajg-r/_layouts/userdisp.aspx?ID=4","Eastern Regional Human Resource Services Division")</f>
        <v>Eastern Regional Human Resource Services Division</v>
      </c>
      <c r="L29" t="s">
        <v>17</v>
      </c>
      <c r="N29" t="str" cm="1">
        <f t="array" ref="N29">_xlfn.IFS(D29=4,"D",D29=5,"E",D29=6,"F",D29=7,"G",D29=8,"H", D29=9, "I", D29=10, "J", D29=11, "K", D29=12, "L")</f>
        <v>F</v>
      </c>
      <c r="O29" t="str" cm="1">
        <f t="array" ref="O29">_xlfn.IFS(Table13[[#This Row],[FacilityType]]="Approach control", "2", Table13[[#This Row],[FacilityType]]="Tower and Approach Control", "3", Table13[[#This Row],[FacilityType]]="Combined Control Facility", "6", Table13[[#This Row],[FacilityType]]="Tower", "7", Table13[[#This Row],[FacilityType]]="Enroute Center", "8")</f>
        <v>3</v>
      </c>
      <c r="P29" t="str" cm="1">
        <f t="array" ref="P2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30" spans="1:16" x14ac:dyDescent="0.25">
      <c r="A30" t="s">
        <v>84</v>
      </c>
      <c r="B30" t="s">
        <v>482</v>
      </c>
      <c r="C30" t="s">
        <v>28</v>
      </c>
      <c r="D30" s="1">
        <v>8</v>
      </c>
      <c r="E30" s="1" t="s">
        <v>938</v>
      </c>
      <c r="F30" s="1" t="s">
        <v>767</v>
      </c>
      <c r="G30" t="str">
        <f>HYPERLINK("https://ksn2.faa.gov/ajg/ajg-r/_layouts/userdisp.aspx?ID=9","Great Lakes")</f>
        <v>Great Lakes</v>
      </c>
      <c r="H30" t="s">
        <v>57</v>
      </c>
      <c r="I30" t="s">
        <v>33</v>
      </c>
      <c r="J30" t="s">
        <v>58</v>
      </c>
      <c r="K30" t="str">
        <f>HYPERLINK("https://ksn2.faa.gov/ajg/ajg-r/_layouts/userdisp.aspx?ID=9","Great Lakes Regional Human Resource Services Division")</f>
        <v>Great Lakes Regional Human Resource Services Division</v>
      </c>
      <c r="L30" t="s">
        <v>85</v>
      </c>
      <c r="N30" t="str" cm="1">
        <f t="array" ref="N30">_xlfn.IFS(D30=4,"D",D30=5,"E",D30=6,"F",D30=7,"G",D30=8,"H", D30=9, "I", D30=10, "J", D30=11, "K", D30=12, "L")</f>
        <v>H</v>
      </c>
      <c r="O30" t="str" cm="1">
        <f t="array" ref="O30">_xlfn.IFS(Table13[[#This Row],[FacilityType]]="Approach control", "2", Table13[[#This Row],[FacilityType]]="Tower and Approach Control", "3", Table13[[#This Row],[FacilityType]]="Combined Control Facility", "6", Table13[[#This Row],[FacilityType]]="Tower", "7", Table13[[#This Row],[FacilityType]]="Enroute Center", "8")</f>
        <v>3</v>
      </c>
      <c r="P30" t="str" cm="1">
        <f t="array" ref="P3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1" spans="1:16" x14ac:dyDescent="0.25">
      <c r="A31" t="s">
        <v>86</v>
      </c>
      <c r="B31" t="s">
        <v>483</v>
      </c>
      <c r="C31" t="s">
        <v>39</v>
      </c>
      <c r="D31" s="1">
        <v>5</v>
      </c>
      <c r="E31" s="1" t="s">
        <v>850</v>
      </c>
      <c r="F31" s="1" t="s">
        <v>770</v>
      </c>
      <c r="G31" t="str">
        <f>HYPERLINK("https://ksn2.faa.gov/ajg/ajg-r/_layouts/userdisp.aspx?ID=3","New England")</f>
        <v>New England</v>
      </c>
      <c r="H31" t="s">
        <v>25</v>
      </c>
      <c r="I31" t="s">
        <v>21</v>
      </c>
      <c r="J31" t="s">
        <v>26</v>
      </c>
      <c r="K31" t="str">
        <f>HYPERLINK("https://ksn2.faa.gov/ajg/ajg-r/_layouts/userdisp.aspx?ID=3","New England Regional Human Resource Services Division")</f>
        <v>New England Regional Human Resource Services Division</v>
      </c>
      <c r="L31" t="s">
        <v>17</v>
      </c>
      <c r="N31" t="str" cm="1">
        <f t="array" ref="N31">_xlfn.IFS(D31=4,"D",D31=5,"E",D31=6,"F",D31=7,"G",D31=8,"H", D31=9, "I", D31=10, "J", D31=11, "K", D31=12, "L")</f>
        <v>E</v>
      </c>
      <c r="O31" t="str" cm="1">
        <f t="array" ref="O31">_xlfn.IFS(Table13[[#This Row],[FacilityType]]="Approach control", "2", Table13[[#This Row],[FacilityType]]="Tower and Approach Control", "3", Table13[[#This Row],[FacilityType]]="Combined Control Facility", "6", Table13[[#This Row],[FacilityType]]="Tower", "7", Table13[[#This Row],[FacilityType]]="Enroute Center", "8")</f>
        <v>7</v>
      </c>
      <c r="P31" t="str" cm="1">
        <f t="array" ref="P3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2" spans="1:16" x14ac:dyDescent="0.25">
      <c r="A32" t="s">
        <v>87</v>
      </c>
      <c r="B32" t="s">
        <v>484</v>
      </c>
      <c r="C32" t="s">
        <v>39</v>
      </c>
      <c r="D32" s="1">
        <v>6</v>
      </c>
      <c r="E32" s="1" t="s">
        <v>1024</v>
      </c>
      <c r="F32" s="1" t="s">
        <v>753</v>
      </c>
      <c r="G32" t="str">
        <f>HYPERLINK("https://ksn2.faa.gov/ajg/ajg-r/_layouts/userdisp.aspx?ID=3","New England")</f>
        <v>New England</v>
      </c>
      <c r="H32" t="s">
        <v>25</v>
      </c>
      <c r="I32" t="s">
        <v>21</v>
      </c>
      <c r="J32" t="s">
        <v>26</v>
      </c>
      <c r="K32" t="str">
        <f>HYPERLINK("https://ksn2.faa.gov/ajg/ajg-r/_layouts/userdisp.aspx?ID=3","New England Regional Human Resource Services Division")</f>
        <v>New England Regional Human Resource Services Division</v>
      </c>
      <c r="L32" t="s">
        <v>88</v>
      </c>
      <c r="N32" t="str" cm="1">
        <f t="array" ref="N32">_xlfn.IFS(D32=4,"D",D32=5,"E",D32=6,"F",D32=7,"G",D32=8,"H", D32=9, "I", D32=10, "J", D32=11, "K", D32=12, "L")</f>
        <v>F</v>
      </c>
      <c r="O32" t="str" cm="1">
        <f t="array" ref="O32">_xlfn.IFS(Table13[[#This Row],[FacilityType]]="Approach control", "2", Table13[[#This Row],[FacilityType]]="Tower and Approach Control", "3", Table13[[#This Row],[FacilityType]]="Combined Control Facility", "6", Table13[[#This Row],[FacilityType]]="Tower", "7", Table13[[#This Row],[FacilityType]]="Enroute Center", "8")</f>
        <v>7</v>
      </c>
      <c r="P32" t="str" cm="1">
        <f t="array" ref="P3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3" spans="1:16" x14ac:dyDescent="0.25">
      <c r="A33" t="s">
        <v>89</v>
      </c>
      <c r="B33" t="s">
        <v>485</v>
      </c>
      <c r="C33" t="s">
        <v>39</v>
      </c>
      <c r="D33" s="1">
        <v>7</v>
      </c>
      <c r="E33" s="1" t="s">
        <v>91</v>
      </c>
      <c r="F33" s="1" t="s">
        <v>771</v>
      </c>
      <c r="G33" t="str">
        <f>HYPERLINK("https://ksn2.faa.gov/ajg/ajg-r/_layouts/userdisp.aspx?ID=7","Northwest Mountain")</f>
        <v>Northwest Mountain</v>
      </c>
      <c r="H33" t="s">
        <v>90</v>
      </c>
      <c r="I33" t="s">
        <v>15</v>
      </c>
      <c r="J33" t="s">
        <v>91</v>
      </c>
      <c r="K33" t="str">
        <f>HYPERLINK("https://ksn2.faa.gov/ajg/ajg-r/_layouts/userdisp.aspx?ID=7","Northwest Mountain Regional Human Resource Services Division")</f>
        <v>Northwest Mountain Regional Human Resource Services Division</v>
      </c>
      <c r="L33" t="s">
        <v>17</v>
      </c>
      <c r="N33" t="str" cm="1">
        <f t="array" ref="N33">_xlfn.IFS(D33=4,"D",D33=5,"E",D33=6,"F",D33=7,"G",D33=8,"H", D33=9, "I", D33=10, "J", D33=11, "K", D33=12, "L")</f>
        <v>G</v>
      </c>
      <c r="O33" t="str" cm="1">
        <f t="array" ref="O33">_xlfn.IFS(Table13[[#This Row],[FacilityType]]="Approach control", "2", Table13[[#This Row],[FacilityType]]="Tower and Approach Control", "3", Table13[[#This Row],[FacilityType]]="Combined Control Facility", "6", Table13[[#This Row],[FacilityType]]="Tower", "7", Table13[[#This Row],[FacilityType]]="Enroute Center", "8")</f>
        <v>7</v>
      </c>
      <c r="P33" t="str" cm="1">
        <f t="array" ref="P3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4" spans="1:16" x14ac:dyDescent="0.25">
      <c r="A34" t="s">
        <v>92</v>
      </c>
      <c r="B34" t="s">
        <v>486</v>
      </c>
      <c r="C34" t="s">
        <v>28</v>
      </c>
      <c r="D34" s="1">
        <v>6</v>
      </c>
      <c r="E34" s="1" t="s">
        <v>859</v>
      </c>
      <c r="F34" s="1" t="s">
        <v>754</v>
      </c>
      <c r="G34" t="str">
        <f>HYPERLINK("https://ksn2.faa.gov/ajg/ajg-r/_layouts/userdisp.aspx?ID=8","Western Pacific")</f>
        <v>Western Pacific</v>
      </c>
      <c r="H34" t="s">
        <v>93</v>
      </c>
      <c r="I34" t="s">
        <v>15</v>
      </c>
      <c r="J34" t="s">
        <v>94</v>
      </c>
      <c r="K34" t="str">
        <f>HYPERLINK("https://ksn2.faa.gov/ajg/ajg-r/_layouts/userdisp.aspx?ID=8","Western Pacific Regional Human Resource Services Division")</f>
        <v>Western Pacific Regional Human Resource Services Division</v>
      </c>
      <c r="L34" t="s">
        <v>85</v>
      </c>
      <c r="N34" t="str" cm="1">
        <f t="array" ref="N34">_xlfn.IFS(D34=4,"D",D34=5,"E",D34=6,"F",D34=7,"G",D34=8,"H", D34=9, "I", D34=10, "J", D34=11, "K", D34=12, "L")</f>
        <v>F</v>
      </c>
      <c r="O34" t="str" cm="1">
        <f t="array" ref="O34">_xlfn.IFS(Table13[[#This Row],[FacilityType]]="Approach control", "2", Table13[[#This Row],[FacilityType]]="Tower and Approach Control", "3", Table13[[#This Row],[FacilityType]]="Combined Control Facility", "6", Table13[[#This Row],[FacilityType]]="Tower", "7", Table13[[#This Row],[FacilityType]]="Enroute Center", "8")</f>
        <v>3</v>
      </c>
      <c r="P34" t="str" cm="1">
        <f t="array" ref="P3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35" spans="1:16" x14ac:dyDescent="0.25">
      <c r="A35" t="s">
        <v>95</v>
      </c>
      <c r="B35" t="s">
        <v>487</v>
      </c>
      <c r="C35" t="s">
        <v>28</v>
      </c>
      <c r="D35" s="1">
        <v>5</v>
      </c>
      <c r="E35" s="1" t="s">
        <v>939</v>
      </c>
      <c r="F35" s="1" t="s">
        <v>777</v>
      </c>
      <c r="G35" t="str">
        <f>HYPERLINK("https://ksn2.faa.gov/ajg/ajg-r/_layouts/userdisp.aspx?ID=3","New England")</f>
        <v>New England</v>
      </c>
      <c r="H35" t="s">
        <v>29</v>
      </c>
      <c r="I35" t="s">
        <v>21</v>
      </c>
      <c r="J35" t="s">
        <v>30</v>
      </c>
      <c r="K35" t="str">
        <f>HYPERLINK("https://ksn2.faa.gov/ajg/ajg-r/_layouts/userdisp.aspx?ID=3","New England Regional Human Resource Services Division")</f>
        <v>New England Regional Human Resource Services Division</v>
      </c>
      <c r="L35" t="s">
        <v>62</v>
      </c>
      <c r="N35" t="str" cm="1">
        <f t="array" ref="N35">_xlfn.IFS(D35=4,"D",D35=5,"E",D35=6,"F",D35=7,"G",D35=8,"H", D35=9, "I", D35=10, "J", D35=11, "K", D35=12, "L")</f>
        <v>E</v>
      </c>
      <c r="O35" t="str" cm="1">
        <f t="array" ref="O35">_xlfn.IFS(Table13[[#This Row],[FacilityType]]="Approach control", "2", Table13[[#This Row],[FacilityType]]="Tower and Approach Control", "3", Table13[[#This Row],[FacilityType]]="Combined Control Facility", "6", Table13[[#This Row],[FacilityType]]="Tower", "7", Table13[[#This Row],[FacilityType]]="Enroute Center", "8")</f>
        <v>3</v>
      </c>
      <c r="P35" t="str" cm="1">
        <f t="array" ref="P3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6" spans="1:16" x14ac:dyDescent="0.25">
      <c r="A36" t="s">
        <v>96</v>
      </c>
      <c r="B36" t="s">
        <v>488</v>
      </c>
      <c r="C36" t="s">
        <v>28</v>
      </c>
      <c r="D36" s="1">
        <v>5</v>
      </c>
      <c r="E36" s="1" t="s">
        <v>860</v>
      </c>
      <c r="F36" s="1" t="s">
        <v>793</v>
      </c>
      <c r="G36" t="str">
        <f>HYPERLINK("https://ksn2.faa.gov/ajg/ajg-r/_layouts/userdisp.aspx?ID=3","New England")</f>
        <v>New England</v>
      </c>
      <c r="H36" t="s">
        <v>25</v>
      </c>
      <c r="I36" t="s">
        <v>21</v>
      </c>
      <c r="J36" t="s">
        <v>26</v>
      </c>
      <c r="K36" t="str">
        <f>HYPERLINK("https://ksn2.faa.gov/ajg/ajg-r/_layouts/userdisp.aspx?ID=3","New England Regional Human Resource Services Division")</f>
        <v>New England Regional Human Resource Services Division</v>
      </c>
      <c r="L36" t="s">
        <v>17</v>
      </c>
      <c r="N36" t="str" cm="1">
        <f t="array" ref="N36">_xlfn.IFS(D36=4,"D",D36=5,"E",D36=6,"F",D36=7,"G",D36=8,"H", D36=9, "I", D36=10, "J", D36=11, "K", D36=12, "L")</f>
        <v>E</v>
      </c>
      <c r="O36" t="str" cm="1">
        <f t="array" ref="O36">_xlfn.IFS(Table13[[#This Row],[FacilityType]]="Approach control", "2", Table13[[#This Row],[FacilityType]]="Tower and Approach Control", "3", Table13[[#This Row],[FacilityType]]="Combined Control Facility", "6", Table13[[#This Row],[FacilityType]]="Tower", "7", Table13[[#This Row],[FacilityType]]="Enroute Center", "8")</f>
        <v>3</v>
      </c>
      <c r="P36" t="str" cm="1">
        <f t="array" ref="P3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37" spans="1:16" x14ac:dyDescent="0.25">
      <c r="A37" t="s">
        <v>97</v>
      </c>
      <c r="B37" t="s">
        <v>489</v>
      </c>
      <c r="C37" t="s">
        <v>28</v>
      </c>
      <c r="D37" s="1">
        <v>8</v>
      </c>
      <c r="E37" s="1" t="s">
        <v>861</v>
      </c>
      <c r="F37" s="1" t="s">
        <v>794</v>
      </c>
      <c r="G37" t="str">
        <f>HYPERLINK("https://ksn2.faa.gov/ajg/ajg-r/_layouts/userdisp.aspx?ID=2","Southern")</f>
        <v>Southern</v>
      </c>
      <c r="H37" t="s">
        <v>20</v>
      </c>
      <c r="I37" t="s">
        <v>21</v>
      </c>
      <c r="J37" t="s">
        <v>22</v>
      </c>
      <c r="K37" t="str">
        <f>HYPERLINK("https://ksn2.faa.gov/ajg/ajg-r/_layouts/userdisp.aspx?ID=2","Southern Regional Human Resource Services Division")</f>
        <v>Southern Regional Human Resource Services Division</v>
      </c>
      <c r="L37" t="s">
        <v>17</v>
      </c>
      <c r="N37" t="str" cm="1">
        <f t="array" ref="N37">_xlfn.IFS(D37=4,"D",D37=5,"E",D37=6,"F",D37=7,"G",D37=8,"H", D37=9, "I", D37=10, "J", D37=11, "K", D37=12, "L")</f>
        <v>H</v>
      </c>
      <c r="O37" t="str" cm="1">
        <f t="array" ref="O37">_xlfn.IFS(Table13[[#This Row],[FacilityType]]="Approach control", "2", Table13[[#This Row],[FacilityType]]="Tower and Approach Control", "3", Table13[[#This Row],[FacilityType]]="Combined Control Facility", "6", Table13[[#This Row],[FacilityType]]="Tower", "7", Table13[[#This Row],[FacilityType]]="Enroute Center", "8")</f>
        <v>3</v>
      </c>
      <c r="P37" t="str" cm="1">
        <f t="array" ref="P3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8" spans="1:16" x14ac:dyDescent="0.25">
      <c r="A38" t="s">
        <v>98</v>
      </c>
      <c r="B38" t="s">
        <v>490</v>
      </c>
      <c r="C38" t="s">
        <v>28</v>
      </c>
      <c r="D38" s="1">
        <v>6</v>
      </c>
      <c r="E38" s="1" t="s">
        <v>862</v>
      </c>
      <c r="F38" s="1" t="s">
        <v>795</v>
      </c>
      <c r="G38" t="str">
        <f>HYPERLINK("https://ksn2.faa.gov/ajg/ajg-r/_layouts/userdisp.aspx?ID=7","Northwest Mountain")</f>
        <v>Northwest Mountain</v>
      </c>
      <c r="H38" t="s">
        <v>99</v>
      </c>
      <c r="I38" t="s">
        <v>15</v>
      </c>
      <c r="J38" t="s">
        <v>100</v>
      </c>
      <c r="K38" t="str">
        <f>HYPERLINK("https://ksn2.faa.gov/ajg/ajg-r/_layouts/userdisp.aspx?ID=7","Northwest Mountain Regional Human Resource Services Division")</f>
        <v>Northwest Mountain Regional Human Resource Services Division</v>
      </c>
      <c r="L38" t="s">
        <v>17</v>
      </c>
      <c r="N38" t="str" cm="1">
        <f t="array" ref="N38">_xlfn.IFS(D38=4,"D",D38=5,"E",D38=6,"F",D38=7,"G",D38=8,"H", D38=9, "I", D38=10, "J", D38=11, "K", D38=12, "L")</f>
        <v>F</v>
      </c>
      <c r="O38" t="str" cm="1">
        <f t="array" ref="O38">_xlfn.IFS(Table13[[#This Row],[FacilityType]]="Approach control", "2", Table13[[#This Row],[FacilityType]]="Tower and Approach Control", "3", Table13[[#This Row],[FacilityType]]="Combined Control Facility", "6", Table13[[#This Row],[FacilityType]]="Tower", "7", Table13[[#This Row],[FacilityType]]="Enroute Center", "8")</f>
        <v>3</v>
      </c>
      <c r="P38" t="str" cm="1">
        <f t="array" ref="P3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9" spans="1:16" x14ac:dyDescent="0.25">
      <c r="A39" t="s">
        <v>101</v>
      </c>
      <c r="B39" t="s">
        <v>491</v>
      </c>
      <c r="C39" t="s">
        <v>28</v>
      </c>
      <c r="D39" s="1">
        <v>5</v>
      </c>
      <c r="E39" s="1" t="s">
        <v>863</v>
      </c>
      <c r="F39" s="1" t="s">
        <v>778</v>
      </c>
      <c r="G39" t="str">
        <f>HYPERLINK("https://ksn2.faa.gov/ajg/ajg-r/_layouts/userdisp.aspx?ID=9","Great Lakes")</f>
        <v>Great Lakes</v>
      </c>
      <c r="H39" t="s">
        <v>102</v>
      </c>
      <c r="I39" t="s">
        <v>33</v>
      </c>
      <c r="J39" t="s">
        <v>103</v>
      </c>
      <c r="K39" t="str">
        <f>HYPERLINK("https://ksn2.faa.gov/ajg/ajg-r/_layouts/userdisp.aspx?ID=9","Great Lakes Regional Human Resource Services Division")</f>
        <v>Great Lakes Regional Human Resource Services Division</v>
      </c>
      <c r="L39" t="s">
        <v>62</v>
      </c>
      <c r="N39" t="str" cm="1">
        <f t="array" ref="N39">_xlfn.IFS(D39=4,"D",D39=5,"E",D39=6,"F",D39=7,"G",D39=8,"H", D39=9, "I", D39=10, "J", D39=11, "K", D39=12, "L")</f>
        <v>E</v>
      </c>
      <c r="O39" t="str" cm="1">
        <f t="array" ref="O39">_xlfn.IFS(Table13[[#This Row],[FacilityType]]="Approach control", "2", Table13[[#This Row],[FacilityType]]="Tower and Approach Control", "3", Table13[[#This Row],[FacilityType]]="Combined Control Facility", "6", Table13[[#This Row],[FacilityType]]="Tower", "7", Table13[[#This Row],[FacilityType]]="Enroute Center", "8")</f>
        <v>3</v>
      </c>
      <c r="P39" t="str" cm="1">
        <f t="array" ref="P3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40" spans="1:16" x14ac:dyDescent="0.25">
      <c r="A40" t="s">
        <v>104</v>
      </c>
      <c r="B40" t="s">
        <v>492</v>
      </c>
      <c r="C40" t="s">
        <v>39</v>
      </c>
      <c r="D40" s="1">
        <v>7</v>
      </c>
      <c r="E40" s="1" t="s">
        <v>1025</v>
      </c>
      <c r="F40" s="1" t="s">
        <v>766</v>
      </c>
      <c r="G40" t="str">
        <f>HYPERLINK("https://ksn2.faa.gov/ajg/ajg-r/_layouts/userdisp.aspx?ID=7","Northwest Mountain")</f>
        <v>Northwest Mountain</v>
      </c>
      <c r="H40" t="s">
        <v>65</v>
      </c>
      <c r="I40" t="s">
        <v>15</v>
      </c>
      <c r="J40" t="s">
        <v>66</v>
      </c>
      <c r="K40" t="str">
        <f>HYPERLINK("https://ksn2.faa.gov/ajg/ajg-r/_layouts/userdisp.aspx?ID=7","Northwest Mountain Regional Human Resource Services Division")</f>
        <v>Northwest Mountain Regional Human Resource Services Division</v>
      </c>
      <c r="L40" t="s">
        <v>47</v>
      </c>
      <c r="N40" t="str" cm="1">
        <f t="array" ref="N40">_xlfn.IFS(D40=4,"D",D40=5,"E",D40=6,"F",D40=7,"G",D40=8,"H", D40=9, "I", D40=10, "J", D40=11, "K", D40=12, "L")</f>
        <v>G</v>
      </c>
      <c r="O40" t="str" cm="1">
        <f t="array" ref="O40">_xlfn.IFS(Table13[[#This Row],[FacilityType]]="Approach control", "2", Table13[[#This Row],[FacilityType]]="Tower and Approach Control", "3", Table13[[#This Row],[FacilityType]]="Combined Control Facility", "6", Table13[[#This Row],[FacilityType]]="Tower", "7", Table13[[#This Row],[FacilityType]]="Enroute Center", "8")</f>
        <v>7</v>
      </c>
      <c r="P40" t="str" cm="1">
        <f t="array" ref="P4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41" spans="1:16" x14ac:dyDescent="0.25">
      <c r="A41" t="s">
        <v>105</v>
      </c>
      <c r="B41" t="s">
        <v>493</v>
      </c>
      <c r="C41" t="s">
        <v>28</v>
      </c>
      <c r="D41" s="1">
        <v>9</v>
      </c>
      <c r="E41" s="1" t="s">
        <v>864</v>
      </c>
      <c r="F41" s="1" t="s">
        <v>784</v>
      </c>
      <c r="G41" t="str">
        <f>HYPERLINK("https://ksn2.faa.gov/ajg/ajg-r/_layouts/userdisp.aspx?ID=5","Southwest")</f>
        <v>Southwest</v>
      </c>
      <c r="H41" t="s">
        <v>106</v>
      </c>
      <c r="I41" t="s">
        <v>21</v>
      </c>
      <c r="J41" t="s">
        <v>107</v>
      </c>
      <c r="K41" t="str">
        <f>HYPERLINK("https://ksn2.faa.gov/ajg/ajg-r/_layouts/userdisp.aspx?ID=5","Southwest Regional Human Resource Services Division")</f>
        <v>Southwest Regional Human Resource Services Division</v>
      </c>
      <c r="L41" t="s">
        <v>17</v>
      </c>
      <c r="N41" t="str" cm="1">
        <f t="array" ref="N41">_xlfn.IFS(D41=4,"D",D41=5,"E",D41=6,"F",D41=7,"G",D41=8,"H", D41=9, "I", D41=10, "J", D41=11, "K", D41=12, "L")</f>
        <v>I</v>
      </c>
      <c r="O41" t="str" cm="1">
        <f t="array" ref="O41">_xlfn.IFS(Table13[[#This Row],[FacilityType]]="Approach control", "2", Table13[[#This Row],[FacilityType]]="Tower and Approach Control", "3", Table13[[#This Row],[FacilityType]]="Combined Control Facility", "6", Table13[[#This Row],[FacilityType]]="Tower", "7", Table13[[#This Row],[FacilityType]]="Enroute Center", "8")</f>
        <v>3</v>
      </c>
      <c r="P41" t="str" cm="1">
        <f t="array" ref="P4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42" spans="1:16" x14ac:dyDescent="0.25">
      <c r="A42" t="s">
        <v>108</v>
      </c>
      <c r="B42" t="s">
        <v>494</v>
      </c>
      <c r="C42" t="s">
        <v>28</v>
      </c>
      <c r="D42" s="1">
        <v>8</v>
      </c>
      <c r="E42" s="1" t="s">
        <v>940</v>
      </c>
      <c r="F42" s="1" t="s">
        <v>796</v>
      </c>
      <c r="G42" t="str">
        <f>HYPERLINK("https://ksn2.faa.gov/ajg/ajg-r/_layouts/userdisp.aspx?ID=7","Northwest Mountain")</f>
        <v>Northwest Mountain</v>
      </c>
      <c r="H42" t="s">
        <v>99</v>
      </c>
      <c r="I42" t="s">
        <v>15</v>
      </c>
      <c r="J42" t="s">
        <v>100</v>
      </c>
      <c r="K42" t="str">
        <f>HYPERLINK("https://ksn2.faa.gov/ajg/ajg-r/_layouts/userdisp.aspx?ID=7","Northwest Mountain Regional Human Resource Services Division")</f>
        <v>Northwest Mountain Regional Human Resource Services Division</v>
      </c>
      <c r="L42" t="s">
        <v>17</v>
      </c>
      <c r="N42" t="str" cm="1">
        <f t="array" ref="N42">_xlfn.IFS(D42=4,"D",D42=5,"E",D42=6,"F",D42=7,"G",D42=8,"H", D42=9, "I", D42=10, "J", D42=11, "K", D42=12, "L")</f>
        <v>H</v>
      </c>
      <c r="O42" t="str" cm="1">
        <f t="array" ref="O42">_xlfn.IFS(Table13[[#This Row],[FacilityType]]="Approach control", "2", Table13[[#This Row],[FacilityType]]="Tower and Approach Control", "3", Table13[[#This Row],[FacilityType]]="Combined Control Facility", "6", Table13[[#This Row],[FacilityType]]="Tower", "7", Table13[[#This Row],[FacilityType]]="Enroute Center", "8")</f>
        <v>3</v>
      </c>
      <c r="P42" t="str" cm="1">
        <f t="array" ref="P4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43" spans="1:16" x14ac:dyDescent="0.25">
      <c r="A43" t="s">
        <v>109</v>
      </c>
      <c r="B43" t="s">
        <v>495</v>
      </c>
      <c r="C43" t="s">
        <v>39</v>
      </c>
      <c r="D43" s="1">
        <v>10</v>
      </c>
      <c r="E43" s="1" t="s">
        <v>1026</v>
      </c>
      <c r="F43" s="1" t="s">
        <v>753</v>
      </c>
      <c r="G43" t="str">
        <f>HYPERLINK("https://ksn2.faa.gov/ajg/ajg-r/_layouts/userdisp.aspx?ID=3","New England")</f>
        <v>New England</v>
      </c>
      <c r="H43" t="s">
        <v>25</v>
      </c>
      <c r="I43" t="s">
        <v>21</v>
      </c>
      <c r="J43" t="s">
        <v>26</v>
      </c>
      <c r="K43" t="str">
        <f>HYPERLINK("https://ksn2.faa.gov/ajg/ajg-r/_layouts/userdisp.aspx?ID=3","New England Regional Human Resource Services Division")</f>
        <v>New England Regional Human Resource Services Division</v>
      </c>
      <c r="L43" t="s">
        <v>17</v>
      </c>
      <c r="N43" t="str" cm="1">
        <f t="array" ref="N43">_xlfn.IFS(D43=4,"D",D43=5,"E",D43=6,"F",D43=7,"G",D43=8,"H", D43=9, "I", D43=10, "J", D43=11, "K", D43=12, "L")</f>
        <v>J</v>
      </c>
      <c r="O43" t="str" cm="1">
        <f t="array" ref="O43">_xlfn.IFS(Table13[[#This Row],[FacilityType]]="Approach control", "2", Table13[[#This Row],[FacilityType]]="Tower and Approach Control", "3", Table13[[#This Row],[FacilityType]]="Combined Control Facility", "6", Table13[[#This Row],[FacilityType]]="Tower", "7", Table13[[#This Row],[FacilityType]]="Enroute Center", "8")</f>
        <v>7</v>
      </c>
      <c r="P43" t="str" cm="1">
        <f t="array" ref="P4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44" spans="1:16" x14ac:dyDescent="0.25">
      <c r="A44" t="s">
        <v>110</v>
      </c>
      <c r="B44" t="s">
        <v>496</v>
      </c>
      <c r="C44" t="s">
        <v>39</v>
      </c>
      <c r="D44" s="1">
        <v>4</v>
      </c>
      <c r="E44" s="1" t="s">
        <v>983</v>
      </c>
      <c r="F44" s="1" t="s">
        <v>759</v>
      </c>
      <c r="G44" t="str">
        <f>HYPERLINK("https://ksn2.faa.gov/ajg/ajg-r/_layouts/userdisp.aspx?ID=2","Southern")</f>
        <v>Southern</v>
      </c>
      <c r="H44" t="s">
        <v>79</v>
      </c>
      <c r="I44" t="s">
        <v>33</v>
      </c>
      <c r="J44" t="s">
        <v>80</v>
      </c>
      <c r="K44" t="str">
        <f>HYPERLINK("https://ksn2.faa.gov/ajg/ajg-r/_layouts/userdisp.aspx?ID=2","Southern Regional Human Resource Services Division")</f>
        <v>Southern Regional Human Resource Services Division</v>
      </c>
      <c r="L44" t="s">
        <v>47</v>
      </c>
      <c r="N44" t="str" cm="1">
        <f t="array" ref="N44">_xlfn.IFS(D44=4,"D",D44=5,"E",D44=6,"F",D44=7,"G",D44=8,"H", D44=9, "I", D44=10, "J", D44=11, "K", D44=12, "L")</f>
        <v>D</v>
      </c>
      <c r="O44" t="str" cm="1">
        <f t="array" ref="O44">_xlfn.IFS(Table13[[#This Row],[FacilityType]]="Approach control", "2", Table13[[#This Row],[FacilityType]]="Tower and Approach Control", "3", Table13[[#This Row],[FacilityType]]="Combined Control Facility", "6", Table13[[#This Row],[FacilityType]]="Tower", "7", Table13[[#This Row],[FacilityType]]="Enroute Center", "8")</f>
        <v>7</v>
      </c>
      <c r="P44" t="str" cm="1">
        <f t="array" ref="P4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45" spans="1:16" x14ac:dyDescent="0.25">
      <c r="A45" t="s">
        <v>111</v>
      </c>
      <c r="B45" t="s">
        <v>497</v>
      </c>
      <c r="C45" t="s">
        <v>28</v>
      </c>
      <c r="D45" s="1">
        <v>6</v>
      </c>
      <c r="E45" s="1" t="s">
        <v>913</v>
      </c>
      <c r="F45" s="1" t="s">
        <v>755</v>
      </c>
      <c r="G45" t="str">
        <f>HYPERLINK("https://ksn2.faa.gov/ajg/ajg-r/_layouts/userdisp.aspx?ID=2","Southern")</f>
        <v>Southern</v>
      </c>
      <c r="H45" t="s">
        <v>79</v>
      </c>
      <c r="I45" t="s">
        <v>33</v>
      </c>
      <c r="J45" t="s">
        <v>80</v>
      </c>
      <c r="K45" t="str">
        <f>HYPERLINK("https://ksn2.faa.gov/ajg/ajg-r/_layouts/userdisp.aspx?ID=2","Southern Regional Human Resource Services Division")</f>
        <v>Southern Regional Human Resource Services Division</v>
      </c>
      <c r="L45" t="s">
        <v>112</v>
      </c>
      <c r="N45" t="str" cm="1">
        <f t="array" ref="N45">_xlfn.IFS(D45=4,"D",D45=5,"E",D45=6,"F",D45=7,"G",D45=8,"H", D45=9, "I", D45=10, "J", D45=11, "K", D45=12, "L")</f>
        <v>F</v>
      </c>
      <c r="O45" t="str" cm="1">
        <f t="array" ref="O45">_xlfn.IFS(Table13[[#This Row],[FacilityType]]="Approach control", "2", Table13[[#This Row],[FacilityType]]="Tower and Approach Control", "3", Table13[[#This Row],[FacilityType]]="Combined Control Facility", "6", Table13[[#This Row],[FacilityType]]="Tower", "7", Table13[[#This Row],[FacilityType]]="Enroute Center", "8")</f>
        <v>3</v>
      </c>
      <c r="P45" t="str" cm="1">
        <f t="array" ref="P4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46" spans="1:16" x14ac:dyDescent="0.25">
      <c r="A46" t="s">
        <v>113</v>
      </c>
      <c r="B46" t="s">
        <v>498</v>
      </c>
      <c r="C46" t="s">
        <v>28</v>
      </c>
      <c r="D46" s="1">
        <v>6</v>
      </c>
      <c r="E46" s="1" t="s">
        <v>941</v>
      </c>
      <c r="F46" s="1" t="s">
        <v>797</v>
      </c>
      <c r="G46" t="str">
        <f>HYPERLINK("https://ksn2.faa.gov/ajg/ajg-r/_layouts/userdisp.aspx?ID=3","New England")</f>
        <v>New England</v>
      </c>
      <c r="H46" t="s">
        <v>25</v>
      </c>
      <c r="I46" t="s">
        <v>21</v>
      </c>
      <c r="J46" t="s">
        <v>26</v>
      </c>
      <c r="K46" t="str">
        <f>HYPERLINK("https://ksn2.faa.gov/ajg/ajg-r/_layouts/userdisp.aspx?ID=3","New England Regional Human Resource Services Division")</f>
        <v>New England Regional Human Resource Services Division</v>
      </c>
      <c r="L46" t="s">
        <v>114</v>
      </c>
      <c r="N46" t="str" cm="1">
        <f t="array" ref="N46">_xlfn.IFS(D46=4,"D",D46=5,"E",D46=6,"F",D46=7,"G",D46=8,"H", D46=9, "I", D46=10, "J", D46=11, "K", D46=12, "L")</f>
        <v>F</v>
      </c>
      <c r="O46" t="str" cm="1">
        <f t="array" ref="O46">_xlfn.IFS(Table13[[#This Row],[FacilityType]]="Approach control", "2", Table13[[#This Row],[FacilityType]]="Tower and Approach Control", "3", Table13[[#This Row],[FacilityType]]="Combined Control Facility", "6", Table13[[#This Row],[FacilityType]]="Tower", "7", Table13[[#This Row],[FacilityType]]="Enroute Center", "8")</f>
        <v>3</v>
      </c>
      <c r="P46" t="str" cm="1">
        <f t="array" ref="P4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47" spans="1:16" x14ac:dyDescent="0.25">
      <c r="A47" t="s">
        <v>115</v>
      </c>
      <c r="B47" t="s">
        <v>499</v>
      </c>
      <c r="C47" t="s">
        <v>28</v>
      </c>
      <c r="D47" s="1">
        <v>7</v>
      </c>
      <c r="E47" s="1" t="s">
        <v>942</v>
      </c>
      <c r="F47" s="1" t="s">
        <v>777</v>
      </c>
      <c r="G47" t="str">
        <f>HYPERLINK("https://ksn2.faa.gov/ajg/ajg-r/_layouts/userdisp.aspx?ID=9","Great Lakes")</f>
        <v>Great Lakes</v>
      </c>
      <c r="H47" t="s">
        <v>51</v>
      </c>
      <c r="I47" t="s">
        <v>33</v>
      </c>
      <c r="J47" t="s">
        <v>52</v>
      </c>
      <c r="K47" t="str">
        <f>HYPERLINK("https://ksn2.faa.gov/ajg/ajg-r/_layouts/userdisp.aspx?ID=9","Great Lakes Regional Human Resource Services Division")</f>
        <v>Great Lakes Regional Human Resource Services Division</v>
      </c>
      <c r="L47" t="s">
        <v>17</v>
      </c>
      <c r="N47" t="str" cm="1">
        <f t="array" ref="N47">_xlfn.IFS(D47=4,"D",D47=5,"E",D47=6,"F",D47=7,"G",D47=8,"H", D47=9, "I", D47=10, "J", D47=11, "K", D47=12, "L")</f>
        <v>G</v>
      </c>
      <c r="O47" t="str" cm="1">
        <f t="array" ref="O47">_xlfn.IFS(Table13[[#This Row],[FacilityType]]="Approach control", "2", Table13[[#This Row],[FacilityType]]="Tower and Approach Control", "3", Table13[[#This Row],[FacilityType]]="Combined Control Facility", "6", Table13[[#This Row],[FacilityType]]="Tower", "7", Table13[[#This Row],[FacilityType]]="Enroute Center", "8")</f>
        <v>3</v>
      </c>
      <c r="P47" t="str" cm="1">
        <f t="array" ref="P4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48" spans="1:16" x14ac:dyDescent="0.25">
      <c r="A48" t="s">
        <v>116</v>
      </c>
      <c r="B48" t="s">
        <v>500</v>
      </c>
      <c r="C48" t="s">
        <v>39</v>
      </c>
      <c r="D48" s="1">
        <v>7</v>
      </c>
      <c r="E48" s="1" t="s">
        <v>984</v>
      </c>
      <c r="F48" s="1" t="s">
        <v>754</v>
      </c>
      <c r="G48" t="str">
        <f>HYPERLINK("https://ksn2.faa.gov/ajg/ajg-r/_layouts/userdisp.aspx?ID=8","Western Pacific")</f>
        <v>Western Pacific</v>
      </c>
      <c r="H48" t="s">
        <v>93</v>
      </c>
      <c r="I48" t="s">
        <v>15</v>
      </c>
      <c r="J48" t="s">
        <v>94</v>
      </c>
      <c r="K48" t="str">
        <f>HYPERLINK("https://ksn2.faa.gov/ajg/ajg-r/_layouts/userdisp.aspx?ID=8","Western Pacific Regional Human Resource Services Division")</f>
        <v>Western Pacific Regional Human Resource Services Division</v>
      </c>
      <c r="L48" t="s">
        <v>17</v>
      </c>
      <c r="N48" t="str" cm="1">
        <f t="array" ref="N48">_xlfn.IFS(D48=4,"D",D48=5,"E",D48=6,"F",D48=7,"G",D48=8,"H", D48=9, "I", D48=10, "J", D48=11, "K", D48=12, "L")</f>
        <v>G</v>
      </c>
      <c r="O48" t="str" cm="1">
        <f t="array" ref="O48">_xlfn.IFS(Table13[[#This Row],[FacilityType]]="Approach control", "2", Table13[[#This Row],[FacilityType]]="Tower and Approach Control", "3", Table13[[#This Row],[FacilityType]]="Combined Control Facility", "6", Table13[[#This Row],[FacilityType]]="Tower", "7", Table13[[#This Row],[FacilityType]]="Enroute Center", "8")</f>
        <v>7</v>
      </c>
      <c r="P48" t="str" cm="1">
        <f t="array" ref="P4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49" spans="1:16" x14ac:dyDescent="0.25">
      <c r="A49" t="s">
        <v>117</v>
      </c>
      <c r="B49" t="s">
        <v>501</v>
      </c>
      <c r="C49" t="s">
        <v>39</v>
      </c>
      <c r="D49" s="1">
        <v>8</v>
      </c>
      <c r="E49" s="1" t="s">
        <v>985</v>
      </c>
      <c r="F49" s="1" t="s">
        <v>758</v>
      </c>
      <c r="G49" t="str">
        <f>HYPERLINK("https://ksn2.faa.gov/ajg/ajg-r/_layouts/userdisp.aspx?ID=4","Eastern")</f>
        <v>Eastern</v>
      </c>
      <c r="H49" t="s">
        <v>44</v>
      </c>
      <c r="I49" t="s">
        <v>21</v>
      </c>
      <c r="J49" t="s">
        <v>45</v>
      </c>
      <c r="K49" t="str">
        <f>HYPERLINK("https://ksn2.faa.gov/ajg/ajg-r/_layouts/userdisp.aspx?ID=4","Eastern Regional Human Resource Services Division")</f>
        <v>Eastern Regional Human Resource Services Division</v>
      </c>
      <c r="L49" t="s">
        <v>17</v>
      </c>
      <c r="N49" t="str" cm="1">
        <f t="array" ref="N49">_xlfn.IFS(D49=4,"D",D49=5,"E",D49=6,"F",D49=7,"G",D49=8,"H", D49=9, "I", D49=10, "J", D49=11, "K", D49=12, "L")</f>
        <v>H</v>
      </c>
      <c r="O49" t="str" cm="1">
        <f t="array" ref="O49">_xlfn.IFS(Table13[[#This Row],[FacilityType]]="Approach control", "2", Table13[[#This Row],[FacilityType]]="Tower and Approach Control", "3", Table13[[#This Row],[FacilityType]]="Combined Control Facility", "6", Table13[[#This Row],[FacilityType]]="Tower", "7", Table13[[#This Row],[FacilityType]]="Enroute Center", "8")</f>
        <v>7</v>
      </c>
      <c r="P49" t="str" cm="1">
        <f t="array" ref="P4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50" spans="1:16" x14ac:dyDescent="0.25">
      <c r="A50" t="s">
        <v>118</v>
      </c>
      <c r="B50" t="s">
        <v>119</v>
      </c>
      <c r="C50" t="s">
        <v>13</v>
      </c>
      <c r="D50" s="1">
        <v>12</v>
      </c>
      <c r="E50" s="1" t="s">
        <v>836</v>
      </c>
      <c r="F50" s="1" t="s">
        <v>769</v>
      </c>
      <c r="G50" t="str">
        <f>HYPERLINK("https://ksn2.faa.gov/ajg/ajg-r/_layouts/userdisp.aspx?ID=9","Great Lakes")</f>
        <v>Great Lakes</v>
      </c>
      <c r="H50" t="s">
        <v>57</v>
      </c>
      <c r="I50" t="s">
        <v>33</v>
      </c>
      <c r="J50" t="s">
        <v>58</v>
      </c>
      <c r="K50" t="str">
        <f>HYPERLINK("https://ksn2.faa.gov/ajg/ajg-r/_layouts/userdisp.aspx?ID=9","Great Lakes Regional Human Resource Services Division")</f>
        <v>Great Lakes Regional Human Resource Services Division</v>
      </c>
      <c r="L50" t="s">
        <v>17</v>
      </c>
      <c r="N50" t="str" cm="1">
        <f t="array" ref="N50">_xlfn.IFS(D50=4,"D",D50=5,"E",D50=6,"F",D50=7,"G",D50=8,"H", D50=9, "I", D50=10, "J", D50=11, "K", D50=12, "L")</f>
        <v>L</v>
      </c>
      <c r="O50" t="str" cm="1">
        <f t="array" ref="O50">_xlfn.IFS(Table13[[#This Row],[FacilityType]]="Approach control", "2", Table13[[#This Row],[FacilityType]]="Tower and Approach Control", "3", Table13[[#This Row],[FacilityType]]="Combined Control Facility", "6", Table13[[#This Row],[FacilityType]]="Tower", "7", Table13[[#This Row],[FacilityType]]="Enroute Center", "8")</f>
        <v>2</v>
      </c>
      <c r="P50" t="str" cm="1">
        <f t="array" ref="P5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51" spans="1:16" x14ac:dyDescent="0.25">
      <c r="A51" t="s">
        <v>120</v>
      </c>
      <c r="B51" t="s">
        <v>502</v>
      </c>
      <c r="C51" t="s">
        <v>28</v>
      </c>
      <c r="D51" s="1">
        <v>6</v>
      </c>
      <c r="E51" s="1" t="s">
        <v>943</v>
      </c>
      <c r="F51" s="1" t="s">
        <v>756</v>
      </c>
      <c r="G51" t="str">
        <f>HYPERLINK("https://ksn2.faa.gov/ajg/ajg-r/_layouts/userdisp.aspx?ID=2","Southern")</f>
        <v>Southern</v>
      </c>
      <c r="H51" t="s">
        <v>121</v>
      </c>
      <c r="I51" t="s">
        <v>21</v>
      </c>
      <c r="J51" t="s">
        <v>122</v>
      </c>
      <c r="K51" t="str">
        <f>HYPERLINK("https://ksn2.faa.gov/ajg/ajg-r/_layouts/userdisp.aspx?ID=2","Southern Regional Human Resource Services Division")</f>
        <v>Southern Regional Human Resource Services Division</v>
      </c>
      <c r="L51" t="s">
        <v>17</v>
      </c>
      <c r="N51" t="str" cm="1">
        <f t="array" ref="N51">_xlfn.IFS(D51=4,"D",D51=5,"E",D51=6,"F",D51=7,"G",D51=8,"H", D51=9, "I", D51=10, "J", D51=11, "K", D51=12, "L")</f>
        <v>F</v>
      </c>
      <c r="O51" t="str" cm="1">
        <f t="array" ref="O51">_xlfn.IFS(Table13[[#This Row],[FacilityType]]="Approach control", "2", Table13[[#This Row],[FacilityType]]="Tower and Approach Control", "3", Table13[[#This Row],[FacilityType]]="Combined Control Facility", "6", Table13[[#This Row],[FacilityType]]="Tower", "7", Table13[[#This Row],[FacilityType]]="Enroute Center", "8")</f>
        <v>3</v>
      </c>
      <c r="P51" t="str" cm="1">
        <f t="array" ref="P5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2" spans="1:16" x14ac:dyDescent="0.25">
      <c r="A52" t="s">
        <v>123</v>
      </c>
      <c r="B52" t="s">
        <v>503</v>
      </c>
      <c r="C52" t="s">
        <v>39</v>
      </c>
      <c r="D52" s="1">
        <v>4</v>
      </c>
      <c r="E52" s="1" t="s">
        <v>1027</v>
      </c>
      <c r="F52" s="1" t="s">
        <v>772</v>
      </c>
      <c r="G52" t="str">
        <f>HYPERLINK("https://ksn2.faa.gov/ajg/ajg-r/_layouts/userdisp.aspx?ID=9","Great Lakes")</f>
        <v>Great Lakes</v>
      </c>
      <c r="H52" t="s">
        <v>51</v>
      </c>
      <c r="I52" t="s">
        <v>33</v>
      </c>
      <c r="J52" t="s">
        <v>52</v>
      </c>
      <c r="K52" t="str">
        <f>HYPERLINK("https://ksn2.faa.gov/ajg/ajg-r/_layouts/userdisp.aspx?ID=9","Great Lakes Regional Human Resource Services Division")</f>
        <v>Great Lakes Regional Human Resource Services Division</v>
      </c>
      <c r="L52" t="s">
        <v>124</v>
      </c>
      <c r="N52" t="str" cm="1">
        <f t="array" ref="N52">_xlfn.IFS(D52=4,"D",D52=5,"E",D52=6,"F",D52=7,"G",D52=8,"H", D52=9, "I", D52=10, "J", D52=11, "K", D52=12, "L")</f>
        <v>D</v>
      </c>
      <c r="O52" t="str" cm="1">
        <f t="array" ref="O52">_xlfn.IFS(Table13[[#This Row],[FacilityType]]="Approach control", "2", Table13[[#This Row],[FacilityType]]="Tower and Approach Control", "3", Table13[[#This Row],[FacilityType]]="Combined Control Facility", "6", Table13[[#This Row],[FacilityType]]="Tower", "7", Table13[[#This Row],[FacilityType]]="Enroute Center", "8")</f>
        <v>7</v>
      </c>
      <c r="P52" t="str" cm="1">
        <f t="array" ref="P5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53" spans="1:16" x14ac:dyDescent="0.25">
      <c r="A53" t="s">
        <v>125</v>
      </c>
      <c r="B53" t="s">
        <v>504</v>
      </c>
      <c r="C53" t="s">
        <v>39</v>
      </c>
      <c r="D53" s="1">
        <v>5</v>
      </c>
      <c r="E53" s="1" t="s">
        <v>986</v>
      </c>
      <c r="F53" s="1" t="s">
        <v>754</v>
      </c>
      <c r="G53" t="str">
        <f>HYPERLINK("https://ksn2.faa.gov/ajg/ajg-r/_layouts/userdisp.aspx?ID=8","Western Pacific")</f>
        <v>Western Pacific</v>
      </c>
      <c r="H53" t="s">
        <v>68</v>
      </c>
      <c r="I53" t="s">
        <v>15</v>
      </c>
      <c r="J53" t="s">
        <v>69</v>
      </c>
      <c r="K53" t="str">
        <f>HYPERLINK("https://ksn2.faa.gov/ajg/ajg-r/_layouts/userdisp.aspx?ID=8","Western Pacific Regional Human Resource Services Division")</f>
        <v>Western Pacific Regional Human Resource Services Division</v>
      </c>
      <c r="L53" t="s">
        <v>76</v>
      </c>
      <c r="N53" t="str" cm="1">
        <f t="array" ref="N53">_xlfn.IFS(D53=4,"D",D53=5,"E",D53=6,"F",D53=7,"G",D53=8,"H", D53=9, "I", D53=10, "J", D53=11, "K", D53=12, "L")</f>
        <v>E</v>
      </c>
      <c r="O53" t="str" cm="1">
        <f t="array" ref="O53">_xlfn.IFS(Table13[[#This Row],[FacilityType]]="Approach control", "2", Table13[[#This Row],[FacilityType]]="Tower and Approach Control", "3", Table13[[#This Row],[FacilityType]]="Combined Control Facility", "6", Table13[[#This Row],[FacilityType]]="Tower", "7", Table13[[#This Row],[FacilityType]]="Enroute Center", "8")</f>
        <v>7</v>
      </c>
      <c r="P53" t="str" cm="1">
        <f t="array" ref="P5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54" spans="1:16" x14ac:dyDescent="0.25">
      <c r="A54" t="s">
        <v>126</v>
      </c>
      <c r="B54" t="s">
        <v>505</v>
      </c>
      <c r="C54" t="s">
        <v>39</v>
      </c>
      <c r="D54" s="1">
        <v>5</v>
      </c>
      <c r="E54" s="1" t="s">
        <v>1028</v>
      </c>
      <c r="F54" s="1" t="s">
        <v>773</v>
      </c>
      <c r="G54" t="str">
        <f>HYPERLINK("https://ksn2.faa.gov/ajg/ajg-r/_layouts/userdisp.aspx?ID=4","Eastern")</f>
        <v>Eastern</v>
      </c>
      <c r="H54" t="s">
        <v>29</v>
      </c>
      <c r="I54" t="s">
        <v>21</v>
      </c>
      <c r="J54" t="s">
        <v>30</v>
      </c>
      <c r="K54" t="str">
        <f>HYPERLINK("https://ksn2.faa.gov/ajg/ajg-r/_layouts/userdisp.aspx?ID=4","Eastern Regional Human Resource Services Division")</f>
        <v>Eastern Regional Human Resource Services Division</v>
      </c>
      <c r="L54" t="s">
        <v>88</v>
      </c>
      <c r="N54" t="str" cm="1">
        <f t="array" ref="N54">_xlfn.IFS(D54=4,"D",D54=5,"E",D54=6,"F",D54=7,"G",D54=8,"H", D54=9, "I", D54=10, "J", D54=11, "K", D54=12, "L")</f>
        <v>E</v>
      </c>
      <c r="O54" t="str" cm="1">
        <f t="array" ref="O54">_xlfn.IFS(Table13[[#This Row],[FacilityType]]="Approach control", "2", Table13[[#This Row],[FacilityType]]="Tower and Approach Control", "3", Table13[[#This Row],[FacilityType]]="Combined Control Facility", "6", Table13[[#This Row],[FacilityType]]="Tower", "7", Table13[[#This Row],[FacilityType]]="Enroute Center", "8")</f>
        <v>7</v>
      </c>
      <c r="P54" t="str" cm="1">
        <f t="array" ref="P5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55" spans="1:16" x14ac:dyDescent="0.25">
      <c r="A55" t="s">
        <v>127</v>
      </c>
      <c r="B55" t="s">
        <v>506</v>
      </c>
      <c r="C55" t="s">
        <v>28</v>
      </c>
      <c r="D55" s="1">
        <v>7</v>
      </c>
      <c r="E55" s="1" t="s">
        <v>865</v>
      </c>
      <c r="F55" s="1" t="s">
        <v>784</v>
      </c>
      <c r="G55" t="str">
        <f>HYPERLINK("https://ksn2.faa.gov/ajg/ajg-r/_layouts/userdisp.aspx?ID=2","Southern")</f>
        <v>Southern</v>
      </c>
      <c r="H55" t="s">
        <v>20</v>
      </c>
      <c r="I55" t="s">
        <v>21</v>
      </c>
      <c r="J55" t="s">
        <v>22</v>
      </c>
      <c r="K55" t="str">
        <f>HYPERLINK("https://ksn2.faa.gov/ajg/ajg-r/_layouts/userdisp.aspx?ID=2","Southern Regional Human Resource Services Division")</f>
        <v>Southern Regional Human Resource Services Division</v>
      </c>
      <c r="L55" t="s">
        <v>128</v>
      </c>
      <c r="N55" t="str" cm="1">
        <f t="array" ref="N55">_xlfn.IFS(D55=4,"D",D55=5,"E",D55=6,"F",D55=7,"G",D55=8,"H", D55=9, "I", D55=10, "J", D55=11, "K", D55=12, "L")</f>
        <v>G</v>
      </c>
      <c r="O55" t="str" cm="1">
        <f t="array" ref="O55">_xlfn.IFS(Table13[[#This Row],[FacilityType]]="Approach control", "2", Table13[[#This Row],[FacilityType]]="Tower and Approach Control", "3", Table13[[#This Row],[FacilityType]]="Combined Control Facility", "6", Table13[[#This Row],[FacilityType]]="Tower", "7", Table13[[#This Row],[FacilityType]]="Enroute Center", "8")</f>
        <v>3</v>
      </c>
      <c r="P55" t="str" cm="1">
        <f t="array" ref="P5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6" spans="1:16" x14ac:dyDescent="0.25">
      <c r="A56" t="s">
        <v>129</v>
      </c>
      <c r="B56" t="s">
        <v>507</v>
      </c>
      <c r="C56" t="s">
        <v>28</v>
      </c>
      <c r="D56" s="1">
        <v>8</v>
      </c>
      <c r="E56" s="1" t="s">
        <v>866</v>
      </c>
      <c r="F56" s="1" t="s">
        <v>756</v>
      </c>
      <c r="G56" t="str">
        <f>HYPERLINK("https://ksn2.faa.gov/ajg/ajg-r/_layouts/userdisp.aspx?ID=2","Southern")</f>
        <v>Southern</v>
      </c>
      <c r="H56" t="s">
        <v>121</v>
      </c>
      <c r="I56" t="s">
        <v>21</v>
      </c>
      <c r="J56" t="s">
        <v>122</v>
      </c>
      <c r="K56" t="str">
        <f>HYPERLINK("https://ksn2.faa.gov/ajg/ajg-r/_layouts/userdisp.aspx?ID=2","Southern Regional Human Resource Services Division")</f>
        <v>Southern Regional Human Resource Services Division</v>
      </c>
      <c r="L56" t="s">
        <v>17</v>
      </c>
      <c r="N56" t="str" cm="1">
        <f t="array" ref="N56">_xlfn.IFS(D56=4,"D",D56=5,"E",D56=6,"F",D56=7,"G",D56=8,"H", D56=9, "I", D56=10, "J", D56=11, "K", D56=12, "L")</f>
        <v>H</v>
      </c>
      <c r="O56" t="str" cm="1">
        <f t="array" ref="O56">_xlfn.IFS(Table13[[#This Row],[FacilityType]]="Approach control", "2", Table13[[#This Row],[FacilityType]]="Tower and Approach Control", "3", Table13[[#This Row],[FacilityType]]="Combined Control Facility", "6", Table13[[#This Row],[FacilityType]]="Tower", "7", Table13[[#This Row],[FacilityType]]="Enroute Center", "8")</f>
        <v>3</v>
      </c>
      <c r="P56" t="str" cm="1">
        <f t="array" ref="P5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57" spans="1:16" x14ac:dyDescent="0.25">
      <c r="A57" t="s">
        <v>130</v>
      </c>
      <c r="B57" t="s">
        <v>508</v>
      </c>
      <c r="C57" t="s">
        <v>28</v>
      </c>
      <c r="D57" s="1">
        <v>5</v>
      </c>
      <c r="E57" s="1" t="s">
        <v>914</v>
      </c>
      <c r="F57" s="1" t="s">
        <v>791</v>
      </c>
      <c r="G57" t="str">
        <f>HYPERLINK("https://ksn2.faa.gov/ajg/ajg-r/_layouts/userdisp.aspx?ID=6","Central")</f>
        <v>Central</v>
      </c>
      <c r="H57" t="s">
        <v>57</v>
      </c>
      <c r="I57" t="s">
        <v>33</v>
      </c>
      <c r="J57" t="s">
        <v>58</v>
      </c>
      <c r="K57" t="str">
        <f>HYPERLINK("https://ksn2.faa.gov/ajg/ajg-r/_layouts/userdisp.aspx?ID=6","Central Regional Human Resource Services Division")</f>
        <v>Central Regional Human Resource Services Division</v>
      </c>
      <c r="L57" t="s">
        <v>131</v>
      </c>
      <c r="N57" t="str" cm="1">
        <f t="array" ref="N57">_xlfn.IFS(D57=4,"D",D57=5,"E",D57=6,"F",D57=7,"G",D57=8,"H", D57=9, "I", D57=10, "J", D57=11, "K", D57=12, "L")</f>
        <v>E</v>
      </c>
      <c r="O57" t="str" cm="1">
        <f t="array" ref="O57">_xlfn.IFS(Table13[[#This Row],[FacilityType]]="Approach control", "2", Table13[[#This Row],[FacilityType]]="Tower and Approach Control", "3", Table13[[#This Row],[FacilityType]]="Combined Control Facility", "6", Table13[[#This Row],[FacilityType]]="Tower", "7", Table13[[#This Row],[FacilityType]]="Enroute Center", "8")</f>
        <v>3</v>
      </c>
      <c r="P57" t="str" cm="1">
        <f t="array" ref="P5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58" spans="1:16" x14ac:dyDescent="0.25">
      <c r="A58" t="s">
        <v>132</v>
      </c>
      <c r="B58" t="s">
        <v>509</v>
      </c>
      <c r="C58" t="s">
        <v>28</v>
      </c>
      <c r="D58" s="1">
        <v>5</v>
      </c>
      <c r="E58" s="1" t="s">
        <v>944</v>
      </c>
      <c r="F58" s="1" t="s">
        <v>798</v>
      </c>
      <c r="G58" t="str">
        <f>HYPERLINK("https://ksn2.faa.gov/ajg/ajg-r/_layouts/userdisp.aspx?ID=9","Great Lakes")</f>
        <v>Great Lakes</v>
      </c>
      <c r="H58" t="s">
        <v>51</v>
      </c>
      <c r="I58" t="s">
        <v>33</v>
      </c>
      <c r="J58" t="s">
        <v>52</v>
      </c>
      <c r="K58" t="str">
        <f>HYPERLINK("https://ksn2.faa.gov/ajg/ajg-r/_layouts/userdisp.aspx?ID=9","Great Lakes Regional Human Resource Services Division")</f>
        <v>Great Lakes Regional Human Resource Services Division</v>
      </c>
      <c r="L58" t="s">
        <v>85</v>
      </c>
      <c r="N58" t="str" cm="1">
        <f t="array" ref="N58">_xlfn.IFS(D58=4,"D",D58=5,"E",D58=6,"F",D58=7,"G",D58=8,"H", D58=9, "I", D58=10, "J", D58=11, "K", D58=12, "L")</f>
        <v>E</v>
      </c>
      <c r="O58" t="str" cm="1">
        <f t="array" ref="O58">_xlfn.IFS(Table13[[#This Row],[FacilityType]]="Approach control", "2", Table13[[#This Row],[FacilityType]]="Tower and Approach Control", "3", Table13[[#This Row],[FacilityType]]="Combined Control Facility", "6", Table13[[#This Row],[FacilityType]]="Tower", "7", Table13[[#This Row],[FacilityType]]="Enroute Center", "8")</f>
        <v>3</v>
      </c>
      <c r="P58" t="str" cm="1">
        <f t="array" ref="P5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59" spans="1:16" x14ac:dyDescent="0.25">
      <c r="A59" t="s">
        <v>133</v>
      </c>
      <c r="B59" t="s">
        <v>510</v>
      </c>
      <c r="C59" t="s">
        <v>28</v>
      </c>
      <c r="D59" s="1">
        <v>8</v>
      </c>
      <c r="E59" s="1" t="s">
        <v>52</v>
      </c>
      <c r="F59" s="1" t="s">
        <v>772</v>
      </c>
      <c r="G59" t="str">
        <f>HYPERLINK("https://ksn2.faa.gov/ajg/ajg-r/_layouts/userdisp.aspx?ID=9","Great Lakes")</f>
        <v>Great Lakes</v>
      </c>
      <c r="H59" t="s">
        <v>51</v>
      </c>
      <c r="I59" t="s">
        <v>33</v>
      </c>
      <c r="J59" t="s">
        <v>52</v>
      </c>
      <c r="K59" t="str">
        <f>HYPERLINK("https://ksn2.faa.gov/ajg/ajg-r/_layouts/userdisp.aspx?ID=9","Great Lakes Regional Human Resource Services Division")</f>
        <v>Great Lakes Regional Human Resource Services Division</v>
      </c>
      <c r="L59" t="s">
        <v>17</v>
      </c>
      <c r="N59" t="str" cm="1">
        <f t="array" ref="N59">_xlfn.IFS(D59=4,"D",D59=5,"E",D59=6,"F",D59=7,"G",D59=8,"H", D59=9, "I", D59=10, "J", D59=11, "K", D59=12, "L")</f>
        <v>H</v>
      </c>
      <c r="O59" t="str" cm="1">
        <f t="array" ref="O59">_xlfn.IFS(Table13[[#This Row],[FacilityType]]="Approach control", "2", Table13[[#This Row],[FacilityType]]="Tower and Approach Control", "3", Table13[[#This Row],[FacilityType]]="Combined Control Facility", "6", Table13[[#This Row],[FacilityType]]="Tower", "7", Table13[[#This Row],[FacilityType]]="Enroute Center", "8")</f>
        <v>3</v>
      </c>
      <c r="P59" t="str" cm="1">
        <f t="array" ref="P5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60" spans="1:16" x14ac:dyDescent="0.25">
      <c r="A60" t="s">
        <v>134</v>
      </c>
      <c r="B60" t="s">
        <v>511</v>
      </c>
      <c r="C60" t="s">
        <v>28</v>
      </c>
      <c r="D60" s="1">
        <v>12</v>
      </c>
      <c r="E60" s="1" t="s">
        <v>867</v>
      </c>
      <c r="F60" s="1" t="s">
        <v>792</v>
      </c>
      <c r="G60" t="str">
        <f>HYPERLINK("https://ksn2.faa.gov/ajg/ajg-r/_layouts/userdisp.aspx?ID=2","Southern")</f>
        <v>Southern</v>
      </c>
      <c r="H60" t="s">
        <v>20</v>
      </c>
      <c r="I60" t="s">
        <v>21</v>
      </c>
      <c r="J60" t="s">
        <v>22</v>
      </c>
      <c r="K60" t="str">
        <f>HYPERLINK("https://ksn2.faa.gov/ajg/ajg-r/_layouts/userdisp.aspx?ID=2","Southern Regional Human Resource Services Division")</f>
        <v>Southern Regional Human Resource Services Division</v>
      </c>
      <c r="L60" t="s">
        <v>17</v>
      </c>
      <c r="N60" t="str" cm="1">
        <f t="array" ref="N60">_xlfn.IFS(D60=4,"D",D60=5,"E",D60=6,"F",D60=7,"G",D60=8,"H", D60=9, "I", D60=10, "J", D60=11, "K", D60=12, "L")</f>
        <v>L</v>
      </c>
      <c r="O60" t="str" cm="1">
        <f t="array" ref="O60">_xlfn.IFS(Table13[[#This Row],[FacilityType]]="Approach control", "2", Table13[[#This Row],[FacilityType]]="Tower and Approach Control", "3", Table13[[#This Row],[FacilityType]]="Combined Control Facility", "6", Table13[[#This Row],[FacilityType]]="Tower", "7", Table13[[#This Row],[FacilityType]]="Enroute Center", "8")</f>
        <v>3</v>
      </c>
      <c r="P60" t="str" cm="1">
        <f t="array" ref="P6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61" spans="1:16" x14ac:dyDescent="0.25">
      <c r="A61" t="s">
        <v>135</v>
      </c>
      <c r="B61" t="s">
        <v>512</v>
      </c>
      <c r="C61" t="s">
        <v>39</v>
      </c>
      <c r="D61" s="1">
        <v>6</v>
      </c>
      <c r="E61" s="1" t="s">
        <v>987</v>
      </c>
      <c r="F61" s="1" t="s">
        <v>754</v>
      </c>
      <c r="G61" t="str">
        <f>HYPERLINK("https://ksn2.faa.gov/ajg/ajg-r/_layouts/userdisp.aspx?ID=8","Western Pacific")</f>
        <v>Western Pacific</v>
      </c>
      <c r="H61" t="s">
        <v>93</v>
      </c>
      <c r="I61" t="s">
        <v>15</v>
      </c>
      <c r="J61" t="s">
        <v>94</v>
      </c>
      <c r="K61" t="str">
        <f>HYPERLINK("https://ksn2.faa.gov/ajg/ajg-r/_layouts/userdisp.aspx?ID=8","Western Pacific Regional Human Resource Services Division")</f>
        <v>Western Pacific Regional Human Resource Services Division</v>
      </c>
      <c r="L61" t="s">
        <v>74</v>
      </c>
      <c r="N61" t="str" cm="1">
        <f t="array" ref="N61">_xlfn.IFS(D61=4,"D",D61=5,"E",D61=6,"F",D61=7,"G",D61=8,"H", D61=9, "I", D61=10, "J", D61=11, "K", D61=12, "L")</f>
        <v>F</v>
      </c>
      <c r="O61" t="str" cm="1">
        <f t="array" ref="O61">_xlfn.IFS(Table13[[#This Row],[FacilityType]]="Approach control", "2", Table13[[#This Row],[FacilityType]]="Tower and Approach Control", "3", Table13[[#This Row],[FacilityType]]="Combined Control Facility", "6", Table13[[#This Row],[FacilityType]]="Tower", "7", Table13[[#This Row],[FacilityType]]="Enroute Center", "8")</f>
        <v>7</v>
      </c>
      <c r="P61" t="str" cm="1">
        <f t="array" ref="P6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62" spans="1:16" x14ac:dyDescent="0.25">
      <c r="A62" t="s">
        <v>136</v>
      </c>
      <c r="B62" t="s">
        <v>513</v>
      </c>
      <c r="C62" t="s">
        <v>28</v>
      </c>
      <c r="D62" s="1">
        <v>8</v>
      </c>
      <c r="E62" s="1" t="s">
        <v>868</v>
      </c>
      <c r="F62" s="1" t="s">
        <v>772</v>
      </c>
      <c r="G62" t="str">
        <f>HYPERLINK("https://ksn2.faa.gov/ajg/ajg-r/_layouts/userdisp.aspx?ID=5","Southwest")</f>
        <v>Southwest</v>
      </c>
      <c r="H62" t="s">
        <v>137</v>
      </c>
      <c r="I62" t="s">
        <v>33</v>
      </c>
      <c r="J62" t="s">
        <v>138</v>
      </c>
      <c r="K62" t="str">
        <f>HYPERLINK("https://ksn2.faa.gov/ajg/ajg-r/_layouts/userdisp.aspx?ID=5","Southwest Regional Human Resource Services Division")</f>
        <v>Southwest Regional Human Resource Services Division</v>
      </c>
      <c r="L62" t="s">
        <v>17</v>
      </c>
      <c r="N62" t="str" cm="1">
        <f t="array" ref="N62">_xlfn.IFS(D62=4,"D",D62=5,"E",D62=6,"F",D62=7,"G",D62=8,"H", D62=9, "I", D62=10, "J", D62=11, "K", D62=12, "L")</f>
        <v>H</v>
      </c>
      <c r="O62" t="str" cm="1">
        <f t="array" ref="O62">_xlfn.IFS(Table13[[#This Row],[FacilityType]]="Approach control", "2", Table13[[#This Row],[FacilityType]]="Tower and Approach Control", "3", Table13[[#This Row],[FacilityType]]="Combined Control Facility", "6", Table13[[#This Row],[FacilityType]]="Tower", "7", Table13[[#This Row],[FacilityType]]="Enroute Center", "8")</f>
        <v>3</v>
      </c>
      <c r="P62" t="str" cm="1">
        <f t="array" ref="P6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63" spans="1:16" x14ac:dyDescent="0.25">
      <c r="A63" t="s">
        <v>139</v>
      </c>
      <c r="B63" t="s">
        <v>514</v>
      </c>
      <c r="C63" t="s">
        <v>28</v>
      </c>
      <c r="D63" s="1">
        <v>5</v>
      </c>
      <c r="E63" s="1" t="s">
        <v>945</v>
      </c>
      <c r="F63" s="1" t="s">
        <v>769</v>
      </c>
      <c r="G63" t="str">
        <f>HYPERLINK("https://ksn2.faa.gov/ajg/ajg-r/_layouts/userdisp.aspx?ID=9","Great Lakes")</f>
        <v>Great Lakes</v>
      </c>
      <c r="H63" t="s">
        <v>57</v>
      </c>
      <c r="I63" t="s">
        <v>33</v>
      </c>
      <c r="J63" t="s">
        <v>58</v>
      </c>
      <c r="K63" t="str">
        <f>HYPERLINK("https://ksn2.faa.gov/ajg/ajg-r/_layouts/userdisp.aspx?ID=9","Great Lakes Regional Human Resource Services Division")</f>
        <v>Great Lakes Regional Human Resource Services Division</v>
      </c>
      <c r="L63" t="s">
        <v>85</v>
      </c>
      <c r="N63" t="str" cm="1">
        <f t="array" ref="N63">_xlfn.IFS(D63=4,"D",D63=5,"E",D63=6,"F",D63=7,"G",D63=8,"H", D63=9, "I", D63=10, "J", D63=11, "K", D63=12, "L")</f>
        <v>E</v>
      </c>
      <c r="O63" t="str" cm="1">
        <f t="array" ref="O63">_xlfn.IFS(Table13[[#This Row],[FacilityType]]="Approach control", "2", Table13[[#This Row],[FacilityType]]="Tower and Approach Control", "3", Table13[[#This Row],[FacilityType]]="Combined Control Facility", "6", Table13[[#This Row],[FacilityType]]="Tower", "7", Table13[[#This Row],[FacilityType]]="Enroute Center", "8")</f>
        <v>3</v>
      </c>
      <c r="P63" t="str" cm="1">
        <f t="array" ref="P6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64" spans="1:16" x14ac:dyDescent="0.25">
      <c r="A64" t="s">
        <v>140</v>
      </c>
      <c r="B64" t="s">
        <v>515</v>
      </c>
      <c r="C64" t="s">
        <v>39</v>
      </c>
      <c r="D64" s="1">
        <v>7</v>
      </c>
      <c r="E64" s="1" t="s">
        <v>988</v>
      </c>
      <c r="F64" s="1" t="s">
        <v>754</v>
      </c>
      <c r="G64" t="str">
        <f>HYPERLINK("https://ksn2.faa.gov/ajg/ajg-r/_layouts/userdisp.aspx?ID=8","Western Pacific")</f>
        <v>Western Pacific</v>
      </c>
      <c r="H64" t="s">
        <v>93</v>
      </c>
      <c r="I64" t="s">
        <v>15</v>
      </c>
      <c r="J64" t="s">
        <v>94</v>
      </c>
      <c r="K64" t="str">
        <f>HYPERLINK("https://ksn2.faa.gov/ajg/ajg-r/_layouts/userdisp.aspx?ID=8","Western Pacific Regional Human Resource Services Division")</f>
        <v>Western Pacific Regional Human Resource Services Division</v>
      </c>
      <c r="L64" t="s">
        <v>74</v>
      </c>
      <c r="N64" t="str" cm="1">
        <f t="array" ref="N64">_xlfn.IFS(D64=4,"D",D64=5,"E",D64=6,"F",D64=7,"G",D64=8,"H", D64=9, "I", D64=10, "J", D64=11, "K", D64=12, "L")</f>
        <v>G</v>
      </c>
      <c r="O64" t="str" cm="1">
        <f t="array" ref="O64">_xlfn.IFS(Table13[[#This Row],[FacilityType]]="Approach control", "2", Table13[[#This Row],[FacilityType]]="Tower and Approach Control", "3", Table13[[#This Row],[FacilityType]]="Combined Control Facility", "6", Table13[[#This Row],[FacilityType]]="Tower", "7", Table13[[#This Row],[FacilityType]]="Enroute Center", "8")</f>
        <v>7</v>
      </c>
      <c r="P64" t="str" cm="1">
        <f t="array" ref="P6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65" spans="1:16" x14ac:dyDescent="0.25">
      <c r="A65" t="s">
        <v>141</v>
      </c>
      <c r="B65" t="s">
        <v>516</v>
      </c>
      <c r="C65" t="s">
        <v>28</v>
      </c>
      <c r="D65" s="1">
        <v>8</v>
      </c>
      <c r="E65" s="1" t="s">
        <v>946</v>
      </c>
      <c r="F65" s="1" t="s">
        <v>766</v>
      </c>
      <c r="G65" t="str">
        <f>HYPERLINK("https://ksn2.faa.gov/ajg/ajg-r/_layouts/userdisp.aspx?ID=7","Northwest Mountain")</f>
        <v>Northwest Mountain</v>
      </c>
      <c r="H65" t="s">
        <v>65</v>
      </c>
      <c r="I65" t="s">
        <v>15</v>
      </c>
      <c r="J65" t="s">
        <v>66</v>
      </c>
      <c r="K65" t="str">
        <f>HYPERLINK("https://ksn2.faa.gov/ajg/ajg-r/_layouts/userdisp.aspx?ID=7","Northwest Mountain Regional Human Resource Services Division")</f>
        <v>Northwest Mountain Regional Human Resource Services Division</v>
      </c>
      <c r="L65" t="s">
        <v>17</v>
      </c>
      <c r="N65" t="str" cm="1">
        <f t="array" ref="N65">_xlfn.IFS(D65=4,"D",D65=5,"E",D65=6,"F",D65=7,"G",D65=8,"H", D65=9, "I", D65=10, "J", D65=11, "K", D65=12, "L")</f>
        <v>H</v>
      </c>
      <c r="O65" t="str" cm="1">
        <f t="array" ref="O65">_xlfn.IFS(Table13[[#This Row],[FacilityType]]="Approach control", "2", Table13[[#This Row],[FacilityType]]="Tower and Approach Control", "3", Table13[[#This Row],[FacilityType]]="Combined Control Facility", "6", Table13[[#This Row],[FacilityType]]="Tower", "7", Table13[[#This Row],[FacilityType]]="Enroute Center", "8")</f>
        <v>3</v>
      </c>
      <c r="P65" t="str" cm="1">
        <f t="array" ref="P6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66" spans="1:16" x14ac:dyDescent="0.25">
      <c r="A66" t="s">
        <v>142</v>
      </c>
      <c r="B66" t="s">
        <v>517</v>
      </c>
      <c r="C66" t="s">
        <v>28</v>
      </c>
      <c r="D66" s="1">
        <v>5</v>
      </c>
      <c r="E66" s="1" t="s">
        <v>869</v>
      </c>
      <c r="F66" s="1" t="s">
        <v>799</v>
      </c>
      <c r="G66" t="str">
        <f>HYPERLINK("https://ksn2.faa.gov/ajg/ajg-r/_layouts/userdisp.aspx?ID=7","Northwest Mountain")</f>
        <v>Northwest Mountain</v>
      </c>
      <c r="H66" t="s">
        <v>65</v>
      </c>
      <c r="I66" t="s">
        <v>15</v>
      </c>
      <c r="J66" t="s">
        <v>66</v>
      </c>
      <c r="K66" t="str">
        <f>HYPERLINK("https://ksn2.faa.gov/ajg/ajg-r/_layouts/userdisp.aspx?ID=7","Northwest Mountain Regional Human Resource Services Division")</f>
        <v>Northwest Mountain Regional Human Resource Services Division</v>
      </c>
      <c r="L66" t="s">
        <v>143</v>
      </c>
      <c r="N66" t="str" cm="1">
        <f t="array" ref="N66">_xlfn.IFS(D66=4,"D",D66=5,"E",D66=6,"F",D66=7,"G",D66=8,"H", D66=9, "I", D66=10, "J", D66=11, "K", D66=12, "L")</f>
        <v>E</v>
      </c>
      <c r="O66" t="str" cm="1">
        <f t="array" ref="O66">_xlfn.IFS(Table13[[#This Row],[FacilityType]]="Approach control", "2", Table13[[#This Row],[FacilityType]]="Tower and Approach Control", "3", Table13[[#This Row],[FacilityType]]="Combined Control Facility", "6", Table13[[#This Row],[FacilityType]]="Tower", "7", Table13[[#This Row],[FacilityType]]="Enroute Center", "8")</f>
        <v>3</v>
      </c>
      <c r="P66" t="str" cm="1">
        <f t="array" ref="P6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67" spans="1:16" x14ac:dyDescent="0.25">
      <c r="A67" t="s">
        <v>144</v>
      </c>
      <c r="B67" t="s">
        <v>518</v>
      </c>
      <c r="C67" t="s">
        <v>39</v>
      </c>
      <c r="D67" s="1">
        <v>5</v>
      </c>
      <c r="E67" s="1" t="s">
        <v>1029</v>
      </c>
      <c r="F67" s="1" t="s">
        <v>769</v>
      </c>
      <c r="G67" t="str">
        <f>HYPERLINK("https://ksn2.faa.gov/ajg/ajg-r/_layouts/userdisp.aspx?ID=9","Great Lakes")</f>
        <v>Great Lakes</v>
      </c>
      <c r="H67" t="s">
        <v>145</v>
      </c>
      <c r="I67" t="s">
        <v>33</v>
      </c>
      <c r="J67" t="s">
        <v>146</v>
      </c>
      <c r="K67" t="str">
        <f>HYPERLINK("https://ksn2.faa.gov/ajg/ajg-r/_layouts/userdisp.aspx?ID=9","Great Lakes Regional Human Resource Services Division")</f>
        <v>Great Lakes Regional Human Resource Services Division</v>
      </c>
      <c r="L67" t="s">
        <v>147</v>
      </c>
      <c r="N67" t="str" cm="1">
        <f t="array" ref="N67">_xlfn.IFS(D67=4,"D",D67=5,"E",D67=6,"F",D67=7,"G",D67=8,"H", D67=9, "I", D67=10, "J", D67=11, "K", D67=12, "L")</f>
        <v>E</v>
      </c>
      <c r="O67" t="str" cm="1">
        <f t="array" ref="O67">_xlfn.IFS(Table13[[#This Row],[FacilityType]]="Approach control", "2", Table13[[#This Row],[FacilityType]]="Tower and Approach Control", "3", Table13[[#This Row],[FacilityType]]="Combined Control Facility", "6", Table13[[#This Row],[FacilityType]]="Tower", "7", Table13[[#This Row],[FacilityType]]="Enroute Center", "8")</f>
        <v>7</v>
      </c>
      <c r="P67" t="str" cm="1">
        <f t="array" ref="P6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68" spans="1:16" x14ac:dyDescent="0.25">
      <c r="A68" t="s">
        <v>148</v>
      </c>
      <c r="B68" t="s">
        <v>519</v>
      </c>
      <c r="C68" t="s">
        <v>28</v>
      </c>
      <c r="D68" s="1">
        <v>9</v>
      </c>
      <c r="E68" s="1" t="s">
        <v>915</v>
      </c>
      <c r="F68" s="1" t="s">
        <v>759</v>
      </c>
      <c r="G68" t="str">
        <f>HYPERLINK("https://ksn2.faa.gov/ajg/ajg-r/_layouts/userdisp.aspx?ID=2","Southern")</f>
        <v>Southern</v>
      </c>
      <c r="H68" t="s">
        <v>79</v>
      </c>
      <c r="I68" t="s">
        <v>33</v>
      </c>
      <c r="J68" t="s">
        <v>80</v>
      </c>
      <c r="K68" t="str">
        <f>HYPERLINK("https://ksn2.faa.gov/ajg/ajg-r/_layouts/userdisp.aspx?ID=2","Southern Regional Human Resource Services Division")</f>
        <v>Southern Regional Human Resource Services Division</v>
      </c>
      <c r="L68" t="s">
        <v>17</v>
      </c>
      <c r="N68" t="str" cm="1">
        <f t="array" ref="N68">_xlfn.IFS(D68=4,"D",D68=5,"E",D68=6,"F",D68=7,"G",D68=8,"H", D68=9, "I", D68=10, "J", D68=11, "K", D68=12, "L")</f>
        <v>I</v>
      </c>
      <c r="O68" t="str" cm="1">
        <f t="array" ref="O68">_xlfn.IFS(Table13[[#This Row],[FacilityType]]="Approach control", "2", Table13[[#This Row],[FacilityType]]="Tower and Approach Control", "3", Table13[[#This Row],[FacilityType]]="Combined Control Facility", "6", Table13[[#This Row],[FacilityType]]="Tower", "7", Table13[[#This Row],[FacilityType]]="Enroute Center", "8")</f>
        <v>3</v>
      </c>
      <c r="P68" t="str" cm="1">
        <f t="array" ref="P6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69" spans="1:16" x14ac:dyDescent="0.25">
      <c r="A69" t="s">
        <v>149</v>
      </c>
      <c r="B69" t="s">
        <v>520</v>
      </c>
      <c r="C69" t="s">
        <v>39</v>
      </c>
      <c r="D69" s="1">
        <v>6</v>
      </c>
      <c r="E69" s="1" t="s">
        <v>1030</v>
      </c>
      <c r="F69" s="1" t="s">
        <v>754</v>
      </c>
      <c r="G69" t="str">
        <f>HYPERLINK("https://ksn2.faa.gov/ajg/ajg-r/_layouts/userdisp.aspx?ID=5","Southwest")</f>
        <v>Southwest</v>
      </c>
      <c r="H69" t="s">
        <v>93</v>
      </c>
      <c r="I69" t="s">
        <v>15</v>
      </c>
      <c r="J69" t="s">
        <v>94</v>
      </c>
      <c r="K69" t="str">
        <f>HYPERLINK("https://ksn2.faa.gov/ajg/ajg-r/_layouts/userdisp.aspx?ID=8","Western Pacific Regional Human Resource Services Division")</f>
        <v>Western Pacific Regional Human Resource Services Division</v>
      </c>
      <c r="L69" t="s">
        <v>76</v>
      </c>
      <c r="N69" t="str" cm="1">
        <f t="array" ref="N69">_xlfn.IFS(D69=4,"D",D69=5,"E",D69=6,"F",D69=7,"G",D69=8,"H", D69=9, "I", D69=10, "J", D69=11, "K", D69=12, "L")</f>
        <v>F</v>
      </c>
      <c r="O69" t="str" cm="1">
        <f t="array" ref="O69">_xlfn.IFS(Table13[[#This Row],[FacilityType]]="Approach control", "2", Table13[[#This Row],[FacilityType]]="Tower and Approach Control", "3", Table13[[#This Row],[FacilityType]]="Combined Control Facility", "6", Table13[[#This Row],[FacilityType]]="Tower", "7", Table13[[#This Row],[FacilityType]]="Enroute Center", "8")</f>
        <v>7</v>
      </c>
      <c r="P69" t="str" cm="1">
        <f t="array" ref="P6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0" spans="1:16" x14ac:dyDescent="0.25">
      <c r="A70" t="s">
        <v>150</v>
      </c>
      <c r="B70" t="s">
        <v>507</v>
      </c>
      <c r="C70" t="s">
        <v>28</v>
      </c>
      <c r="D70" s="1">
        <v>5</v>
      </c>
      <c r="E70" s="1" t="s">
        <v>866</v>
      </c>
      <c r="F70" s="1" t="s">
        <v>798</v>
      </c>
      <c r="G70" t="str">
        <f>HYPERLINK("https://ksn2.faa.gov/ajg/ajg-r/_layouts/userdisp.aspx?ID=5","Southwest")</f>
        <v>Southwest</v>
      </c>
      <c r="H70" t="s">
        <v>137</v>
      </c>
      <c r="I70" t="s">
        <v>33</v>
      </c>
      <c r="J70" t="s">
        <v>138</v>
      </c>
      <c r="K70" t="str">
        <f>HYPERLINK("https://ksn2.faa.gov/ajg/ajg-r/_layouts/userdisp.aspx?ID=5","Southwest Regional Human Resource Services Division")</f>
        <v>Southwest Regional Human Resource Services Division</v>
      </c>
      <c r="L70" t="s">
        <v>17</v>
      </c>
      <c r="N70" t="str" cm="1">
        <f t="array" ref="N70">_xlfn.IFS(D70=4,"D",D70=5,"E",D70=6,"F",D70=7,"G",D70=8,"H", D70=9, "I", D70=10, "J", D70=11, "K", D70=12, "L")</f>
        <v>E</v>
      </c>
      <c r="O70" t="str" cm="1">
        <f t="array" ref="O70">_xlfn.IFS(Table13[[#This Row],[FacilityType]]="Approach control", "2", Table13[[#This Row],[FacilityType]]="Tower and Approach Control", "3", Table13[[#This Row],[FacilityType]]="Combined Control Facility", "6", Table13[[#This Row],[FacilityType]]="Tower", "7", Table13[[#This Row],[FacilityType]]="Enroute Center", "8")</f>
        <v>3</v>
      </c>
      <c r="P70" t="str" cm="1">
        <f t="array" ref="P7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1" spans="1:16" x14ac:dyDescent="0.25">
      <c r="A71" t="s">
        <v>151</v>
      </c>
      <c r="B71" t="s">
        <v>513</v>
      </c>
      <c r="C71" t="s">
        <v>39</v>
      </c>
      <c r="D71" s="1">
        <v>4</v>
      </c>
      <c r="E71" s="1" t="s">
        <v>868</v>
      </c>
      <c r="F71" s="1" t="s">
        <v>765</v>
      </c>
      <c r="G71" t="str">
        <f>HYPERLINK("https://ksn2.faa.gov/ajg/ajg-r/_layouts/userdisp.aspx?ID=2","Southern")</f>
        <v>Southern</v>
      </c>
      <c r="H71" t="s">
        <v>20</v>
      </c>
      <c r="I71" t="s">
        <v>21</v>
      </c>
      <c r="J71" t="s">
        <v>22</v>
      </c>
      <c r="K71" t="str">
        <f>HYPERLINK("https://ksn2.faa.gov/ajg/ajg-r/_layouts/userdisp.aspx?ID=2","Southern Regional Human Resource Services Division")</f>
        <v>Southern Regional Human Resource Services Division</v>
      </c>
      <c r="L71" t="s">
        <v>152</v>
      </c>
      <c r="N71" t="str" cm="1">
        <f t="array" ref="N71">_xlfn.IFS(D71=4,"D",D71=5,"E",D71=6,"F",D71=7,"G",D71=8,"H", D71=9, "I", D71=10, "J", D71=11, "K", D71=12, "L")</f>
        <v>D</v>
      </c>
      <c r="O71" t="str" cm="1">
        <f t="array" ref="O71">_xlfn.IFS(Table13[[#This Row],[FacilityType]]="Approach control", "2", Table13[[#This Row],[FacilityType]]="Tower and Approach Control", "3", Table13[[#This Row],[FacilityType]]="Combined Control Facility", "6", Table13[[#This Row],[FacilityType]]="Tower", "7", Table13[[#This Row],[FacilityType]]="Enroute Center", "8")</f>
        <v>7</v>
      </c>
      <c r="P71" t="str" cm="1">
        <f t="array" ref="P7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72" spans="1:16" x14ac:dyDescent="0.25">
      <c r="A72" t="s">
        <v>153</v>
      </c>
      <c r="B72" t="s">
        <v>521</v>
      </c>
      <c r="C72" t="s">
        <v>28</v>
      </c>
      <c r="D72" s="1">
        <v>9</v>
      </c>
      <c r="E72" s="1" t="s">
        <v>947</v>
      </c>
      <c r="F72" s="1" t="s">
        <v>783</v>
      </c>
      <c r="G72" t="str">
        <f>HYPERLINK("https://ksn2.faa.gov/ajg/ajg-r/_layouts/userdisp.aspx?ID=5","Southwest")</f>
        <v>Southwest</v>
      </c>
      <c r="H72" t="s">
        <v>137</v>
      </c>
      <c r="I72" t="s">
        <v>33</v>
      </c>
      <c r="J72" t="s">
        <v>138</v>
      </c>
      <c r="K72" t="str">
        <f>HYPERLINK("https://ksn2.faa.gov/ajg/ajg-r/_layouts/userdisp.aspx?ID=5","Southwest Regional Human Resource Services Division")</f>
        <v>Southwest Regional Human Resource Services Division</v>
      </c>
      <c r="L72" t="s">
        <v>17</v>
      </c>
      <c r="N72" t="str" cm="1">
        <f t="array" ref="N72">_xlfn.IFS(D72=4,"D",D72=5,"E",D72=6,"F",D72=7,"G",D72=8,"H", D72=9, "I", D72=10, "J", D72=11, "K", D72=12, "L")</f>
        <v>I</v>
      </c>
      <c r="O72" t="str" cm="1">
        <f t="array" ref="O72">_xlfn.IFS(Table13[[#This Row],[FacilityType]]="Approach control", "2", Table13[[#This Row],[FacilityType]]="Tower and Approach Control", "3", Table13[[#This Row],[FacilityType]]="Combined Control Facility", "6", Table13[[#This Row],[FacilityType]]="Tower", "7", Table13[[#This Row],[FacilityType]]="Enroute Center", "8")</f>
        <v>3</v>
      </c>
      <c r="P72" t="str" cm="1">
        <f t="array" ref="P7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3" spans="1:16" x14ac:dyDescent="0.25">
      <c r="A73" t="s">
        <v>154</v>
      </c>
      <c r="B73" t="s">
        <v>155</v>
      </c>
      <c r="C73" t="s">
        <v>13</v>
      </c>
      <c r="D73" s="1">
        <v>12</v>
      </c>
      <c r="E73" s="1" t="s">
        <v>66</v>
      </c>
      <c r="F73" s="1" t="s">
        <v>766</v>
      </c>
      <c r="G73" t="str">
        <f>HYPERLINK("https://ksn2.faa.gov/ajg/ajg-r/_layouts/userdisp.aspx?ID=7","Northwest Mountain")</f>
        <v>Northwest Mountain</v>
      </c>
      <c r="H73" t="s">
        <v>65</v>
      </c>
      <c r="I73" t="s">
        <v>15</v>
      </c>
      <c r="J73" t="s">
        <v>66</v>
      </c>
      <c r="K73" t="str">
        <f>HYPERLINK("https://ksn2.faa.gov/ajg/ajg-r/_layouts/userdisp.aspx?ID=7","Northwest Mountain Regional Human Resource Services Division")</f>
        <v>Northwest Mountain Regional Human Resource Services Division</v>
      </c>
      <c r="L73" t="s">
        <v>17</v>
      </c>
      <c r="N73" t="str" cm="1">
        <f t="array" ref="N73">_xlfn.IFS(D73=4,"D",D73=5,"E",D73=6,"F",D73=7,"G",D73=8,"H", D73=9, "I", D73=10, "J", D73=11, "K", D73=12, "L")</f>
        <v>L</v>
      </c>
      <c r="O73" t="str" cm="1">
        <f t="array" ref="O73">_xlfn.IFS(Table13[[#This Row],[FacilityType]]="Approach control", "2", Table13[[#This Row],[FacilityType]]="Tower and Approach Control", "3", Table13[[#This Row],[FacilityType]]="Combined Control Facility", "6", Table13[[#This Row],[FacilityType]]="Tower", "7", Table13[[#This Row],[FacilityType]]="Enroute Center", "8")</f>
        <v>2</v>
      </c>
      <c r="P73" t="str" cm="1">
        <f t="array" ref="P7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74" spans="1:16" x14ac:dyDescent="0.25">
      <c r="A74" t="s">
        <v>156</v>
      </c>
      <c r="B74" t="s">
        <v>157</v>
      </c>
      <c r="C74" t="s">
        <v>13</v>
      </c>
      <c r="D74" s="1">
        <v>12</v>
      </c>
      <c r="E74" s="1" t="s">
        <v>837</v>
      </c>
      <c r="F74" s="1" t="s">
        <v>759</v>
      </c>
      <c r="G74" t="str">
        <f>HYPERLINK("https://ksn2.faa.gov/ajg/ajg-r/_layouts/userdisp.aspx?ID=5","Southwest")</f>
        <v>Southwest</v>
      </c>
      <c r="H74" t="s">
        <v>32</v>
      </c>
      <c r="I74" t="s">
        <v>33</v>
      </c>
      <c r="J74" t="s">
        <v>34</v>
      </c>
      <c r="K74" t="str">
        <f>HYPERLINK("https://ksn2.faa.gov/ajg/ajg-r/_layouts/userdisp.aspx?ID=5","Southwest Regional Human Resource Services Division")</f>
        <v>Southwest Regional Human Resource Services Division</v>
      </c>
      <c r="L74" t="s">
        <v>17</v>
      </c>
      <c r="N74" t="str" cm="1">
        <f t="array" ref="N74">_xlfn.IFS(D74=4,"D",D74=5,"E",D74=6,"F",D74=7,"G",D74=8,"H", D74=9, "I", D74=10, "J", D74=11, "K", D74=12, "L")</f>
        <v>L</v>
      </c>
      <c r="O74" t="str" cm="1">
        <f t="array" ref="O74">_xlfn.IFS(Table13[[#This Row],[FacilityType]]="Approach control", "2", Table13[[#This Row],[FacilityType]]="Tower and Approach Control", "3", Table13[[#This Row],[FacilityType]]="Combined Control Facility", "6", Table13[[#This Row],[FacilityType]]="Tower", "7", Table13[[#This Row],[FacilityType]]="Enroute Center", "8")</f>
        <v>2</v>
      </c>
      <c r="P74" t="str" cm="1">
        <f t="array" ref="P7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5" spans="1:16" x14ac:dyDescent="0.25">
      <c r="A75" t="s">
        <v>158</v>
      </c>
      <c r="B75" t="s">
        <v>159</v>
      </c>
      <c r="C75" t="s">
        <v>13</v>
      </c>
      <c r="D75" s="1">
        <v>11</v>
      </c>
      <c r="E75" s="1" t="s">
        <v>829</v>
      </c>
      <c r="F75" s="1" t="s">
        <v>767</v>
      </c>
      <c r="G75" t="str">
        <f>HYPERLINK("https://ksn2.faa.gov/ajg/ajg-r/_layouts/userdisp.aspx?ID=9","Great Lakes")</f>
        <v>Great Lakes</v>
      </c>
      <c r="H75" t="s">
        <v>51</v>
      </c>
      <c r="I75" t="s">
        <v>33</v>
      </c>
      <c r="J75" t="s">
        <v>52</v>
      </c>
      <c r="K75" t="str">
        <f>HYPERLINK("https://ksn2.faa.gov/ajg/ajg-r/_layouts/userdisp.aspx?ID=9","Great Lakes Regional Human Resource Services Division")</f>
        <v>Great Lakes Regional Human Resource Services Division</v>
      </c>
      <c r="L75" t="s">
        <v>17</v>
      </c>
      <c r="N75" t="str" cm="1">
        <f t="array" ref="N75">_xlfn.IFS(D75=4,"D",D75=5,"E",D75=6,"F",D75=7,"G",D75=8,"H", D75=9, "I", D75=10, "J", D75=11, "K", D75=12, "L")</f>
        <v>K</v>
      </c>
      <c r="O75" t="str" cm="1">
        <f t="array" ref="O75">_xlfn.IFS(Table13[[#This Row],[FacilityType]]="Approach control", "2", Table13[[#This Row],[FacilityType]]="Tower and Approach Control", "3", Table13[[#This Row],[FacilityType]]="Combined Control Facility", "6", Table13[[#This Row],[FacilityType]]="Tower", "7", Table13[[#This Row],[FacilityType]]="Enroute Center", "8")</f>
        <v>2</v>
      </c>
      <c r="P75" t="str" cm="1">
        <f t="array" ref="P7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76" spans="1:16" x14ac:dyDescent="0.25">
      <c r="A76" t="s">
        <v>160</v>
      </c>
      <c r="B76" t="s">
        <v>522</v>
      </c>
      <c r="C76" t="s">
        <v>28</v>
      </c>
      <c r="D76" s="1">
        <v>10</v>
      </c>
      <c r="E76" s="1" t="s">
        <v>916</v>
      </c>
      <c r="F76" s="1" t="s">
        <v>776</v>
      </c>
      <c r="G76" t="str">
        <f>HYPERLINK("https://ksn2.faa.gov/ajg/ajg-r/_layouts/userdisp.aspx?ID=2","Southern")</f>
        <v>Southern</v>
      </c>
      <c r="H76" t="s">
        <v>121</v>
      </c>
      <c r="I76" t="s">
        <v>21</v>
      </c>
      <c r="J76" t="s">
        <v>122</v>
      </c>
      <c r="K76" t="str">
        <f>HYPERLINK("https://ksn2.faa.gov/ajg/ajg-r/_layouts/userdisp.aspx?ID=2","Southern Regional Human Resource Services Division")</f>
        <v>Southern Regional Human Resource Services Division</v>
      </c>
      <c r="L76" t="s">
        <v>17</v>
      </c>
      <c r="N76" t="str" cm="1">
        <f t="array" ref="N76">_xlfn.IFS(D76=4,"D",D76=5,"E",D76=6,"F",D76=7,"G",D76=8,"H", D76=9, "I", D76=10, "J", D76=11, "K", D76=12, "L")</f>
        <v>J</v>
      </c>
      <c r="O76" t="str" cm="1">
        <f t="array" ref="O76">_xlfn.IFS(Table13[[#This Row],[FacilityType]]="Approach control", "2", Table13[[#This Row],[FacilityType]]="Tower and Approach Control", "3", Table13[[#This Row],[FacilityType]]="Combined Control Facility", "6", Table13[[#This Row],[FacilityType]]="Tower", "7", Table13[[#This Row],[FacilityType]]="Enroute Center", "8")</f>
        <v>3</v>
      </c>
      <c r="P76" t="str" cm="1">
        <f t="array" ref="P7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77" spans="1:16" x14ac:dyDescent="0.25">
      <c r="A77" t="s">
        <v>161</v>
      </c>
      <c r="B77" t="s">
        <v>523</v>
      </c>
      <c r="C77" t="s">
        <v>39</v>
      </c>
      <c r="D77" s="1">
        <v>8</v>
      </c>
      <c r="E77" s="1" t="s">
        <v>828</v>
      </c>
      <c r="F77" s="1" t="s">
        <v>759</v>
      </c>
      <c r="G77" t="str">
        <f>HYPERLINK("https://ksn2.faa.gov/ajg/ajg-r/_layouts/userdisp.aspx?ID=5","Southwest")</f>
        <v>Southwest</v>
      </c>
      <c r="H77" t="s">
        <v>32</v>
      </c>
      <c r="I77" t="s">
        <v>33</v>
      </c>
      <c r="J77" t="s">
        <v>34</v>
      </c>
      <c r="K77" t="str">
        <f>HYPERLINK("https://ksn2.faa.gov/ajg/ajg-r/_layouts/userdisp.aspx?ID=5","Southwest Regional Human Resource Services Division")</f>
        <v>Southwest Regional Human Resource Services Division</v>
      </c>
      <c r="L77" t="s">
        <v>17</v>
      </c>
      <c r="N77" t="str" cm="1">
        <f t="array" ref="N77">_xlfn.IFS(D77=4,"D",D77=5,"E",D77=6,"F",D77=7,"G",D77=8,"H", D77=9, "I", D77=10, "J", D77=11, "K", D77=12, "L")</f>
        <v>H</v>
      </c>
      <c r="O77" t="str" cm="1">
        <f t="array" ref="O77">_xlfn.IFS(Table13[[#This Row],[FacilityType]]="Approach control", "2", Table13[[#This Row],[FacilityType]]="Tower and Approach Control", "3", Table13[[#This Row],[FacilityType]]="Combined Control Facility", "6", Table13[[#This Row],[FacilityType]]="Tower", "7", Table13[[#This Row],[FacilityType]]="Enroute Center", "8")</f>
        <v>7</v>
      </c>
      <c r="P77" t="str" cm="1">
        <f t="array" ref="P7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8" spans="1:16" x14ac:dyDescent="0.25">
      <c r="A78" t="s">
        <v>162</v>
      </c>
      <c r="B78" t="s">
        <v>524</v>
      </c>
      <c r="C78" t="s">
        <v>39</v>
      </c>
      <c r="D78" s="1">
        <v>4</v>
      </c>
      <c r="E78" s="1" t="s">
        <v>948</v>
      </c>
      <c r="F78" s="1" t="s">
        <v>772</v>
      </c>
      <c r="G78" t="str">
        <f>HYPERLINK("https://ksn2.faa.gov/ajg/ajg-r/_layouts/userdisp.aspx?ID=5","Southwest")</f>
        <v>Southwest</v>
      </c>
      <c r="H78" t="s">
        <v>137</v>
      </c>
      <c r="I78" t="s">
        <v>33</v>
      </c>
      <c r="J78" t="s">
        <v>138</v>
      </c>
      <c r="K78" t="str">
        <f>HYPERLINK("https://ksn2.faa.gov/ajg/ajg-r/_layouts/userdisp.aspx?ID=5","Southwest Regional Human Resource Services Division")</f>
        <v>Southwest Regional Human Resource Services Division</v>
      </c>
      <c r="L78" t="s">
        <v>17</v>
      </c>
      <c r="N78" t="str" cm="1">
        <f t="array" ref="N78">_xlfn.IFS(D78=4,"D",D78=5,"E",D78=6,"F",D78=7,"G",D78=8,"H", D78=9, "I", D78=10, "J", D78=11, "K", D78=12, "L")</f>
        <v>D</v>
      </c>
      <c r="O78" t="str" cm="1">
        <f t="array" ref="O78">_xlfn.IFS(Table13[[#This Row],[FacilityType]]="Approach control", "2", Table13[[#This Row],[FacilityType]]="Tower and Approach Control", "3", Table13[[#This Row],[FacilityType]]="Combined Control Facility", "6", Table13[[#This Row],[FacilityType]]="Tower", "7", Table13[[#This Row],[FacilityType]]="Enroute Center", "8")</f>
        <v>7</v>
      </c>
      <c r="P78" t="str" cm="1">
        <f t="array" ref="P7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79" spans="1:16" x14ac:dyDescent="0.25">
      <c r="A79" t="s">
        <v>163</v>
      </c>
      <c r="B79" t="s">
        <v>525</v>
      </c>
      <c r="C79" t="s">
        <v>39</v>
      </c>
      <c r="D79" s="1">
        <v>9</v>
      </c>
      <c r="E79" s="1" t="s">
        <v>45</v>
      </c>
      <c r="F79" s="1" t="s">
        <v>757</v>
      </c>
      <c r="G79" t="str">
        <f>HYPERLINK("https://ksn2.faa.gov/ajg/ajg-r/_layouts/userdisp.aspx?ID=4","Eastern")</f>
        <v>Eastern</v>
      </c>
      <c r="H79" t="s">
        <v>44</v>
      </c>
      <c r="I79" t="s">
        <v>21</v>
      </c>
      <c r="J79" t="s">
        <v>45</v>
      </c>
      <c r="K79" t="str">
        <f>HYPERLINK("https://ksn2.faa.gov/ajg/ajg-r/_layouts/userdisp.aspx?ID=4","Eastern Regional Human Resource Services Division")</f>
        <v>Eastern Regional Human Resource Services Division</v>
      </c>
      <c r="L79" t="s">
        <v>17</v>
      </c>
      <c r="N79" t="str" cm="1">
        <f t="array" ref="N79">_xlfn.IFS(D79=4,"D",D79=5,"E",D79=6,"F",D79=7,"G",D79=8,"H", D79=9, "I", D79=10, "J", D79=11, "K", D79=12, "L")</f>
        <v>I</v>
      </c>
      <c r="O79" t="str" cm="1">
        <f t="array" ref="O79">_xlfn.IFS(Table13[[#This Row],[FacilityType]]="Approach control", "2", Table13[[#This Row],[FacilityType]]="Tower and Approach Control", "3", Table13[[#This Row],[FacilityType]]="Combined Control Facility", "6", Table13[[#This Row],[FacilityType]]="Tower", "7", Table13[[#This Row],[FacilityType]]="Enroute Center", "8")</f>
        <v>7</v>
      </c>
      <c r="P79" t="str" cm="1">
        <f t="array" ref="P7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80" spans="1:16" x14ac:dyDescent="0.25">
      <c r="A80" t="s">
        <v>164</v>
      </c>
      <c r="B80" t="s">
        <v>526</v>
      </c>
      <c r="C80" t="s">
        <v>39</v>
      </c>
      <c r="D80" s="1">
        <v>12</v>
      </c>
      <c r="E80" s="1" t="s">
        <v>66</v>
      </c>
      <c r="F80" s="1" t="s">
        <v>766</v>
      </c>
      <c r="G80" t="str">
        <f>HYPERLINK("https://ksn2.faa.gov/ajg/ajg-r/_layouts/userdisp.aspx?ID=7","Northwest Mountain")</f>
        <v>Northwest Mountain</v>
      </c>
      <c r="H80" t="s">
        <v>65</v>
      </c>
      <c r="I80" t="s">
        <v>15</v>
      </c>
      <c r="J80" t="s">
        <v>66</v>
      </c>
      <c r="K80" t="str">
        <f>HYPERLINK("https://ksn2.faa.gov/ajg/ajg-r/_layouts/userdisp.aspx?ID=7","Northwest Mountain Regional Human Resource Services Division")</f>
        <v>Northwest Mountain Regional Human Resource Services Division</v>
      </c>
      <c r="L80" t="s">
        <v>17</v>
      </c>
      <c r="N80" t="str" cm="1">
        <f t="array" ref="N80">_xlfn.IFS(D80=4,"D",D80=5,"E",D80=6,"F",D80=7,"G",D80=8,"H", D80=9, "I", D80=10, "J", D80=11, "K", D80=12, "L")</f>
        <v>L</v>
      </c>
      <c r="O80" t="str" cm="1">
        <f t="array" ref="O80">_xlfn.IFS(Table13[[#This Row],[FacilityType]]="Approach control", "2", Table13[[#This Row],[FacilityType]]="Tower and Approach Control", "3", Table13[[#This Row],[FacilityType]]="Combined Control Facility", "6", Table13[[#This Row],[FacilityType]]="Tower", "7", Table13[[#This Row],[FacilityType]]="Enroute Center", "8")</f>
        <v>7</v>
      </c>
      <c r="P80" t="str" cm="1">
        <f t="array" ref="P8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81" spans="1:16" x14ac:dyDescent="0.25">
      <c r="A81" t="s">
        <v>165</v>
      </c>
      <c r="B81" t="s">
        <v>527</v>
      </c>
      <c r="C81" t="s">
        <v>39</v>
      </c>
      <c r="D81" s="1">
        <v>12</v>
      </c>
      <c r="E81" s="1" t="s">
        <v>837</v>
      </c>
      <c r="F81" s="1" t="s">
        <v>759</v>
      </c>
      <c r="G81" t="str">
        <f>HYPERLINK("https://ksn2.faa.gov/ajg/ajg-r/_layouts/userdisp.aspx?ID=5","Southwest")</f>
        <v>Southwest</v>
      </c>
      <c r="H81" t="s">
        <v>32</v>
      </c>
      <c r="I81" t="s">
        <v>33</v>
      </c>
      <c r="J81" t="s">
        <v>34</v>
      </c>
      <c r="K81" t="str">
        <f>HYPERLINK("https://ksn2.faa.gov/ajg/ajg-r/_layouts/userdisp.aspx?ID=5","Southwest Regional Human Resource Services Division")</f>
        <v>Southwest Regional Human Resource Services Division</v>
      </c>
      <c r="L81" t="s">
        <v>17</v>
      </c>
      <c r="N81" t="str" cm="1">
        <f t="array" ref="N81">_xlfn.IFS(D81=4,"D",D81=5,"E",D81=6,"F",D81=7,"G",D81=8,"H", D81=9, "I", D81=10, "J", D81=11, "K", D81=12, "L")</f>
        <v>L</v>
      </c>
      <c r="O81" t="str" cm="1">
        <f t="array" ref="O81">_xlfn.IFS(Table13[[#This Row],[FacilityType]]="Approach control", "2", Table13[[#This Row],[FacilityType]]="Tower and Approach Control", "3", Table13[[#This Row],[FacilityType]]="Combined Control Facility", "6", Table13[[#This Row],[FacilityType]]="Tower", "7", Table13[[#This Row],[FacilityType]]="Enroute Center", "8")</f>
        <v>7</v>
      </c>
      <c r="P81" t="str" cm="1">
        <f t="array" ref="P8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82" spans="1:16" x14ac:dyDescent="0.25">
      <c r="A82" t="s">
        <v>166</v>
      </c>
      <c r="B82" t="s">
        <v>528</v>
      </c>
      <c r="C82" t="s">
        <v>28</v>
      </c>
      <c r="D82" s="1">
        <v>5</v>
      </c>
      <c r="E82" s="1" t="s">
        <v>870</v>
      </c>
      <c r="F82" s="1" t="s">
        <v>775</v>
      </c>
      <c r="G82" t="str">
        <f>HYPERLINK("https://ksn2.faa.gov/ajg/ajg-r/_layouts/userdisp.aspx?ID=9","Great Lakes")</f>
        <v>Great Lakes</v>
      </c>
      <c r="H82" t="s">
        <v>102</v>
      </c>
      <c r="I82" t="s">
        <v>33</v>
      </c>
      <c r="J82" t="s">
        <v>103</v>
      </c>
      <c r="K82" t="str">
        <f>HYPERLINK("https://ksn2.faa.gov/ajg/ajg-r/_layouts/userdisp.aspx?ID=9","Great Lakes Regional Human Resource Services Division")</f>
        <v>Great Lakes Regional Human Resource Services Division</v>
      </c>
      <c r="L82" t="s">
        <v>17</v>
      </c>
      <c r="N82" t="str" cm="1">
        <f t="array" ref="N82">_xlfn.IFS(D82=4,"D",D82=5,"E",D82=6,"F",D82=7,"G",D82=8,"H", D82=9, "I", D82=10, "J", D82=11, "K", D82=12, "L")</f>
        <v>E</v>
      </c>
      <c r="O82" t="str" cm="1">
        <f t="array" ref="O82">_xlfn.IFS(Table13[[#This Row],[FacilityType]]="Approach control", "2", Table13[[#This Row],[FacilityType]]="Tower and Approach Control", "3", Table13[[#This Row],[FacilityType]]="Combined Control Facility", "6", Table13[[#This Row],[FacilityType]]="Tower", "7", Table13[[#This Row],[FacilityType]]="Enroute Center", "8")</f>
        <v>3</v>
      </c>
      <c r="P82" t="str" cm="1">
        <f t="array" ref="P8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83" spans="1:16" x14ac:dyDescent="0.25">
      <c r="A83" t="s">
        <v>167</v>
      </c>
      <c r="B83" t="s">
        <v>529</v>
      </c>
      <c r="C83" t="s">
        <v>39</v>
      </c>
      <c r="D83" s="1">
        <v>6</v>
      </c>
      <c r="E83" s="1" t="s">
        <v>1031</v>
      </c>
      <c r="F83" s="1" t="s">
        <v>769</v>
      </c>
      <c r="G83" t="str">
        <f>HYPERLINK("https://ksn2.faa.gov/ajg/ajg-r/_layouts/userdisp.aspx?ID=9","Great Lakes")</f>
        <v>Great Lakes</v>
      </c>
      <c r="H83" t="s">
        <v>57</v>
      </c>
      <c r="I83" t="s">
        <v>33</v>
      </c>
      <c r="J83" t="s">
        <v>58</v>
      </c>
      <c r="K83" t="str">
        <f>HYPERLINK("https://ksn2.faa.gov/ajg/ajg-r/_layouts/userdisp.aspx?ID=9","Great Lakes Regional Human Resource Services Division")</f>
        <v>Great Lakes Regional Human Resource Services Division</v>
      </c>
      <c r="L83" t="s">
        <v>17</v>
      </c>
      <c r="N83" t="str" cm="1">
        <f t="array" ref="N83">_xlfn.IFS(D83=4,"D",D83=5,"E",D83=6,"F",D83=7,"G",D83=8,"H", D83=9, "I", D83=10, "J", D83=11, "K", D83=12, "L")</f>
        <v>F</v>
      </c>
      <c r="O83" t="str" cm="1">
        <f t="array" ref="O83">_xlfn.IFS(Table13[[#This Row],[FacilityType]]="Approach control", "2", Table13[[#This Row],[FacilityType]]="Tower and Approach Control", "3", Table13[[#This Row],[FacilityType]]="Combined Control Facility", "6", Table13[[#This Row],[FacilityType]]="Tower", "7", Table13[[#This Row],[FacilityType]]="Enroute Center", "8")</f>
        <v>7</v>
      </c>
      <c r="P83" t="str" cm="1">
        <f t="array" ref="P8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84" spans="1:16" x14ac:dyDescent="0.25">
      <c r="A84" t="s">
        <v>168</v>
      </c>
      <c r="B84" t="s">
        <v>530</v>
      </c>
      <c r="C84" t="s">
        <v>28</v>
      </c>
      <c r="D84" s="1">
        <v>7</v>
      </c>
      <c r="E84" s="1" t="s">
        <v>917</v>
      </c>
      <c r="F84" s="1" t="s">
        <v>791</v>
      </c>
      <c r="G84" t="str">
        <f>HYPERLINK("https://ksn2.faa.gov/ajg/ajg-r/_layouts/userdisp.aspx?ID=6","Central")</f>
        <v>Central</v>
      </c>
      <c r="H84" t="s">
        <v>102</v>
      </c>
      <c r="I84" t="s">
        <v>33</v>
      </c>
      <c r="J84" t="s">
        <v>103</v>
      </c>
      <c r="K84" t="str">
        <f>HYPERLINK("https://ksn2.faa.gov/ajg/ajg-r/_layouts/userdisp.aspx?ID=6","Central Regional Human Resource Services Division")</f>
        <v>Central Regional Human Resource Services Division</v>
      </c>
      <c r="L84" t="s">
        <v>17</v>
      </c>
      <c r="N84" t="str" cm="1">
        <f t="array" ref="N84">_xlfn.IFS(D84=4,"D",D84=5,"E",D84=6,"F",D84=7,"G",D84=8,"H", D84=9, "I", D84=10, "J", D84=11, "K", D84=12, "L")</f>
        <v>G</v>
      </c>
      <c r="O84" t="str" cm="1">
        <f t="array" ref="O84">_xlfn.IFS(Table13[[#This Row],[FacilityType]]="Approach control", "2", Table13[[#This Row],[FacilityType]]="Tower and Approach Control", "3", Table13[[#This Row],[FacilityType]]="Combined Control Facility", "6", Table13[[#This Row],[FacilityType]]="Tower", "7", Table13[[#This Row],[FacilityType]]="Enroute Center", "8")</f>
        <v>3</v>
      </c>
      <c r="P84" t="str" cm="1">
        <f t="array" ref="P8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85" spans="1:16" x14ac:dyDescent="0.25">
      <c r="A85" t="s">
        <v>169</v>
      </c>
      <c r="B85" t="s">
        <v>531</v>
      </c>
      <c r="C85" t="s">
        <v>39</v>
      </c>
      <c r="D85" s="1">
        <v>11</v>
      </c>
      <c r="E85" s="1" t="s">
        <v>829</v>
      </c>
      <c r="F85" s="1" t="s">
        <v>767</v>
      </c>
      <c r="G85" t="str">
        <f>HYPERLINK("https://ksn2.faa.gov/ajg/ajg-r/_layouts/userdisp.aspx?ID=9","Great Lakes")</f>
        <v>Great Lakes</v>
      </c>
      <c r="H85" t="s">
        <v>51</v>
      </c>
      <c r="I85" t="s">
        <v>33</v>
      </c>
      <c r="J85" t="s">
        <v>52</v>
      </c>
      <c r="K85" t="str">
        <f>HYPERLINK("https://ksn2.faa.gov/ajg/ajg-r/_layouts/userdisp.aspx?ID=9","Great Lakes Regional Human Resource Services Division")</f>
        <v>Great Lakes Regional Human Resource Services Division</v>
      </c>
      <c r="L85" t="s">
        <v>17</v>
      </c>
      <c r="N85" t="str" cm="1">
        <f t="array" ref="N85">_xlfn.IFS(D85=4,"D",D85=5,"E",D85=6,"F",D85=7,"G",D85=8,"H", D85=9, "I", D85=10, "J", D85=11, "K", D85=12, "L")</f>
        <v>K</v>
      </c>
      <c r="O85" t="str" cm="1">
        <f t="array" ref="O85">_xlfn.IFS(Table13[[#This Row],[FacilityType]]="Approach control", "2", Table13[[#This Row],[FacilityType]]="Tower and Approach Control", "3", Table13[[#This Row],[FacilityType]]="Combined Control Facility", "6", Table13[[#This Row],[FacilityType]]="Tower", "7", Table13[[#This Row],[FacilityType]]="Enroute Center", "8")</f>
        <v>7</v>
      </c>
      <c r="P85" t="str" cm="1">
        <f t="array" ref="P8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86" spans="1:16" x14ac:dyDescent="0.25">
      <c r="A86" t="s">
        <v>170</v>
      </c>
      <c r="B86" t="s">
        <v>532</v>
      </c>
      <c r="C86" t="s">
        <v>39</v>
      </c>
      <c r="D86" s="1">
        <v>9</v>
      </c>
      <c r="E86" s="1" t="s">
        <v>832</v>
      </c>
      <c r="F86" s="1" t="s">
        <v>774</v>
      </c>
      <c r="G86" t="str">
        <f>HYPERLINK("https://ksn2.faa.gov/ajg/ajg-r/_layouts/userdisp.aspx?ID=8","Western Pacific")</f>
        <v>Western Pacific</v>
      </c>
      <c r="H86" t="s">
        <v>36</v>
      </c>
      <c r="I86" t="s">
        <v>33</v>
      </c>
      <c r="J86" t="s">
        <v>37</v>
      </c>
      <c r="K86" t="str">
        <f>HYPERLINK("https://ksn2.faa.gov/ajg/ajg-r/_layouts/userdisp.aspx?ID=8","Western Pacific Regional Human Resource Services Division")</f>
        <v>Western Pacific Regional Human Resource Services Division</v>
      </c>
      <c r="L86" t="s">
        <v>62</v>
      </c>
      <c r="N86" t="str" cm="1">
        <f t="array" ref="N86">_xlfn.IFS(D86=4,"D",D86=5,"E",D86=6,"F",D86=7,"G",D86=8,"H", D86=9, "I", D86=10, "J", D86=11, "K", D86=12, "L")</f>
        <v>I</v>
      </c>
      <c r="O86" t="str" cm="1">
        <f t="array" ref="O86">_xlfn.IFS(Table13[[#This Row],[FacilityType]]="Approach control", "2", Table13[[#This Row],[FacilityType]]="Tower and Approach Control", "3", Table13[[#This Row],[FacilityType]]="Combined Control Facility", "6", Table13[[#This Row],[FacilityType]]="Tower", "7", Table13[[#This Row],[FacilityType]]="Enroute Center", "8")</f>
        <v>7</v>
      </c>
      <c r="P86" t="str" cm="1">
        <f t="array" ref="P8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87" spans="1:16" x14ac:dyDescent="0.25">
      <c r="A87" t="s">
        <v>171</v>
      </c>
      <c r="B87" t="s">
        <v>533</v>
      </c>
      <c r="C87" t="s">
        <v>39</v>
      </c>
      <c r="D87" s="1">
        <v>6</v>
      </c>
      <c r="E87" s="1" t="s">
        <v>1032</v>
      </c>
      <c r="F87" s="1" t="s">
        <v>759</v>
      </c>
      <c r="G87" t="str">
        <f>HYPERLINK("https://ksn2.faa.gov/ajg/ajg-r/_layouts/userdisp.aspx?ID=2","Southern")</f>
        <v>Southern</v>
      </c>
      <c r="H87" t="s">
        <v>79</v>
      </c>
      <c r="I87" t="s">
        <v>33</v>
      </c>
      <c r="J87" t="s">
        <v>80</v>
      </c>
      <c r="K87" t="str">
        <f>HYPERLINK("https://ksn2.faa.gov/ajg/ajg-r/_layouts/userdisp.aspx?ID=2","Southern Regional Human Resource Services Division")</f>
        <v>Southern Regional Human Resource Services Division</v>
      </c>
      <c r="L87" t="s">
        <v>76</v>
      </c>
      <c r="N87" t="str" cm="1">
        <f t="array" ref="N87">_xlfn.IFS(D87=4,"D",D87=5,"E",D87=6,"F",D87=7,"G",D87=8,"H", D87=9, "I", D87=10, "J", D87=11, "K", D87=12, "L")</f>
        <v>F</v>
      </c>
      <c r="O87" t="str" cm="1">
        <f t="array" ref="O87">_xlfn.IFS(Table13[[#This Row],[FacilityType]]="Approach control", "2", Table13[[#This Row],[FacilityType]]="Tower and Approach Control", "3", Table13[[#This Row],[FacilityType]]="Combined Control Facility", "6", Table13[[#This Row],[FacilityType]]="Tower", "7", Table13[[#This Row],[FacilityType]]="Enroute Center", "8")</f>
        <v>7</v>
      </c>
      <c r="P87" t="str" cm="1">
        <f t="array" ref="P8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88" spans="1:16" x14ac:dyDescent="0.25">
      <c r="A88" t="s">
        <v>172</v>
      </c>
      <c r="B88" t="s">
        <v>534</v>
      </c>
      <c r="C88" t="s">
        <v>28</v>
      </c>
      <c r="D88" s="1">
        <v>5</v>
      </c>
      <c r="E88" s="1" t="s">
        <v>871</v>
      </c>
      <c r="F88" s="1" t="s">
        <v>777</v>
      </c>
      <c r="G88" t="str">
        <f>HYPERLINK("https://ksn2.faa.gov/ajg/ajg-r/_layouts/userdisp.aspx?ID=4","Eastern")</f>
        <v>Eastern</v>
      </c>
      <c r="H88" t="s">
        <v>29</v>
      </c>
      <c r="I88" t="s">
        <v>21</v>
      </c>
      <c r="J88" t="s">
        <v>30</v>
      </c>
      <c r="K88" t="str">
        <f>HYPERLINK("https://ksn2.faa.gov/ajg/ajg-r/_layouts/userdisp.aspx?ID=4","Eastern Regional Human Resource Services Division")</f>
        <v>Eastern Regional Human Resource Services Division</v>
      </c>
      <c r="L88" t="s">
        <v>62</v>
      </c>
      <c r="N88" t="str" cm="1">
        <f t="array" ref="N88">_xlfn.IFS(D88=4,"D",D88=5,"E",D88=6,"F",D88=7,"G",D88=8,"H", D88=9, "I", D88=10, "J", D88=11, "K", D88=12, "L")</f>
        <v>E</v>
      </c>
      <c r="O88" t="str" cm="1">
        <f t="array" ref="O88">_xlfn.IFS(Table13[[#This Row],[FacilityType]]="Approach control", "2", Table13[[#This Row],[FacilityType]]="Tower and Approach Control", "3", Table13[[#This Row],[FacilityType]]="Combined Control Facility", "6", Table13[[#This Row],[FacilityType]]="Tower", "7", Table13[[#This Row],[FacilityType]]="Enroute Center", "8")</f>
        <v>3</v>
      </c>
      <c r="P88" t="str" cm="1">
        <f t="array" ref="P8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89" spans="1:16" x14ac:dyDescent="0.25">
      <c r="A89" t="s">
        <v>173</v>
      </c>
      <c r="B89" t="s">
        <v>535</v>
      </c>
      <c r="C89" t="s">
        <v>28</v>
      </c>
      <c r="D89" s="1">
        <v>7</v>
      </c>
      <c r="E89" s="1" t="s">
        <v>918</v>
      </c>
      <c r="F89" s="1" t="s">
        <v>759</v>
      </c>
      <c r="G89" t="str">
        <f>HYPERLINK("https://ksn2.faa.gov/ajg/ajg-r/_layouts/userdisp.aspx?ID=8","Western Pacific")</f>
        <v>Western Pacific</v>
      </c>
      <c r="H89" t="s">
        <v>36</v>
      </c>
      <c r="I89" t="s">
        <v>33</v>
      </c>
      <c r="J89" t="s">
        <v>37</v>
      </c>
      <c r="K89" t="str">
        <f>HYPERLINK("https://ksn2.faa.gov/ajg/ajg-r/_layouts/userdisp.aspx?ID=8","Western Pacific Regional Human Resource Services Division")</f>
        <v>Western Pacific Regional Human Resource Services Division</v>
      </c>
      <c r="L89" t="s">
        <v>17</v>
      </c>
      <c r="N89" t="str" cm="1">
        <f t="array" ref="N89">_xlfn.IFS(D89=4,"D",D89=5,"E",D89=6,"F",D89=7,"G",D89=8,"H", D89=9, "I", D89=10, "J", D89=11, "K", D89=12, "L")</f>
        <v>G</v>
      </c>
      <c r="O89" t="str" cm="1">
        <f t="array" ref="O89">_xlfn.IFS(Table13[[#This Row],[FacilityType]]="Approach control", "2", Table13[[#This Row],[FacilityType]]="Tower and Approach Control", "3", Table13[[#This Row],[FacilityType]]="Combined Control Facility", "6", Table13[[#This Row],[FacilityType]]="Tower", "7", Table13[[#This Row],[FacilityType]]="Enroute Center", "8")</f>
        <v>3</v>
      </c>
      <c r="P89" t="str" cm="1">
        <f t="array" ref="P8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0" spans="1:16" x14ac:dyDescent="0.25">
      <c r="A90" t="s">
        <v>174</v>
      </c>
      <c r="B90" t="s">
        <v>536</v>
      </c>
      <c r="C90" t="s">
        <v>39</v>
      </c>
      <c r="D90" s="1">
        <v>5</v>
      </c>
      <c r="E90" s="1" t="s">
        <v>1033</v>
      </c>
      <c r="F90" s="1" t="s">
        <v>754</v>
      </c>
      <c r="G90" t="str">
        <f>HYPERLINK("https://ksn2.faa.gov/ajg/ajg-r/_layouts/userdisp.aspx?ID=8","Western Pacific")</f>
        <v>Western Pacific</v>
      </c>
      <c r="H90" t="s">
        <v>93</v>
      </c>
      <c r="I90" t="s">
        <v>15</v>
      </c>
      <c r="J90" t="s">
        <v>94</v>
      </c>
      <c r="K90" t="str">
        <f>HYPERLINK("https://ksn2.faa.gov/ajg/ajg-r/_layouts/userdisp.aspx?ID=8","Western Pacific Regional Human Resource Services Division")</f>
        <v>Western Pacific Regional Human Resource Services Division</v>
      </c>
      <c r="L90" t="s">
        <v>72</v>
      </c>
      <c r="N90" t="str" cm="1">
        <f t="array" ref="N90">_xlfn.IFS(D90=4,"D",D90=5,"E",D90=6,"F",D90=7,"G",D90=8,"H", D90=9, "I", D90=10, "J", D90=11, "K", D90=12, "L")</f>
        <v>E</v>
      </c>
      <c r="O90" t="str" cm="1">
        <f t="array" ref="O90">_xlfn.IFS(Table13[[#This Row],[FacilityType]]="Approach control", "2", Table13[[#This Row],[FacilityType]]="Tower and Approach Control", "3", Table13[[#This Row],[FacilityType]]="Combined Control Facility", "6", Table13[[#This Row],[FacilityType]]="Tower", "7", Table13[[#This Row],[FacilityType]]="Enroute Center", "8")</f>
        <v>7</v>
      </c>
      <c r="P90" t="str" cm="1">
        <f t="array" ref="P9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1" spans="1:16" x14ac:dyDescent="0.25">
      <c r="A91" t="s">
        <v>175</v>
      </c>
      <c r="B91" t="s">
        <v>537</v>
      </c>
      <c r="C91" t="s">
        <v>39</v>
      </c>
      <c r="D91" s="1">
        <v>4</v>
      </c>
      <c r="E91" s="1" t="s">
        <v>989</v>
      </c>
      <c r="F91" s="1" t="s">
        <v>760</v>
      </c>
      <c r="G91" t="str">
        <f>HYPERLINK("https://ksn2.faa.gov/ajg/ajg-r/_layouts/userdisp.aspx?ID=9","Great Lakes")</f>
        <v>Great Lakes</v>
      </c>
      <c r="H91" t="s">
        <v>51</v>
      </c>
      <c r="I91" t="s">
        <v>33</v>
      </c>
      <c r="J91" t="s">
        <v>52</v>
      </c>
      <c r="K91" t="str">
        <f>HYPERLINK("https://ksn2.faa.gov/ajg/ajg-r/_layouts/userdisp.aspx?ID=9","Great Lakes Regional Human Resource Services Division")</f>
        <v>Great Lakes Regional Human Resource Services Division</v>
      </c>
      <c r="L91" t="s">
        <v>62</v>
      </c>
      <c r="N91" t="str" cm="1">
        <f t="array" ref="N91">_xlfn.IFS(D91=4,"D",D91=5,"E",D91=6,"F",D91=7,"G",D91=8,"H", D91=9, "I", D91=10, "J", D91=11, "K", D91=12, "L")</f>
        <v>D</v>
      </c>
      <c r="O91" t="str" cm="1">
        <f t="array" ref="O91">_xlfn.IFS(Table13[[#This Row],[FacilityType]]="Approach control", "2", Table13[[#This Row],[FacilityType]]="Tower and Approach Control", "3", Table13[[#This Row],[FacilityType]]="Combined Control Facility", "6", Table13[[#This Row],[FacilityType]]="Tower", "7", Table13[[#This Row],[FacilityType]]="Enroute Center", "8")</f>
        <v>7</v>
      </c>
      <c r="P91" t="str" cm="1">
        <f t="array" ref="P9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92" spans="1:16" x14ac:dyDescent="0.25">
      <c r="A92" t="s">
        <v>176</v>
      </c>
      <c r="B92" t="s">
        <v>538</v>
      </c>
      <c r="C92" t="s">
        <v>28</v>
      </c>
      <c r="D92" s="1">
        <v>6</v>
      </c>
      <c r="E92" s="1" t="s">
        <v>449</v>
      </c>
      <c r="F92" s="1" t="s">
        <v>780</v>
      </c>
      <c r="G92" t="str">
        <f>HYPERLINK("https://ksn2.faa.gov/ajg/ajg-r/_layouts/userdisp.aspx?ID=7","Northwest Mountain")</f>
        <v>Northwest Mountain</v>
      </c>
      <c r="H92" t="s">
        <v>90</v>
      </c>
      <c r="I92" t="s">
        <v>15</v>
      </c>
      <c r="J92" t="s">
        <v>91</v>
      </c>
      <c r="K92" t="str">
        <f>HYPERLINK("https://ksn2.faa.gov/ajg/ajg-r/_layouts/userdisp.aspx?ID=7","Northwest Mountain Regional Human Resource Services Division")</f>
        <v>Northwest Mountain Regional Human Resource Services Division</v>
      </c>
      <c r="L92" t="s">
        <v>177</v>
      </c>
      <c r="N92" t="str" cm="1">
        <f t="array" ref="N92">_xlfn.IFS(D92=4,"D",D92=5,"E",D92=6,"F",D92=7,"G",D92=8,"H", D92=9, "I", D92=10, "J", D92=11, "K", D92=12, "L")</f>
        <v>F</v>
      </c>
      <c r="O92" t="str" cm="1">
        <f t="array" ref="O92">_xlfn.IFS(Table13[[#This Row],[FacilityType]]="Approach control", "2", Table13[[#This Row],[FacilityType]]="Tower and Approach Control", "3", Table13[[#This Row],[FacilityType]]="Combined Control Facility", "6", Table13[[#This Row],[FacilityType]]="Tower", "7", Table13[[#This Row],[FacilityType]]="Enroute Center", "8")</f>
        <v>3</v>
      </c>
      <c r="P92" t="str" cm="1">
        <f t="array" ref="P9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93" spans="1:16" x14ac:dyDescent="0.25">
      <c r="A93" t="s">
        <v>178</v>
      </c>
      <c r="B93" t="s">
        <v>539</v>
      </c>
      <c r="C93" t="s">
        <v>28</v>
      </c>
      <c r="D93" s="1">
        <v>5</v>
      </c>
      <c r="E93" s="1" t="s">
        <v>872</v>
      </c>
      <c r="F93" s="1" t="s">
        <v>761</v>
      </c>
      <c r="G93" t="str">
        <f>HYPERLINK("https://ksn2.faa.gov/ajg/ajg-r/_layouts/userdisp.aspx?ID=5","Southwest")</f>
        <v>Southwest</v>
      </c>
      <c r="H93" t="s">
        <v>137</v>
      </c>
      <c r="I93" t="s">
        <v>33</v>
      </c>
      <c r="J93" t="s">
        <v>138</v>
      </c>
      <c r="K93" t="str">
        <f>HYPERLINK("https://ksn2.faa.gov/ajg/ajg-r/_layouts/userdisp.aspx?ID=5","Southwest Regional Human Resource Services Division")</f>
        <v>Southwest Regional Human Resource Services Division</v>
      </c>
      <c r="L93" t="s">
        <v>85</v>
      </c>
      <c r="N93" t="str" cm="1">
        <f t="array" ref="N93">_xlfn.IFS(D93=4,"D",D93=5,"E",D93=6,"F",D93=7,"G",D93=8,"H", D93=9, "I", D93=10, "J", D93=11, "K", D93=12, "L")</f>
        <v>E</v>
      </c>
      <c r="O93" t="str" cm="1">
        <f t="array" ref="O93">_xlfn.IFS(Table13[[#This Row],[FacilityType]]="Approach control", "2", Table13[[#This Row],[FacilityType]]="Tower and Approach Control", "3", Table13[[#This Row],[FacilityType]]="Combined Control Facility", "6", Table13[[#This Row],[FacilityType]]="Tower", "7", Table13[[#This Row],[FacilityType]]="Enroute Center", "8")</f>
        <v>3</v>
      </c>
      <c r="P93" t="str" cm="1">
        <f t="array" ref="P9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94" spans="1:16" x14ac:dyDescent="0.25">
      <c r="A94" t="s">
        <v>179</v>
      </c>
      <c r="B94" t="s">
        <v>540</v>
      </c>
      <c r="C94" t="s">
        <v>39</v>
      </c>
      <c r="D94" s="1">
        <v>11</v>
      </c>
      <c r="E94" s="1" t="s">
        <v>990</v>
      </c>
      <c r="F94" s="1" t="s">
        <v>773</v>
      </c>
      <c r="G94" t="str">
        <f>HYPERLINK("https://ksn2.faa.gov/ajg/ajg-r/_layouts/userdisp.aspx?ID=4","Eastern")</f>
        <v>Eastern</v>
      </c>
      <c r="H94" t="s">
        <v>29</v>
      </c>
      <c r="I94" t="s">
        <v>21</v>
      </c>
      <c r="J94" t="s">
        <v>30</v>
      </c>
      <c r="K94" t="str">
        <f>HYPERLINK("https://ksn2.faa.gov/ajg/ajg-r/_layouts/userdisp.aspx?ID=4","Eastern Regional Human Resource Services Division")</f>
        <v>Eastern Regional Human Resource Services Division</v>
      </c>
      <c r="L94" t="s">
        <v>17</v>
      </c>
      <c r="N94" t="str" cm="1">
        <f t="array" ref="N94">_xlfn.IFS(D94=4,"D",D94=5,"E",D94=6,"F",D94=7,"G",D94=8,"H", D94=9, "I", D94=10, "J", D94=11, "K", D94=12, "L")</f>
        <v>K</v>
      </c>
      <c r="O94" t="str" cm="1">
        <f t="array" ref="O94">_xlfn.IFS(Table13[[#This Row],[FacilityType]]="Approach control", "2", Table13[[#This Row],[FacilityType]]="Tower and Approach Control", "3", Table13[[#This Row],[FacilityType]]="Combined Control Facility", "6", Table13[[#This Row],[FacilityType]]="Tower", "7", Table13[[#This Row],[FacilityType]]="Enroute Center", "8")</f>
        <v>7</v>
      </c>
      <c r="P94" t="str" cm="1">
        <f t="array" ref="P9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95" spans="1:16" x14ac:dyDescent="0.25">
      <c r="A95" t="s">
        <v>180</v>
      </c>
      <c r="B95" t="s">
        <v>181</v>
      </c>
      <c r="C95" t="s">
        <v>13</v>
      </c>
      <c r="D95" s="1">
        <v>11</v>
      </c>
      <c r="E95" s="1" t="s">
        <v>838</v>
      </c>
      <c r="F95" s="1" t="s">
        <v>776</v>
      </c>
      <c r="G95" t="str">
        <f>HYPERLINK("https://ksn2.faa.gov/ajg/ajg-r/_layouts/userdisp.aspx?ID=2","Southern")</f>
        <v>Southern</v>
      </c>
      <c r="H95" t="s">
        <v>121</v>
      </c>
      <c r="I95" t="s">
        <v>21</v>
      </c>
      <c r="J95" t="s">
        <v>122</v>
      </c>
      <c r="K95" t="str">
        <f>HYPERLINK("https://ksn2.faa.gov/ajg/ajg-r/_layouts/userdisp.aspx?ID=2","Southern Regional Human Resource Services Division")</f>
        <v>Southern Regional Human Resource Services Division</v>
      </c>
      <c r="L95" t="s">
        <v>17</v>
      </c>
      <c r="N95" t="str" cm="1">
        <f t="array" ref="N95">_xlfn.IFS(D95=4,"D",D95=5,"E",D95=6,"F",D95=7,"G",D95=8,"H", D95=9, "I", D95=10, "J", D95=11, "K", D95=12, "L")</f>
        <v>K</v>
      </c>
      <c r="O95" t="str" cm="1">
        <f t="array" ref="O95">_xlfn.IFS(Table13[[#This Row],[FacilityType]]="Approach control", "2", Table13[[#This Row],[FacilityType]]="Tower and Approach Control", "3", Table13[[#This Row],[FacilityType]]="Combined Control Facility", "6", Table13[[#This Row],[FacilityType]]="Tower", "7", Table13[[#This Row],[FacilityType]]="Enroute Center", "8")</f>
        <v>2</v>
      </c>
      <c r="P95" t="str" cm="1">
        <f t="array" ref="P9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96" spans="1:16" x14ac:dyDescent="0.25">
      <c r="A96" t="s">
        <v>182</v>
      </c>
      <c r="B96" t="s">
        <v>541</v>
      </c>
      <c r="C96" t="s">
        <v>28</v>
      </c>
      <c r="D96" s="1">
        <v>7</v>
      </c>
      <c r="E96" s="1" t="s">
        <v>873</v>
      </c>
      <c r="F96" s="1" t="s">
        <v>763</v>
      </c>
      <c r="G96" t="s">
        <v>1223</v>
      </c>
      <c r="H96" t="s">
        <v>14</v>
      </c>
      <c r="I96" t="s">
        <v>15</v>
      </c>
      <c r="J96" t="s">
        <v>16</v>
      </c>
      <c r="K96" t="str">
        <f>HYPERLINK("https://ksn2.faa.gov/ajg/ajg-r/_layouts/userdisp.aspx?ID=7","Northwest Mountain Regional Human Resource Services Division")</f>
        <v>Northwest Mountain Regional Human Resource Services Division</v>
      </c>
      <c r="L96" t="s">
        <v>183</v>
      </c>
      <c r="N96" t="str" cm="1">
        <f t="array" ref="N96">_xlfn.IFS(D96=4,"D",D96=5,"E",D96=6,"F",D96=7,"G",D96=8,"H", D96=9, "I", D96=10, "J", D96=11, "K", D96=12, "L")</f>
        <v>G</v>
      </c>
      <c r="O96" t="str" cm="1">
        <f t="array" ref="O96">_xlfn.IFS(Table13[[#This Row],[FacilityType]]="Approach control", "2", Table13[[#This Row],[FacilityType]]="Tower and Approach Control", "3", Table13[[#This Row],[FacilityType]]="Combined Control Facility", "6", Table13[[#This Row],[FacilityType]]="Tower", "7", Table13[[#This Row],[FacilityType]]="Enroute Center", "8")</f>
        <v>3</v>
      </c>
      <c r="P96" t="str" cm="1">
        <f t="array" ref="P9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97" spans="1:16" x14ac:dyDescent="0.25">
      <c r="A97" t="s">
        <v>184</v>
      </c>
      <c r="B97" t="s">
        <v>542</v>
      </c>
      <c r="C97" t="s">
        <v>28</v>
      </c>
      <c r="D97" s="1">
        <v>6</v>
      </c>
      <c r="E97" s="1" t="s">
        <v>874</v>
      </c>
      <c r="F97" s="1" t="s">
        <v>778</v>
      </c>
      <c r="G97" t="str">
        <f>HYPERLINK("https://ksn2.faa.gov/ajg/ajg-r/_layouts/userdisp.aspx?ID=9","Great Lakes")</f>
        <v>Great Lakes</v>
      </c>
      <c r="H97" t="s">
        <v>102</v>
      </c>
      <c r="I97" t="s">
        <v>33</v>
      </c>
      <c r="J97" t="s">
        <v>103</v>
      </c>
      <c r="K97" t="str">
        <f>HYPERLINK("https://ksn2.faa.gov/ajg/ajg-r/_layouts/userdisp.aspx?ID=9","Great Lakes Regional Human Resource Services Division")</f>
        <v>Great Lakes Regional Human Resource Services Division</v>
      </c>
      <c r="L97" t="s">
        <v>17</v>
      </c>
      <c r="N97" t="str" cm="1">
        <f t="array" ref="N97">_xlfn.IFS(D97=4,"D",D97=5,"E",D97=6,"F",D97=7,"G",D97=8,"H", D97=9, "I", D97=10, "J", D97=11, "K", D97=12, "L")</f>
        <v>F</v>
      </c>
      <c r="O97" t="str" cm="1">
        <f t="array" ref="O97">_xlfn.IFS(Table13[[#This Row],[FacilityType]]="Approach control", "2", Table13[[#This Row],[FacilityType]]="Tower and Approach Control", "3", Table13[[#This Row],[FacilityType]]="Combined Control Facility", "6", Table13[[#This Row],[FacilityType]]="Tower", "7", Table13[[#This Row],[FacilityType]]="Enroute Center", "8")</f>
        <v>3</v>
      </c>
      <c r="P97" t="str" cm="1">
        <f t="array" ref="P9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98" spans="1:16" x14ac:dyDescent="0.25">
      <c r="A98" t="s">
        <v>185</v>
      </c>
      <c r="B98" t="s">
        <v>543</v>
      </c>
      <c r="C98" t="s">
        <v>28</v>
      </c>
      <c r="D98" s="1">
        <v>7</v>
      </c>
      <c r="E98" s="1" t="s">
        <v>875</v>
      </c>
      <c r="F98" s="1" t="s">
        <v>754</v>
      </c>
      <c r="G98" t="str">
        <f>HYPERLINK("https://ksn2.faa.gov/ajg/ajg-r/_layouts/userdisp.aspx?ID=8","Western Pacific")</f>
        <v>Western Pacific</v>
      </c>
      <c r="H98" t="s">
        <v>68</v>
      </c>
      <c r="I98" t="s">
        <v>15</v>
      </c>
      <c r="J98" t="s">
        <v>69</v>
      </c>
      <c r="K98" t="str">
        <f>HYPERLINK("https://ksn2.faa.gov/ajg/ajg-r/_layouts/userdisp.aspx?ID=8","Western Pacific Regional Human Resource Services Division")</f>
        <v>Western Pacific Regional Human Resource Services Division</v>
      </c>
      <c r="L98" t="s">
        <v>17</v>
      </c>
      <c r="N98" t="str" cm="1">
        <f t="array" ref="N98">_xlfn.IFS(D98=4,"D",D98=5,"E",D98=6,"F",D98=7,"G",D98=8,"H", D98=9, "I", D98=10, "J", D98=11, "K", D98=12, "L")</f>
        <v>G</v>
      </c>
      <c r="O98" t="str" cm="1">
        <f t="array" ref="O98">_xlfn.IFS(Table13[[#This Row],[FacilityType]]="Approach control", "2", Table13[[#This Row],[FacilityType]]="Tower and Approach Control", "3", Table13[[#This Row],[FacilityType]]="Combined Control Facility", "6", Table13[[#This Row],[FacilityType]]="Tower", "7", Table13[[#This Row],[FacilityType]]="Enroute Center", "8")</f>
        <v>3</v>
      </c>
      <c r="P98" t="str" cm="1">
        <f t="array" ref="P9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99" spans="1:16" x14ac:dyDescent="0.25">
      <c r="A99" t="s">
        <v>186</v>
      </c>
      <c r="B99" t="s">
        <v>544</v>
      </c>
      <c r="C99" t="s">
        <v>28</v>
      </c>
      <c r="D99" s="1">
        <v>6</v>
      </c>
      <c r="E99" s="1" t="s">
        <v>876</v>
      </c>
      <c r="F99" s="1" t="s">
        <v>792</v>
      </c>
      <c r="G99" t="str">
        <f>HYPERLINK("https://ksn2.faa.gov/ajg/ajg-r/_layouts/userdisp.aspx?ID=4","Eastern")</f>
        <v>Eastern</v>
      </c>
      <c r="H99" t="s">
        <v>44</v>
      </c>
      <c r="I99" t="s">
        <v>21</v>
      </c>
      <c r="J99" t="s">
        <v>45</v>
      </c>
      <c r="K99" t="str">
        <f>HYPERLINK("https://ksn2.faa.gov/ajg/ajg-r/_layouts/userdisp.aspx?ID=4","Eastern Regional Human Resource Services Division")</f>
        <v>Eastern Regional Human Resource Services Division</v>
      </c>
      <c r="L99" t="s">
        <v>17</v>
      </c>
      <c r="N99" t="str" cm="1">
        <f t="array" ref="N99">_xlfn.IFS(D99=4,"D",D99=5,"E",D99=6,"F",D99=7,"G",D99=8,"H", D99=9, "I", D99=10, "J", D99=11, "K", D99=12, "L")</f>
        <v>F</v>
      </c>
      <c r="O99" t="str" cm="1">
        <f t="array" ref="O99">_xlfn.IFS(Table13[[#This Row],[FacilityType]]="Approach control", "2", Table13[[#This Row],[FacilityType]]="Tower and Approach Control", "3", Table13[[#This Row],[FacilityType]]="Combined Control Facility", "6", Table13[[#This Row],[FacilityType]]="Tower", "7", Table13[[#This Row],[FacilityType]]="Enroute Center", "8")</f>
        <v>3</v>
      </c>
      <c r="P99" t="str" cm="1">
        <f t="array" ref="P9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00" spans="1:16" x14ac:dyDescent="0.25">
      <c r="A100" t="s">
        <v>187</v>
      </c>
      <c r="B100" t="s">
        <v>545</v>
      </c>
      <c r="C100" t="s">
        <v>39</v>
      </c>
      <c r="D100" s="1">
        <v>6</v>
      </c>
      <c r="E100" s="1" t="s">
        <v>1034</v>
      </c>
      <c r="F100" s="1" t="s">
        <v>775</v>
      </c>
      <c r="G100" t="str">
        <f>HYPERLINK("https://ksn2.faa.gov/ajg/ajg-r/_layouts/userdisp.aspx?ID=9","Great Lakes")</f>
        <v>Great Lakes</v>
      </c>
      <c r="H100" t="s">
        <v>102</v>
      </c>
      <c r="I100" t="s">
        <v>33</v>
      </c>
      <c r="J100" t="s">
        <v>103</v>
      </c>
      <c r="K100" t="str">
        <f>HYPERLINK("https://ksn2.faa.gov/ajg/ajg-r/_layouts/userdisp.aspx?ID=9","Great Lakes Regional Human Resource Services Division")</f>
        <v>Great Lakes Regional Human Resource Services Division</v>
      </c>
      <c r="L100" t="s">
        <v>188</v>
      </c>
      <c r="N100" t="str" cm="1">
        <f t="array" ref="N100">_xlfn.IFS(D100=4,"D",D100=5,"E",D100=6,"F",D100=7,"G",D100=8,"H", D100=9, "I", D100=10, "J", D100=11, "K", D100=12, "L")</f>
        <v>F</v>
      </c>
      <c r="O100" t="str" cm="1">
        <f t="array" ref="O100">_xlfn.IFS(Table13[[#This Row],[FacilityType]]="Approach control", "2", Table13[[#This Row],[FacilityType]]="Tower and Approach Control", "3", Table13[[#This Row],[FacilityType]]="Combined Control Facility", "6", Table13[[#This Row],[FacilityType]]="Tower", "7", Table13[[#This Row],[FacilityType]]="Enroute Center", "8")</f>
        <v>7</v>
      </c>
      <c r="P100" t="str" cm="1">
        <f t="array" ref="P10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01" spans="1:16" x14ac:dyDescent="0.25">
      <c r="A101" t="s">
        <v>189</v>
      </c>
      <c r="B101" t="s">
        <v>546</v>
      </c>
      <c r="C101" t="s">
        <v>39</v>
      </c>
      <c r="D101" s="1">
        <v>8</v>
      </c>
      <c r="E101" s="1" t="s">
        <v>1035</v>
      </c>
      <c r="F101" s="1" t="s">
        <v>774</v>
      </c>
      <c r="G101" t="str">
        <f>HYPERLINK("https://ksn2.faa.gov/ajg/ajg-r/_layouts/userdisp.aspx?ID=8","Western Pacific")</f>
        <v>Western Pacific</v>
      </c>
      <c r="H101" t="s">
        <v>36</v>
      </c>
      <c r="I101" t="s">
        <v>33</v>
      </c>
      <c r="J101" t="s">
        <v>37</v>
      </c>
      <c r="K101" t="str">
        <f>HYPERLINK("https://ksn2.faa.gov/ajg/ajg-r/_layouts/userdisp.aspx?ID=8","Western Pacific Regional Human Resource Services Division")</f>
        <v>Western Pacific Regional Human Resource Services Division</v>
      </c>
      <c r="L101" t="s">
        <v>190</v>
      </c>
      <c r="N101" t="str" cm="1">
        <f t="array" ref="N101">_xlfn.IFS(D101=4,"D",D101=5,"E",D101=6,"F",D101=7,"G",D101=8,"H", D101=9, "I", D101=10, "J", D101=11, "K", D101=12, "L")</f>
        <v>H</v>
      </c>
      <c r="O101" t="str" cm="1">
        <f t="array" ref="O101">_xlfn.IFS(Table13[[#This Row],[FacilityType]]="Approach control", "2", Table13[[#This Row],[FacilityType]]="Tower and Approach Control", "3", Table13[[#This Row],[FacilityType]]="Combined Control Facility", "6", Table13[[#This Row],[FacilityType]]="Tower", "7", Table13[[#This Row],[FacilityType]]="Enroute Center", "8")</f>
        <v>7</v>
      </c>
      <c r="P101" t="str" cm="1">
        <f t="array" ref="P10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02" spans="1:16" x14ac:dyDescent="0.25">
      <c r="A102" t="s">
        <v>191</v>
      </c>
      <c r="B102" t="s">
        <v>547</v>
      </c>
      <c r="C102" t="s">
        <v>39</v>
      </c>
      <c r="D102" s="1">
        <v>8</v>
      </c>
      <c r="E102" s="1" t="s">
        <v>1036</v>
      </c>
      <c r="F102" s="1" t="s">
        <v>776</v>
      </c>
      <c r="G102" t="str">
        <f>HYPERLINK("https://ksn2.faa.gov/ajg/ajg-r/_layouts/userdisp.aspx?ID=2","Southern")</f>
        <v>Southern</v>
      </c>
      <c r="H102" t="s">
        <v>192</v>
      </c>
      <c r="I102" t="s">
        <v>21</v>
      </c>
      <c r="J102" t="s">
        <v>193</v>
      </c>
      <c r="K102" t="str">
        <f>HYPERLINK("https://ksn2.faa.gov/ajg/ajg-r/_layouts/userdisp.aspx?ID=2","Southern Regional Human Resource Services Division")</f>
        <v>Southern Regional Human Resource Services Division</v>
      </c>
      <c r="L102" t="s">
        <v>17</v>
      </c>
      <c r="N102" t="str" cm="1">
        <f t="array" ref="N102">_xlfn.IFS(D102=4,"D",D102=5,"E",D102=6,"F",D102=7,"G",D102=8,"H", D102=9, "I", D102=10, "J", D102=11, "K", D102=12, "L")</f>
        <v>H</v>
      </c>
      <c r="O102" t="str" cm="1">
        <f t="array" ref="O102">_xlfn.IFS(Table13[[#This Row],[FacilityType]]="Approach control", "2", Table13[[#This Row],[FacilityType]]="Tower and Approach Control", "3", Table13[[#This Row],[FacilityType]]="Combined Control Facility", "6", Table13[[#This Row],[FacilityType]]="Tower", "7", Table13[[#This Row],[FacilityType]]="Enroute Center", "8")</f>
        <v>7</v>
      </c>
      <c r="P102" t="str" cm="1">
        <f t="array" ref="P10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03" spans="1:16" x14ac:dyDescent="0.25">
      <c r="A103" t="s">
        <v>194</v>
      </c>
      <c r="B103" t="s">
        <v>548</v>
      </c>
      <c r="C103" t="s">
        <v>28</v>
      </c>
      <c r="D103" s="1">
        <v>5</v>
      </c>
      <c r="E103" s="1" t="s">
        <v>877</v>
      </c>
      <c r="F103" s="1" t="s">
        <v>756</v>
      </c>
      <c r="G103" t="str">
        <f>HYPERLINK("https://ksn2.faa.gov/ajg/ajg-r/_layouts/userdisp.aspx?ID=2","Southern")</f>
        <v>Southern</v>
      </c>
      <c r="H103" t="s">
        <v>121</v>
      </c>
      <c r="I103" t="s">
        <v>21</v>
      </c>
      <c r="J103" t="s">
        <v>122</v>
      </c>
      <c r="K103" t="str">
        <f>HYPERLINK("https://ksn2.faa.gov/ajg/ajg-r/_layouts/userdisp.aspx?ID=2","Southern Regional Human Resource Services Division")</f>
        <v>Southern Regional Human Resource Services Division</v>
      </c>
      <c r="L103" t="s">
        <v>147</v>
      </c>
      <c r="N103" t="str" cm="1">
        <f t="array" ref="N103">_xlfn.IFS(D103=4,"D",D103=5,"E",D103=6,"F",D103=7,"G",D103=8,"H", D103=9, "I", D103=10, "J", D103=11, "K", D103=12, "L")</f>
        <v>E</v>
      </c>
      <c r="O103" t="str" cm="1">
        <f t="array" ref="O103">_xlfn.IFS(Table13[[#This Row],[FacilityType]]="Approach control", "2", Table13[[#This Row],[FacilityType]]="Tower and Approach Control", "3", Table13[[#This Row],[FacilityType]]="Combined Control Facility", "6", Table13[[#This Row],[FacilityType]]="Tower", "7", Table13[[#This Row],[FacilityType]]="Enroute Center", "8")</f>
        <v>3</v>
      </c>
      <c r="P103" t="str" cm="1">
        <f t="array" ref="P10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04" spans="1:16" x14ac:dyDescent="0.25">
      <c r="A104" t="s">
        <v>195</v>
      </c>
      <c r="B104" t="s">
        <v>549</v>
      </c>
      <c r="C104" t="s">
        <v>39</v>
      </c>
      <c r="D104" s="1">
        <v>4</v>
      </c>
      <c r="E104" s="1" t="s">
        <v>991</v>
      </c>
      <c r="F104" s="1" t="s">
        <v>767</v>
      </c>
      <c r="G104" t="str">
        <f>HYPERLINK("https://ksn2.faa.gov/ajg/ajg-r/_layouts/userdisp.aspx?ID=9","Great Lakes")</f>
        <v>Great Lakes</v>
      </c>
      <c r="H104" t="s">
        <v>51</v>
      </c>
      <c r="I104" t="s">
        <v>33</v>
      </c>
      <c r="J104" t="s">
        <v>52</v>
      </c>
      <c r="K104" t="str">
        <f>HYPERLINK("https://ksn2.faa.gov/ajg/ajg-r/_layouts/userdisp.aspx?ID=9","Great Lakes Regional Human Resource Services Division")</f>
        <v>Great Lakes Regional Human Resource Services Division</v>
      </c>
      <c r="L104" t="s">
        <v>196</v>
      </c>
      <c r="N104" t="str" cm="1">
        <f t="array" ref="N104">_xlfn.IFS(D104=4,"D",D104=5,"E",D104=6,"F",D104=7,"G",D104=8,"H", D104=9, "I", D104=10, "J", D104=11, "K", D104=12, "L")</f>
        <v>D</v>
      </c>
      <c r="O104" t="str" cm="1">
        <f t="array" ref="O104">_xlfn.IFS(Table13[[#This Row],[FacilityType]]="Approach control", "2", Table13[[#This Row],[FacilityType]]="Tower and Approach Control", "3", Table13[[#This Row],[FacilityType]]="Combined Control Facility", "6", Table13[[#This Row],[FacilityType]]="Tower", "7", Table13[[#This Row],[FacilityType]]="Enroute Center", "8")</f>
        <v>7</v>
      </c>
      <c r="P104" t="str" cm="1">
        <f t="array" ref="P10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05" spans="1:16" x14ac:dyDescent="0.25">
      <c r="A105" t="s">
        <v>197</v>
      </c>
      <c r="B105" t="s">
        <v>550</v>
      </c>
      <c r="C105" t="s">
        <v>39</v>
      </c>
      <c r="D105" s="1">
        <v>7</v>
      </c>
      <c r="E105" s="1" t="s">
        <v>1037</v>
      </c>
      <c r="F105" s="1" t="s">
        <v>776</v>
      </c>
      <c r="G105" t="str">
        <f>HYPERLINK("https://ksn2.faa.gov/ajg/ajg-r/_layouts/userdisp.aspx?ID=2","Southern")</f>
        <v>Southern</v>
      </c>
      <c r="H105" t="s">
        <v>192</v>
      </c>
      <c r="I105" t="s">
        <v>21</v>
      </c>
      <c r="J105" t="s">
        <v>193</v>
      </c>
      <c r="K105" t="str">
        <f>HYPERLINK("https://ksn2.faa.gov/ajg/ajg-r/_layouts/userdisp.aspx?ID=2","Southern Regional Human Resource Services Division")</f>
        <v>Southern Regional Human Resource Services Division</v>
      </c>
      <c r="L105" t="s">
        <v>74</v>
      </c>
      <c r="N105" t="str" cm="1">
        <f t="array" ref="N105">_xlfn.IFS(D105=4,"D",D105=5,"E",D105=6,"F",D105=7,"G",D105=8,"H", D105=9, "I", D105=10, "J", D105=11, "K", D105=12, "L")</f>
        <v>G</v>
      </c>
      <c r="O105" t="str" cm="1">
        <f t="array" ref="O105">_xlfn.IFS(Table13[[#This Row],[FacilityType]]="Approach control", "2", Table13[[#This Row],[FacilityType]]="Tower and Approach Control", "3", Table13[[#This Row],[FacilityType]]="Combined Control Facility", "6", Table13[[#This Row],[FacilityType]]="Tower", "7", Table13[[#This Row],[FacilityType]]="Enroute Center", "8")</f>
        <v>7</v>
      </c>
      <c r="P105" t="str" cm="1">
        <f t="array" ref="P10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06" spans="1:16" x14ac:dyDescent="0.25">
      <c r="A106" t="s">
        <v>198</v>
      </c>
      <c r="B106" t="s">
        <v>551</v>
      </c>
      <c r="C106" t="s">
        <v>39</v>
      </c>
      <c r="D106" s="1">
        <v>7</v>
      </c>
      <c r="E106" s="1" t="s">
        <v>992</v>
      </c>
      <c r="F106" s="1" t="s">
        <v>777</v>
      </c>
      <c r="G106" t="str">
        <f>HYPERLINK("https://ksn2.faa.gov/ajg/ajg-r/_layouts/userdisp.aspx?ID=4","Eastern")</f>
        <v>Eastern</v>
      </c>
      <c r="H106" t="s">
        <v>29</v>
      </c>
      <c r="I106" t="s">
        <v>21</v>
      </c>
      <c r="J106" t="s">
        <v>30</v>
      </c>
      <c r="K106" t="str">
        <f>HYPERLINK("https://ksn2.faa.gov/ajg/ajg-r/_layouts/userdisp.aspx?ID=4","Eastern Regional Human Resource Services Division")</f>
        <v>Eastern Regional Human Resource Services Division</v>
      </c>
      <c r="L106" t="s">
        <v>88</v>
      </c>
      <c r="N106" t="str" cm="1">
        <f t="array" ref="N106">_xlfn.IFS(D106=4,"D",D106=5,"E",D106=6,"F",D106=7,"G",D106=8,"H", D106=9, "I", D106=10, "J", D106=11, "K", D106=12, "L")</f>
        <v>G</v>
      </c>
      <c r="O106" t="str" cm="1">
        <f t="array" ref="O106">_xlfn.IFS(Table13[[#This Row],[FacilityType]]="Approach control", "2", Table13[[#This Row],[FacilityType]]="Tower and Approach Control", "3", Table13[[#This Row],[FacilityType]]="Combined Control Facility", "6", Table13[[#This Row],[FacilityType]]="Tower", "7", Table13[[#This Row],[FacilityType]]="Enroute Center", "8")</f>
        <v>7</v>
      </c>
      <c r="P106" t="str" cm="1">
        <f t="array" ref="P10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07" spans="1:16" x14ac:dyDescent="0.25">
      <c r="A107" t="s">
        <v>199</v>
      </c>
      <c r="B107" t="s">
        <v>552</v>
      </c>
      <c r="C107" t="s">
        <v>28</v>
      </c>
      <c r="D107" s="1">
        <v>6</v>
      </c>
      <c r="E107" s="1" t="s">
        <v>919</v>
      </c>
      <c r="F107" s="1" t="s">
        <v>749</v>
      </c>
      <c r="G107" t="str">
        <f>HYPERLINK("https://ksn2.faa.gov/ajg/ajg-r/_layouts/userdisp.aspx?ID=9","Great Lakes")</f>
        <v>Great Lakes</v>
      </c>
      <c r="H107" t="s">
        <v>102</v>
      </c>
      <c r="I107" t="s">
        <v>33</v>
      </c>
      <c r="J107" t="s">
        <v>103</v>
      </c>
      <c r="K107" t="str">
        <f>HYPERLINK("https://ksn2.faa.gov/ajg/ajg-r/_layouts/userdisp.aspx?ID=9","Great Lakes Regional Human Resource Services Division")</f>
        <v>Great Lakes Regional Human Resource Services Division</v>
      </c>
      <c r="L107" t="s">
        <v>112</v>
      </c>
      <c r="N107" t="str" cm="1">
        <f t="array" ref="N107">_xlfn.IFS(D107=4,"D",D107=5,"E",D107=6,"F",D107=7,"G",D107=8,"H", D107=9, "I", D107=10, "J", D107=11, "K", D107=12, "L")</f>
        <v>F</v>
      </c>
      <c r="O107" t="str" cm="1">
        <f t="array" ref="O107">_xlfn.IFS(Table13[[#This Row],[FacilityType]]="Approach control", "2", Table13[[#This Row],[FacilityType]]="Tower and Approach Control", "3", Table13[[#This Row],[FacilityType]]="Combined Control Facility", "6", Table13[[#This Row],[FacilityType]]="Tower", "7", Table13[[#This Row],[FacilityType]]="Enroute Center", "8")</f>
        <v>3</v>
      </c>
      <c r="P107" t="str" cm="1">
        <f t="array" ref="P10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08" spans="1:16" x14ac:dyDescent="0.25">
      <c r="A108" t="s">
        <v>200</v>
      </c>
      <c r="B108" t="s">
        <v>553</v>
      </c>
      <c r="C108" t="s">
        <v>28</v>
      </c>
      <c r="D108" s="1">
        <v>7</v>
      </c>
      <c r="E108" s="1" t="s">
        <v>920</v>
      </c>
      <c r="F108" s="1" t="s">
        <v>800</v>
      </c>
      <c r="G108" t="str">
        <f>HYPERLINK("https://ksn2.faa.gov/ajg/ajg-r/_layouts/userdisp.aspx?ID=5","Southwest")</f>
        <v>Southwest</v>
      </c>
      <c r="H108" t="s">
        <v>106</v>
      </c>
      <c r="I108" t="s">
        <v>21</v>
      </c>
      <c r="J108" t="s">
        <v>107</v>
      </c>
      <c r="K108" t="str">
        <f>HYPERLINK("https://ksn2.faa.gov/ajg/ajg-r/_layouts/userdisp.aspx?ID=5","Southwest Regional Human Resource Services Division")</f>
        <v>Southwest Regional Human Resource Services Division</v>
      </c>
      <c r="L108" t="s">
        <v>201</v>
      </c>
      <c r="N108" t="str" cm="1">
        <f t="array" ref="N108">_xlfn.IFS(D108=4,"D",D108=5,"E",D108=6,"F",D108=7,"G",D108=8,"H", D108=9, "I", D108=10, "J", D108=11, "K", D108=12, "L")</f>
        <v>G</v>
      </c>
      <c r="O108" t="str" cm="1">
        <f t="array" ref="O108">_xlfn.IFS(Table13[[#This Row],[FacilityType]]="Approach control", "2", Table13[[#This Row],[FacilityType]]="Tower and Approach Control", "3", Table13[[#This Row],[FacilityType]]="Combined Control Facility", "6", Table13[[#This Row],[FacilityType]]="Tower", "7", Table13[[#This Row],[FacilityType]]="Enroute Center", "8")</f>
        <v>3</v>
      </c>
      <c r="P108" t="str" cm="1">
        <f t="array" ref="P10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09" spans="1:16" x14ac:dyDescent="0.25">
      <c r="A109" t="s">
        <v>202</v>
      </c>
      <c r="B109" t="s">
        <v>554</v>
      </c>
      <c r="C109" t="s">
        <v>39</v>
      </c>
      <c r="D109" s="1">
        <v>6</v>
      </c>
      <c r="E109" s="1" t="s">
        <v>34</v>
      </c>
      <c r="F109" s="1" t="s">
        <v>759</v>
      </c>
      <c r="G109" t="str">
        <f>HYPERLINK("https://ksn2.faa.gov/ajg/ajg-r/_layouts/userdisp.aspx?ID=5","Southwest")</f>
        <v>Southwest</v>
      </c>
      <c r="H109" t="s">
        <v>32</v>
      </c>
      <c r="I109" t="s">
        <v>33</v>
      </c>
      <c r="J109" t="s">
        <v>34</v>
      </c>
      <c r="K109" t="str">
        <f>HYPERLINK("https://ksn2.faa.gov/ajg/ajg-r/_layouts/userdisp.aspx?ID=5","Southwest Regional Human Resource Services Division")</f>
        <v>Southwest Regional Human Resource Services Division</v>
      </c>
      <c r="L109" t="s">
        <v>17</v>
      </c>
      <c r="N109" t="str" cm="1">
        <f t="array" ref="N109">_xlfn.IFS(D109=4,"D",D109=5,"E",D109=6,"F",D109=7,"G",D109=8,"H", D109=9, "I", D109=10, "J", D109=11, "K", D109=12, "L")</f>
        <v>F</v>
      </c>
      <c r="O109" t="str" cm="1">
        <f t="array" ref="O109">_xlfn.IFS(Table13[[#This Row],[FacilityType]]="Approach control", "2", Table13[[#This Row],[FacilityType]]="Tower and Approach Control", "3", Table13[[#This Row],[FacilityType]]="Combined Control Facility", "6", Table13[[#This Row],[FacilityType]]="Tower", "7", Table13[[#This Row],[FacilityType]]="Enroute Center", "8")</f>
        <v>7</v>
      </c>
      <c r="P109" t="str" cm="1">
        <f t="array" ref="P10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10" spans="1:16" x14ac:dyDescent="0.25">
      <c r="A110" t="s">
        <v>203</v>
      </c>
      <c r="B110" t="s">
        <v>555</v>
      </c>
      <c r="C110" t="s">
        <v>28</v>
      </c>
      <c r="D110" s="1">
        <v>5</v>
      </c>
      <c r="E110" s="1" t="s">
        <v>921</v>
      </c>
      <c r="F110" s="1" t="s">
        <v>761</v>
      </c>
      <c r="G110" t="str">
        <f>HYPERLINK("https://ksn2.faa.gov/ajg/ajg-r/_layouts/userdisp.aspx?ID=9","Great Lakes")</f>
        <v>Great Lakes</v>
      </c>
      <c r="H110" t="s">
        <v>57</v>
      </c>
      <c r="I110" t="s">
        <v>33</v>
      </c>
      <c r="J110" t="s">
        <v>58</v>
      </c>
      <c r="K110" t="str">
        <f>HYPERLINK("https://ksn2.faa.gov/ajg/ajg-r/_layouts/userdisp.aspx?ID=9","Great Lakes Regional Human Resource Services Division")</f>
        <v>Great Lakes Regional Human Resource Services Division</v>
      </c>
      <c r="L110" t="s">
        <v>17</v>
      </c>
      <c r="N110" t="str" cm="1">
        <f t="array" ref="N110">_xlfn.IFS(D110=4,"D",D110=5,"E",D110=6,"F",D110=7,"G",D110=8,"H", D110=9, "I", D110=10, "J", D110=11, "K", D110=12, "L")</f>
        <v>E</v>
      </c>
      <c r="O110" t="str" cm="1">
        <f t="array" ref="O110">_xlfn.IFS(Table13[[#This Row],[FacilityType]]="Approach control", "2", Table13[[#This Row],[FacilityType]]="Tower and Approach Control", "3", Table13[[#This Row],[FacilityType]]="Combined Control Facility", "6", Table13[[#This Row],[FacilityType]]="Tower", "7", Table13[[#This Row],[FacilityType]]="Enroute Center", "8")</f>
        <v>3</v>
      </c>
      <c r="P110" t="str" cm="1">
        <f t="array" ref="P1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1" spans="1:16" x14ac:dyDescent="0.25">
      <c r="A111" t="s">
        <v>204</v>
      </c>
      <c r="B111" t="s">
        <v>556</v>
      </c>
      <c r="C111" t="s">
        <v>39</v>
      </c>
      <c r="D111" s="1">
        <v>7</v>
      </c>
      <c r="E111" s="1" t="s">
        <v>1036</v>
      </c>
      <c r="F111" s="1" t="s">
        <v>776</v>
      </c>
      <c r="G111" t="str">
        <f>HYPERLINK("https://ksn2.faa.gov/ajg/ajg-r/_layouts/userdisp.aspx?ID=2","Southern")</f>
        <v>Southern</v>
      </c>
      <c r="H111" t="s">
        <v>192</v>
      </c>
      <c r="I111" t="s">
        <v>21</v>
      </c>
      <c r="J111" t="s">
        <v>193</v>
      </c>
      <c r="K111" t="str">
        <f>HYPERLINK("https://ksn2.faa.gov/ajg/ajg-r/_layouts/userdisp.aspx?ID=2","Southern Regional Human Resource Services Division")</f>
        <v>Southern Regional Human Resource Services Division</v>
      </c>
      <c r="L111" t="s">
        <v>17</v>
      </c>
      <c r="N111" t="str" cm="1">
        <f t="array" ref="N111">_xlfn.IFS(D111=4,"D",D111=5,"E",D111=6,"F",D111=7,"G",D111=8,"H", D111=9, "I", D111=10, "J", D111=11, "K", D111=12, "L")</f>
        <v>G</v>
      </c>
      <c r="O111" t="str" cm="1">
        <f t="array" ref="O111">_xlfn.IFS(Table13[[#This Row],[FacilityType]]="Approach control", "2", Table13[[#This Row],[FacilityType]]="Tower and Approach Control", "3", Table13[[#This Row],[FacilityType]]="Combined Control Facility", "6", Table13[[#This Row],[FacilityType]]="Tower", "7", Table13[[#This Row],[FacilityType]]="Enroute Center", "8")</f>
        <v>7</v>
      </c>
      <c r="P111" t="str" cm="1">
        <f t="array" ref="P1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12" spans="1:16" x14ac:dyDescent="0.25">
      <c r="A112" t="s">
        <v>205</v>
      </c>
      <c r="B112" t="s">
        <v>557</v>
      </c>
      <c r="C112" t="s">
        <v>39</v>
      </c>
      <c r="D112" s="1">
        <v>5</v>
      </c>
      <c r="E112" s="1" t="s">
        <v>1038</v>
      </c>
      <c r="F112" s="1" t="s">
        <v>774</v>
      </c>
      <c r="G112" t="str">
        <f>HYPERLINK("https://ksn2.faa.gov/ajg/ajg-r/_layouts/userdisp.aspx?ID=8","Western Pacific")</f>
        <v>Western Pacific</v>
      </c>
      <c r="H112" t="s">
        <v>93</v>
      </c>
      <c r="I112" t="s">
        <v>15</v>
      </c>
      <c r="J112" t="s">
        <v>94</v>
      </c>
      <c r="K112" t="str">
        <f>HYPERLINK("https://ksn2.faa.gov/ajg/ajg-r/_layouts/userdisp.aspx?ID=8","Western Pacific Regional Human Resource Services Division")</f>
        <v>Western Pacific Regional Human Resource Services Division</v>
      </c>
      <c r="L112" t="s">
        <v>206</v>
      </c>
      <c r="M112" t="s">
        <v>207</v>
      </c>
      <c r="N112" t="str" cm="1">
        <f t="array" ref="N112">_xlfn.IFS(D112=4,"D",D112=5,"E",D112=6,"F",D112=7,"G",D112=8,"H", D112=9, "I", D112=10, "J", D112=11, "K", D112=12, "L")</f>
        <v>E</v>
      </c>
      <c r="O112" t="str" cm="1">
        <f t="array" ref="O112">_xlfn.IFS(Table13[[#This Row],[FacilityType]]="Approach control", "2", Table13[[#This Row],[FacilityType]]="Tower and Approach Control", "3", Table13[[#This Row],[FacilityType]]="Combined Control Facility", "6", Table13[[#This Row],[FacilityType]]="Tower", "7", Table13[[#This Row],[FacilityType]]="Enroute Center", "8")</f>
        <v>7</v>
      </c>
      <c r="P112" t="str" cm="1">
        <f t="array" ref="P1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13" spans="1:16" x14ac:dyDescent="0.25">
      <c r="A113" t="s">
        <v>208</v>
      </c>
      <c r="B113" t="s">
        <v>558</v>
      </c>
      <c r="C113" t="s">
        <v>28</v>
      </c>
      <c r="D113" s="1">
        <v>7</v>
      </c>
      <c r="E113" s="1" t="s">
        <v>878</v>
      </c>
      <c r="F113" s="1" t="s">
        <v>771</v>
      </c>
      <c r="G113" t="str">
        <f>HYPERLINK("https://ksn2.faa.gov/ajg/ajg-r/_layouts/userdisp.aspx?ID=7","Northwest Mountain")</f>
        <v>Northwest Mountain</v>
      </c>
      <c r="H113" t="s">
        <v>90</v>
      </c>
      <c r="I113" t="s">
        <v>15</v>
      </c>
      <c r="J113" t="s">
        <v>91</v>
      </c>
      <c r="K113" t="str">
        <f>HYPERLINK("https://ksn2.faa.gov/ajg/ajg-r/_layouts/userdisp.aspx?ID=7","Northwest Mountain Regional Human Resource Services Division")</f>
        <v>Northwest Mountain Regional Human Resource Services Division</v>
      </c>
      <c r="L113" t="s">
        <v>17</v>
      </c>
      <c r="N113" t="str" cm="1">
        <f t="array" ref="N113">_xlfn.IFS(D113=4,"D",D113=5,"E",D113=6,"F",D113=7,"G",D113=8,"H", D113=9, "I", D113=10, "J", D113=11, "K", D113=12, "L")</f>
        <v>G</v>
      </c>
      <c r="O113" t="str" cm="1">
        <f t="array" ref="O113">_xlfn.IFS(Table13[[#This Row],[FacilityType]]="Approach control", "2", Table13[[#This Row],[FacilityType]]="Tower and Approach Control", "3", Table13[[#This Row],[FacilityType]]="Combined Control Facility", "6", Table13[[#This Row],[FacilityType]]="Tower", "7", Table13[[#This Row],[FacilityType]]="Enroute Center", "8")</f>
        <v>3</v>
      </c>
      <c r="P113" t="str" cm="1">
        <f t="array" ref="P1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14" spans="1:16" x14ac:dyDescent="0.25">
      <c r="A114" t="s">
        <v>209</v>
      </c>
      <c r="B114" t="s">
        <v>559</v>
      </c>
      <c r="C114" t="s">
        <v>39</v>
      </c>
      <c r="D114" s="1">
        <v>9</v>
      </c>
      <c r="E114" s="1" t="s">
        <v>1039</v>
      </c>
      <c r="F114" s="1" t="s">
        <v>778</v>
      </c>
      <c r="G114" t="str">
        <f>HYPERLINK("https://ksn2.faa.gov/ajg/ajg-r/_layouts/userdisp.aspx?ID=9","Great Lakes")</f>
        <v>Great Lakes</v>
      </c>
      <c r="H114" t="s">
        <v>102</v>
      </c>
      <c r="I114" t="s">
        <v>33</v>
      </c>
      <c r="J114" t="s">
        <v>103</v>
      </c>
      <c r="K114" t="str">
        <f>HYPERLINK("https://ksn2.faa.gov/ajg/ajg-r/_layouts/userdisp.aspx?ID=9","Great Lakes Regional Human Resource Services Division")</f>
        <v>Great Lakes Regional Human Resource Services Division</v>
      </c>
      <c r="L114" t="s">
        <v>177</v>
      </c>
      <c r="N114" t="str" cm="1">
        <f t="array" ref="N114">_xlfn.IFS(D114=4,"D",D114=5,"E",D114=6,"F",D114=7,"G",D114=8,"H", D114=9, "I", D114=10, "J", D114=11, "K", D114=12, "L")</f>
        <v>I</v>
      </c>
      <c r="O114" t="str" cm="1">
        <f t="array" ref="O114">_xlfn.IFS(Table13[[#This Row],[FacilityType]]="Approach control", "2", Table13[[#This Row],[FacilityType]]="Tower and Approach Control", "3", Table13[[#This Row],[FacilityType]]="Combined Control Facility", "6", Table13[[#This Row],[FacilityType]]="Tower", "7", Table13[[#This Row],[FacilityType]]="Enroute Center", "8")</f>
        <v>7</v>
      </c>
      <c r="P114" t="str" cm="1">
        <f t="array" ref="P1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5" spans="1:16" x14ac:dyDescent="0.25">
      <c r="A115" t="s">
        <v>210</v>
      </c>
      <c r="B115" t="s">
        <v>560</v>
      </c>
      <c r="C115" t="s">
        <v>28</v>
      </c>
      <c r="D115" s="1">
        <v>6</v>
      </c>
      <c r="E115" s="1" t="s">
        <v>879</v>
      </c>
      <c r="F115" s="1" t="s">
        <v>759</v>
      </c>
      <c r="G115" t="str">
        <f>HYPERLINK("https://ksn2.faa.gov/ajg/ajg-r/_layouts/userdisp.aspx?ID=5","Southwest")</f>
        <v>Southwest</v>
      </c>
      <c r="H115" t="s">
        <v>32</v>
      </c>
      <c r="I115" t="s">
        <v>33</v>
      </c>
      <c r="J115" t="s">
        <v>34</v>
      </c>
      <c r="K115" t="str">
        <f>HYPERLINK("https://ksn2.faa.gov/ajg/ajg-r/_layouts/userdisp.aspx?ID=5","Southwest Regional Human Resource Services Division")</f>
        <v>Southwest Regional Human Resource Services Division</v>
      </c>
      <c r="L115" t="s">
        <v>47</v>
      </c>
      <c r="N115" t="str" cm="1">
        <f t="array" ref="N115">_xlfn.IFS(D115=4,"D",D115=5,"E",D115=6,"F",D115=7,"G",D115=8,"H", D115=9, "I", D115=10, "J", D115=11, "K", D115=12, "L")</f>
        <v>F</v>
      </c>
      <c r="O115" t="str" cm="1">
        <f t="array" ref="O115">_xlfn.IFS(Table13[[#This Row],[FacilityType]]="Approach control", "2", Table13[[#This Row],[FacilityType]]="Tower and Approach Control", "3", Table13[[#This Row],[FacilityType]]="Combined Control Facility", "6", Table13[[#This Row],[FacilityType]]="Tower", "7", Table13[[#This Row],[FacilityType]]="Enroute Center", "8")</f>
        <v>3</v>
      </c>
      <c r="P115" t="str" cm="1">
        <f t="array" ref="P1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16" spans="1:16" x14ac:dyDescent="0.25">
      <c r="A116" t="s">
        <v>211</v>
      </c>
      <c r="B116" t="s">
        <v>561</v>
      </c>
      <c r="C116" t="s">
        <v>28</v>
      </c>
      <c r="D116" s="1">
        <v>7</v>
      </c>
      <c r="E116" s="1" t="s">
        <v>880</v>
      </c>
      <c r="F116" s="1" t="s">
        <v>801</v>
      </c>
      <c r="G116" t="str">
        <f>HYPERLINK("https://ksn2.faa.gov/ajg/ajg-r/_layouts/userdisp.aspx?ID=2","Southern")</f>
        <v>Southern</v>
      </c>
      <c r="H116" t="s">
        <v>79</v>
      </c>
      <c r="I116" t="s">
        <v>33</v>
      </c>
      <c r="J116" t="s">
        <v>80</v>
      </c>
      <c r="K116" t="str">
        <f>HYPERLINK("https://ksn2.faa.gov/ajg/ajg-r/_layouts/userdisp.aspx?ID=2","Southern Regional Human Resource Services Division")</f>
        <v>Southern Regional Human Resource Services Division</v>
      </c>
      <c r="L116" t="s">
        <v>85</v>
      </c>
      <c r="N116" t="str" cm="1">
        <f t="array" ref="N116">_xlfn.IFS(D116=4,"D",D116=5,"E",D116=6,"F",D116=7,"G",D116=8,"H", D116=9, "I", D116=10, "J", D116=11, "K", D116=12, "L")</f>
        <v>G</v>
      </c>
      <c r="O116" t="str" cm="1">
        <f t="array" ref="O116">_xlfn.IFS(Table13[[#This Row],[FacilityType]]="Approach control", "2", Table13[[#This Row],[FacilityType]]="Tower and Approach Control", "3", Table13[[#This Row],[FacilityType]]="Combined Control Facility", "6", Table13[[#This Row],[FacilityType]]="Tower", "7", Table13[[#This Row],[FacilityType]]="Enroute Center", "8")</f>
        <v>3</v>
      </c>
      <c r="P116" t="str" cm="1">
        <f t="array" ref="P11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17" spans="1:16" x14ac:dyDescent="0.25">
      <c r="A117" t="s">
        <v>212</v>
      </c>
      <c r="B117" t="s">
        <v>562</v>
      </c>
      <c r="C117" t="s">
        <v>28</v>
      </c>
      <c r="D117" s="1">
        <v>6</v>
      </c>
      <c r="E117" s="1" t="s">
        <v>922</v>
      </c>
      <c r="F117" s="1" t="s">
        <v>802</v>
      </c>
      <c r="G117" t="str">
        <f>HYPERLINK("https://ksn2.faa.gov/ajg/ajg-r/_layouts/userdisp.aspx?ID=9","Great Lakes")</f>
        <v>Great Lakes</v>
      </c>
      <c r="H117" t="s">
        <v>102</v>
      </c>
      <c r="I117" t="s">
        <v>33</v>
      </c>
      <c r="J117" t="s">
        <v>103</v>
      </c>
      <c r="K117" t="str">
        <f>HYPERLINK("https://ksn2.faa.gov/ajg/ajg-r/_layouts/userdisp.aspx?ID=9","Great Lakes Regional Human Resource Services Division")</f>
        <v>Great Lakes Regional Human Resource Services Division</v>
      </c>
      <c r="L117" t="s">
        <v>213</v>
      </c>
      <c r="N117" t="str" cm="1">
        <f t="array" ref="N117">_xlfn.IFS(D117=4,"D",D117=5,"E",D117=6,"F",D117=7,"G",D117=8,"H", D117=9, "I", D117=10, "J", D117=11, "K", D117=12, "L")</f>
        <v>F</v>
      </c>
      <c r="O117" t="str" cm="1">
        <f t="array" ref="O117">_xlfn.IFS(Table13[[#This Row],[FacilityType]]="Approach control", "2", Table13[[#This Row],[FacilityType]]="Tower and Approach Control", "3", Table13[[#This Row],[FacilityType]]="Combined Control Facility", "6", Table13[[#This Row],[FacilityType]]="Tower", "7", Table13[[#This Row],[FacilityType]]="Enroute Center", "8")</f>
        <v>3</v>
      </c>
      <c r="P117" t="str" cm="1">
        <f t="array" ref="P11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8" spans="1:16" x14ac:dyDescent="0.25">
      <c r="A118" t="s">
        <v>214</v>
      </c>
      <c r="B118" t="s">
        <v>563</v>
      </c>
      <c r="C118" t="s">
        <v>39</v>
      </c>
      <c r="D118" s="1">
        <v>5</v>
      </c>
      <c r="E118" s="1" t="s">
        <v>1040</v>
      </c>
      <c r="F118" s="1" t="s">
        <v>767</v>
      </c>
      <c r="G118" t="str">
        <f>HYPERLINK("https://ksn2.faa.gov/ajg/ajg-r/_layouts/userdisp.aspx?ID=9","Great Lakes")</f>
        <v>Great Lakes</v>
      </c>
      <c r="H118" t="s">
        <v>57</v>
      </c>
      <c r="I118" t="s">
        <v>33</v>
      </c>
      <c r="J118" t="s">
        <v>58</v>
      </c>
      <c r="K118" t="str">
        <f>HYPERLINK("https://ksn2.faa.gov/ajg/ajg-r/_layouts/userdisp.aspx?ID=9","Great Lakes Regional Human Resource Services Division")</f>
        <v>Great Lakes Regional Human Resource Services Division</v>
      </c>
      <c r="L118" t="s">
        <v>114</v>
      </c>
      <c r="N118" t="str" cm="1">
        <f t="array" ref="N118">_xlfn.IFS(D118=4,"D",D118=5,"E",D118=6,"F",D118=7,"G",D118=8,"H", D118=9, "I", D118=10, "J", D118=11, "K", D118=12, "L")</f>
        <v>E</v>
      </c>
      <c r="O118" t="str" cm="1">
        <f t="array" ref="O118">_xlfn.IFS(Table13[[#This Row],[FacilityType]]="Approach control", "2", Table13[[#This Row],[FacilityType]]="Tower and Approach Control", "3", Table13[[#This Row],[FacilityType]]="Combined Control Facility", "6", Table13[[#This Row],[FacilityType]]="Tower", "7", Table13[[#This Row],[FacilityType]]="Enroute Center", "8")</f>
        <v>7</v>
      </c>
      <c r="P118" t="str" cm="1">
        <f t="array" ref="P11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19" spans="1:16" x14ac:dyDescent="0.25">
      <c r="A119" t="s">
        <v>215</v>
      </c>
      <c r="B119" t="s">
        <v>564</v>
      </c>
      <c r="C119" t="s">
        <v>28</v>
      </c>
      <c r="D119" s="1">
        <v>7</v>
      </c>
      <c r="E119" s="1" t="s">
        <v>881</v>
      </c>
      <c r="F119" s="1" t="s">
        <v>792</v>
      </c>
      <c r="G119" t="str">
        <f>HYPERLINK("https://ksn2.faa.gov/ajg/ajg-r/_layouts/userdisp.aspx?ID=2","Southern")</f>
        <v>Southern</v>
      </c>
      <c r="H119" t="s">
        <v>20</v>
      </c>
      <c r="I119" t="s">
        <v>21</v>
      </c>
      <c r="J119" t="s">
        <v>22</v>
      </c>
      <c r="K119" t="str">
        <f>HYPERLINK("https://ksn2.faa.gov/ajg/ajg-r/_layouts/userdisp.aspx?ID=2","Southern Regional Human Resource Services Division")</f>
        <v>Southern Regional Human Resource Services Division</v>
      </c>
      <c r="L119" t="s">
        <v>17</v>
      </c>
      <c r="N119" t="str" cm="1">
        <f t="array" ref="N119">_xlfn.IFS(D119=4,"D",D119=5,"E",D119=6,"F",D119=7,"G",D119=8,"H", D119=9, "I", D119=10, "J", D119=11, "K", D119=12, "L")</f>
        <v>G</v>
      </c>
      <c r="O119" t="str" cm="1">
        <f t="array" ref="O119">_xlfn.IFS(Table13[[#This Row],[FacilityType]]="Approach control", "2", Table13[[#This Row],[FacilityType]]="Tower and Approach Control", "3", Table13[[#This Row],[FacilityType]]="Combined Control Facility", "6", Table13[[#This Row],[FacilityType]]="Tower", "7", Table13[[#This Row],[FacilityType]]="Enroute Center", "8")</f>
        <v>3</v>
      </c>
      <c r="P119" t="str" cm="1">
        <f t="array" ref="P11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20" spans="1:16" x14ac:dyDescent="0.25">
      <c r="A120" t="s">
        <v>216</v>
      </c>
      <c r="B120" t="s">
        <v>565</v>
      </c>
      <c r="C120" t="s">
        <v>28</v>
      </c>
      <c r="D120" s="1">
        <v>7</v>
      </c>
      <c r="E120" s="1" t="s">
        <v>882</v>
      </c>
      <c r="F120" s="1" t="s">
        <v>756</v>
      </c>
      <c r="G120" t="str">
        <f>HYPERLINK("https://ksn2.faa.gov/ajg/ajg-r/_layouts/userdisp.aspx?ID=2","Southern")</f>
        <v>Southern</v>
      </c>
      <c r="H120" t="s">
        <v>20</v>
      </c>
      <c r="I120" t="s">
        <v>21</v>
      </c>
      <c r="J120" t="s">
        <v>22</v>
      </c>
      <c r="K120" t="str">
        <f>HYPERLINK("https://ksn2.faa.gov/ajg/ajg-r/_layouts/userdisp.aspx?ID=2","Southern Regional Human Resource Services Division")</f>
        <v>Southern Regional Human Resource Services Division</v>
      </c>
      <c r="L120" t="s">
        <v>217</v>
      </c>
      <c r="N120" t="str" cm="1">
        <f t="array" ref="N120">_xlfn.IFS(D120=4,"D",D120=5,"E",D120=6,"F",D120=7,"G",D120=8,"H", D120=9, "I", D120=10, "J", D120=11, "K", D120=12, "L")</f>
        <v>G</v>
      </c>
      <c r="O120" t="str" cm="1">
        <f t="array" ref="O120">_xlfn.IFS(Table13[[#This Row],[FacilityType]]="Approach control", "2", Table13[[#This Row],[FacilityType]]="Tower and Approach Control", "3", Table13[[#This Row],[FacilityType]]="Combined Control Facility", "6", Table13[[#This Row],[FacilityType]]="Tower", "7", Table13[[#This Row],[FacilityType]]="Enroute Center", "8")</f>
        <v>3</v>
      </c>
      <c r="P120" t="str" cm="1">
        <f t="array" ref="P12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21" spans="1:16" x14ac:dyDescent="0.25">
      <c r="A121" t="s">
        <v>218</v>
      </c>
      <c r="B121" t="s">
        <v>566</v>
      </c>
      <c r="C121" t="s">
        <v>28</v>
      </c>
      <c r="D121" s="1">
        <v>5</v>
      </c>
      <c r="E121" s="1" t="s">
        <v>923</v>
      </c>
      <c r="F121" s="1" t="s">
        <v>795</v>
      </c>
      <c r="G121" t="str">
        <f>HYPERLINK("https://ksn2.faa.gov/ajg/ajg-r/_layouts/userdisp.aspx?ID=7","Northwest Mountain")</f>
        <v>Northwest Mountain</v>
      </c>
      <c r="H121" t="s">
        <v>99</v>
      </c>
      <c r="I121" t="s">
        <v>15</v>
      </c>
      <c r="J121" t="s">
        <v>100</v>
      </c>
      <c r="K121" t="str">
        <f>HYPERLINK("https://ksn2.faa.gov/ajg/ajg-r/_layouts/userdisp.aspx?ID=7","Northwest Mountain Regional Human Resource Services Division")</f>
        <v>Northwest Mountain Regional Human Resource Services Division</v>
      </c>
      <c r="L121" t="s">
        <v>17</v>
      </c>
      <c r="N121" t="str" cm="1">
        <f t="array" ref="N121">_xlfn.IFS(D121=4,"D",D121=5,"E",D121=6,"F",D121=7,"G",D121=8,"H", D121=9, "I", D121=10, "J", D121=11, "K", D121=12, "L")</f>
        <v>E</v>
      </c>
      <c r="O121" t="str" cm="1">
        <f t="array" ref="O121">_xlfn.IFS(Table13[[#This Row],[FacilityType]]="Approach control", "2", Table13[[#This Row],[FacilityType]]="Tower and Approach Control", "3", Table13[[#This Row],[FacilityType]]="Combined Control Facility", "6", Table13[[#This Row],[FacilityType]]="Tower", "7", Table13[[#This Row],[FacilityType]]="Enroute Center", "8")</f>
        <v>3</v>
      </c>
      <c r="P121" t="str" cm="1">
        <f t="array" ref="P12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22" spans="1:16" x14ac:dyDescent="0.25">
      <c r="A122" t="s">
        <v>61</v>
      </c>
      <c r="B122" t="s">
        <v>219</v>
      </c>
      <c r="C122" t="s">
        <v>220</v>
      </c>
      <c r="D122" s="1">
        <v>11</v>
      </c>
      <c r="E122" s="1" t="s">
        <v>830</v>
      </c>
      <c r="F122" s="1" t="s">
        <v>787</v>
      </c>
      <c r="G122" t="str">
        <f>HYPERLINK("https://ksn2.faa.gov/ajg/ajg-r/_layouts/userdisp.aspx?ID=8","Western Pacific")</f>
        <v>Western Pacific</v>
      </c>
      <c r="H122" t="s">
        <v>61</v>
      </c>
      <c r="I122" t="s">
        <v>15</v>
      </c>
      <c r="J122" t="s">
        <v>221</v>
      </c>
      <c r="K122" t="str">
        <f>HYPERLINK("https://ksn2.faa.gov/ajg/ajg-r/_layouts/userdisp.aspx?ID=8","Western Pacific Regional Human Resource Services Division")</f>
        <v>Western Pacific Regional Human Resource Services Division</v>
      </c>
      <c r="L122" t="s">
        <v>17</v>
      </c>
      <c r="N122" t="str" cm="1">
        <f t="array" ref="N122">_xlfn.IFS(D122=4,"D",D122=5,"E",D122=6,"F",D122=7,"G",D122=8,"H", D122=9, "I", D122=10, "J", D122=11, "K", D122=12, "L")</f>
        <v>K</v>
      </c>
      <c r="O122" t="str" cm="1">
        <f t="array" ref="O122">_xlfn.IFS(Table13[[#This Row],[FacilityType]]="Approach control", "2", Table13[[#This Row],[FacilityType]]="Tower and Approach Control", "3", Table13[[#This Row],[FacilityType]]="Combined Control Facility", "6", Table13[[#This Row],[FacilityType]]="Tower", "7", Table13[[#This Row],[FacilityType]]="Enroute Center", "8")</f>
        <v>6</v>
      </c>
      <c r="P122" t="str" cm="1">
        <f t="array" ref="P12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23" spans="1:16" x14ac:dyDescent="0.25">
      <c r="A123" t="s">
        <v>222</v>
      </c>
      <c r="B123" t="s">
        <v>567</v>
      </c>
      <c r="C123" t="s">
        <v>39</v>
      </c>
      <c r="D123" s="1">
        <v>5</v>
      </c>
      <c r="E123" s="1" t="s">
        <v>993</v>
      </c>
      <c r="F123" s="1" t="s">
        <v>779</v>
      </c>
      <c r="G123" t="str">
        <f>HYPERLINK("https://ksn2.faa.gov/ajg/ajg-r/_layouts/userdisp.aspx?ID=4","Eastern")</f>
        <v>Eastern</v>
      </c>
      <c r="H123" t="s">
        <v>44</v>
      </c>
      <c r="I123" t="s">
        <v>21</v>
      </c>
      <c r="J123" t="s">
        <v>45</v>
      </c>
      <c r="K123" t="str">
        <f>HYPERLINK("https://ksn2.faa.gov/ajg/ajg-r/_layouts/userdisp.aspx?ID=4","Eastern Regional Human Resource Services Division")</f>
        <v>Eastern Regional Human Resource Services Division</v>
      </c>
      <c r="L123" t="s">
        <v>223</v>
      </c>
      <c r="N123" t="str" cm="1">
        <f t="array" ref="N123">_xlfn.IFS(D123=4,"D",D123=5,"E",D123=6,"F",D123=7,"G",D123=8,"H", D123=9, "I", D123=10, "J", D123=11, "K", D123=12, "L")</f>
        <v>E</v>
      </c>
      <c r="O123" t="str" cm="1">
        <f t="array" ref="O123">_xlfn.IFS(Table13[[#This Row],[FacilityType]]="Approach control", "2", Table13[[#This Row],[FacilityType]]="Tower and Approach Control", "3", Table13[[#This Row],[FacilityType]]="Combined Control Facility", "6", Table13[[#This Row],[FacilityType]]="Tower", "7", Table13[[#This Row],[FacilityType]]="Enroute Center", "8")</f>
        <v>7</v>
      </c>
      <c r="P123" t="str" cm="1">
        <f t="array" ref="P12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24" spans="1:16" x14ac:dyDescent="0.25">
      <c r="A124" t="s">
        <v>224</v>
      </c>
      <c r="B124" t="s">
        <v>568</v>
      </c>
      <c r="C124" t="s">
        <v>39</v>
      </c>
      <c r="D124" s="1">
        <v>7</v>
      </c>
      <c r="E124" s="1" t="s">
        <v>994</v>
      </c>
      <c r="F124" s="1" t="s">
        <v>780</v>
      </c>
      <c r="G124" t="str">
        <f>HYPERLINK("https://ksn2.faa.gov/ajg/ajg-r/_layouts/userdisp.aspx?ID=7","Northwest Mountain")</f>
        <v>Northwest Mountain</v>
      </c>
      <c r="H124" t="s">
        <v>90</v>
      </c>
      <c r="I124" t="s">
        <v>15</v>
      </c>
      <c r="J124" t="s">
        <v>91</v>
      </c>
      <c r="K124" t="str">
        <f>HYPERLINK("https://ksn2.faa.gov/ajg/ajg-r/_layouts/userdisp.aspx?ID=7","Northwest Mountain Regional Human Resource Services Division")</f>
        <v>Northwest Mountain Regional Human Resource Services Division</v>
      </c>
      <c r="L124" t="s">
        <v>47</v>
      </c>
      <c r="N124" t="str" cm="1">
        <f t="array" ref="N124">_xlfn.IFS(D124=4,"D",D124=5,"E",D124=6,"F",D124=7,"G",D124=8,"H", D124=9, "I", D124=10, "J", D124=11, "K", D124=12, "L")</f>
        <v>G</v>
      </c>
      <c r="O124" t="str" cm="1">
        <f t="array" ref="O124">_xlfn.IFS(Table13[[#This Row],[FacilityType]]="Approach control", "2", Table13[[#This Row],[FacilityType]]="Tower and Approach Control", "3", Table13[[#This Row],[FacilityType]]="Combined Control Facility", "6", Table13[[#This Row],[FacilityType]]="Tower", "7", Table13[[#This Row],[FacilityType]]="Enroute Center", "8")</f>
        <v>7</v>
      </c>
      <c r="P124" t="str" cm="1">
        <f t="array" ref="P12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25" spans="1:16" x14ac:dyDescent="0.25">
      <c r="A125" t="s">
        <v>225</v>
      </c>
      <c r="B125" t="s">
        <v>569</v>
      </c>
      <c r="C125" t="s">
        <v>28</v>
      </c>
      <c r="D125" s="1">
        <v>5</v>
      </c>
      <c r="E125" s="1" t="s">
        <v>883</v>
      </c>
      <c r="F125" s="1" t="s">
        <v>795</v>
      </c>
      <c r="G125" t="str">
        <f>HYPERLINK("https://ksn2.faa.gov/ajg/ajg-r/_layouts/userdisp.aspx?ID=7","Northwest Mountain")</f>
        <v>Northwest Mountain</v>
      </c>
      <c r="H125" t="s">
        <v>99</v>
      </c>
      <c r="I125" t="s">
        <v>15</v>
      </c>
      <c r="J125" t="s">
        <v>100</v>
      </c>
      <c r="K125" t="str">
        <f>HYPERLINK("https://ksn2.faa.gov/ajg/ajg-r/_layouts/userdisp.aspx?ID=7","Northwest Mountain Regional Human Resource Services Division")</f>
        <v>Northwest Mountain Regional Human Resource Services Division</v>
      </c>
      <c r="L125" t="s">
        <v>47</v>
      </c>
      <c r="N125" t="str" cm="1">
        <f t="array" ref="N125">_xlfn.IFS(D125=4,"D",D125=5,"E",D125=6,"F",D125=7,"G",D125=8,"H", D125=9, "I", D125=10, "J", D125=11, "K", D125=12, "L")</f>
        <v>E</v>
      </c>
      <c r="O125" t="str" cm="1">
        <f t="array" ref="O125">_xlfn.IFS(Table13[[#This Row],[FacilityType]]="Approach control", "2", Table13[[#This Row],[FacilityType]]="Tower and Approach Control", "3", Table13[[#This Row],[FacilityType]]="Combined Control Facility", "6", Table13[[#This Row],[FacilityType]]="Tower", "7", Table13[[#This Row],[FacilityType]]="Enroute Center", "8")</f>
        <v>3</v>
      </c>
      <c r="P125" t="str" cm="1">
        <f t="array" ref="P12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26" spans="1:16" x14ac:dyDescent="0.25">
      <c r="A126" t="s">
        <v>226</v>
      </c>
      <c r="B126" t="s">
        <v>570</v>
      </c>
      <c r="C126" t="s">
        <v>39</v>
      </c>
      <c r="D126" s="1">
        <v>8</v>
      </c>
      <c r="E126" s="1" t="s">
        <v>80</v>
      </c>
      <c r="F126" s="1" t="s">
        <v>759</v>
      </c>
      <c r="G126" t="str">
        <f>HYPERLINK("https://ksn2.faa.gov/ajg/ajg-r/_layouts/userdisp.aspx?ID=2","Southern")</f>
        <v>Southern</v>
      </c>
      <c r="H126" t="s">
        <v>79</v>
      </c>
      <c r="I126" t="s">
        <v>33</v>
      </c>
      <c r="J126" t="s">
        <v>80</v>
      </c>
      <c r="K126" t="str">
        <f>HYPERLINK("https://ksn2.faa.gov/ajg/ajg-r/_layouts/userdisp.aspx?ID=2","Southern Regional Human Resource Services Division")</f>
        <v>Southern Regional Human Resource Services Division</v>
      </c>
      <c r="L126" t="s">
        <v>17</v>
      </c>
      <c r="N126" t="str" cm="1">
        <f t="array" ref="N126">_xlfn.IFS(D126=4,"D",D126=5,"E",D126=6,"F",D126=7,"G",D126=8,"H", D126=9, "I", D126=10, "J", D126=11, "K", D126=12, "L")</f>
        <v>H</v>
      </c>
      <c r="O126" t="str" cm="1">
        <f t="array" ref="O126">_xlfn.IFS(Table13[[#This Row],[FacilityType]]="Approach control", "2", Table13[[#This Row],[FacilityType]]="Tower and Approach Control", "3", Table13[[#This Row],[FacilityType]]="Combined Control Facility", "6", Table13[[#This Row],[FacilityType]]="Tower", "7", Table13[[#This Row],[FacilityType]]="Enroute Center", "8")</f>
        <v>7</v>
      </c>
      <c r="P126" t="str" cm="1">
        <f t="array" ref="P12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27" spans="1:16" x14ac:dyDescent="0.25">
      <c r="A127" t="s">
        <v>227</v>
      </c>
      <c r="B127" t="s">
        <v>571</v>
      </c>
      <c r="C127" t="s">
        <v>39</v>
      </c>
      <c r="D127" s="1">
        <v>7</v>
      </c>
      <c r="E127" s="1" t="s">
        <v>1041</v>
      </c>
      <c r="F127" s="1" t="s">
        <v>777</v>
      </c>
      <c r="G127" t="str">
        <f>HYPERLINK("https://ksn2.faa.gov/ajg/ajg-r/_layouts/userdisp.aspx?ID=4","Eastern")</f>
        <v>Eastern</v>
      </c>
      <c r="H127" t="s">
        <v>29</v>
      </c>
      <c r="I127" t="s">
        <v>21</v>
      </c>
      <c r="J127" t="s">
        <v>30</v>
      </c>
      <c r="K127" t="str">
        <f>HYPERLINK("https://ksn2.faa.gov/ajg/ajg-r/_layouts/userdisp.aspx?ID=4","Eastern Regional Human Resource Services Division")</f>
        <v>Eastern Regional Human Resource Services Division</v>
      </c>
      <c r="L127" t="s">
        <v>85</v>
      </c>
      <c r="N127" t="str" cm="1">
        <f t="array" ref="N127">_xlfn.IFS(D127=4,"D",D127=5,"E",D127=6,"F",D127=7,"G",D127=8,"H", D127=9, "I", D127=10, "J", D127=11, "K", D127=12, "L")</f>
        <v>G</v>
      </c>
      <c r="O127" t="str" cm="1">
        <f t="array" ref="O127">_xlfn.IFS(Table13[[#This Row],[FacilityType]]="Approach control", "2", Table13[[#This Row],[FacilityType]]="Tower and Approach Control", "3", Table13[[#This Row],[FacilityType]]="Combined Control Facility", "6", Table13[[#This Row],[FacilityType]]="Tower", "7", Table13[[#This Row],[FacilityType]]="Enroute Center", "8")</f>
        <v>7</v>
      </c>
      <c r="P127" t="str" cm="1">
        <f t="array" ref="P12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28" spans="1:16" x14ac:dyDescent="0.25">
      <c r="A128" t="s">
        <v>228</v>
      </c>
      <c r="B128" t="s">
        <v>572</v>
      </c>
      <c r="C128" t="s">
        <v>28</v>
      </c>
      <c r="D128" s="1">
        <v>7</v>
      </c>
      <c r="E128" s="1" t="s">
        <v>884</v>
      </c>
      <c r="F128" s="1" t="s">
        <v>794</v>
      </c>
      <c r="G128" t="str">
        <f>HYPERLINK("https://ksn2.faa.gov/ajg/ajg-r/_layouts/userdisp.aspx?ID=5","Southwest")</f>
        <v>Southwest</v>
      </c>
      <c r="H128" t="s">
        <v>106</v>
      </c>
      <c r="I128" t="s">
        <v>21</v>
      </c>
      <c r="J128" t="s">
        <v>107</v>
      </c>
      <c r="K128" t="str">
        <f>HYPERLINK("https://ksn2.faa.gov/ajg/ajg-r/_layouts/userdisp.aspx?ID=5","Southwest Regional Human Resource Services Division")</f>
        <v>Southwest Regional Human Resource Services Division</v>
      </c>
      <c r="L128" t="s">
        <v>62</v>
      </c>
      <c r="N128" t="str" cm="1">
        <f t="array" ref="N128">_xlfn.IFS(D128=4,"D",D128=5,"E",D128=6,"F",D128=7,"G",D128=8,"H", D128=9, "I", D128=10, "J", D128=11, "K", D128=12, "L")</f>
        <v>G</v>
      </c>
      <c r="O128" t="str" cm="1">
        <f t="array" ref="O128">_xlfn.IFS(Table13[[#This Row],[FacilityType]]="Approach control", "2", Table13[[#This Row],[FacilityType]]="Tower and Approach Control", "3", Table13[[#This Row],[FacilityType]]="Combined Control Facility", "6", Table13[[#This Row],[FacilityType]]="Tower", "7", Table13[[#This Row],[FacilityType]]="Enroute Center", "8")</f>
        <v>3</v>
      </c>
      <c r="P128" t="str" cm="1">
        <f t="array" ref="P12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29" spans="1:16" x14ac:dyDescent="0.25">
      <c r="A129" t="s">
        <v>229</v>
      </c>
      <c r="B129" t="s">
        <v>573</v>
      </c>
      <c r="C129" t="s">
        <v>28</v>
      </c>
      <c r="D129" s="1">
        <v>5</v>
      </c>
      <c r="E129" s="1" t="s">
        <v>885</v>
      </c>
      <c r="F129" s="1" t="s">
        <v>798</v>
      </c>
      <c r="G129" t="str">
        <f>HYPERLINK("https://ksn2.faa.gov/ajg/ajg-r/_layouts/userdisp.aspx?ID=5","Southwest")</f>
        <v>Southwest</v>
      </c>
      <c r="H129" t="s">
        <v>137</v>
      </c>
      <c r="I129" t="s">
        <v>33</v>
      </c>
      <c r="J129" t="s">
        <v>138</v>
      </c>
      <c r="K129" t="str">
        <f>HYPERLINK("https://ksn2.faa.gov/ajg/ajg-r/_layouts/userdisp.aspx?ID=5","Southwest Regional Human Resource Services Division")</f>
        <v>Southwest Regional Human Resource Services Division</v>
      </c>
      <c r="L129" t="s">
        <v>17</v>
      </c>
      <c r="N129" t="str" cm="1">
        <f t="array" ref="N129">_xlfn.IFS(D129=4,"D",D129=5,"E",D129=6,"F",D129=7,"G",D129=8,"H", D129=9, "I", D129=10, "J", D129=11, "K", D129=12, "L")</f>
        <v>E</v>
      </c>
      <c r="O129" t="str" cm="1">
        <f t="array" ref="O129">_xlfn.IFS(Table13[[#This Row],[FacilityType]]="Approach control", "2", Table13[[#This Row],[FacilityType]]="Tower and Approach Control", "3", Table13[[#This Row],[FacilityType]]="Combined Control Facility", "6", Table13[[#This Row],[FacilityType]]="Tower", "7", Table13[[#This Row],[FacilityType]]="Enroute Center", "8")</f>
        <v>3</v>
      </c>
      <c r="P129" t="str" cm="1">
        <f t="array" ref="P12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0" spans="1:16" x14ac:dyDescent="0.25">
      <c r="A130" t="s">
        <v>230</v>
      </c>
      <c r="B130" t="s">
        <v>574</v>
      </c>
      <c r="C130" t="s">
        <v>28</v>
      </c>
      <c r="D130" s="1">
        <v>5</v>
      </c>
      <c r="E130" s="1" t="s">
        <v>924</v>
      </c>
      <c r="F130" s="1" t="s">
        <v>761</v>
      </c>
      <c r="G130" t="str">
        <f>HYPERLINK("https://ksn2.faa.gov/ajg/ajg-r/_layouts/userdisp.aspx?ID=5","Southwest")</f>
        <v>Southwest</v>
      </c>
      <c r="H130" t="s">
        <v>137</v>
      </c>
      <c r="I130" t="s">
        <v>33</v>
      </c>
      <c r="J130" t="s">
        <v>138</v>
      </c>
      <c r="K130" t="str">
        <f>HYPERLINK("https://ksn2.faa.gov/ajg/ajg-r/_layouts/userdisp.aspx?ID=5","Southwest Regional Human Resource Services Division")</f>
        <v>Southwest Regional Human Resource Services Division</v>
      </c>
      <c r="L130" t="s">
        <v>17</v>
      </c>
      <c r="N130" t="str" cm="1">
        <f t="array" ref="N130">_xlfn.IFS(D130=4,"D",D130=5,"E",D130=6,"F",D130=7,"G",D130=8,"H", D130=9, "I", D130=10, "J", D130=11, "K", D130=12, "L")</f>
        <v>E</v>
      </c>
      <c r="O130" t="str" cm="1">
        <f t="array" ref="O130">_xlfn.IFS(Table13[[#This Row],[FacilityType]]="Approach control", "2", Table13[[#This Row],[FacilityType]]="Tower and Approach Control", "3", Table13[[#This Row],[FacilityType]]="Combined Control Facility", "6", Table13[[#This Row],[FacilityType]]="Tower", "7", Table13[[#This Row],[FacilityType]]="Enroute Center", "8")</f>
        <v>3</v>
      </c>
      <c r="P130" t="str" cm="1">
        <f t="array" ref="P13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1" spans="1:16" x14ac:dyDescent="0.25">
      <c r="A131" t="s">
        <v>231</v>
      </c>
      <c r="B131" t="s">
        <v>575</v>
      </c>
      <c r="C131" t="s">
        <v>39</v>
      </c>
      <c r="D131" s="1">
        <v>6</v>
      </c>
      <c r="E131" s="1" t="s">
        <v>995</v>
      </c>
      <c r="F131" s="1" t="s">
        <v>754</v>
      </c>
      <c r="G131" t="str">
        <f>HYPERLINK("https://ksn2.faa.gov/ajg/ajg-r/_layouts/userdisp.aspx?ID=8","Western Pacific")</f>
        <v>Western Pacific</v>
      </c>
      <c r="H131" t="s">
        <v>68</v>
      </c>
      <c r="I131" t="s">
        <v>15</v>
      </c>
      <c r="J131" t="s">
        <v>69</v>
      </c>
      <c r="K131" t="str">
        <f>HYPERLINK("https://ksn2.faa.gov/ajg/ajg-r/_layouts/userdisp.aspx?ID=8","Western Pacific Regional Human Resource Services Division")</f>
        <v>Western Pacific Regional Human Resource Services Division</v>
      </c>
      <c r="L131" t="s">
        <v>74</v>
      </c>
      <c r="N131" t="str" cm="1">
        <f t="array" ref="N131">_xlfn.IFS(D131=4,"D",D131=5,"E",D131=6,"F",D131=7,"G",D131=8,"H", D131=9, "I", D131=10, "J", D131=11, "K", D131=12, "L")</f>
        <v>F</v>
      </c>
      <c r="O131" t="str" cm="1">
        <f t="array" ref="O131">_xlfn.IFS(Table13[[#This Row],[FacilityType]]="Approach control", "2", Table13[[#This Row],[FacilityType]]="Tower and Approach Control", "3", Table13[[#This Row],[FacilityType]]="Combined Control Facility", "6", Table13[[#This Row],[FacilityType]]="Tower", "7", Table13[[#This Row],[FacilityType]]="Enroute Center", "8")</f>
        <v>7</v>
      </c>
      <c r="P131" t="str" cm="1">
        <f t="array" ref="P13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32" spans="1:16" x14ac:dyDescent="0.25">
      <c r="A132" t="s">
        <v>232</v>
      </c>
      <c r="B132" t="s">
        <v>233</v>
      </c>
      <c r="C132" t="s">
        <v>13</v>
      </c>
      <c r="D132" s="1">
        <v>12</v>
      </c>
      <c r="E132" s="1" t="s">
        <v>80</v>
      </c>
      <c r="F132" s="1" t="s">
        <v>759</v>
      </c>
      <c r="G132" t="str">
        <f>HYPERLINK("https://ksn2.faa.gov/ajg/ajg-r/_layouts/userdisp.aspx?ID=2","Southern")</f>
        <v>Southern</v>
      </c>
      <c r="H132" t="s">
        <v>79</v>
      </c>
      <c r="I132" t="s">
        <v>33</v>
      </c>
      <c r="J132" t="s">
        <v>80</v>
      </c>
      <c r="K132" t="str">
        <f>HYPERLINK("https://ksn2.faa.gov/ajg/ajg-r/_layouts/userdisp.aspx?ID=2","Southern Regional Human Resource Services Division")</f>
        <v>Southern Regional Human Resource Services Division</v>
      </c>
      <c r="L132" t="s">
        <v>17</v>
      </c>
      <c r="N132" t="str" cm="1">
        <f t="array" ref="N132">_xlfn.IFS(D132=4,"D",D132=5,"E",D132=6,"F",D132=7,"G",D132=8,"H", D132=9, "I", D132=10, "J", D132=11, "K", D132=12, "L")</f>
        <v>L</v>
      </c>
      <c r="O132" t="str" cm="1">
        <f t="array" ref="O132">_xlfn.IFS(Table13[[#This Row],[FacilityType]]="Approach control", "2", Table13[[#This Row],[FacilityType]]="Tower and Approach Control", "3", Table13[[#This Row],[FacilityType]]="Combined Control Facility", "6", Table13[[#This Row],[FacilityType]]="Tower", "7", Table13[[#This Row],[FacilityType]]="Enroute Center", "8")</f>
        <v>2</v>
      </c>
      <c r="P132" t="str" cm="1">
        <f t="array" ref="P13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33" spans="1:16" x14ac:dyDescent="0.25">
      <c r="A133" t="s">
        <v>234</v>
      </c>
      <c r="B133" t="s">
        <v>576</v>
      </c>
      <c r="C133" t="s">
        <v>39</v>
      </c>
      <c r="D133" s="1">
        <v>9</v>
      </c>
      <c r="E133" s="1" t="s">
        <v>996</v>
      </c>
      <c r="F133" s="1" t="s">
        <v>779</v>
      </c>
      <c r="G133" t="str">
        <f>HYPERLINK("https://ksn2.faa.gov/ajg/ajg-r/_layouts/userdisp.aspx?ID=4","Eastern")</f>
        <v>Eastern</v>
      </c>
      <c r="H133" t="s">
        <v>44</v>
      </c>
      <c r="I133" t="s">
        <v>21</v>
      </c>
      <c r="J133" t="s">
        <v>45</v>
      </c>
      <c r="K133" t="str">
        <f>HYPERLINK("https://ksn2.faa.gov/ajg/ajg-r/_layouts/userdisp.aspx?ID=4","Eastern Regional Human Resource Services Division")</f>
        <v>Eastern Regional Human Resource Services Division</v>
      </c>
      <c r="L133" t="s">
        <v>17</v>
      </c>
      <c r="N133" t="str" cm="1">
        <f t="array" ref="N133">_xlfn.IFS(D133=4,"D",D133=5,"E",D133=6,"F",D133=7,"G",D133=8,"H", D133=9, "I", D133=10, "J", D133=11, "K", D133=12, "L")</f>
        <v>I</v>
      </c>
      <c r="O133" t="str" cm="1">
        <f t="array" ref="O133">_xlfn.IFS(Table13[[#This Row],[FacilityType]]="Approach control", "2", Table13[[#This Row],[FacilityType]]="Tower and Approach Control", "3", Table13[[#This Row],[FacilityType]]="Combined Control Facility", "6", Table13[[#This Row],[FacilityType]]="Tower", "7", Table13[[#This Row],[FacilityType]]="Enroute Center", "8")</f>
        <v>7</v>
      </c>
      <c r="P133" t="str" cm="1">
        <f t="array" ref="P13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34" spans="1:16" x14ac:dyDescent="0.25">
      <c r="A134" t="s">
        <v>235</v>
      </c>
      <c r="B134" t="s">
        <v>577</v>
      </c>
      <c r="C134" t="s">
        <v>39</v>
      </c>
      <c r="D134" s="1">
        <v>11</v>
      </c>
      <c r="E134" s="1" t="s">
        <v>80</v>
      </c>
      <c r="F134" s="1" t="s">
        <v>759</v>
      </c>
      <c r="G134" t="str">
        <f>HYPERLINK("https://ksn2.faa.gov/ajg/ajg-r/_layouts/userdisp.aspx?ID=2","Southern")</f>
        <v>Southern</v>
      </c>
      <c r="H134" t="s">
        <v>79</v>
      </c>
      <c r="I134" t="s">
        <v>33</v>
      </c>
      <c r="J134" t="s">
        <v>80</v>
      </c>
      <c r="K134" t="str">
        <f>HYPERLINK("https://ksn2.faa.gov/ajg/ajg-r/_layouts/userdisp.aspx?ID=2","Southern Regional Human Resource Services Division")</f>
        <v>Southern Regional Human Resource Services Division</v>
      </c>
      <c r="L134" t="s">
        <v>17</v>
      </c>
      <c r="N134" t="str" cm="1">
        <f t="array" ref="N134">_xlfn.IFS(D134=4,"D",D134=5,"E",D134=6,"F",D134=7,"G",D134=8,"H", D134=9, "I", D134=10, "J", D134=11, "K", D134=12, "L")</f>
        <v>K</v>
      </c>
      <c r="O134" t="str" cm="1">
        <f t="array" ref="O134">_xlfn.IFS(Table13[[#This Row],[FacilityType]]="Approach control", "2", Table13[[#This Row],[FacilityType]]="Tower and Approach Control", "3", Table13[[#This Row],[FacilityType]]="Combined Control Facility", "6", Table13[[#This Row],[FacilityType]]="Tower", "7", Table13[[#This Row],[FacilityType]]="Enroute Center", "8")</f>
        <v>7</v>
      </c>
      <c r="P134" t="str" cm="1">
        <f t="array" ref="P13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35" spans="1:16" x14ac:dyDescent="0.25">
      <c r="A135" t="s">
        <v>236</v>
      </c>
      <c r="B135" t="s">
        <v>578</v>
      </c>
      <c r="C135" t="s">
        <v>28</v>
      </c>
      <c r="D135" s="1">
        <v>8</v>
      </c>
      <c r="E135" s="1" t="s">
        <v>886</v>
      </c>
      <c r="F135" s="1" t="s">
        <v>803</v>
      </c>
      <c r="G135" t="str">
        <f>HYPERLINK("https://ksn2.faa.gov/ajg/ajg-r/_layouts/userdisp.aspx?ID=6","Central")</f>
        <v>Central</v>
      </c>
      <c r="H135" t="s">
        <v>145</v>
      </c>
      <c r="I135" t="s">
        <v>33</v>
      </c>
      <c r="J135" t="s">
        <v>146</v>
      </c>
      <c r="K135" t="str">
        <f>HYPERLINK("https://ksn2.faa.gov/ajg/ajg-r/_layouts/userdisp.aspx?ID=6","Central Regional Human Resource Services Division")</f>
        <v>Central Regional Human Resource Services Division</v>
      </c>
      <c r="L135" t="s">
        <v>17</v>
      </c>
      <c r="N135" t="str" cm="1">
        <f t="array" ref="N135">_xlfn.IFS(D135=4,"D",D135=5,"E",D135=6,"F",D135=7,"G",D135=8,"H", D135=9, "I", D135=10, "J", D135=11, "K", D135=12, "L")</f>
        <v>H</v>
      </c>
      <c r="O135" t="str" cm="1">
        <f t="array" ref="O135">_xlfn.IFS(Table13[[#This Row],[FacilityType]]="Approach control", "2", Table13[[#This Row],[FacilityType]]="Tower and Approach Control", "3", Table13[[#This Row],[FacilityType]]="Combined Control Facility", "6", Table13[[#This Row],[FacilityType]]="Tower", "7", Table13[[#This Row],[FacilityType]]="Enroute Center", "8")</f>
        <v>3</v>
      </c>
      <c r="P135" t="str" cm="1">
        <f t="array" ref="P13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36" spans="1:16" x14ac:dyDescent="0.25">
      <c r="A136" t="s">
        <v>237</v>
      </c>
      <c r="B136" t="s">
        <v>579</v>
      </c>
      <c r="C136" t="s">
        <v>39</v>
      </c>
      <c r="D136" s="1">
        <v>4</v>
      </c>
      <c r="E136" s="1" t="s">
        <v>1042</v>
      </c>
      <c r="F136" s="1" t="s">
        <v>764</v>
      </c>
      <c r="G136" t="str">
        <f>HYPERLINK("https://ksn2.faa.gov/ajg/ajg-r/_layouts/userdisp.aspx?ID=4","Eastern")</f>
        <v>Eastern</v>
      </c>
      <c r="H136" t="s">
        <v>29</v>
      </c>
      <c r="I136" t="s">
        <v>21</v>
      </c>
      <c r="J136" t="s">
        <v>30</v>
      </c>
      <c r="K136" t="str">
        <f>HYPERLINK("https://ksn2.faa.gov/ajg/ajg-r/_layouts/userdisp.aspx?ID=4","Eastern Regional Human Resource Services Division")</f>
        <v>Eastern Regional Human Resource Services Division</v>
      </c>
      <c r="L136" t="s">
        <v>82</v>
      </c>
      <c r="N136" t="str" cm="1">
        <f t="array" ref="N136">_xlfn.IFS(D136=4,"D",D136=5,"E",D136=6,"F",D136=7,"G",D136=8,"H", D136=9, "I", D136=10, "J", D136=11, "K", D136=12, "L")</f>
        <v>D</v>
      </c>
      <c r="O136" t="str" cm="1">
        <f t="array" ref="O136">_xlfn.IFS(Table13[[#This Row],[FacilityType]]="Approach control", "2", Table13[[#This Row],[FacilityType]]="Tower and Approach Control", "3", Table13[[#This Row],[FacilityType]]="Combined Control Facility", "6", Table13[[#This Row],[FacilityType]]="Tower", "7", Table13[[#This Row],[FacilityType]]="Enroute Center", "8")</f>
        <v>7</v>
      </c>
      <c r="P136" t="str" cm="1">
        <f t="array" ref="P13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37" spans="1:16" x14ac:dyDescent="0.25">
      <c r="A137" t="s">
        <v>238</v>
      </c>
      <c r="B137" t="s">
        <v>579</v>
      </c>
      <c r="C137" t="s">
        <v>28</v>
      </c>
      <c r="D137" s="1">
        <v>7</v>
      </c>
      <c r="E137" s="1" t="s">
        <v>887</v>
      </c>
      <c r="F137" s="1" t="s">
        <v>792</v>
      </c>
      <c r="G137" t="str">
        <f>HYPERLINK("https://ksn2.faa.gov/ajg/ajg-r/_layouts/userdisp.aspx?ID=4","Eastern")</f>
        <v>Eastern</v>
      </c>
      <c r="H137" t="s">
        <v>44</v>
      </c>
      <c r="I137" t="s">
        <v>21</v>
      </c>
      <c r="J137" t="s">
        <v>45</v>
      </c>
      <c r="K137" t="str">
        <f>HYPERLINK("https://ksn2.faa.gov/ajg/ajg-r/_layouts/userdisp.aspx?ID=4","Eastern Regional Human Resource Services Division")</f>
        <v>Eastern Regional Human Resource Services Division</v>
      </c>
      <c r="L137" t="s">
        <v>85</v>
      </c>
      <c r="N137" t="str" cm="1">
        <f t="array" ref="N137">_xlfn.IFS(D137=4,"D",D137=5,"E",D137=6,"F",D137=7,"G",D137=8,"H", D137=9, "I", D137=10, "J", D137=11, "K", D137=12, "L")</f>
        <v>G</v>
      </c>
      <c r="O137" t="str" cm="1">
        <f t="array" ref="O137">_xlfn.IFS(Table13[[#This Row],[FacilityType]]="Approach control", "2", Table13[[#This Row],[FacilityType]]="Tower and Approach Control", "3", Table13[[#This Row],[FacilityType]]="Combined Control Facility", "6", Table13[[#This Row],[FacilityType]]="Tower", "7", Table13[[#This Row],[FacilityType]]="Enroute Center", "8")</f>
        <v>3</v>
      </c>
      <c r="P137" t="str" cm="1">
        <f t="array" ref="P13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38" spans="1:16" x14ac:dyDescent="0.25">
      <c r="A138" t="s">
        <v>239</v>
      </c>
      <c r="B138" t="s">
        <v>580</v>
      </c>
      <c r="C138" t="s">
        <v>28</v>
      </c>
      <c r="D138" s="1">
        <v>8</v>
      </c>
      <c r="E138" s="1" t="s">
        <v>138</v>
      </c>
      <c r="F138" s="1" t="s">
        <v>761</v>
      </c>
      <c r="G138" t="str">
        <f>HYPERLINK("https://ksn2.faa.gov/ajg/ajg-r/_layouts/userdisp.aspx?ID=5","Southwest")</f>
        <v>Southwest</v>
      </c>
      <c r="H138" t="s">
        <v>137</v>
      </c>
      <c r="I138" t="s">
        <v>33</v>
      </c>
      <c r="J138" t="s">
        <v>138</v>
      </c>
      <c r="K138" t="str">
        <f>HYPERLINK("https://ksn2.faa.gov/ajg/ajg-r/_layouts/userdisp.aspx?ID=5","Southwest Regional Human Resource Services Division")</f>
        <v>Southwest Regional Human Resource Services Division</v>
      </c>
      <c r="L138" t="s">
        <v>17</v>
      </c>
      <c r="N138" t="str" cm="1">
        <f t="array" ref="N138">_xlfn.IFS(D138=4,"D",D138=5,"E",D138=6,"F",D138=7,"G",D138=8,"H", D138=9, "I", D138=10, "J", D138=11, "K", D138=12, "L")</f>
        <v>H</v>
      </c>
      <c r="O138" t="str" cm="1">
        <f t="array" ref="O138">_xlfn.IFS(Table13[[#This Row],[FacilityType]]="Approach control", "2", Table13[[#This Row],[FacilityType]]="Tower and Approach Control", "3", Table13[[#This Row],[FacilityType]]="Combined Control Facility", "6", Table13[[#This Row],[FacilityType]]="Tower", "7", Table13[[#This Row],[FacilityType]]="Enroute Center", "8")</f>
        <v>3</v>
      </c>
      <c r="P138" t="str" cm="1">
        <f t="array" ref="P13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39" spans="1:16" x14ac:dyDescent="0.25">
      <c r="A139" t="s">
        <v>240</v>
      </c>
      <c r="B139" t="s">
        <v>581</v>
      </c>
      <c r="C139" t="s">
        <v>39</v>
      </c>
      <c r="D139" s="1">
        <v>6</v>
      </c>
      <c r="E139" s="1" t="s">
        <v>972</v>
      </c>
      <c r="F139" s="1" t="s">
        <v>777</v>
      </c>
      <c r="G139" t="str">
        <f>HYPERLINK("https://ksn2.faa.gov/ajg/ajg-r/_layouts/userdisp.aspx?ID=4","Eastern")</f>
        <v>Eastern</v>
      </c>
      <c r="H139" t="s">
        <v>29</v>
      </c>
      <c r="I139" t="s">
        <v>21</v>
      </c>
      <c r="J139" t="s">
        <v>30</v>
      </c>
      <c r="K139" t="str">
        <f>HYPERLINK("https://ksn2.faa.gov/ajg/ajg-r/_layouts/userdisp.aspx?ID=4","Eastern Regional Human Resource Services Division")</f>
        <v>Eastern Regional Human Resource Services Division</v>
      </c>
      <c r="L139" t="s">
        <v>62</v>
      </c>
      <c r="N139" t="str" cm="1">
        <f t="array" ref="N139">_xlfn.IFS(D139=4,"D",D139=5,"E",D139=6,"F",D139=7,"G",D139=8,"H", D139=9, "I", D139=10, "J", D139=11, "K", D139=12, "L")</f>
        <v>F</v>
      </c>
      <c r="O139" t="str" cm="1">
        <f t="array" ref="O139">_xlfn.IFS(Table13[[#This Row],[FacilityType]]="Approach control", "2", Table13[[#This Row],[FacilityType]]="Tower and Approach Control", "3", Table13[[#This Row],[FacilityType]]="Combined Control Facility", "6", Table13[[#This Row],[FacilityType]]="Tower", "7", Table13[[#This Row],[FacilityType]]="Enroute Center", "8")</f>
        <v>7</v>
      </c>
      <c r="P139" t="str" cm="1">
        <f t="array" ref="P13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40" spans="1:16" x14ac:dyDescent="0.25">
      <c r="A140" t="s">
        <v>241</v>
      </c>
      <c r="B140" t="s">
        <v>582</v>
      </c>
      <c r="C140" t="s">
        <v>28</v>
      </c>
      <c r="D140" s="1">
        <v>6</v>
      </c>
      <c r="E140" s="1" t="s">
        <v>888</v>
      </c>
      <c r="F140" s="1" t="s">
        <v>787</v>
      </c>
      <c r="G140" t="str">
        <f>HYPERLINK("https://ksn2.faa.gov/ajg/ajg-r/_layouts/userdisp.aspx?ID=8","Western Pacific")</f>
        <v>Western Pacific</v>
      </c>
      <c r="H140" t="s">
        <v>61</v>
      </c>
      <c r="I140" t="s">
        <v>15</v>
      </c>
      <c r="J140" t="s">
        <v>221</v>
      </c>
      <c r="K140" t="str">
        <f>HYPERLINK("https://ksn2.faa.gov/ajg/ajg-r/_layouts/userdisp.aspx?ID=8","Western Pacific Regional Human Resource Services Division")</f>
        <v>Western Pacific Regional Human Resource Services Division</v>
      </c>
      <c r="L140" t="s">
        <v>47</v>
      </c>
      <c r="N140" t="str" cm="1">
        <f t="array" ref="N140">_xlfn.IFS(D140=4,"D",D140=5,"E",D140=6,"F",D140=7,"G",D140=8,"H", D140=9, "I", D140=10, "J", D140=11, "K", D140=12, "L")</f>
        <v>F</v>
      </c>
      <c r="O140" t="str" cm="1">
        <f t="array" ref="O140">_xlfn.IFS(Table13[[#This Row],[FacilityType]]="Approach control", "2", Table13[[#This Row],[FacilityType]]="Tower and Approach Control", "3", Table13[[#This Row],[FacilityType]]="Combined Control Facility", "6", Table13[[#This Row],[FacilityType]]="Tower", "7", Table13[[#This Row],[FacilityType]]="Enroute Center", "8")</f>
        <v>3</v>
      </c>
      <c r="P140" t="str" cm="1">
        <f t="array" ref="P14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41" spans="1:16" x14ac:dyDescent="0.25">
      <c r="A141" t="s">
        <v>242</v>
      </c>
      <c r="B141" t="s">
        <v>583</v>
      </c>
      <c r="C141" t="s">
        <v>28</v>
      </c>
      <c r="D141" s="1">
        <v>6</v>
      </c>
      <c r="E141" s="1" t="s">
        <v>889</v>
      </c>
      <c r="F141" s="1" t="s">
        <v>801</v>
      </c>
      <c r="G141" t="str">
        <f>HYPERLINK("https://ksn2.faa.gov/ajg/ajg-r/_layouts/userdisp.aspx?ID=5","Southwest")</f>
        <v>Southwest</v>
      </c>
      <c r="H141" t="s">
        <v>106</v>
      </c>
      <c r="I141" t="s">
        <v>21</v>
      </c>
      <c r="J141" t="s">
        <v>107</v>
      </c>
      <c r="K141" t="str">
        <f>HYPERLINK("https://ksn2.faa.gov/ajg/ajg-r/_layouts/userdisp.aspx?ID=5","Southwest Regional Human Resource Services Division")</f>
        <v>Southwest Regional Human Resource Services Division</v>
      </c>
      <c r="L141" t="s">
        <v>85</v>
      </c>
      <c r="N141" t="str" cm="1">
        <f t="array" ref="N141">_xlfn.IFS(D141=4,"D",D141=5,"E",D141=6,"F",D141=7,"G",D141=8,"H", D141=9, "I", D141=10, "J", D141=11, "K", D141=12, "L")</f>
        <v>F</v>
      </c>
      <c r="O141" t="str" cm="1">
        <f t="array" ref="O141">_xlfn.IFS(Table13[[#This Row],[FacilityType]]="Approach control", "2", Table13[[#This Row],[FacilityType]]="Tower and Approach Control", "3", Table13[[#This Row],[FacilityType]]="Combined Control Facility", "6", Table13[[#This Row],[FacilityType]]="Tower", "7", Table13[[#This Row],[FacilityType]]="Enroute Center", "8")</f>
        <v>3</v>
      </c>
      <c r="P141" t="str" cm="1">
        <f t="array" ref="P14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42" spans="1:16" x14ac:dyDescent="0.25">
      <c r="A142" t="s">
        <v>243</v>
      </c>
      <c r="B142" t="s">
        <v>584</v>
      </c>
      <c r="C142" t="s">
        <v>28</v>
      </c>
      <c r="D142" s="1">
        <v>9</v>
      </c>
      <c r="E142" s="1" t="s">
        <v>122</v>
      </c>
      <c r="F142" s="1" t="s">
        <v>776</v>
      </c>
      <c r="G142" t="str">
        <f>HYPERLINK("https://ksn2.faa.gov/ajg/ajg-r/_layouts/userdisp.aspx?ID=2","Southern")</f>
        <v>Southern</v>
      </c>
      <c r="H142" t="s">
        <v>121</v>
      </c>
      <c r="I142" t="s">
        <v>21</v>
      </c>
      <c r="J142" t="s">
        <v>122</v>
      </c>
      <c r="K142" t="str">
        <f>HYPERLINK("https://ksn2.faa.gov/ajg/ajg-r/_layouts/userdisp.aspx?ID=2","Southern Regional Human Resource Services Division")</f>
        <v>Southern Regional Human Resource Services Division</v>
      </c>
      <c r="L142" t="s">
        <v>17</v>
      </c>
      <c r="N142" t="str" cm="1">
        <f t="array" ref="N142">_xlfn.IFS(D142=4,"D",D142=5,"E",D142=6,"F",D142=7,"G",D142=8,"H", D142=9, "I", D142=10, "J", D142=11, "K", D142=12, "L")</f>
        <v>I</v>
      </c>
      <c r="O142" t="str" cm="1">
        <f t="array" ref="O142">_xlfn.IFS(Table13[[#This Row],[FacilityType]]="Approach control", "2", Table13[[#This Row],[FacilityType]]="Tower and Approach Control", "3", Table13[[#This Row],[FacilityType]]="Combined Control Facility", "6", Table13[[#This Row],[FacilityType]]="Tower", "7", Table13[[#This Row],[FacilityType]]="Enroute Center", "8")</f>
        <v>3</v>
      </c>
      <c r="P142" t="str" cm="1">
        <f t="array" ref="P14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43" spans="1:16" x14ac:dyDescent="0.25">
      <c r="A143" t="s">
        <v>244</v>
      </c>
      <c r="B143" t="s">
        <v>245</v>
      </c>
      <c r="C143" t="s">
        <v>220</v>
      </c>
      <c r="D143" s="1">
        <v>8</v>
      </c>
      <c r="E143" s="1" t="s">
        <v>979</v>
      </c>
      <c r="F143" s="1" t="s">
        <v>754</v>
      </c>
      <c r="G143" t="str">
        <f>HYPERLINK("https://ksn2.faa.gov/ajg/ajg-r/_layouts/userdisp.aspx?ID=8","Western Pacific")</f>
        <v>Western Pacific</v>
      </c>
      <c r="H143" t="s">
        <v>93</v>
      </c>
      <c r="I143" t="s">
        <v>15</v>
      </c>
      <c r="J143" t="s">
        <v>94</v>
      </c>
      <c r="K143" t="str">
        <f>HYPERLINK("https://ksn2.faa.gov/ajg/ajg-r/_layouts/userdisp.aspx?ID=8","Western Pacific Regional Human Resource Services Division")</f>
        <v>Western Pacific Regional Human Resource Services Division</v>
      </c>
      <c r="L143" t="s">
        <v>17</v>
      </c>
      <c r="N143" t="str" cm="1">
        <f t="array" ref="N143">_xlfn.IFS(D143=4,"D",D143=5,"E",D143=6,"F",D143=7,"G",D143=8,"H", D143=9, "I", D143=10, "J", D143=11, "K", D143=12, "L")</f>
        <v>H</v>
      </c>
      <c r="O143" t="str" cm="1">
        <f t="array" ref="O143">_xlfn.IFS(Table13[[#This Row],[FacilityType]]="Approach control", "2", Table13[[#This Row],[FacilityType]]="Tower and Approach Control", "3", Table13[[#This Row],[FacilityType]]="Combined Control Facility", "6", Table13[[#This Row],[FacilityType]]="Tower", "7", Table13[[#This Row],[FacilityType]]="Enroute Center", "8")</f>
        <v>6</v>
      </c>
      <c r="P143" t="str" cm="1">
        <f t="array" ref="P14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44" spans="1:16" x14ac:dyDescent="0.25">
      <c r="A144" t="s">
        <v>246</v>
      </c>
      <c r="B144" t="s">
        <v>585</v>
      </c>
      <c r="C144" t="s">
        <v>39</v>
      </c>
      <c r="D144" s="1">
        <v>11</v>
      </c>
      <c r="E144" s="1" t="s">
        <v>1043</v>
      </c>
      <c r="F144" s="1" t="s">
        <v>777</v>
      </c>
      <c r="G144" t="str">
        <f>HYPERLINK("https://ksn2.faa.gov/ajg/ajg-r/_layouts/userdisp.aspx?ID=4","Eastern")</f>
        <v>Eastern</v>
      </c>
      <c r="H144" t="s">
        <v>29</v>
      </c>
      <c r="I144" t="s">
        <v>21</v>
      </c>
      <c r="J144" t="s">
        <v>30</v>
      </c>
      <c r="K144" t="str">
        <f>HYPERLINK("https://ksn2.faa.gov/ajg/ajg-r/_layouts/userdisp.aspx?ID=4","Eastern Regional Human Resource Services Division")</f>
        <v>Eastern Regional Human Resource Services Division</v>
      </c>
      <c r="L144" t="s">
        <v>17</v>
      </c>
      <c r="N144" t="str" cm="1">
        <f t="array" ref="N144">_xlfn.IFS(D144=4,"D",D144=5,"E",D144=6,"F",D144=7,"G",D144=8,"H", D144=9, "I", D144=10, "J", D144=11, "K", D144=12, "L")</f>
        <v>K</v>
      </c>
      <c r="O144" t="str" cm="1">
        <f t="array" ref="O144">_xlfn.IFS(Table13[[#This Row],[FacilityType]]="Approach control", "2", Table13[[#This Row],[FacilityType]]="Tower and Approach Control", "3", Table13[[#This Row],[FacilityType]]="Combined Control Facility", "6", Table13[[#This Row],[FacilityType]]="Tower", "7", Table13[[#This Row],[FacilityType]]="Enroute Center", "8")</f>
        <v>7</v>
      </c>
      <c r="P144" t="str" cm="1">
        <f t="array" ref="P14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45" spans="1:16" x14ac:dyDescent="0.25">
      <c r="A145" t="s">
        <v>247</v>
      </c>
      <c r="B145" t="s">
        <v>586</v>
      </c>
      <c r="C145" t="s">
        <v>39</v>
      </c>
      <c r="D145" s="1">
        <v>5</v>
      </c>
      <c r="E145" s="1" t="s">
        <v>997</v>
      </c>
      <c r="F145" s="1" t="s">
        <v>763</v>
      </c>
      <c r="G145" t="s">
        <v>1223</v>
      </c>
      <c r="H145" t="s">
        <v>14</v>
      </c>
      <c r="I145" t="s">
        <v>15</v>
      </c>
      <c r="J145" t="s">
        <v>16</v>
      </c>
      <c r="K145" t="str">
        <f>HYPERLINK("https://ksn2.faa.gov/ajg/ajg-r/_layouts/userdisp.aspx?ID=7","Northwest Mountain Regional Human Resource Services Division")</f>
        <v>Northwest Mountain Regional Human Resource Services Division</v>
      </c>
      <c r="L145" t="s">
        <v>248</v>
      </c>
      <c r="M145" t="s">
        <v>249</v>
      </c>
      <c r="N145" t="str" cm="1">
        <f t="array" ref="N145">_xlfn.IFS(D145=4,"D",D145=5,"E",D145=6,"F",D145=7,"G",D145=8,"H", D145=9, "I", D145=10, "J", D145=11, "K", D145=12, "L")</f>
        <v>E</v>
      </c>
      <c r="O145" t="str" cm="1">
        <f t="array" ref="O145">_xlfn.IFS(Table13[[#This Row],[FacilityType]]="Approach control", "2", Table13[[#This Row],[FacilityType]]="Tower and Approach Control", "3", Table13[[#This Row],[FacilityType]]="Combined Control Facility", "6", Table13[[#This Row],[FacilityType]]="Tower", "7", Table13[[#This Row],[FacilityType]]="Enroute Center", "8")</f>
        <v>7</v>
      </c>
      <c r="P145" t="str" cm="1">
        <f t="array" ref="P14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146" spans="1:16" x14ac:dyDescent="0.25">
      <c r="A146" t="s">
        <v>250</v>
      </c>
      <c r="B146" t="s">
        <v>251</v>
      </c>
      <c r="C146" t="s">
        <v>13</v>
      </c>
      <c r="D146" s="1">
        <v>11</v>
      </c>
      <c r="E146" s="1" t="s">
        <v>839</v>
      </c>
      <c r="F146" s="1" t="s">
        <v>781</v>
      </c>
      <c r="G146" t="str">
        <f>HYPERLINK("https://ksn2.faa.gov/ajg/ajg-r/_layouts/userdisp.aspx?ID=8","Western Pacific")</f>
        <v>Western Pacific</v>
      </c>
      <c r="H146" t="s">
        <v>93</v>
      </c>
      <c r="I146" t="s">
        <v>15</v>
      </c>
      <c r="J146" t="s">
        <v>94</v>
      </c>
      <c r="K146" t="str">
        <f>HYPERLINK("https://ksn2.faa.gov/ajg/ajg-r/_layouts/userdisp.aspx?ID=8","Western Pacific Regional Human Resource Services Division")</f>
        <v>Western Pacific Regional Human Resource Services Division</v>
      </c>
      <c r="L146" t="s">
        <v>17</v>
      </c>
      <c r="N146" t="str" cm="1">
        <f t="array" ref="N146">_xlfn.IFS(D146=4,"D",D146=5,"E",D146=6,"F",D146=7,"G",D146=8,"H", D146=9, "I", D146=10, "J", D146=11, "K", D146=12, "L")</f>
        <v>K</v>
      </c>
      <c r="O146" t="str" cm="1">
        <f t="array" ref="O146">_xlfn.IFS(Table13[[#This Row],[FacilityType]]="Approach control", "2", Table13[[#This Row],[FacilityType]]="Tower and Approach Control", "3", Table13[[#This Row],[FacilityType]]="Combined Control Facility", "6", Table13[[#This Row],[FacilityType]]="Tower", "7", Table13[[#This Row],[FacilityType]]="Enroute Center", "8")</f>
        <v>2</v>
      </c>
      <c r="P146" t="str" cm="1">
        <f t="array" ref="P14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47" spans="1:16" x14ac:dyDescent="0.25">
      <c r="A147" t="s">
        <v>252</v>
      </c>
      <c r="B147" t="s">
        <v>587</v>
      </c>
      <c r="C147" t="s">
        <v>39</v>
      </c>
      <c r="D147" s="1">
        <v>6</v>
      </c>
      <c r="E147" s="1" t="s">
        <v>1044</v>
      </c>
      <c r="F147" s="1" t="s">
        <v>761</v>
      </c>
      <c r="G147" t="str">
        <f>HYPERLINK("https://ksn2.faa.gov/ajg/ajg-r/_layouts/userdisp.aspx?ID=5","Southwest")</f>
        <v>Southwest</v>
      </c>
      <c r="H147" t="s">
        <v>57</v>
      </c>
      <c r="I147" t="s">
        <v>33</v>
      </c>
      <c r="J147" t="s">
        <v>58</v>
      </c>
      <c r="K147" t="str">
        <f>HYPERLINK("https://ksn2.faa.gov/ajg/ajg-r/_layouts/userdisp.aspx?ID=5","Southwest Regional Human Resource Services Division")</f>
        <v>Southwest Regional Human Resource Services Division</v>
      </c>
      <c r="L147" t="s">
        <v>74</v>
      </c>
      <c r="N147" t="str" cm="1">
        <f t="array" ref="N147">_xlfn.IFS(D147=4,"D",D147=5,"E",D147=6,"F",D147=7,"G",D147=8,"H", D147=9, "I", D147=10, "J", D147=11, "K", D147=12, "L")</f>
        <v>F</v>
      </c>
      <c r="O147" t="str" cm="1">
        <f t="array" ref="O147">_xlfn.IFS(Table13[[#This Row],[FacilityType]]="Approach control", "2", Table13[[#This Row],[FacilityType]]="Tower and Approach Control", "3", Table13[[#This Row],[FacilityType]]="Combined Control Facility", "6", Table13[[#This Row],[FacilityType]]="Tower", "7", Table13[[#This Row],[FacilityType]]="Enroute Center", "8")</f>
        <v>7</v>
      </c>
      <c r="P147" t="str" cm="1">
        <f t="array" ref="P14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48" spans="1:16" x14ac:dyDescent="0.25">
      <c r="A148" t="s">
        <v>253</v>
      </c>
      <c r="B148" t="s">
        <v>588</v>
      </c>
      <c r="C148" t="s">
        <v>39</v>
      </c>
      <c r="D148" s="1">
        <v>4</v>
      </c>
      <c r="E148" s="1" t="s">
        <v>998</v>
      </c>
      <c r="F148" s="1" t="s">
        <v>767</v>
      </c>
      <c r="G148" t="str">
        <f>HYPERLINK("https://ksn2.faa.gov/ajg/ajg-r/_layouts/userdisp.aspx?ID=9","Great Lakes")</f>
        <v>Great Lakes</v>
      </c>
      <c r="H148" t="s">
        <v>51</v>
      </c>
      <c r="I148" t="s">
        <v>33</v>
      </c>
      <c r="J148" t="s">
        <v>52</v>
      </c>
      <c r="K148" t="str">
        <f>HYPERLINK("https://ksn2.faa.gov/ajg/ajg-r/_layouts/userdisp.aspx?ID=9","Great Lakes Regional Human Resource Services Division")</f>
        <v>Great Lakes Regional Human Resource Services Division</v>
      </c>
      <c r="L148" t="s">
        <v>17</v>
      </c>
      <c r="N148" t="str" cm="1">
        <f t="array" ref="N148">_xlfn.IFS(D148=4,"D",D148=5,"E",D148=6,"F",D148=7,"G",D148=8,"H", D148=9, "I", D148=10, "J", D148=11, "K", D148=12, "L")</f>
        <v>D</v>
      </c>
      <c r="O148" t="str" cm="1">
        <f t="array" ref="O148">_xlfn.IFS(Table13[[#This Row],[FacilityType]]="Approach control", "2", Table13[[#This Row],[FacilityType]]="Tower and Approach Control", "3", Table13[[#This Row],[FacilityType]]="Combined Control Facility", "6", Table13[[#This Row],[FacilityType]]="Tower", "7", Table13[[#This Row],[FacilityType]]="Enroute Center", "8")</f>
        <v>7</v>
      </c>
      <c r="P148" t="str" cm="1">
        <f t="array" ref="P14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49" spans="1:16" x14ac:dyDescent="0.25">
      <c r="A149" t="s">
        <v>254</v>
      </c>
      <c r="B149" t="s">
        <v>589</v>
      </c>
      <c r="C149" t="s">
        <v>39</v>
      </c>
      <c r="D149" s="1">
        <v>11</v>
      </c>
      <c r="E149" s="1" t="s">
        <v>839</v>
      </c>
      <c r="F149" s="1" t="s">
        <v>781</v>
      </c>
      <c r="G149" t="str">
        <f>HYPERLINK("https://ksn2.faa.gov/ajg/ajg-r/_layouts/userdisp.aspx?ID=8","Western Pacific")</f>
        <v>Western Pacific</v>
      </c>
      <c r="H149" t="s">
        <v>93</v>
      </c>
      <c r="I149" t="s">
        <v>15</v>
      </c>
      <c r="J149" t="s">
        <v>94</v>
      </c>
      <c r="K149" t="str">
        <f>HYPERLINK("https://ksn2.faa.gov/ajg/ajg-r/_layouts/userdisp.aspx?ID=8","Western Pacific Regional Human Resource Services Division")</f>
        <v>Western Pacific Regional Human Resource Services Division</v>
      </c>
      <c r="L149" t="s">
        <v>17</v>
      </c>
      <c r="N149" t="str" cm="1">
        <f t="array" ref="N149">_xlfn.IFS(D149=4,"D",D149=5,"E",D149=6,"F",D149=7,"G",D149=8,"H", D149=9, "I", D149=10, "J", D149=11, "K", D149=12, "L")</f>
        <v>K</v>
      </c>
      <c r="O149" t="str" cm="1">
        <f t="array" ref="O149">_xlfn.IFS(Table13[[#This Row],[FacilityType]]="Approach control", "2", Table13[[#This Row],[FacilityType]]="Tower and Approach Control", "3", Table13[[#This Row],[FacilityType]]="Combined Control Facility", "6", Table13[[#This Row],[FacilityType]]="Tower", "7", Table13[[#This Row],[FacilityType]]="Enroute Center", "8")</f>
        <v>7</v>
      </c>
      <c r="P149" t="str" cm="1">
        <f t="array" ref="P14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50" spans="1:16" x14ac:dyDescent="0.25">
      <c r="A150" t="s">
        <v>255</v>
      </c>
      <c r="B150" t="s">
        <v>590</v>
      </c>
      <c r="C150" t="s">
        <v>39</v>
      </c>
      <c r="D150" s="1">
        <v>12</v>
      </c>
      <c r="E150" s="1" t="s">
        <v>94</v>
      </c>
      <c r="F150" s="1" t="s">
        <v>754</v>
      </c>
      <c r="G150" t="str">
        <f>HYPERLINK("https://ksn2.faa.gov/ajg/ajg-r/_layouts/userdisp.aspx?ID=8","Western Pacific")</f>
        <v>Western Pacific</v>
      </c>
      <c r="H150" t="s">
        <v>93</v>
      </c>
      <c r="I150" t="s">
        <v>15</v>
      </c>
      <c r="J150" t="s">
        <v>94</v>
      </c>
      <c r="K150" t="str">
        <f>HYPERLINK("https://ksn2.faa.gov/ajg/ajg-r/_layouts/userdisp.aspx?ID=8","Western Pacific Regional Human Resource Services Division")</f>
        <v>Western Pacific Regional Human Resource Services Division</v>
      </c>
      <c r="L150" t="s">
        <v>17</v>
      </c>
      <c r="N150" t="str" cm="1">
        <f t="array" ref="N150">_xlfn.IFS(D150=4,"D",D150=5,"E",D150=6,"F",D150=7,"G",D150=8,"H", D150=9, "I", D150=10, "J", D150=11, "K", D150=12, "L")</f>
        <v>L</v>
      </c>
      <c r="O150" t="str" cm="1">
        <f t="array" ref="O150">_xlfn.IFS(Table13[[#This Row],[FacilityType]]="Approach control", "2", Table13[[#This Row],[FacilityType]]="Tower and Approach Control", "3", Table13[[#This Row],[FacilityType]]="Combined Control Facility", "6", Table13[[#This Row],[FacilityType]]="Tower", "7", Table13[[#This Row],[FacilityType]]="Enroute Center", "8")</f>
        <v>7</v>
      </c>
      <c r="P150" t="str" cm="1">
        <f t="array" ref="P15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51" spans="1:16" x14ac:dyDescent="0.25">
      <c r="A151" t="s">
        <v>256</v>
      </c>
      <c r="B151" t="s">
        <v>591</v>
      </c>
      <c r="C151" t="s">
        <v>28</v>
      </c>
      <c r="D151" s="1">
        <v>7</v>
      </c>
      <c r="E151" s="1" t="s">
        <v>890</v>
      </c>
      <c r="F151" s="1" t="s">
        <v>759</v>
      </c>
      <c r="G151" t="str">
        <f>HYPERLINK("https://ksn2.faa.gov/ajg/ajg-r/_layouts/userdisp.aspx?ID=5","Southwest")</f>
        <v>Southwest</v>
      </c>
      <c r="H151" t="s">
        <v>32</v>
      </c>
      <c r="I151" t="s">
        <v>33</v>
      </c>
      <c r="J151" t="s">
        <v>34</v>
      </c>
      <c r="K151" t="str">
        <f>HYPERLINK("https://ksn2.faa.gov/ajg/ajg-r/_layouts/userdisp.aspx?ID=5","Southwest Regional Human Resource Services Division")</f>
        <v>Southwest Regional Human Resource Services Division</v>
      </c>
      <c r="L151" t="s">
        <v>17</v>
      </c>
      <c r="N151" t="str" cm="1">
        <f t="array" ref="N151">_xlfn.IFS(D151=4,"D",D151=5,"E",D151=6,"F",D151=7,"G",D151=8,"H", D151=9, "I", D151=10, "J", D151=11, "K", D151=12, "L")</f>
        <v>G</v>
      </c>
      <c r="O151" t="str" cm="1">
        <f t="array" ref="O151">_xlfn.IFS(Table13[[#This Row],[FacilityType]]="Approach control", "2", Table13[[#This Row],[FacilityType]]="Tower and Approach Control", "3", Table13[[#This Row],[FacilityType]]="Combined Control Facility", "6", Table13[[#This Row],[FacilityType]]="Tower", "7", Table13[[#This Row],[FacilityType]]="Enroute Center", "8")</f>
        <v>3</v>
      </c>
      <c r="P151" t="str" cm="1">
        <f t="array" ref="P15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2" spans="1:16" x14ac:dyDescent="0.25">
      <c r="A152" t="s">
        <v>257</v>
      </c>
      <c r="B152" t="s">
        <v>592</v>
      </c>
      <c r="C152" t="s">
        <v>28</v>
      </c>
      <c r="D152" s="1">
        <v>5</v>
      </c>
      <c r="E152" s="1" t="s">
        <v>925</v>
      </c>
      <c r="F152" s="1" t="s">
        <v>755</v>
      </c>
      <c r="G152" t="str">
        <f>HYPERLINK("https://ksn2.faa.gov/ajg/ajg-r/_layouts/userdisp.aspx?ID=2","Southern")</f>
        <v>Southern</v>
      </c>
      <c r="H152" t="s">
        <v>79</v>
      </c>
      <c r="I152" t="s">
        <v>33</v>
      </c>
      <c r="J152" t="s">
        <v>80</v>
      </c>
      <c r="K152" t="str">
        <f>HYPERLINK("https://ksn2.faa.gov/ajg/ajg-r/_layouts/userdisp.aspx?ID=2","Southern Regional Human Resource Services Division")</f>
        <v>Southern Regional Human Resource Services Division</v>
      </c>
      <c r="L152" t="s">
        <v>47</v>
      </c>
      <c r="N152" t="str" cm="1">
        <f t="array" ref="N152">_xlfn.IFS(D152=4,"D",D152=5,"E",D152=6,"F",D152=7,"G",D152=8,"H", D152=9, "I", D152=10, "J", D152=11, "K", D152=12, "L")</f>
        <v>E</v>
      </c>
      <c r="O152" t="str" cm="1">
        <f t="array" ref="O152">_xlfn.IFS(Table13[[#This Row],[FacilityType]]="Approach control", "2", Table13[[#This Row],[FacilityType]]="Tower and Approach Control", "3", Table13[[#This Row],[FacilityType]]="Combined Control Facility", "6", Table13[[#This Row],[FacilityType]]="Tower", "7", Table13[[#This Row],[FacilityType]]="Enroute Center", "8")</f>
        <v>3</v>
      </c>
      <c r="P152" t="str" cm="1">
        <f t="array" ref="P15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53" spans="1:16" x14ac:dyDescent="0.25">
      <c r="A153" t="s">
        <v>258</v>
      </c>
      <c r="B153" t="s">
        <v>593</v>
      </c>
      <c r="C153" t="s">
        <v>28</v>
      </c>
      <c r="D153" s="1">
        <v>7</v>
      </c>
      <c r="E153" s="1" t="s">
        <v>891</v>
      </c>
      <c r="F153" s="1" t="s">
        <v>783</v>
      </c>
      <c r="G153" t="str">
        <f>HYPERLINK("https://ksn2.faa.gov/ajg/ajg-r/_layouts/userdisp.aspx?ID=5","Southwest")</f>
        <v>Southwest</v>
      </c>
      <c r="H153" t="s">
        <v>137</v>
      </c>
      <c r="I153" t="s">
        <v>33</v>
      </c>
      <c r="J153" t="s">
        <v>138</v>
      </c>
      <c r="K153" t="str">
        <f>HYPERLINK("https://ksn2.faa.gov/ajg/ajg-r/_layouts/userdisp.aspx?ID=5","Southwest Regional Human Resource Services Division")</f>
        <v>Southwest Regional Human Resource Services Division</v>
      </c>
      <c r="L153" t="s">
        <v>17</v>
      </c>
      <c r="N153" t="str" cm="1">
        <f t="array" ref="N153">_xlfn.IFS(D153=4,"D",D153=5,"E",D153=6,"F",D153=7,"G",D153=8,"H", D153=9, "I", D153=10, "J", D153=11, "K", D153=12, "L")</f>
        <v>G</v>
      </c>
      <c r="O153" t="str" cm="1">
        <f t="array" ref="O153">_xlfn.IFS(Table13[[#This Row],[FacilityType]]="Approach control", "2", Table13[[#This Row],[FacilityType]]="Tower and Approach Control", "3", Table13[[#This Row],[FacilityType]]="Combined Control Facility", "6", Table13[[#This Row],[FacilityType]]="Tower", "7", Table13[[#This Row],[FacilityType]]="Enroute Center", "8")</f>
        <v>3</v>
      </c>
      <c r="P153" t="str" cm="1">
        <f t="array" ref="P15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4" spans="1:16" x14ac:dyDescent="0.25">
      <c r="A154" t="s">
        <v>259</v>
      </c>
      <c r="B154" t="s">
        <v>587</v>
      </c>
      <c r="C154" t="s">
        <v>28</v>
      </c>
      <c r="D154" s="1">
        <v>5</v>
      </c>
      <c r="E154" s="1" t="s">
        <v>892</v>
      </c>
      <c r="F154" s="1" t="s">
        <v>755</v>
      </c>
      <c r="G154" t="str">
        <f>HYPERLINK("https://ksn2.faa.gov/ajg/ajg-r/_layouts/userdisp.aspx?ID=2","Southern")</f>
        <v>Southern</v>
      </c>
      <c r="H154" t="s">
        <v>79</v>
      </c>
      <c r="I154" t="s">
        <v>33</v>
      </c>
      <c r="J154" t="s">
        <v>80</v>
      </c>
      <c r="K154" t="str">
        <f>HYPERLINK("https://ksn2.faa.gov/ajg/ajg-r/_layouts/userdisp.aspx?ID=2","Southern Regional Human Resource Services Division")</f>
        <v>Southern Regional Human Resource Services Division</v>
      </c>
      <c r="L154" t="s">
        <v>260</v>
      </c>
      <c r="N154" t="str" cm="1">
        <f t="array" ref="N154">_xlfn.IFS(D154=4,"D",D154=5,"E",D154=6,"F",D154=7,"G",D154=8,"H", D154=9, "I", D154=10, "J", D154=11, "K", D154=12, "L")</f>
        <v>E</v>
      </c>
      <c r="O154" t="str" cm="1">
        <f t="array" ref="O154">_xlfn.IFS(Table13[[#This Row],[FacilityType]]="Approach control", "2", Table13[[#This Row],[FacilityType]]="Tower and Approach Control", "3", Table13[[#This Row],[FacilityType]]="Combined Control Facility", "6", Table13[[#This Row],[FacilityType]]="Tower", "7", Table13[[#This Row],[FacilityType]]="Enroute Center", "8")</f>
        <v>3</v>
      </c>
      <c r="P154" t="str" cm="1">
        <f t="array" ref="P15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55" spans="1:16" x14ac:dyDescent="0.25">
      <c r="A155" t="s">
        <v>261</v>
      </c>
      <c r="B155" t="s">
        <v>594</v>
      </c>
      <c r="C155" t="s">
        <v>39</v>
      </c>
      <c r="D155" s="1">
        <v>11</v>
      </c>
      <c r="E155" s="1" t="s">
        <v>1045</v>
      </c>
      <c r="F155" s="1" t="s">
        <v>777</v>
      </c>
      <c r="G155" t="str">
        <f>HYPERLINK("https://ksn2.faa.gov/ajg/ajg-r/_layouts/userdisp.aspx?ID=4","Eastern")</f>
        <v>Eastern</v>
      </c>
      <c r="H155" t="s">
        <v>29</v>
      </c>
      <c r="I155" t="s">
        <v>21</v>
      </c>
      <c r="J155" t="s">
        <v>30</v>
      </c>
      <c r="K155" t="str">
        <f>HYPERLINK("https://ksn2.faa.gov/ajg/ajg-r/_layouts/userdisp.aspx?ID=4","Eastern Regional Human Resource Services Division")</f>
        <v>Eastern Regional Human Resource Services Division</v>
      </c>
      <c r="L155" t="s">
        <v>17</v>
      </c>
      <c r="N155" t="str" cm="1">
        <f t="array" ref="N155">_xlfn.IFS(D155=4,"D",D155=5,"E",D155=6,"F",D155=7,"G",D155=8,"H", D155=9, "I", D155=10, "J", D155=11, "K", D155=12, "L")</f>
        <v>K</v>
      </c>
      <c r="O155" t="str" cm="1">
        <f t="array" ref="O155">_xlfn.IFS(Table13[[#This Row],[FacilityType]]="Approach control", "2", Table13[[#This Row],[FacilityType]]="Tower and Approach Control", "3", Table13[[#This Row],[FacilityType]]="Combined Control Facility", "6", Table13[[#This Row],[FacilityType]]="Tower", "7", Table13[[#This Row],[FacilityType]]="Enroute Center", "8")</f>
        <v>7</v>
      </c>
      <c r="P155" t="str" cm="1">
        <f t="array" ref="P15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56" spans="1:16" x14ac:dyDescent="0.25">
      <c r="A156" t="s">
        <v>262</v>
      </c>
      <c r="B156" t="s">
        <v>595</v>
      </c>
      <c r="C156" t="s">
        <v>39</v>
      </c>
      <c r="D156" s="1">
        <v>8</v>
      </c>
      <c r="E156" s="1" t="s">
        <v>1046</v>
      </c>
      <c r="F156" s="1" t="s">
        <v>754</v>
      </c>
      <c r="G156" t="str">
        <f>HYPERLINK("https://ksn2.faa.gov/ajg/ajg-r/_layouts/userdisp.aspx?ID=8","Western Pacific")</f>
        <v>Western Pacific</v>
      </c>
      <c r="H156" t="s">
        <v>99</v>
      </c>
      <c r="I156" t="s">
        <v>15</v>
      </c>
      <c r="J156" t="s">
        <v>94</v>
      </c>
      <c r="K156" t="str">
        <f>HYPERLINK("https://ksn2.faa.gov/ajg/ajg-r/_layouts/userdisp.aspx?ID=8","Western Pacific Regional Human Resource Services Division")</f>
        <v>Western Pacific Regional Human Resource Services Division</v>
      </c>
      <c r="L156" t="s">
        <v>263</v>
      </c>
      <c r="N156" t="str" cm="1">
        <f t="array" ref="N156">_xlfn.IFS(D156=4,"D",D156=5,"E",D156=6,"F",D156=7,"G",D156=8,"H", D156=9, "I", D156=10, "J", D156=11, "K", D156=12, "L")</f>
        <v>H</v>
      </c>
      <c r="O156" t="str" cm="1">
        <f t="array" ref="O156">_xlfn.IFS(Table13[[#This Row],[FacilityType]]="Approach control", "2", Table13[[#This Row],[FacilityType]]="Tower and Approach Control", "3", Table13[[#This Row],[FacilityType]]="Combined Control Facility", "6", Table13[[#This Row],[FacilityType]]="Tower", "7", Table13[[#This Row],[FacilityType]]="Enroute Center", "8")</f>
        <v>7</v>
      </c>
      <c r="P156" t="str" cm="1">
        <f t="array" ref="P15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57" spans="1:16" x14ac:dyDescent="0.25">
      <c r="A157" t="s">
        <v>264</v>
      </c>
      <c r="B157" t="s">
        <v>596</v>
      </c>
      <c r="C157" t="s">
        <v>28</v>
      </c>
      <c r="D157" s="1">
        <v>7</v>
      </c>
      <c r="E157" s="1" t="s">
        <v>926</v>
      </c>
      <c r="F157" s="1" t="s">
        <v>800</v>
      </c>
      <c r="G157" t="str">
        <f>HYPERLINK("https://ksn2.faa.gov/ajg/ajg-r/_layouts/userdisp.aspx?ID=5","Southwest")</f>
        <v>Southwest</v>
      </c>
      <c r="H157" t="s">
        <v>106</v>
      </c>
      <c r="I157" t="s">
        <v>21</v>
      </c>
      <c r="J157" t="s">
        <v>107</v>
      </c>
      <c r="K157" t="str">
        <f>HYPERLINK("https://ksn2.faa.gov/ajg/ajg-r/_layouts/userdisp.aspx?ID=5","Southwest Regional Human Resource Services Division")</f>
        <v>Southwest Regional Human Resource Services Division</v>
      </c>
      <c r="L157" t="s">
        <v>17</v>
      </c>
      <c r="N157" t="str" cm="1">
        <f t="array" ref="N157">_xlfn.IFS(D157=4,"D",D157=5,"E",D157=6,"F",D157=7,"G",D157=8,"H", D157=9, "I", D157=10, "J", D157=11, "K", D157=12, "L")</f>
        <v>G</v>
      </c>
      <c r="O157" t="str" cm="1">
        <f t="array" ref="O157">_xlfn.IFS(Table13[[#This Row],[FacilityType]]="Approach control", "2", Table13[[#This Row],[FacilityType]]="Tower and Approach Control", "3", Table13[[#This Row],[FacilityType]]="Combined Control Facility", "6", Table13[[#This Row],[FacilityType]]="Tower", "7", Table13[[#This Row],[FacilityType]]="Enroute Center", "8")</f>
        <v>3</v>
      </c>
      <c r="P157" t="str" cm="1">
        <f t="array" ref="P15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58" spans="1:16" x14ac:dyDescent="0.25">
      <c r="A158" t="s">
        <v>265</v>
      </c>
      <c r="B158" t="s">
        <v>597</v>
      </c>
      <c r="C158" t="s">
        <v>39</v>
      </c>
      <c r="D158" s="1">
        <v>5</v>
      </c>
      <c r="E158" s="1" t="s">
        <v>999</v>
      </c>
      <c r="F158" s="1" t="s">
        <v>782</v>
      </c>
      <c r="G158" t="str">
        <f>HYPERLINK("https://ksn2.faa.gov/ajg/ajg-r/_layouts/userdisp.aspx?ID=6","Central")</f>
        <v>Central</v>
      </c>
      <c r="H158" t="s">
        <v>102</v>
      </c>
      <c r="I158" t="s">
        <v>33</v>
      </c>
      <c r="J158" t="s">
        <v>103</v>
      </c>
      <c r="K158" t="str">
        <f>HYPERLINK("https://ksn2.faa.gov/ajg/ajg-r/_layouts/userdisp.aspx?ID=6","Central Regional Human Resource Services Division")</f>
        <v>Central Regional Human Resource Services Division</v>
      </c>
      <c r="L158" t="s">
        <v>114</v>
      </c>
      <c r="N158" t="str" cm="1">
        <f t="array" ref="N158">_xlfn.IFS(D158=4,"D",D158=5,"E",D158=6,"F",D158=7,"G",D158=8,"H", D158=9, "I", D158=10, "J", D158=11, "K", D158=12, "L")</f>
        <v>E</v>
      </c>
      <c r="O158" t="str" cm="1">
        <f t="array" ref="O158">_xlfn.IFS(Table13[[#This Row],[FacilityType]]="Approach control", "2", Table13[[#This Row],[FacilityType]]="Tower and Approach Control", "3", Table13[[#This Row],[FacilityType]]="Combined Control Facility", "6", Table13[[#This Row],[FacilityType]]="Tower", "7", Table13[[#This Row],[FacilityType]]="Enroute Center", "8")</f>
        <v>7</v>
      </c>
      <c r="P158" t="str" cm="1">
        <f t="array" ref="P15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59" spans="1:16" x14ac:dyDescent="0.25">
      <c r="A159" t="s">
        <v>266</v>
      </c>
      <c r="B159" t="s">
        <v>598</v>
      </c>
      <c r="C159" t="s">
        <v>39</v>
      </c>
      <c r="D159" s="1">
        <v>5</v>
      </c>
      <c r="E159" s="1" t="s">
        <v>957</v>
      </c>
      <c r="F159" s="1" t="s">
        <v>783</v>
      </c>
      <c r="G159" t="str">
        <f>HYPERLINK("https://ksn2.faa.gov/ajg/ajg-r/_layouts/userdisp.aspx?ID=5","Southwest")</f>
        <v>Southwest</v>
      </c>
      <c r="H159" t="s">
        <v>137</v>
      </c>
      <c r="I159" t="s">
        <v>33</v>
      </c>
      <c r="J159" t="s">
        <v>138</v>
      </c>
      <c r="K159" t="str">
        <f>HYPERLINK("https://ksn2.faa.gov/ajg/ajg-r/_layouts/userdisp.aspx?ID=5","Southwest Regional Human Resource Services Division")</f>
        <v>Southwest Regional Human Resource Services Division</v>
      </c>
      <c r="L159" t="s">
        <v>76</v>
      </c>
      <c r="N159" t="str" cm="1">
        <f t="array" ref="N159">_xlfn.IFS(D159=4,"D",D159=5,"E",D159=6,"F",D159=7,"G",D159=8,"H", D159=9, "I", D159=10, "J", D159=11, "K", D159=12, "L")</f>
        <v>E</v>
      </c>
      <c r="O159" t="str" cm="1">
        <f t="array" ref="O159">_xlfn.IFS(Table13[[#This Row],[FacilityType]]="Approach control", "2", Table13[[#This Row],[FacilityType]]="Tower and Approach Control", "3", Table13[[#This Row],[FacilityType]]="Combined Control Facility", "6", Table13[[#This Row],[FacilityType]]="Tower", "7", Table13[[#This Row],[FacilityType]]="Enroute Center", "8")</f>
        <v>7</v>
      </c>
      <c r="P159" t="str" cm="1">
        <f t="array" ref="P15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60" spans="1:16" x14ac:dyDescent="0.25">
      <c r="A160" t="s">
        <v>267</v>
      </c>
      <c r="B160" t="s">
        <v>599</v>
      </c>
      <c r="C160" t="s">
        <v>39</v>
      </c>
      <c r="D160" s="1">
        <v>6</v>
      </c>
      <c r="E160" s="1" t="s">
        <v>1000</v>
      </c>
      <c r="F160" s="1" t="s">
        <v>754</v>
      </c>
      <c r="G160" t="str">
        <f>HYPERLINK("https://ksn2.faa.gov/ajg/ajg-r/_layouts/userdisp.aspx?ID=8","Western Pacific")</f>
        <v>Western Pacific</v>
      </c>
      <c r="H160" t="s">
        <v>68</v>
      </c>
      <c r="I160" t="s">
        <v>15</v>
      </c>
      <c r="J160" t="s">
        <v>69</v>
      </c>
      <c r="K160" t="str">
        <f>HYPERLINK("https://ksn2.faa.gov/ajg/ajg-r/_layouts/userdisp.aspx?ID=8","Western Pacific Regional Human Resource Services Division")</f>
        <v>Western Pacific Regional Human Resource Services Division</v>
      </c>
      <c r="L160" t="s">
        <v>74</v>
      </c>
      <c r="N160" t="str" cm="1">
        <f t="array" ref="N160">_xlfn.IFS(D160=4,"D",D160=5,"E",D160=6,"F",D160=7,"G",D160=8,"H", D160=9, "I", D160=10, "J", D160=11, "K", D160=12, "L")</f>
        <v>F</v>
      </c>
      <c r="O160" t="str" cm="1">
        <f t="array" ref="O160">_xlfn.IFS(Table13[[#This Row],[FacilityType]]="Approach control", "2", Table13[[#This Row],[FacilityType]]="Tower and Approach Control", "3", Table13[[#This Row],[FacilityType]]="Combined Control Facility", "6", Table13[[#This Row],[FacilityType]]="Tower", "7", Table13[[#This Row],[FacilityType]]="Enroute Center", "8")</f>
        <v>7</v>
      </c>
      <c r="P160" t="str" cm="1">
        <f t="array" ref="P16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61" spans="1:16" x14ac:dyDescent="0.25">
      <c r="A161" t="s">
        <v>268</v>
      </c>
      <c r="B161" t="s">
        <v>269</v>
      </c>
      <c r="C161" t="s">
        <v>13</v>
      </c>
      <c r="D161" s="1">
        <v>9</v>
      </c>
      <c r="E161" s="1" t="s">
        <v>107</v>
      </c>
      <c r="F161" s="1" t="s">
        <v>784</v>
      </c>
      <c r="G161" t="str">
        <f>HYPERLINK("https://ksn2.faa.gov/ajg/ajg-r/_layouts/userdisp.aspx?ID=5","Southwest")</f>
        <v>Southwest</v>
      </c>
      <c r="H161" t="s">
        <v>106</v>
      </c>
      <c r="I161" t="s">
        <v>21</v>
      </c>
      <c r="J161" t="s">
        <v>107</v>
      </c>
      <c r="K161" t="str">
        <f>HYPERLINK("https://ksn2.faa.gov/ajg/ajg-r/_layouts/userdisp.aspx?ID=5","Southwest Regional Human Resource Services Division")</f>
        <v>Southwest Regional Human Resource Services Division</v>
      </c>
      <c r="L161" t="s">
        <v>17</v>
      </c>
      <c r="N161" t="str" cm="1">
        <f t="array" ref="N161">_xlfn.IFS(D161=4,"D",D161=5,"E",D161=6,"F",D161=7,"G",D161=8,"H", D161=9, "I", D161=10, "J", D161=11, "K", D161=12, "L")</f>
        <v>I</v>
      </c>
      <c r="O161" t="str" cm="1">
        <f t="array" ref="O161">_xlfn.IFS(Table13[[#This Row],[FacilityType]]="Approach control", "2", Table13[[#This Row],[FacilityType]]="Tower and Approach Control", "3", Table13[[#This Row],[FacilityType]]="Combined Control Facility", "6", Table13[[#This Row],[FacilityType]]="Tower", "7", Table13[[#This Row],[FacilityType]]="Enroute Center", "8")</f>
        <v>2</v>
      </c>
      <c r="P161" t="str" cm="1">
        <f t="array" ref="P16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62" spans="1:16" x14ac:dyDescent="0.25">
      <c r="A162" t="s">
        <v>270</v>
      </c>
      <c r="B162" t="s">
        <v>271</v>
      </c>
      <c r="C162" t="s">
        <v>13</v>
      </c>
      <c r="D162" s="1">
        <v>10</v>
      </c>
      <c r="E162" s="1" t="s">
        <v>103</v>
      </c>
      <c r="F162" s="1" t="s">
        <v>775</v>
      </c>
      <c r="G162" t="str">
        <f>HYPERLINK("https://ksn2.faa.gov/ajg/ajg-r/_layouts/userdisp.aspx?ID=9","Great Lakes")</f>
        <v>Great Lakes</v>
      </c>
      <c r="H162" t="s">
        <v>102</v>
      </c>
      <c r="I162" t="s">
        <v>33</v>
      </c>
      <c r="J162" t="s">
        <v>103</v>
      </c>
      <c r="K162" t="str">
        <f>HYPERLINK("https://ksn2.faa.gov/ajg/ajg-r/_layouts/userdisp.aspx?ID=9","Great Lakes Regional Human Resource Services Division")</f>
        <v>Great Lakes Regional Human Resource Services Division</v>
      </c>
      <c r="L162" t="s">
        <v>17</v>
      </c>
      <c r="N162" t="str" cm="1">
        <f t="array" ref="N162">_xlfn.IFS(D162=4,"D",D162=5,"E",D162=6,"F",D162=7,"G",D162=8,"H", D162=9, "I", D162=10, "J", D162=11, "K", D162=12, "L")</f>
        <v>J</v>
      </c>
      <c r="O162" t="str" cm="1">
        <f t="array" ref="O162">_xlfn.IFS(Table13[[#This Row],[FacilityType]]="Approach control", "2", Table13[[#This Row],[FacilityType]]="Tower and Approach Control", "3", Table13[[#This Row],[FacilityType]]="Combined Control Facility", "6", Table13[[#This Row],[FacilityType]]="Tower", "7", Table13[[#This Row],[FacilityType]]="Enroute Center", "8")</f>
        <v>2</v>
      </c>
      <c r="P162" t="str" cm="1">
        <f t="array" ref="P16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63" spans="1:16" x14ac:dyDescent="0.25">
      <c r="A163" t="s">
        <v>272</v>
      </c>
      <c r="B163" t="s">
        <v>600</v>
      </c>
      <c r="C163" t="s">
        <v>28</v>
      </c>
      <c r="D163" s="1">
        <v>7</v>
      </c>
      <c r="E163" s="1" t="s">
        <v>893</v>
      </c>
      <c r="F163" s="1" t="s">
        <v>759</v>
      </c>
      <c r="G163" t="str">
        <f>HYPERLINK("https://ksn2.faa.gov/ajg/ajg-r/_layouts/userdisp.aspx?ID=5","Southwest")</f>
        <v>Southwest</v>
      </c>
      <c r="H163" t="s">
        <v>32</v>
      </c>
      <c r="I163" t="s">
        <v>33</v>
      </c>
      <c r="J163" t="s">
        <v>34</v>
      </c>
      <c r="K163" t="str">
        <f>HYPERLINK("https://ksn2.faa.gov/ajg/ajg-r/_layouts/userdisp.aspx?ID=5","Southwest Regional Human Resource Services Division")</f>
        <v>Southwest Regional Human Resource Services Division</v>
      </c>
      <c r="L163" t="s">
        <v>42</v>
      </c>
      <c r="N163" t="str" cm="1">
        <f t="array" ref="N163">_xlfn.IFS(D163=4,"D",D163=5,"E",D163=6,"F",D163=7,"G",D163=8,"H", D163=9, "I", D163=10, "J", D163=11, "K", D163=12, "L")</f>
        <v>G</v>
      </c>
      <c r="O163" t="str" cm="1">
        <f t="array" ref="O163">_xlfn.IFS(Table13[[#This Row],[FacilityType]]="Approach control", "2", Table13[[#This Row],[FacilityType]]="Tower and Approach Control", "3", Table13[[#This Row],[FacilityType]]="Combined Control Facility", "6", Table13[[#This Row],[FacilityType]]="Tower", "7", Table13[[#This Row],[FacilityType]]="Enroute Center", "8")</f>
        <v>3</v>
      </c>
      <c r="P163" t="str" cm="1">
        <f t="array" ref="P16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64" spans="1:16" x14ac:dyDescent="0.25">
      <c r="A164" t="s">
        <v>273</v>
      </c>
      <c r="B164" t="s">
        <v>601</v>
      </c>
      <c r="C164" t="s">
        <v>39</v>
      </c>
      <c r="D164" s="1">
        <v>4</v>
      </c>
      <c r="E164" s="1" t="s">
        <v>1047</v>
      </c>
      <c r="F164" s="1" t="s">
        <v>767</v>
      </c>
      <c r="G164" t="str">
        <f>HYPERLINK("https://ksn2.faa.gov/ajg/ajg-r/_layouts/userdisp.aspx?ID=9","Great Lakes")</f>
        <v>Great Lakes</v>
      </c>
      <c r="H164" t="s">
        <v>51</v>
      </c>
      <c r="I164" t="s">
        <v>33</v>
      </c>
      <c r="J164" t="s">
        <v>52</v>
      </c>
      <c r="K164" t="str">
        <f>HYPERLINK("https://ksn2.faa.gov/ajg/ajg-r/_layouts/userdisp.aspx?ID=9","Great Lakes Regional Human Resource Services Division")</f>
        <v>Great Lakes Regional Human Resource Services Division</v>
      </c>
      <c r="L164" t="s">
        <v>85</v>
      </c>
      <c r="N164" t="str" cm="1">
        <f t="array" ref="N164">_xlfn.IFS(D164=4,"D",D164=5,"E",D164=6,"F",D164=7,"G",D164=8,"H", D164=9, "I", D164=10, "J", D164=11, "K", D164=12, "L")</f>
        <v>D</v>
      </c>
      <c r="O164" t="str" cm="1">
        <f t="array" ref="O164">_xlfn.IFS(Table13[[#This Row],[FacilityType]]="Approach control", "2", Table13[[#This Row],[FacilityType]]="Tower and Approach Control", "3", Table13[[#This Row],[FacilityType]]="Combined Control Facility", "6", Table13[[#This Row],[FacilityType]]="Tower", "7", Table13[[#This Row],[FacilityType]]="Enroute Center", "8")</f>
        <v>7</v>
      </c>
      <c r="P164" t="str" cm="1">
        <f t="array" ref="P16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65" spans="1:16" x14ac:dyDescent="0.25">
      <c r="A165" t="s">
        <v>274</v>
      </c>
      <c r="B165" t="s">
        <v>602</v>
      </c>
      <c r="C165" t="s">
        <v>28</v>
      </c>
      <c r="D165" s="1">
        <v>8</v>
      </c>
      <c r="E165" s="1" t="s">
        <v>146</v>
      </c>
      <c r="F165" s="1" t="s">
        <v>786</v>
      </c>
      <c r="G165" t="str">
        <f>HYPERLINK("https://ksn2.faa.gov/ajg/ajg-r/_layouts/userdisp.aspx?ID=6","Central")</f>
        <v>Central</v>
      </c>
      <c r="H165" t="s">
        <v>145</v>
      </c>
      <c r="I165" t="s">
        <v>33</v>
      </c>
      <c r="J165" t="s">
        <v>146</v>
      </c>
      <c r="K165" t="str">
        <f>HYPERLINK("https://ksn2.faa.gov/ajg/ajg-r/_layouts/userdisp.aspx?ID=6","Central Regional Human Resource Services Division")</f>
        <v>Central Regional Human Resource Services Division</v>
      </c>
      <c r="L165" t="s">
        <v>17</v>
      </c>
      <c r="N165" t="str" cm="1">
        <f t="array" ref="N165">_xlfn.IFS(D165=4,"D",D165=5,"E",D165=6,"F",D165=7,"G",D165=8,"H", D165=9, "I", D165=10, "J", D165=11, "K", D165=12, "L")</f>
        <v>H</v>
      </c>
      <c r="O165" t="str" cm="1">
        <f t="array" ref="O165">_xlfn.IFS(Table13[[#This Row],[FacilityType]]="Approach control", "2", Table13[[#This Row],[FacilityType]]="Tower and Approach Control", "3", Table13[[#This Row],[FacilityType]]="Combined Control Facility", "6", Table13[[#This Row],[FacilityType]]="Tower", "7", Table13[[#This Row],[FacilityType]]="Enroute Center", "8")</f>
        <v>3</v>
      </c>
      <c r="P165" t="str" cm="1">
        <f t="array" ref="P16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66" spans="1:16" x14ac:dyDescent="0.25">
      <c r="A166" t="s">
        <v>275</v>
      </c>
      <c r="B166" t="s">
        <v>603</v>
      </c>
      <c r="C166" t="s">
        <v>39</v>
      </c>
      <c r="D166" s="1">
        <v>9</v>
      </c>
      <c r="E166" s="1" t="s">
        <v>838</v>
      </c>
      <c r="F166" s="1" t="s">
        <v>776</v>
      </c>
      <c r="G166" t="str">
        <f>HYPERLINK("https://ksn2.faa.gov/ajg/ajg-r/_layouts/userdisp.aspx?ID=2","Southern")</f>
        <v>Southern</v>
      </c>
      <c r="H166" t="s">
        <v>121</v>
      </c>
      <c r="I166" t="s">
        <v>21</v>
      </c>
      <c r="J166" t="s">
        <v>122</v>
      </c>
      <c r="K166" t="str">
        <f>HYPERLINK("https://ksn2.faa.gov/ajg/ajg-r/_layouts/userdisp.aspx?ID=2","Southern Regional Human Resource Services Division")</f>
        <v>Southern Regional Human Resource Services Division</v>
      </c>
      <c r="L166" t="s">
        <v>17</v>
      </c>
      <c r="N166" t="str" cm="1">
        <f t="array" ref="N166">_xlfn.IFS(D166=4,"D",D166=5,"E",D166=6,"F",D166=7,"G",D166=8,"H", D166=9, "I", D166=10, "J", D166=11, "K", D166=12, "L")</f>
        <v>I</v>
      </c>
      <c r="O166" t="str" cm="1">
        <f t="array" ref="O166">_xlfn.IFS(Table13[[#This Row],[FacilityType]]="Approach control", "2", Table13[[#This Row],[FacilityType]]="Tower and Approach Control", "3", Table13[[#This Row],[FacilityType]]="Combined Control Facility", "6", Table13[[#This Row],[FacilityType]]="Tower", "7", Table13[[#This Row],[FacilityType]]="Enroute Center", "8")</f>
        <v>7</v>
      </c>
      <c r="P166" t="str" cm="1">
        <f t="array" ref="P16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67" spans="1:16" x14ac:dyDescent="0.25">
      <c r="A167" t="s">
        <v>276</v>
      </c>
      <c r="B167" t="s">
        <v>604</v>
      </c>
      <c r="C167" t="s">
        <v>28</v>
      </c>
      <c r="D167" s="1">
        <v>7</v>
      </c>
      <c r="E167" s="1" t="s">
        <v>949</v>
      </c>
      <c r="F167" s="1" t="s">
        <v>760</v>
      </c>
      <c r="G167" t="str">
        <f>HYPERLINK("https://ksn2.faa.gov/ajg/ajg-r/_layouts/userdisp.aspx?ID=4","Eastern")</f>
        <v>Eastern</v>
      </c>
      <c r="H167" t="s">
        <v>29</v>
      </c>
      <c r="I167" t="s">
        <v>21</v>
      </c>
      <c r="J167" t="s">
        <v>30</v>
      </c>
      <c r="K167" t="str">
        <f>HYPERLINK("https://ksn2.faa.gov/ajg/ajg-r/_layouts/userdisp.aspx?ID=4","Eastern Regional Human Resource Services Division")</f>
        <v>Eastern Regional Human Resource Services Division</v>
      </c>
      <c r="L167" t="s">
        <v>17</v>
      </c>
      <c r="N167" t="str" cm="1">
        <f t="array" ref="N167">_xlfn.IFS(D167=4,"D",D167=5,"E",D167=6,"F",D167=7,"G",D167=8,"H", D167=9, "I", D167=10, "J", D167=11, "K", D167=12, "L")</f>
        <v>G</v>
      </c>
      <c r="O167" t="str" cm="1">
        <f t="array" ref="O167">_xlfn.IFS(Table13[[#This Row],[FacilityType]]="Approach control", "2", Table13[[#This Row],[FacilityType]]="Tower and Approach Control", "3", Table13[[#This Row],[FacilityType]]="Combined Control Facility", "6", Table13[[#This Row],[FacilityType]]="Tower", "7", Table13[[#This Row],[FacilityType]]="Enroute Center", "8")</f>
        <v>3</v>
      </c>
      <c r="P167" t="str" cm="1">
        <f t="array" ref="P16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68" spans="1:16" x14ac:dyDescent="0.25">
      <c r="A168" t="s">
        <v>277</v>
      </c>
      <c r="B168" t="s">
        <v>605</v>
      </c>
      <c r="C168" t="s">
        <v>39</v>
      </c>
      <c r="D168" s="1">
        <v>8</v>
      </c>
      <c r="E168" s="1" t="s">
        <v>58</v>
      </c>
      <c r="F168" s="1" t="s">
        <v>769</v>
      </c>
      <c r="G168" t="str">
        <f>HYPERLINK("https://ksn2.faa.gov/ajg/ajg-r/_layouts/userdisp.aspx?ID=9","Great Lakes")</f>
        <v>Great Lakes</v>
      </c>
      <c r="H168" t="s">
        <v>57</v>
      </c>
      <c r="I168" t="s">
        <v>33</v>
      </c>
      <c r="J168" t="s">
        <v>58</v>
      </c>
      <c r="K168" t="str">
        <f>HYPERLINK("https://ksn2.faa.gov/ajg/ajg-r/_layouts/userdisp.aspx?ID=9","Great Lakes Regional Human Resource Services Division")</f>
        <v>Great Lakes Regional Human Resource Services Division</v>
      </c>
      <c r="L168" t="s">
        <v>17</v>
      </c>
      <c r="N168" t="str" cm="1">
        <f t="array" ref="N168">_xlfn.IFS(D168=4,"D",D168=5,"E",D168=6,"F",D168=7,"G",D168=8,"H", D168=9, "I", D168=10, "J", D168=11, "K", D168=12, "L")</f>
        <v>H</v>
      </c>
      <c r="O168" t="str" cm="1">
        <f t="array" ref="O168">_xlfn.IFS(Table13[[#This Row],[FacilityType]]="Approach control", "2", Table13[[#This Row],[FacilityType]]="Tower and Approach Control", "3", Table13[[#This Row],[FacilityType]]="Combined Control Facility", "6", Table13[[#This Row],[FacilityType]]="Tower", "7", Table13[[#This Row],[FacilityType]]="Enroute Center", "8")</f>
        <v>7</v>
      </c>
      <c r="P168" t="str" cm="1">
        <f t="array" ref="P16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69" spans="1:16" x14ac:dyDescent="0.25">
      <c r="A169" t="s">
        <v>278</v>
      </c>
      <c r="B169" t="s">
        <v>606</v>
      </c>
      <c r="C169" t="s">
        <v>39</v>
      </c>
      <c r="D169" s="1">
        <v>8</v>
      </c>
      <c r="E169" s="1" t="s">
        <v>107</v>
      </c>
      <c r="F169" s="1" t="s">
        <v>784</v>
      </c>
      <c r="G169" t="str">
        <f>HYPERLINK("https://ksn2.faa.gov/ajg/ajg-r/_layouts/userdisp.aspx?ID=5","Southwest")</f>
        <v>Southwest</v>
      </c>
      <c r="H169" t="s">
        <v>102</v>
      </c>
      <c r="I169" t="s">
        <v>21</v>
      </c>
      <c r="J169" t="s">
        <v>107</v>
      </c>
      <c r="K169" t="str">
        <f>HYPERLINK("https://ksn2.faa.gov/ajg/ajg-r/_layouts/userdisp.aspx?ID=5","Southwest Regional Human Resource Services Division")</f>
        <v>Southwest Regional Human Resource Services Division</v>
      </c>
      <c r="L169" t="s">
        <v>17</v>
      </c>
      <c r="N169" t="str" cm="1">
        <f t="array" ref="N169">_xlfn.IFS(D169=4,"D",D169=5,"E",D169=6,"F",D169=7,"G",D169=8,"H", D169=9, "I", D169=10, "J", D169=11, "K", D169=12, "L")</f>
        <v>H</v>
      </c>
      <c r="O169" t="str" cm="1">
        <f t="array" ref="O169">_xlfn.IFS(Table13[[#This Row],[FacilityType]]="Approach control", "2", Table13[[#This Row],[FacilityType]]="Tower and Approach Control", "3", Table13[[#This Row],[FacilityType]]="Combined Control Facility", "6", Table13[[#This Row],[FacilityType]]="Tower", "7", Table13[[#This Row],[FacilityType]]="Enroute Center", "8")</f>
        <v>7</v>
      </c>
      <c r="P169" t="str" cm="1">
        <f t="array" ref="P16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70" spans="1:16" x14ac:dyDescent="0.25">
      <c r="A170" t="s">
        <v>279</v>
      </c>
      <c r="B170" t="s">
        <v>607</v>
      </c>
      <c r="C170" t="s">
        <v>39</v>
      </c>
      <c r="D170" s="1">
        <v>4</v>
      </c>
      <c r="E170" s="1" t="s">
        <v>1001</v>
      </c>
      <c r="F170" s="1" t="s">
        <v>772</v>
      </c>
      <c r="G170" t="str">
        <f>HYPERLINK("https://ksn2.faa.gov/ajg/ajg-r/_layouts/userdisp.aspx?ID=9","Great Lakes")</f>
        <v>Great Lakes</v>
      </c>
      <c r="H170" t="s">
        <v>51</v>
      </c>
      <c r="I170" t="s">
        <v>33</v>
      </c>
      <c r="J170" t="s">
        <v>52</v>
      </c>
      <c r="K170" t="str">
        <f>HYPERLINK("https://ksn2.faa.gov/ajg/ajg-r/_layouts/userdisp.aspx?ID=9","Great Lakes Regional Human Resource Services Division")</f>
        <v>Great Lakes Regional Human Resource Services Division</v>
      </c>
      <c r="L170" t="s">
        <v>85</v>
      </c>
      <c r="N170" t="str" cm="1">
        <f t="array" ref="N170">_xlfn.IFS(D170=4,"D",D170=5,"E",D170=6,"F",D170=7,"G",D170=8,"H", D170=9, "I", D170=10, "J", D170=11, "K", D170=12, "L")</f>
        <v>D</v>
      </c>
      <c r="O170" t="str" cm="1">
        <f t="array" ref="O170">_xlfn.IFS(Table13[[#This Row],[FacilityType]]="Approach control", "2", Table13[[#This Row],[FacilityType]]="Tower and Approach Control", "3", Table13[[#This Row],[FacilityType]]="Combined Control Facility", "6", Table13[[#This Row],[FacilityType]]="Tower", "7", Table13[[#This Row],[FacilityType]]="Enroute Center", "8")</f>
        <v>7</v>
      </c>
      <c r="P170" t="str" cm="1">
        <f t="array" ref="P17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1" spans="1:16" x14ac:dyDescent="0.25">
      <c r="A171" t="s">
        <v>280</v>
      </c>
      <c r="B171" t="s">
        <v>608</v>
      </c>
      <c r="C171" t="s">
        <v>28</v>
      </c>
      <c r="D171" s="1">
        <v>7</v>
      </c>
      <c r="E171" s="1" t="s">
        <v>950</v>
      </c>
      <c r="F171" s="1" t="s">
        <v>794</v>
      </c>
      <c r="G171" t="str">
        <f>HYPERLINK("https://ksn2.faa.gov/ajg/ajg-r/_layouts/userdisp.aspx?ID=2","Southern")</f>
        <v>Southern</v>
      </c>
      <c r="H171" t="s">
        <v>20</v>
      </c>
      <c r="I171" t="s">
        <v>21</v>
      </c>
      <c r="J171" t="s">
        <v>22</v>
      </c>
      <c r="K171" t="str">
        <f>HYPERLINK("https://ksn2.faa.gov/ajg/ajg-r/_layouts/userdisp.aspx?ID=2","Southern Regional Human Resource Services Division")</f>
        <v>Southern Regional Human Resource Services Division</v>
      </c>
      <c r="L171" t="s">
        <v>85</v>
      </c>
      <c r="N171" t="str" cm="1">
        <f t="array" ref="N171">_xlfn.IFS(D171=4,"D",D171=5,"E",D171=6,"F",D171=7,"G",D171=8,"H", D171=9, "I", D171=10, "J", D171=11, "K", D171=12, "L")</f>
        <v>G</v>
      </c>
      <c r="O171" t="str" cm="1">
        <f t="array" ref="O171">_xlfn.IFS(Table13[[#This Row],[FacilityType]]="Approach control", "2", Table13[[#This Row],[FacilityType]]="Tower and Approach Control", "3", Table13[[#This Row],[FacilityType]]="Combined Control Facility", "6", Table13[[#This Row],[FacilityType]]="Tower", "7", Table13[[#This Row],[FacilityType]]="Enroute Center", "8")</f>
        <v>3</v>
      </c>
      <c r="P171" t="str" cm="1">
        <f t="array" ref="P17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72" spans="1:16" x14ac:dyDescent="0.25">
      <c r="A172" t="s">
        <v>281</v>
      </c>
      <c r="B172" t="s">
        <v>609</v>
      </c>
      <c r="C172" t="s">
        <v>39</v>
      </c>
      <c r="D172" s="1">
        <v>4</v>
      </c>
      <c r="E172" s="1" t="s">
        <v>1002</v>
      </c>
      <c r="F172" s="1" t="s">
        <v>785</v>
      </c>
      <c r="G172" t="str">
        <f>HYPERLINK("https://ksn2.faa.gov/ajg/ajg-r/_layouts/userdisp.aspx?ID=3","New England")</f>
        <v>New England</v>
      </c>
      <c r="H172" t="s">
        <v>25</v>
      </c>
      <c r="I172" t="s">
        <v>21</v>
      </c>
      <c r="J172" t="s">
        <v>26</v>
      </c>
      <c r="K172" t="str">
        <f>HYPERLINK("https://ksn2.faa.gov/ajg/ajg-r/_layouts/userdisp.aspx?ID=3","New England Regional Human Resource Services Division")</f>
        <v>New England Regional Human Resource Services Division</v>
      </c>
      <c r="L172" t="s">
        <v>17</v>
      </c>
      <c r="N172" t="str" cm="1">
        <f t="array" ref="N172">_xlfn.IFS(D172=4,"D",D172=5,"E",D172=6,"F",D172=7,"G",D172=8,"H", D172=9, "I", D172=10, "J", D172=11, "K", D172=12, "L")</f>
        <v>D</v>
      </c>
      <c r="O172" t="str" cm="1">
        <f t="array" ref="O172">_xlfn.IFS(Table13[[#This Row],[FacilityType]]="Approach control", "2", Table13[[#This Row],[FacilityType]]="Tower and Approach Control", "3", Table13[[#This Row],[FacilityType]]="Combined Control Facility", "6", Table13[[#This Row],[FacilityType]]="Tower", "7", Table13[[#This Row],[FacilityType]]="Enroute Center", "8")</f>
        <v>7</v>
      </c>
      <c r="P172" t="str" cm="1">
        <f t="array" ref="P17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173" spans="1:16" x14ac:dyDescent="0.25">
      <c r="A173" t="s">
        <v>282</v>
      </c>
      <c r="B173" t="s">
        <v>610</v>
      </c>
      <c r="C173" t="s">
        <v>28</v>
      </c>
      <c r="D173" s="1">
        <v>12</v>
      </c>
      <c r="E173" s="1" t="s">
        <v>193</v>
      </c>
      <c r="F173" s="1" t="s">
        <v>776</v>
      </c>
      <c r="G173" t="str">
        <f>HYPERLINK("https://ksn2.faa.gov/ajg/ajg-r/_layouts/userdisp.aspx?ID=2","Southern")</f>
        <v>Southern</v>
      </c>
      <c r="H173" t="s">
        <v>192</v>
      </c>
      <c r="I173" t="s">
        <v>21</v>
      </c>
      <c r="J173" t="s">
        <v>193</v>
      </c>
      <c r="K173" t="str">
        <f>HYPERLINK("https://ksn2.faa.gov/ajg/ajg-r/_layouts/userdisp.aspx?ID=2","Southern Regional Human Resource Services Division")</f>
        <v>Southern Regional Human Resource Services Division</v>
      </c>
      <c r="L173" t="s">
        <v>17</v>
      </c>
      <c r="N173" t="str" cm="1">
        <f t="array" ref="N173">_xlfn.IFS(D173=4,"D",D173=5,"E",D173=6,"F",D173=7,"G",D173=8,"H", D173=9, "I", D173=10, "J", D173=11, "K", D173=12, "L")</f>
        <v>L</v>
      </c>
      <c r="O173" t="str" cm="1">
        <f t="array" ref="O173">_xlfn.IFS(Table13[[#This Row],[FacilityType]]="Approach control", "2", Table13[[#This Row],[FacilityType]]="Tower and Approach Control", "3", Table13[[#This Row],[FacilityType]]="Combined Control Facility", "6", Table13[[#This Row],[FacilityType]]="Tower", "7", Table13[[#This Row],[FacilityType]]="Enroute Center", "8")</f>
        <v>3</v>
      </c>
      <c r="P173" t="str" cm="1">
        <f t="array" ref="P17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74" spans="1:16" x14ac:dyDescent="0.25">
      <c r="A174" t="s">
        <v>283</v>
      </c>
      <c r="B174" t="s">
        <v>611</v>
      </c>
      <c r="C174" t="s">
        <v>39</v>
      </c>
      <c r="D174" s="1">
        <v>4</v>
      </c>
      <c r="E174" s="1" t="s">
        <v>1003</v>
      </c>
      <c r="F174" s="1" t="s">
        <v>775</v>
      </c>
      <c r="G174" t="str">
        <f>HYPERLINK("https://ksn2.faa.gov/ajg/ajg-r/_layouts/userdisp.aspx?ID=9","Great Lakes")</f>
        <v>Great Lakes</v>
      </c>
      <c r="H174" t="s">
        <v>102</v>
      </c>
      <c r="I174" t="s">
        <v>33</v>
      </c>
      <c r="J174" t="s">
        <v>103</v>
      </c>
      <c r="K174" t="str">
        <f>HYPERLINK("https://ksn2.faa.gov/ajg/ajg-r/_layouts/userdisp.aspx?ID=9","Great Lakes Regional Human Resource Services Division")</f>
        <v>Great Lakes Regional Human Resource Services Division</v>
      </c>
      <c r="L174" t="s">
        <v>76</v>
      </c>
      <c r="N174" t="str" cm="1">
        <f t="array" ref="N174">_xlfn.IFS(D174=4,"D",D174=5,"E",D174=6,"F",D174=7,"G",D174=8,"H", D174=9, "I", D174=10, "J", D174=11, "K", D174=12, "L")</f>
        <v>D</v>
      </c>
      <c r="O174" t="str" cm="1">
        <f t="array" ref="O174">_xlfn.IFS(Table13[[#This Row],[FacilityType]]="Approach control", "2", Table13[[#This Row],[FacilityType]]="Tower and Approach Control", "3", Table13[[#This Row],[FacilityType]]="Combined Control Facility", "6", Table13[[#This Row],[FacilityType]]="Tower", "7", Table13[[#This Row],[FacilityType]]="Enroute Center", "8")</f>
        <v>7</v>
      </c>
      <c r="P174" t="str" cm="1">
        <f t="array" ref="P17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5" spans="1:16" x14ac:dyDescent="0.25">
      <c r="A175" t="s">
        <v>284</v>
      </c>
      <c r="B175" t="s">
        <v>602</v>
      </c>
      <c r="C175" t="s">
        <v>39</v>
      </c>
      <c r="D175" s="1">
        <v>5</v>
      </c>
      <c r="E175" s="1" t="s">
        <v>146</v>
      </c>
      <c r="F175" s="1" t="s">
        <v>786</v>
      </c>
      <c r="G175" t="str">
        <f>HYPERLINK("https://ksn2.faa.gov/ajg/ajg-r/_layouts/userdisp.aspx?ID=6","Central")</f>
        <v>Central</v>
      </c>
      <c r="H175" t="s">
        <v>145</v>
      </c>
      <c r="I175" t="s">
        <v>33</v>
      </c>
      <c r="J175" t="s">
        <v>146</v>
      </c>
      <c r="K175" t="str">
        <f>HYPERLINK("https://ksn2.faa.gov/ajg/ajg-r/_layouts/userdisp.aspx?ID=6","Central Regional Human Resource Services Division")</f>
        <v>Central Regional Human Resource Services Division</v>
      </c>
      <c r="L175" t="s">
        <v>17</v>
      </c>
      <c r="N175" t="str" cm="1">
        <f t="array" ref="N175">_xlfn.IFS(D175=4,"D",D175=5,"E",D175=6,"F",D175=7,"G",D175=8,"H", D175=9, "I", D175=10, "J", D175=11, "K", D175=12, "L")</f>
        <v>E</v>
      </c>
      <c r="O175" t="str" cm="1">
        <f t="array" ref="O175">_xlfn.IFS(Table13[[#This Row],[FacilityType]]="Approach control", "2", Table13[[#This Row],[FacilityType]]="Tower and Approach Control", "3", Table13[[#This Row],[FacilityType]]="Combined Control Facility", "6", Table13[[#This Row],[FacilityType]]="Tower", "7", Table13[[#This Row],[FacilityType]]="Enroute Center", "8")</f>
        <v>7</v>
      </c>
      <c r="P175" t="str" cm="1">
        <f t="array" ref="P17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76" spans="1:16" x14ac:dyDescent="0.25">
      <c r="A176" t="s">
        <v>285</v>
      </c>
      <c r="B176" t="s">
        <v>612</v>
      </c>
      <c r="C176" t="s">
        <v>28</v>
      </c>
      <c r="D176" s="1">
        <v>8</v>
      </c>
      <c r="E176" s="1" t="s">
        <v>894</v>
      </c>
      <c r="F176" s="1" t="s">
        <v>802</v>
      </c>
      <c r="G176" t="str">
        <f>HYPERLINK("https://ksn2.faa.gov/ajg/ajg-r/_layouts/userdisp.aspx?ID=9","Great Lakes")</f>
        <v>Great Lakes</v>
      </c>
      <c r="H176" t="s">
        <v>57</v>
      </c>
      <c r="I176" t="s">
        <v>33</v>
      </c>
      <c r="J176" t="s">
        <v>58</v>
      </c>
      <c r="K176" t="str">
        <f>HYPERLINK("https://ksn2.faa.gov/ajg/ajg-r/_layouts/userdisp.aspx?ID=9","Great Lakes Regional Human Resource Services Division")</f>
        <v>Great Lakes Regional Human Resource Services Division</v>
      </c>
      <c r="L176" t="s">
        <v>17</v>
      </c>
      <c r="N176" t="str" cm="1">
        <f t="array" ref="N176">_xlfn.IFS(D176=4,"D",D176=5,"E",D176=6,"F",D176=7,"G",D176=8,"H", D176=9, "I", D176=10, "J", D176=11, "K", D176=12, "L")</f>
        <v>H</v>
      </c>
      <c r="O176" t="str" cm="1">
        <f t="array" ref="O176">_xlfn.IFS(Table13[[#This Row],[FacilityType]]="Approach control", "2", Table13[[#This Row],[FacilityType]]="Tower and Approach Control", "3", Table13[[#This Row],[FacilityType]]="Combined Control Facility", "6", Table13[[#This Row],[FacilityType]]="Tower", "7", Table13[[#This Row],[FacilityType]]="Enroute Center", "8")</f>
        <v>3</v>
      </c>
      <c r="P176" t="str" cm="1">
        <f t="array" ref="P17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7" spans="1:16" x14ac:dyDescent="0.25">
      <c r="A177" t="s">
        <v>286</v>
      </c>
      <c r="B177" t="s">
        <v>613</v>
      </c>
      <c r="C177" t="s">
        <v>39</v>
      </c>
      <c r="D177" s="1">
        <v>4</v>
      </c>
      <c r="E177" s="1" t="s">
        <v>1004</v>
      </c>
      <c r="F177" s="1" t="s">
        <v>767</v>
      </c>
      <c r="G177" t="str">
        <f>HYPERLINK("https://ksn2.faa.gov/ajg/ajg-r/_layouts/userdisp.aspx?ID=9","Great Lakes")</f>
        <v>Great Lakes</v>
      </c>
      <c r="H177" t="s">
        <v>57</v>
      </c>
      <c r="I177" t="s">
        <v>33</v>
      </c>
      <c r="J177" t="s">
        <v>58</v>
      </c>
      <c r="K177" t="str">
        <f>HYPERLINK("https://ksn2.faa.gov/ajg/ajg-r/_layouts/userdisp.aspx?ID=9","Great Lakes Regional Human Resource Services Division")</f>
        <v>Great Lakes Regional Human Resource Services Division</v>
      </c>
      <c r="L177" t="s">
        <v>85</v>
      </c>
      <c r="N177" t="str" cm="1">
        <f t="array" ref="N177">_xlfn.IFS(D177=4,"D",D177=5,"E",D177=6,"F",D177=7,"G",D177=8,"H", D177=9, "I", D177=10, "J", D177=11, "K", D177=12, "L")</f>
        <v>D</v>
      </c>
      <c r="O177" t="str" cm="1">
        <f t="array" ref="O177">_xlfn.IFS(Table13[[#This Row],[FacilityType]]="Approach control", "2", Table13[[#This Row],[FacilityType]]="Tower and Approach Control", "3", Table13[[#This Row],[FacilityType]]="Combined Control Facility", "6", Table13[[#This Row],[FacilityType]]="Tower", "7", Table13[[#This Row],[FacilityType]]="Enroute Center", "8")</f>
        <v>7</v>
      </c>
      <c r="P177" t="str" cm="1">
        <f t="array" ref="P17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8" spans="1:16" x14ac:dyDescent="0.25">
      <c r="A178" t="s">
        <v>287</v>
      </c>
      <c r="B178" t="s">
        <v>614</v>
      </c>
      <c r="C178" t="s">
        <v>28</v>
      </c>
      <c r="D178" s="1">
        <v>5</v>
      </c>
      <c r="E178" s="1" t="s">
        <v>951</v>
      </c>
      <c r="F178" s="1" t="s">
        <v>769</v>
      </c>
      <c r="G178" t="str">
        <f>HYPERLINK("https://ksn2.faa.gov/ajg/ajg-r/_layouts/userdisp.aspx?ID=9","Great Lakes")</f>
        <v>Great Lakes</v>
      </c>
      <c r="H178" t="s">
        <v>57</v>
      </c>
      <c r="I178" t="s">
        <v>33</v>
      </c>
      <c r="J178" t="s">
        <v>58</v>
      </c>
      <c r="K178" t="str">
        <f>HYPERLINK("https://ksn2.faa.gov/ajg/ajg-r/_layouts/userdisp.aspx?ID=9","Great Lakes Regional Human Resource Services Division")</f>
        <v>Great Lakes Regional Human Resource Services Division</v>
      </c>
      <c r="L178" t="s">
        <v>260</v>
      </c>
      <c r="N178" t="str" cm="1">
        <f t="array" ref="N178">_xlfn.IFS(D178=4,"D",D178=5,"E",D178=6,"F",D178=7,"G",D178=8,"H", D178=9, "I", D178=10, "J", D178=11, "K", D178=12, "L")</f>
        <v>E</v>
      </c>
      <c r="O178" t="str" cm="1">
        <f t="array" ref="O178">_xlfn.IFS(Table13[[#This Row],[FacilityType]]="Approach control", "2", Table13[[#This Row],[FacilityType]]="Tower and Approach Control", "3", Table13[[#This Row],[FacilityType]]="Combined Control Facility", "6", Table13[[#This Row],[FacilityType]]="Tower", "7", Table13[[#This Row],[FacilityType]]="Enroute Center", "8")</f>
        <v>3</v>
      </c>
      <c r="P178" t="str" cm="1">
        <f t="array" ref="P17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79" spans="1:16" x14ac:dyDescent="0.25">
      <c r="A179" t="s">
        <v>288</v>
      </c>
      <c r="B179" t="s">
        <v>615</v>
      </c>
      <c r="C179" t="s">
        <v>28</v>
      </c>
      <c r="D179" s="1">
        <v>5</v>
      </c>
      <c r="E179" s="1" t="s">
        <v>895</v>
      </c>
      <c r="F179" s="1" t="s">
        <v>755</v>
      </c>
      <c r="G179" t="str">
        <f>HYPERLINK("https://ksn2.faa.gov/ajg/ajg-r/_layouts/userdisp.aspx?ID=5","Southwest")</f>
        <v>Southwest</v>
      </c>
      <c r="H179" t="s">
        <v>32</v>
      </c>
      <c r="I179" t="s">
        <v>33</v>
      </c>
      <c r="J179" t="s">
        <v>34</v>
      </c>
      <c r="K179" t="str">
        <f>HYPERLINK("https://ksn2.faa.gov/ajg/ajg-r/_layouts/userdisp.aspx?ID=5","Southwest Regional Human Resource Services Division")</f>
        <v>Southwest Regional Human Resource Services Division</v>
      </c>
      <c r="L179" t="s">
        <v>47</v>
      </c>
      <c r="N179" t="str" cm="1">
        <f t="array" ref="N179">_xlfn.IFS(D179=4,"D",D179=5,"E",D179=6,"F",D179=7,"G",D179=8,"H", D179=9, "I", D179=10, "J", D179=11, "K", D179=12, "L")</f>
        <v>E</v>
      </c>
      <c r="O179" t="str" cm="1">
        <f t="array" ref="O179">_xlfn.IFS(Table13[[#This Row],[FacilityType]]="Approach control", "2", Table13[[#This Row],[FacilityType]]="Tower and Approach Control", "3", Table13[[#This Row],[FacilityType]]="Combined Control Facility", "6", Table13[[#This Row],[FacilityType]]="Tower", "7", Table13[[#This Row],[FacilityType]]="Enroute Center", "8")</f>
        <v>3</v>
      </c>
      <c r="P179" t="str" cm="1">
        <f t="array" ref="P17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180" spans="1:16" x14ac:dyDescent="0.25">
      <c r="A180" t="s">
        <v>289</v>
      </c>
      <c r="B180" t="s">
        <v>616</v>
      </c>
      <c r="C180" t="s">
        <v>39</v>
      </c>
      <c r="D180" s="1">
        <v>5</v>
      </c>
      <c r="E180" s="1" t="s">
        <v>1005</v>
      </c>
      <c r="F180" s="1" t="s">
        <v>773</v>
      </c>
      <c r="G180" t="str">
        <f>HYPERLINK("https://ksn2.faa.gov/ajg/ajg-r/_layouts/userdisp.aspx?ID=4","Eastern")</f>
        <v>Eastern</v>
      </c>
      <c r="H180" t="s">
        <v>29</v>
      </c>
      <c r="I180" t="s">
        <v>21</v>
      </c>
      <c r="J180" t="s">
        <v>30</v>
      </c>
      <c r="K180" t="str">
        <f>HYPERLINK("https://ksn2.faa.gov/ajg/ajg-r/_layouts/userdisp.aspx?ID=4","Eastern Regional Human Resource Services Division")</f>
        <v>Eastern Regional Human Resource Services Division</v>
      </c>
      <c r="L180" t="s">
        <v>290</v>
      </c>
      <c r="N180" t="str" cm="1">
        <f t="array" ref="N180">_xlfn.IFS(D180=4,"D",D180=5,"E",D180=6,"F",D180=7,"G",D180=8,"H", D180=9, "I", D180=10, "J", D180=11, "K", D180=12, "L")</f>
        <v>E</v>
      </c>
      <c r="O180" t="str" cm="1">
        <f t="array" ref="O180">_xlfn.IFS(Table13[[#This Row],[FacilityType]]="Approach control", "2", Table13[[#This Row],[FacilityType]]="Tower and Approach Control", "3", Table13[[#This Row],[FacilityType]]="Combined Control Facility", "6", Table13[[#This Row],[FacilityType]]="Tower", "7", Table13[[#This Row],[FacilityType]]="Enroute Center", "8")</f>
        <v>7</v>
      </c>
      <c r="P180" t="str" cm="1">
        <f t="array" ref="P18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81" spans="1:16" x14ac:dyDescent="0.25">
      <c r="A181" t="s">
        <v>291</v>
      </c>
      <c r="B181" t="s">
        <v>617</v>
      </c>
      <c r="C181" t="s">
        <v>28</v>
      </c>
      <c r="D181" s="1">
        <v>8</v>
      </c>
      <c r="E181" s="1" t="s">
        <v>896</v>
      </c>
      <c r="F181" s="1" t="s">
        <v>794</v>
      </c>
      <c r="G181" t="str">
        <f>HYPERLINK("https://ksn2.faa.gov/ajg/ajg-r/_layouts/userdisp.aspx?ID=2","Southern")</f>
        <v>Southern</v>
      </c>
      <c r="H181" t="s">
        <v>79</v>
      </c>
      <c r="I181" t="s">
        <v>33</v>
      </c>
      <c r="J181" t="s">
        <v>80</v>
      </c>
      <c r="K181" t="str">
        <f>HYPERLINK("https://ksn2.faa.gov/ajg/ajg-r/_layouts/userdisp.aspx?ID=2","Southern Regional Human Resource Services Division")</f>
        <v>Southern Regional Human Resource Services Division</v>
      </c>
      <c r="L181" t="s">
        <v>85</v>
      </c>
      <c r="N181" t="str" cm="1">
        <f t="array" ref="N181">_xlfn.IFS(D181=4,"D",D181=5,"E",D181=6,"F",D181=7,"G",D181=8,"H", D181=9, "I", D181=10, "J", D181=11, "K", D181=12, "L")</f>
        <v>H</v>
      </c>
      <c r="O181" t="str" cm="1">
        <f t="array" ref="O181">_xlfn.IFS(Table13[[#This Row],[FacilityType]]="Approach control", "2", Table13[[#This Row],[FacilityType]]="Tower and Approach Control", "3", Table13[[#This Row],[FacilityType]]="Combined Control Facility", "6", Table13[[#This Row],[FacilityType]]="Tower", "7", Table13[[#This Row],[FacilityType]]="Enroute Center", "8")</f>
        <v>3</v>
      </c>
      <c r="P181" t="str" cm="1">
        <f t="array" ref="P18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82" spans="1:16" x14ac:dyDescent="0.25">
      <c r="A182" t="s">
        <v>292</v>
      </c>
      <c r="B182" t="s">
        <v>618</v>
      </c>
      <c r="C182" t="s">
        <v>39</v>
      </c>
      <c r="D182" s="1">
        <v>6</v>
      </c>
      <c r="E182" s="1" t="s">
        <v>827</v>
      </c>
      <c r="F182" s="1" t="s">
        <v>763</v>
      </c>
      <c r="G182" t="s">
        <v>1223</v>
      </c>
      <c r="H182" t="s">
        <v>14</v>
      </c>
      <c r="I182" t="s">
        <v>15</v>
      </c>
      <c r="J182" t="s">
        <v>16</v>
      </c>
      <c r="K182" t="str">
        <f>HYPERLINK("https://ksn2.faa.gov/ajg/ajg-r/_layouts/userdisp.aspx?ID=7","Northwest Mountain Regional Human Resource Services Division")</f>
        <v>Northwest Mountain Regional Human Resource Services Division</v>
      </c>
      <c r="L182" t="s">
        <v>293</v>
      </c>
      <c r="N182" t="str" cm="1">
        <f t="array" ref="N182">_xlfn.IFS(D182=4,"D",D182=5,"E",D182=6,"F",D182=7,"G",D182=8,"H", D182=9, "I", D182=10, "J", D182=11, "K", D182=12, "L")</f>
        <v>F</v>
      </c>
      <c r="O182" t="str" cm="1">
        <f t="array" ref="O182">_xlfn.IFS(Table13[[#This Row],[FacilityType]]="Approach control", "2", Table13[[#This Row],[FacilityType]]="Tower and Approach Control", "3", Table13[[#This Row],[FacilityType]]="Combined Control Facility", "6", Table13[[#This Row],[FacilityType]]="Tower", "7", Table13[[#This Row],[FacilityType]]="Enroute Center", "8")</f>
        <v>7</v>
      </c>
      <c r="P182" t="str" cm="1">
        <f t="array" ref="P18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183" spans="1:16" x14ac:dyDescent="0.25">
      <c r="A183" t="s">
        <v>294</v>
      </c>
      <c r="B183" t="s">
        <v>619</v>
      </c>
      <c r="C183" t="s">
        <v>39</v>
      </c>
      <c r="D183" s="1">
        <v>5</v>
      </c>
      <c r="E183" s="1" t="s">
        <v>1006</v>
      </c>
      <c r="F183" s="1" t="s">
        <v>754</v>
      </c>
      <c r="G183" t="str">
        <f>HYPERLINK("https://ksn2.faa.gov/ajg/ajg-r/_layouts/userdisp.aspx?ID=8","Western Pacific")</f>
        <v>Western Pacific</v>
      </c>
      <c r="H183" t="s">
        <v>68</v>
      </c>
      <c r="I183" t="s">
        <v>15</v>
      </c>
      <c r="J183" t="s">
        <v>69</v>
      </c>
      <c r="K183" t="str">
        <f>HYPERLINK("https://ksn2.faa.gov/ajg/ajg-r/_layouts/userdisp.aspx?ID=8","Western Pacific Regional Human Resource Services Division")</f>
        <v>Western Pacific Regional Human Resource Services Division</v>
      </c>
      <c r="L183" t="s">
        <v>190</v>
      </c>
      <c r="N183" t="str" cm="1">
        <f t="array" ref="N183">_xlfn.IFS(D183=4,"D",D183=5,"E",D183=6,"F",D183=7,"G",D183=8,"H", D183=9, "I", D183=10, "J", D183=11, "K", D183=12, "L")</f>
        <v>E</v>
      </c>
      <c r="O183" t="str" cm="1">
        <f t="array" ref="O183">_xlfn.IFS(Table13[[#This Row],[FacilityType]]="Approach control", "2", Table13[[#This Row],[FacilityType]]="Tower and Approach Control", "3", Table13[[#This Row],[FacilityType]]="Combined Control Facility", "6", Table13[[#This Row],[FacilityType]]="Tower", "7", Table13[[#This Row],[FacilityType]]="Enroute Center", "8")</f>
        <v>7</v>
      </c>
      <c r="P183" t="str" cm="1">
        <f t="array" ref="P18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84" spans="1:16" x14ac:dyDescent="0.25">
      <c r="A184" t="s">
        <v>295</v>
      </c>
      <c r="B184" t="s">
        <v>620</v>
      </c>
      <c r="C184" t="s">
        <v>28</v>
      </c>
      <c r="D184" s="1">
        <v>7</v>
      </c>
      <c r="E184" s="1" t="s">
        <v>897</v>
      </c>
      <c r="F184" s="1" t="s">
        <v>802</v>
      </c>
      <c r="G184" t="str">
        <f>HYPERLINK("https://ksn2.faa.gov/ajg/ajg-r/_layouts/userdisp.aspx?ID=9","Great Lakes")</f>
        <v>Great Lakes</v>
      </c>
      <c r="H184" t="s">
        <v>57</v>
      </c>
      <c r="I184" t="s">
        <v>33</v>
      </c>
      <c r="J184" t="s">
        <v>58</v>
      </c>
      <c r="K184" t="str">
        <f>HYPERLINK("https://ksn2.faa.gov/ajg/ajg-r/_layouts/userdisp.aspx?ID=9","Great Lakes Regional Human Resource Services Division")</f>
        <v>Great Lakes Regional Human Resource Services Division</v>
      </c>
      <c r="L184" t="s">
        <v>85</v>
      </c>
      <c r="N184" t="str" cm="1">
        <f t="array" ref="N184">_xlfn.IFS(D184=4,"D",D184=5,"E",D184=6,"F",D184=7,"G",D184=8,"H", D184=9, "I", D184=10, "J", D184=11, "K", D184=12, "L")</f>
        <v>G</v>
      </c>
      <c r="O184" t="str" cm="1">
        <f t="array" ref="O184">_xlfn.IFS(Table13[[#This Row],[FacilityType]]="Approach control", "2", Table13[[#This Row],[FacilityType]]="Tower and Approach Control", "3", Table13[[#This Row],[FacilityType]]="Combined Control Facility", "6", Table13[[#This Row],[FacilityType]]="Tower", "7", Table13[[#This Row],[FacilityType]]="Enroute Center", "8")</f>
        <v>3</v>
      </c>
      <c r="P184" t="str" cm="1">
        <f t="array" ref="P18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85" spans="1:16" x14ac:dyDescent="0.25">
      <c r="A185" t="s">
        <v>296</v>
      </c>
      <c r="B185" t="s">
        <v>621</v>
      </c>
      <c r="C185" t="s">
        <v>39</v>
      </c>
      <c r="D185" s="1">
        <v>11</v>
      </c>
      <c r="E185" s="1" t="s">
        <v>103</v>
      </c>
      <c r="F185" s="1" t="s">
        <v>775</v>
      </c>
      <c r="G185" t="str">
        <f>HYPERLINK("https://ksn2.faa.gov/ajg/ajg-r/_layouts/userdisp.aspx?ID=9","Great Lakes")</f>
        <v>Great Lakes</v>
      </c>
      <c r="H185" t="s">
        <v>102</v>
      </c>
      <c r="I185" t="s">
        <v>33</v>
      </c>
      <c r="J185" t="s">
        <v>103</v>
      </c>
      <c r="K185" t="str">
        <f>HYPERLINK("https://ksn2.faa.gov/ajg/ajg-r/_layouts/userdisp.aspx?ID=9","Great Lakes Regional Human Resource Services Division")</f>
        <v>Great Lakes Regional Human Resource Services Division</v>
      </c>
      <c r="L185" t="s">
        <v>17</v>
      </c>
      <c r="N185" t="str" cm="1">
        <f t="array" ref="N185">_xlfn.IFS(D185=4,"D",D185=5,"E",D185=6,"F",D185=7,"G",D185=8,"H", D185=9, "I", D185=10, "J", D185=11, "K", D185=12, "L")</f>
        <v>K</v>
      </c>
      <c r="O185" t="str" cm="1">
        <f t="array" ref="O185">_xlfn.IFS(Table13[[#This Row],[FacilityType]]="Approach control", "2", Table13[[#This Row],[FacilityType]]="Tower and Approach Control", "3", Table13[[#This Row],[FacilityType]]="Combined Control Facility", "6", Table13[[#This Row],[FacilityType]]="Tower", "7", Table13[[#This Row],[FacilityType]]="Enroute Center", "8")</f>
        <v>7</v>
      </c>
      <c r="P185" t="str" cm="1">
        <f t="array" ref="P18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86" spans="1:16" x14ac:dyDescent="0.25">
      <c r="A186" t="s">
        <v>297</v>
      </c>
      <c r="B186" t="s">
        <v>622</v>
      </c>
      <c r="C186" t="s">
        <v>28</v>
      </c>
      <c r="D186" s="1">
        <v>9</v>
      </c>
      <c r="E186" s="1" t="s">
        <v>927</v>
      </c>
      <c r="F186" s="1" t="s">
        <v>755</v>
      </c>
      <c r="G186" t="str">
        <f>HYPERLINK("https://ksn2.faa.gov/ajg/ajg-r/_layouts/userdisp.aspx?ID=2","Southern")</f>
        <v>Southern</v>
      </c>
      <c r="H186" t="s">
        <v>79</v>
      </c>
      <c r="I186" t="s">
        <v>33</v>
      </c>
      <c r="J186" t="s">
        <v>80</v>
      </c>
      <c r="K186" t="str">
        <f>HYPERLINK("https://ksn2.faa.gov/ajg/ajg-r/_layouts/userdisp.aspx?ID=2","Southern Regional Human Resource Services Division")</f>
        <v>Southern Regional Human Resource Services Division</v>
      </c>
      <c r="L186" t="s">
        <v>17</v>
      </c>
      <c r="N186" t="str" cm="1">
        <f t="array" ref="N186">_xlfn.IFS(D186=4,"D",D186=5,"E",D186=6,"F",D186=7,"G",D186=8,"H", D186=9, "I", D186=10, "J", D186=11, "K", D186=12, "L")</f>
        <v>I</v>
      </c>
      <c r="O186" t="str" cm="1">
        <f t="array" ref="O186">_xlfn.IFS(Table13[[#This Row],[FacilityType]]="Approach control", "2", Table13[[#This Row],[FacilityType]]="Tower and Approach Control", "3", Table13[[#This Row],[FacilityType]]="Combined Control Facility", "6", Table13[[#This Row],[FacilityType]]="Tower", "7", Table13[[#This Row],[FacilityType]]="Enroute Center", "8")</f>
        <v>3</v>
      </c>
      <c r="P186" t="str" cm="1">
        <f t="array" ref="P18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87" spans="1:16" x14ac:dyDescent="0.25">
      <c r="A187" t="s">
        <v>298</v>
      </c>
      <c r="B187" t="s">
        <v>623</v>
      </c>
      <c r="C187" t="s">
        <v>28</v>
      </c>
      <c r="D187" s="1">
        <v>6</v>
      </c>
      <c r="E187" s="1" t="s">
        <v>952</v>
      </c>
      <c r="F187" s="1" t="s">
        <v>771</v>
      </c>
      <c r="G187" t="str">
        <f>HYPERLINK("https://ksn2.faa.gov/ajg/ajg-r/_layouts/userdisp.aspx?ID=7","Northwest Mountain")</f>
        <v>Northwest Mountain</v>
      </c>
      <c r="H187" t="s">
        <v>90</v>
      </c>
      <c r="I187" t="s">
        <v>15</v>
      </c>
      <c r="J187" t="s">
        <v>91</v>
      </c>
      <c r="K187" t="str">
        <f>HYPERLINK("https://ksn2.faa.gov/ajg/ajg-r/_layouts/userdisp.aspx?ID=7","Northwest Mountain Regional Human Resource Services Division")</f>
        <v>Northwest Mountain Regional Human Resource Services Division</v>
      </c>
      <c r="L187" t="s">
        <v>47</v>
      </c>
      <c r="N187" t="str" cm="1">
        <f t="array" ref="N187">_xlfn.IFS(D187=4,"D",D187=5,"E",D187=6,"F",D187=7,"G",D187=8,"H", D187=9, "I", D187=10, "J", D187=11, "K", D187=12, "L")</f>
        <v>F</v>
      </c>
      <c r="O187" t="str" cm="1">
        <f t="array" ref="O187">_xlfn.IFS(Table13[[#This Row],[FacilityType]]="Approach control", "2", Table13[[#This Row],[FacilityType]]="Tower and Approach Control", "3", Table13[[#This Row],[FacilityType]]="Combined Control Facility", "6", Table13[[#This Row],[FacilityType]]="Tower", "7", Table13[[#This Row],[FacilityType]]="Enroute Center", "8")</f>
        <v>3</v>
      </c>
      <c r="P187" t="str" cm="1">
        <f t="array" ref="P18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188" spans="1:16" x14ac:dyDescent="0.25">
      <c r="A188" t="s">
        <v>299</v>
      </c>
      <c r="B188" t="s">
        <v>608</v>
      </c>
      <c r="C188" t="s">
        <v>39</v>
      </c>
      <c r="D188" s="1">
        <v>9</v>
      </c>
      <c r="E188" s="1" t="s">
        <v>848</v>
      </c>
      <c r="F188" s="1" t="s">
        <v>754</v>
      </c>
      <c r="G188" t="str">
        <f>HYPERLINK("https://ksn2.faa.gov/ajg/ajg-r/_layouts/userdisp.aspx?ID=8","Western Pacific")</f>
        <v>Western Pacific</v>
      </c>
      <c r="H188" t="s">
        <v>93</v>
      </c>
      <c r="I188" t="s">
        <v>15</v>
      </c>
      <c r="J188" t="s">
        <v>94</v>
      </c>
      <c r="K188" t="str">
        <f>HYPERLINK("https://ksn2.faa.gov/ajg/ajg-r/_layouts/userdisp.aspx?ID=8","Western Pacific Regional Human Resource Services Division")</f>
        <v>Western Pacific Regional Human Resource Services Division</v>
      </c>
      <c r="L188" t="s">
        <v>190</v>
      </c>
      <c r="N188" t="str" cm="1">
        <f t="array" ref="N188">_xlfn.IFS(D188=4,"D",D188=5,"E",D188=6,"F",D188=7,"G",D188=8,"H", D188=9, "I", D188=10, "J", D188=11, "K", D188=12, "L")</f>
        <v>I</v>
      </c>
      <c r="O188" t="str" cm="1">
        <f t="array" ref="O188">_xlfn.IFS(Table13[[#This Row],[FacilityType]]="Approach control", "2", Table13[[#This Row],[FacilityType]]="Tower and Approach Control", "3", Table13[[#This Row],[FacilityType]]="Combined Control Facility", "6", Table13[[#This Row],[FacilityType]]="Tower", "7", Table13[[#This Row],[FacilityType]]="Enroute Center", "8")</f>
        <v>7</v>
      </c>
      <c r="P188" t="str" cm="1">
        <f t="array" ref="P18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89" spans="1:16" x14ac:dyDescent="0.25">
      <c r="A189" t="s">
        <v>300</v>
      </c>
      <c r="B189" t="s">
        <v>624</v>
      </c>
      <c r="C189" t="s">
        <v>28</v>
      </c>
      <c r="D189" s="1">
        <v>9</v>
      </c>
      <c r="E189" s="1" t="s">
        <v>928</v>
      </c>
      <c r="F189" s="1" t="s">
        <v>756</v>
      </c>
      <c r="G189" t="str">
        <f>HYPERLINK("https://ksn2.faa.gov/ajg/ajg-r/_layouts/userdisp.aspx?ID=2","Southern")</f>
        <v>Southern</v>
      </c>
      <c r="H189" t="s">
        <v>121</v>
      </c>
      <c r="I189" t="s">
        <v>21</v>
      </c>
      <c r="J189" t="s">
        <v>122</v>
      </c>
      <c r="K189" t="str">
        <f>HYPERLINK("https://ksn2.faa.gov/ajg/ajg-r/_layouts/userdisp.aspx?ID=2","Southern Regional Human Resource Services Division")</f>
        <v>Southern Regional Human Resource Services Division</v>
      </c>
      <c r="L189" t="s">
        <v>85</v>
      </c>
      <c r="N189" t="str" cm="1">
        <f t="array" ref="N189">_xlfn.IFS(D189=4,"D",D189=5,"E",D189=6,"F",D189=7,"G",D189=8,"H", D189=9, "I", D189=10, "J", D189=11, "K", D189=12, "L")</f>
        <v>I</v>
      </c>
      <c r="O189" t="str" cm="1">
        <f t="array" ref="O189">_xlfn.IFS(Table13[[#This Row],[FacilityType]]="Approach control", "2", Table13[[#This Row],[FacilityType]]="Tower and Approach Control", "3", Table13[[#This Row],[FacilityType]]="Combined Control Facility", "6", Table13[[#This Row],[FacilityType]]="Tower", "7", Table13[[#This Row],[FacilityType]]="Enroute Center", "8")</f>
        <v>3</v>
      </c>
      <c r="P189" t="str" cm="1">
        <f t="array" ref="P18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90" spans="1:16" x14ac:dyDescent="0.25">
      <c r="A190" t="s">
        <v>301</v>
      </c>
      <c r="B190" t="s">
        <v>302</v>
      </c>
      <c r="C190" t="s">
        <v>13</v>
      </c>
      <c r="D190" s="1">
        <v>12</v>
      </c>
      <c r="E190" s="1" t="s">
        <v>843</v>
      </c>
      <c r="F190" s="1" t="s">
        <v>777</v>
      </c>
      <c r="G190" t="str">
        <f>HYPERLINK("https://ksn2.faa.gov/ajg/ajg-r/_layouts/userdisp.aspx?ID=4","Eastern")</f>
        <v>Eastern</v>
      </c>
      <c r="H190" t="s">
        <v>29</v>
      </c>
      <c r="I190" t="s">
        <v>21</v>
      </c>
      <c r="J190" t="s">
        <v>30</v>
      </c>
      <c r="K190" t="str">
        <f>HYPERLINK("https://ksn2.faa.gov/ajg/ajg-r/_layouts/userdisp.aspx?ID=4","Eastern Regional Human Resource Services Division")</f>
        <v>Eastern Regional Human Resource Services Division</v>
      </c>
      <c r="L190" t="s">
        <v>17</v>
      </c>
      <c r="N190" t="str" cm="1">
        <f t="array" ref="N190">_xlfn.IFS(D190=4,"D",D190=5,"E",D190=6,"F",D190=7,"G",D190=8,"H", D190=9, "I", D190=10, "J", D190=11, "K", D190=12, "L")</f>
        <v>L</v>
      </c>
      <c r="O190" t="str" cm="1">
        <f t="array" ref="O190">_xlfn.IFS(Table13[[#This Row],[FacilityType]]="Approach control", "2", Table13[[#This Row],[FacilityType]]="Tower and Approach Control", "3", Table13[[#This Row],[FacilityType]]="Combined Control Facility", "6", Table13[[#This Row],[FacilityType]]="Tower", "7", Table13[[#This Row],[FacilityType]]="Enroute Center", "8")</f>
        <v>2</v>
      </c>
      <c r="P190" t="str" cm="1">
        <f t="array" ref="P19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191" spans="1:16" x14ac:dyDescent="0.25">
      <c r="A191" t="s">
        <v>303</v>
      </c>
      <c r="B191" t="s">
        <v>304</v>
      </c>
      <c r="C191" t="s">
        <v>13</v>
      </c>
      <c r="D191" s="1">
        <v>12</v>
      </c>
      <c r="E191" s="1" t="s">
        <v>844</v>
      </c>
      <c r="F191" s="1" t="s">
        <v>754</v>
      </c>
      <c r="G191" t="str">
        <f>HYPERLINK("https://ksn2.faa.gov/ajg/ajg-r/_layouts/userdisp.aspx?ID=8","Western Pacific")</f>
        <v>Western Pacific</v>
      </c>
      <c r="H191" t="s">
        <v>68</v>
      </c>
      <c r="I191" t="s">
        <v>15</v>
      </c>
      <c r="J191" t="s">
        <v>69</v>
      </c>
      <c r="K191" t="str">
        <f>HYPERLINK("https://ksn2.faa.gov/ajg/ajg-r/_layouts/userdisp.aspx?ID=8","Western Pacific Regional Human Resource Services Division")</f>
        <v>Western Pacific Regional Human Resource Services Division</v>
      </c>
      <c r="L191" t="s">
        <v>17</v>
      </c>
      <c r="N191" t="str" cm="1">
        <f t="array" ref="N191">_xlfn.IFS(D191=4,"D",D191=5,"E",D191=6,"F",D191=7,"G",D191=8,"H", D191=9, "I", D191=10, "J", D191=11, "K", D191=12, "L")</f>
        <v>L</v>
      </c>
      <c r="O191" t="str" cm="1">
        <f t="array" ref="O191">_xlfn.IFS(Table13[[#This Row],[FacilityType]]="Approach control", "2", Table13[[#This Row],[FacilityType]]="Tower and Approach Control", "3", Table13[[#This Row],[FacilityType]]="Combined Control Facility", "6", Table13[[#This Row],[FacilityType]]="Tower", "7", Table13[[#This Row],[FacilityType]]="Enroute Center", "8")</f>
        <v>2</v>
      </c>
      <c r="P191" t="str" cm="1">
        <f t="array" ref="P19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2" spans="1:16" x14ac:dyDescent="0.25">
      <c r="A192" t="s">
        <v>305</v>
      </c>
      <c r="B192" t="s">
        <v>625</v>
      </c>
      <c r="C192" t="s">
        <v>39</v>
      </c>
      <c r="D192" s="1">
        <v>5</v>
      </c>
      <c r="E192" s="1" t="s">
        <v>927</v>
      </c>
      <c r="F192" s="1" t="s">
        <v>755</v>
      </c>
      <c r="G192" t="str">
        <f>HYPERLINK("https://ksn2.faa.gov/ajg/ajg-r/_layouts/userdisp.aspx?ID=2","Southern")</f>
        <v>Southern</v>
      </c>
      <c r="H192" t="s">
        <v>79</v>
      </c>
      <c r="I192" t="s">
        <v>33</v>
      </c>
      <c r="J192" t="s">
        <v>80</v>
      </c>
      <c r="K192" t="str">
        <f>HYPERLINK("https://ksn2.faa.gov/ajg/ajg-r/_layouts/userdisp.aspx?ID=2","Southern Regional Human Resource Services Division")</f>
        <v>Southern Regional Human Resource Services Division</v>
      </c>
      <c r="L192" t="s">
        <v>306</v>
      </c>
      <c r="N192" t="str" cm="1">
        <f t="array" ref="N192">_xlfn.IFS(D192=4,"D",D192=5,"E",D192=6,"F",D192=7,"G",D192=8,"H", D192=9, "I", D192=10, "J", D192=11, "K", D192=12, "L")</f>
        <v>E</v>
      </c>
      <c r="O192" t="str" cm="1">
        <f t="array" ref="O192">_xlfn.IFS(Table13[[#This Row],[FacilityType]]="Approach control", "2", Table13[[#This Row],[FacilityType]]="Tower and Approach Control", "3", Table13[[#This Row],[FacilityType]]="Combined Control Facility", "6", Table13[[#This Row],[FacilityType]]="Tower", "7", Table13[[#This Row],[FacilityType]]="Enroute Center", "8")</f>
        <v>7</v>
      </c>
      <c r="P192" t="str" cm="1">
        <f t="array" ref="P19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193" spans="1:16" x14ac:dyDescent="0.25">
      <c r="A193" t="s">
        <v>307</v>
      </c>
      <c r="B193" t="s">
        <v>626</v>
      </c>
      <c r="C193" t="s">
        <v>39</v>
      </c>
      <c r="D193" s="1">
        <v>8</v>
      </c>
      <c r="E193" s="1" t="s">
        <v>69</v>
      </c>
      <c r="F193" s="1" t="s">
        <v>754</v>
      </c>
      <c r="G193" t="str">
        <f>HYPERLINK("https://ksn2.faa.gov/ajg/ajg-r/_layouts/userdisp.aspx?ID=8","Western Pacific")</f>
        <v>Western Pacific</v>
      </c>
      <c r="H193" t="s">
        <v>68</v>
      </c>
      <c r="I193" t="s">
        <v>15</v>
      </c>
      <c r="J193" t="s">
        <v>69</v>
      </c>
      <c r="K193" t="str">
        <f>HYPERLINK("https://ksn2.faa.gov/ajg/ajg-r/_layouts/userdisp.aspx?ID=8","Western Pacific Regional Human Resource Services Division")</f>
        <v>Western Pacific Regional Human Resource Services Division</v>
      </c>
      <c r="L193" t="s">
        <v>17</v>
      </c>
      <c r="N193" t="str" cm="1">
        <f t="array" ref="N193">_xlfn.IFS(D193=4,"D",D193=5,"E",D193=6,"F",D193=7,"G",D193=8,"H", D193=9, "I", D193=10, "J", D193=11, "K", D193=12, "L")</f>
        <v>H</v>
      </c>
      <c r="O193" t="str" cm="1">
        <f t="array" ref="O193">_xlfn.IFS(Table13[[#This Row],[FacilityType]]="Approach control", "2", Table13[[#This Row],[FacilityType]]="Tower and Approach Control", "3", Table13[[#This Row],[FacilityType]]="Combined Control Facility", "6", Table13[[#This Row],[FacilityType]]="Tower", "7", Table13[[#This Row],[FacilityType]]="Enroute Center", "8")</f>
        <v>7</v>
      </c>
      <c r="P193" t="str" cm="1">
        <f t="array" ref="P19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4" spans="1:16" x14ac:dyDescent="0.25">
      <c r="A194" t="s">
        <v>308</v>
      </c>
      <c r="B194" t="s">
        <v>627</v>
      </c>
      <c r="C194" t="s">
        <v>39</v>
      </c>
      <c r="D194" s="1">
        <v>7</v>
      </c>
      <c r="E194" s="1" t="s">
        <v>1048</v>
      </c>
      <c r="F194" s="1" t="s">
        <v>787</v>
      </c>
      <c r="G194" t="str">
        <f>HYPERLINK("https://ksn2.faa.gov/ajg/ajg-r/_layouts/userdisp.aspx?ID=8","Western Pacific")</f>
        <v>Western Pacific</v>
      </c>
      <c r="H194" t="s">
        <v>61</v>
      </c>
      <c r="I194" t="s">
        <v>15</v>
      </c>
      <c r="J194" t="s">
        <v>221</v>
      </c>
      <c r="K194" t="str">
        <f>HYPERLINK("https://ksn2.faa.gov/ajg/ajg-r/_layouts/userdisp.aspx?ID=8","Western Pacific Regional Human Resource Services Division")</f>
        <v>Western Pacific Regional Human Resource Services Division</v>
      </c>
      <c r="L194" t="s">
        <v>309</v>
      </c>
      <c r="N194" t="str" cm="1">
        <f t="array" ref="N194">_xlfn.IFS(D194=4,"D",D194=5,"E",D194=6,"F",D194=7,"G",D194=8,"H", D194=9, "I", D194=10, "J", D194=11, "K", D194=12, "L")</f>
        <v>G</v>
      </c>
      <c r="O194" t="str" cm="1">
        <f t="array" ref="O194">_xlfn.IFS(Table13[[#This Row],[FacilityType]]="Approach control", "2", Table13[[#This Row],[FacilityType]]="Tower and Approach Control", "3", Table13[[#This Row],[FacilityType]]="Combined Control Facility", "6", Table13[[#This Row],[FacilityType]]="Tower", "7", Table13[[#This Row],[FacilityType]]="Enroute Center", "8")</f>
        <v>7</v>
      </c>
      <c r="P194" t="str" cm="1">
        <f t="array" ref="P19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5" spans="1:16" x14ac:dyDescent="0.25">
      <c r="A195" t="s">
        <v>310</v>
      </c>
      <c r="B195" t="s">
        <v>628</v>
      </c>
      <c r="C195" t="s">
        <v>28</v>
      </c>
      <c r="D195" s="1">
        <v>8</v>
      </c>
      <c r="E195" s="1" t="s">
        <v>929</v>
      </c>
      <c r="F195" s="1" t="s">
        <v>788</v>
      </c>
      <c r="G195" t="str">
        <f>HYPERLINK("https://ksn2.faa.gov/ajg/ajg-r/_layouts/userdisp.aspx?ID=9","Great Lakes")</f>
        <v>Great Lakes</v>
      </c>
      <c r="H195" t="s">
        <v>32</v>
      </c>
      <c r="I195" t="s">
        <v>33</v>
      </c>
      <c r="J195" t="s">
        <v>34</v>
      </c>
      <c r="K195" t="str">
        <f>HYPERLINK("https://ksn2.faa.gov/ajg/ajg-r/_layouts/userdisp.aspx?ID=9","Great Lakes Regional Human Resource Services Division")</f>
        <v>Great Lakes Regional Human Resource Services Division</v>
      </c>
      <c r="L195" t="s">
        <v>17</v>
      </c>
      <c r="N195" t="str" cm="1">
        <f t="array" ref="N195">_xlfn.IFS(D195=4,"D",D195=5,"E",D195=6,"F",D195=7,"G",D195=8,"H", D195=9, "I", D195=10, "J", D195=11, "K", D195=12, "L")</f>
        <v>H</v>
      </c>
      <c r="O195" t="str" cm="1">
        <f t="array" ref="O195">_xlfn.IFS(Table13[[#This Row],[FacilityType]]="Approach control", "2", Table13[[#This Row],[FacilityType]]="Tower and Approach Control", "3", Table13[[#This Row],[FacilityType]]="Combined Control Facility", "6", Table13[[#This Row],[FacilityType]]="Tower", "7", Table13[[#This Row],[FacilityType]]="Enroute Center", "8")</f>
        <v>3</v>
      </c>
      <c r="P195" t="str" cm="1">
        <f t="array" ref="P19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96" spans="1:16" x14ac:dyDescent="0.25">
      <c r="A196" t="s">
        <v>311</v>
      </c>
      <c r="B196" t="s">
        <v>629</v>
      </c>
      <c r="C196" t="s">
        <v>39</v>
      </c>
      <c r="D196" s="1">
        <v>6</v>
      </c>
      <c r="E196" s="1" t="s">
        <v>840</v>
      </c>
      <c r="F196" s="1" t="s">
        <v>782</v>
      </c>
      <c r="G196" t="str">
        <f>HYPERLINK("https://ksn2.faa.gov/ajg/ajg-r/_layouts/userdisp.aspx?ID=6","Central")</f>
        <v>Central</v>
      </c>
      <c r="H196" t="s">
        <v>102</v>
      </c>
      <c r="I196" t="s">
        <v>33</v>
      </c>
      <c r="J196" t="s">
        <v>103</v>
      </c>
      <c r="K196" t="str">
        <f>HYPERLINK("https://ksn2.faa.gov/ajg/ajg-r/_layouts/userdisp.aspx?ID=6","Central Regional Human Resource Services Division")</f>
        <v>Central Regional Human Resource Services Division</v>
      </c>
      <c r="L196" t="s">
        <v>17</v>
      </c>
      <c r="N196" t="str" cm="1">
        <f t="array" ref="N196">_xlfn.IFS(D196=4,"D",D196=5,"E",D196=6,"F",D196=7,"G",D196=8,"H", D196=9, "I", D196=10, "J", D196=11, "K", D196=12, "L")</f>
        <v>F</v>
      </c>
      <c r="O196" t="str" cm="1">
        <f t="array" ref="O196">_xlfn.IFS(Table13[[#This Row],[FacilityType]]="Approach control", "2", Table13[[#This Row],[FacilityType]]="Tower and Approach Control", "3", Table13[[#This Row],[FacilityType]]="Combined Control Facility", "6", Table13[[#This Row],[FacilityType]]="Tower", "7", Table13[[#This Row],[FacilityType]]="Enroute Center", "8")</f>
        <v>7</v>
      </c>
      <c r="P196" t="str" cm="1">
        <f t="array" ref="P19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197" spans="1:16" x14ac:dyDescent="0.25">
      <c r="A197" t="s">
        <v>312</v>
      </c>
      <c r="B197" t="s">
        <v>630</v>
      </c>
      <c r="C197" t="s">
        <v>39</v>
      </c>
      <c r="D197" s="1">
        <v>5</v>
      </c>
      <c r="E197" s="1" t="s">
        <v>1007</v>
      </c>
      <c r="F197" s="1" t="s">
        <v>754</v>
      </c>
      <c r="G197" t="str">
        <f>HYPERLINK("https://ksn2.faa.gov/ajg/ajg-r/_layouts/userdisp.aspx?ID=8","Western Pacific")</f>
        <v>Western Pacific</v>
      </c>
      <c r="H197" t="s">
        <v>93</v>
      </c>
      <c r="I197" t="s">
        <v>15</v>
      </c>
      <c r="J197" t="s">
        <v>94</v>
      </c>
      <c r="K197" t="str">
        <f>HYPERLINK("https://ksn2.faa.gov/ajg/ajg-r/_layouts/userdisp.aspx?ID=8","Western Pacific Regional Human Resource Services Division")</f>
        <v>Western Pacific Regional Human Resource Services Division</v>
      </c>
      <c r="L197" t="s">
        <v>17</v>
      </c>
      <c r="N197" t="str" cm="1">
        <f t="array" ref="N197">_xlfn.IFS(D197=4,"D",D197=5,"E",D197=6,"F",D197=7,"G",D197=8,"H", D197=9, "I", D197=10, "J", D197=11, "K", D197=12, "L")</f>
        <v>E</v>
      </c>
      <c r="O197" t="str" cm="1">
        <f t="array" ref="O197">_xlfn.IFS(Table13[[#This Row],[FacilityType]]="Approach control", "2", Table13[[#This Row],[FacilityType]]="Tower and Approach Control", "3", Table13[[#This Row],[FacilityType]]="Combined Control Facility", "6", Table13[[#This Row],[FacilityType]]="Tower", "7", Table13[[#This Row],[FacilityType]]="Enroute Center", "8")</f>
        <v>7</v>
      </c>
      <c r="P197" t="str" cm="1">
        <f t="array" ref="P19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198" spans="1:16" x14ac:dyDescent="0.25">
      <c r="A198" t="s">
        <v>313</v>
      </c>
      <c r="B198" t="s">
        <v>631</v>
      </c>
      <c r="C198" t="s">
        <v>39</v>
      </c>
      <c r="D198" s="1">
        <v>12</v>
      </c>
      <c r="E198" s="1" t="s">
        <v>58</v>
      </c>
      <c r="F198" s="1" t="s">
        <v>769</v>
      </c>
      <c r="G198" t="str">
        <f>HYPERLINK("https://ksn2.faa.gov/ajg/ajg-r/_layouts/userdisp.aspx?ID=9","Great Lakes")</f>
        <v>Great Lakes</v>
      </c>
      <c r="H198" t="s">
        <v>57</v>
      </c>
      <c r="I198" t="s">
        <v>33</v>
      </c>
      <c r="J198" t="s">
        <v>58</v>
      </c>
      <c r="K198" t="str">
        <f>HYPERLINK("https://ksn2.faa.gov/ajg/ajg-r/_layouts/userdisp.aspx?ID=9","Great Lakes Regional Human Resource Services Division")</f>
        <v>Great Lakes Regional Human Resource Services Division</v>
      </c>
      <c r="L198" t="s">
        <v>17</v>
      </c>
      <c r="N198" t="str" cm="1">
        <f t="array" ref="N198">_xlfn.IFS(D198=4,"D",D198=5,"E",D198=6,"F",D198=7,"G",D198=8,"H", D198=9, "I", D198=10, "J", D198=11, "K", D198=12, "L")</f>
        <v>L</v>
      </c>
      <c r="O198" t="str" cm="1">
        <f t="array" ref="O198">_xlfn.IFS(Table13[[#This Row],[FacilityType]]="Approach control", "2", Table13[[#This Row],[FacilityType]]="Tower and Approach Control", "3", Table13[[#This Row],[FacilityType]]="Combined Control Facility", "6", Table13[[#This Row],[FacilityType]]="Tower", "7", Table13[[#This Row],[FacilityType]]="Enroute Center", "8")</f>
        <v>7</v>
      </c>
      <c r="P198" t="str" cm="1">
        <f t="array" ref="P19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199" spans="1:16" x14ac:dyDescent="0.25">
      <c r="A199" t="s">
        <v>314</v>
      </c>
      <c r="B199" t="s">
        <v>632</v>
      </c>
      <c r="C199" t="s">
        <v>28</v>
      </c>
      <c r="D199" s="1">
        <v>8</v>
      </c>
      <c r="E199" s="1" t="s">
        <v>953</v>
      </c>
      <c r="F199" s="1" t="s">
        <v>779</v>
      </c>
      <c r="G199" t="str">
        <f>HYPERLINK("https://ksn2.faa.gov/ajg/ajg-r/_layouts/userdisp.aspx?ID=4","Eastern")</f>
        <v>Eastern</v>
      </c>
      <c r="H199" t="s">
        <v>44</v>
      </c>
      <c r="I199" t="s">
        <v>21</v>
      </c>
      <c r="J199" t="s">
        <v>45</v>
      </c>
      <c r="K199" t="str">
        <f>HYPERLINK("https://ksn2.faa.gov/ajg/ajg-r/_layouts/userdisp.aspx?ID=4","Eastern Regional Human Resource Services Division")</f>
        <v>Eastern Regional Human Resource Services Division</v>
      </c>
      <c r="L199" t="s">
        <v>17</v>
      </c>
      <c r="N199" t="str" cm="1">
        <f t="array" ref="N199">_xlfn.IFS(D199=4,"D",D199=5,"E",D199=6,"F",D199=7,"G",D199=8,"H", D199=9, "I", D199=10, "J", D199=11, "K", D199=12, "L")</f>
        <v>H</v>
      </c>
      <c r="O199" t="str" cm="1">
        <f t="array" ref="O199">_xlfn.IFS(Table13[[#This Row],[FacilityType]]="Approach control", "2", Table13[[#This Row],[FacilityType]]="Tower and Approach Control", "3", Table13[[#This Row],[FacilityType]]="Combined Control Facility", "6", Table13[[#This Row],[FacilityType]]="Tower", "7", Table13[[#This Row],[FacilityType]]="Enroute Center", "8")</f>
        <v>3</v>
      </c>
      <c r="P199" t="str" cm="1">
        <f t="array" ref="P19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00" spans="1:16" x14ac:dyDescent="0.25">
      <c r="A200" t="s">
        <v>315</v>
      </c>
      <c r="B200" t="s">
        <v>633</v>
      </c>
      <c r="C200" t="s">
        <v>39</v>
      </c>
      <c r="D200" s="1">
        <v>6</v>
      </c>
      <c r="E200" s="1" t="s">
        <v>838</v>
      </c>
      <c r="F200" s="1" t="s">
        <v>776</v>
      </c>
      <c r="G200" t="str">
        <f>HYPERLINK("https://ksn2.faa.gov/ajg/ajg-r/_layouts/userdisp.aspx?ID=2","Southern")</f>
        <v>Southern</v>
      </c>
      <c r="H200" t="s">
        <v>121</v>
      </c>
      <c r="I200" t="s">
        <v>21</v>
      </c>
      <c r="J200" t="s">
        <v>122</v>
      </c>
      <c r="K200" t="str">
        <f>HYPERLINK("https://ksn2.faa.gov/ajg/ajg-r/_layouts/userdisp.aspx?ID=2","Southern Regional Human Resource Services Division")</f>
        <v>Southern Regional Human Resource Services Division</v>
      </c>
      <c r="L200" t="s">
        <v>76</v>
      </c>
      <c r="N200" t="str" cm="1">
        <f t="array" ref="N200">_xlfn.IFS(D200=4,"D",D200=5,"E",D200=6,"F",D200=7,"G",D200=8,"H", D200=9, "I", D200=10, "J", D200=11, "K", D200=12, "L")</f>
        <v>F</v>
      </c>
      <c r="O200" t="str" cm="1">
        <f t="array" ref="O200">_xlfn.IFS(Table13[[#This Row],[FacilityType]]="Approach control", "2", Table13[[#This Row],[FacilityType]]="Tower and Approach Control", "3", Table13[[#This Row],[FacilityType]]="Combined Control Facility", "6", Table13[[#This Row],[FacilityType]]="Tower", "7", Table13[[#This Row],[FacilityType]]="Enroute Center", "8")</f>
        <v>7</v>
      </c>
      <c r="P200" t="str" cm="1">
        <f t="array" ref="P20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1" spans="1:16" x14ac:dyDescent="0.25">
      <c r="A201" t="s">
        <v>316</v>
      </c>
      <c r="B201" t="s">
        <v>317</v>
      </c>
      <c r="C201" t="s">
        <v>13</v>
      </c>
      <c r="D201" s="1">
        <v>9</v>
      </c>
      <c r="E201" s="1" t="s">
        <v>831</v>
      </c>
      <c r="F201" s="1" t="s">
        <v>776</v>
      </c>
      <c r="G201" t="str">
        <f>HYPERLINK("https://ksn2.faa.gov/ajg/ajg-r/_layouts/userdisp.aspx?ID=2","Southern")</f>
        <v>Southern</v>
      </c>
      <c r="H201" t="s">
        <v>121</v>
      </c>
      <c r="I201" t="s">
        <v>21</v>
      </c>
      <c r="J201" t="s">
        <v>122</v>
      </c>
      <c r="K201" t="str">
        <f>HYPERLINK("https://ksn2.faa.gov/ajg/ajg-r/_layouts/userdisp.aspx?ID=2","Southern Regional Human Resource Services Division")</f>
        <v>Southern Regional Human Resource Services Division</v>
      </c>
      <c r="L201" t="s">
        <v>17</v>
      </c>
      <c r="N201" t="str" cm="1">
        <f t="array" ref="N201">_xlfn.IFS(D201=4,"D",D201=5,"E",D201=6,"F",D201=7,"G",D201=8,"H", D201=9, "I", D201=10, "J", D201=11, "K", D201=12, "L")</f>
        <v>I</v>
      </c>
      <c r="O201" t="str" cm="1">
        <f t="array" ref="O201">_xlfn.IFS(Table13[[#This Row],[FacilityType]]="Approach control", "2", Table13[[#This Row],[FacilityType]]="Tower and Approach Control", "3", Table13[[#This Row],[FacilityType]]="Combined Control Facility", "6", Table13[[#This Row],[FacilityType]]="Tower", "7", Table13[[#This Row],[FacilityType]]="Enroute Center", "8")</f>
        <v>2</v>
      </c>
      <c r="P201" t="str" cm="1">
        <f t="array" ref="P20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2" spans="1:16" x14ac:dyDescent="0.25">
      <c r="A202" t="s">
        <v>318</v>
      </c>
      <c r="B202" t="s">
        <v>319</v>
      </c>
      <c r="C202" t="s">
        <v>13</v>
      </c>
      <c r="D202" s="1">
        <v>11</v>
      </c>
      <c r="E202" s="1" t="s">
        <v>832</v>
      </c>
      <c r="F202" s="1" t="s">
        <v>774</v>
      </c>
      <c r="G202" t="str">
        <f>HYPERLINK("https://ksn2.faa.gov/ajg/ajg-r/_layouts/userdisp.aspx?ID=8","Western Pacific")</f>
        <v>Western Pacific</v>
      </c>
      <c r="H202" t="s">
        <v>36</v>
      </c>
      <c r="I202" t="s">
        <v>33</v>
      </c>
      <c r="J202" t="s">
        <v>37</v>
      </c>
      <c r="K202" t="str">
        <f>HYPERLINK("https://ksn2.faa.gov/ajg/ajg-r/_layouts/userdisp.aspx?ID=8","Western Pacific Regional Human Resource Services Division")</f>
        <v>Western Pacific Regional Human Resource Services Division</v>
      </c>
      <c r="L202" t="s">
        <v>17</v>
      </c>
      <c r="N202" t="str" cm="1">
        <f t="array" ref="N202">_xlfn.IFS(D202=4,"D",D202=5,"E",D202=6,"F",D202=7,"G",D202=8,"H", D202=9, "I", D202=10, "J", D202=11, "K", D202=12, "L")</f>
        <v>K</v>
      </c>
      <c r="O202" t="str" cm="1">
        <f t="array" ref="O202">_xlfn.IFS(Table13[[#This Row],[FacilityType]]="Approach control", "2", Table13[[#This Row],[FacilityType]]="Tower and Approach Control", "3", Table13[[#This Row],[FacilityType]]="Combined Control Facility", "6", Table13[[#This Row],[FacilityType]]="Tower", "7", Table13[[#This Row],[FacilityType]]="Enroute Center", "8")</f>
        <v>2</v>
      </c>
      <c r="P202" t="str" cm="1">
        <f t="array" ref="P20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03" spans="1:16" x14ac:dyDescent="0.25">
      <c r="A203" t="s">
        <v>320</v>
      </c>
      <c r="B203" t="s">
        <v>321</v>
      </c>
      <c r="C203" t="s">
        <v>13</v>
      </c>
      <c r="D203" s="1">
        <v>9</v>
      </c>
      <c r="E203" s="1" t="s">
        <v>833</v>
      </c>
      <c r="F203" s="1" t="s">
        <v>780</v>
      </c>
      <c r="G203" t="str">
        <f>HYPERLINK("https://ksn2.faa.gov/ajg/ajg-r/_layouts/userdisp.aspx?ID=7","Northwest Mountain")</f>
        <v>Northwest Mountain</v>
      </c>
      <c r="H203" t="s">
        <v>90</v>
      </c>
      <c r="I203" t="s">
        <v>15</v>
      </c>
      <c r="J203" t="s">
        <v>91</v>
      </c>
      <c r="K203" t="str">
        <f>HYPERLINK("https://ksn2.faa.gov/ajg/ajg-r/_layouts/userdisp.aspx?ID=7","Northwest Mountain Regional Human Resource Services Division")</f>
        <v>Northwest Mountain Regional Human Resource Services Division</v>
      </c>
      <c r="L203" t="s">
        <v>17</v>
      </c>
      <c r="N203" t="str" cm="1">
        <f t="array" ref="N203">_xlfn.IFS(D203=4,"D",D203=5,"E",D203=6,"F",D203=7,"G",D203=8,"H", D203=9, "I", D203=10, "J", D203=11, "K", D203=12, "L")</f>
        <v>I</v>
      </c>
      <c r="O203" t="str" cm="1">
        <f t="array" ref="O203">_xlfn.IFS(Table13[[#This Row],[FacilityType]]="Approach control", "2", Table13[[#This Row],[FacilityType]]="Tower and Approach Control", "3", Table13[[#This Row],[FacilityType]]="Combined Control Facility", "6", Table13[[#This Row],[FacilityType]]="Tower", "7", Table13[[#This Row],[FacilityType]]="Enroute Center", "8")</f>
        <v>2</v>
      </c>
      <c r="P203" t="str" cm="1">
        <f t="array" ref="P20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04" spans="1:16" x14ac:dyDescent="0.25">
      <c r="A204" t="s">
        <v>322</v>
      </c>
      <c r="B204" t="s">
        <v>634</v>
      </c>
      <c r="C204" t="s">
        <v>39</v>
      </c>
      <c r="D204" s="1">
        <v>6</v>
      </c>
      <c r="E204" s="1" t="s">
        <v>1049</v>
      </c>
      <c r="F204" s="1" t="s">
        <v>771</v>
      </c>
      <c r="G204" t="str">
        <f>HYPERLINK("https://ksn2.faa.gov/ajg/ajg-r/_layouts/userdisp.aspx?ID=7","Northwest Mountain")</f>
        <v>Northwest Mountain</v>
      </c>
      <c r="H204" t="s">
        <v>90</v>
      </c>
      <c r="I204" t="s">
        <v>15</v>
      </c>
      <c r="J204" t="s">
        <v>91</v>
      </c>
      <c r="K204" t="str">
        <f>HYPERLINK("https://ksn2.faa.gov/ajg/ajg-r/_layouts/userdisp.aspx?ID=7","Northwest Mountain Regional Human Resource Services Division")</f>
        <v>Northwest Mountain Regional Human Resource Services Division</v>
      </c>
      <c r="L204" t="s">
        <v>74</v>
      </c>
      <c r="N204" t="str" cm="1">
        <f t="array" ref="N204">_xlfn.IFS(D204=4,"D",D204=5,"E",D204=6,"F",D204=7,"G",D204=8,"H", D204=9, "I", D204=10, "J", D204=11, "K", D204=12, "L")</f>
        <v>F</v>
      </c>
      <c r="O204" t="str" cm="1">
        <f t="array" ref="O204">_xlfn.IFS(Table13[[#This Row],[FacilityType]]="Approach control", "2", Table13[[#This Row],[FacilityType]]="Tower and Approach Control", "3", Table13[[#This Row],[FacilityType]]="Combined Control Facility", "6", Table13[[#This Row],[FacilityType]]="Tower", "7", Table13[[#This Row],[FacilityType]]="Enroute Center", "8")</f>
        <v>7</v>
      </c>
      <c r="P204" t="str" cm="1">
        <f t="array" ref="P20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05" spans="1:16" x14ac:dyDescent="0.25">
      <c r="A205" t="s">
        <v>323</v>
      </c>
      <c r="B205" t="s">
        <v>635</v>
      </c>
      <c r="C205" t="s">
        <v>39</v>
      </c>
      <c r="D205" s="1">
        <v>6</v>
      </c>
      <c r="E205" s="1" t="s">
        <v>1050</v>
      </c>
      <c r="F205" s="1" t="s">
        <v>754</v>
      </c>
      <c r="G205" t="str">
        <f>HYPERLINK("https://ksn2.faa.gov/ajg/ajg-r/_layouts/userdisp.aspx?ID=8","Western Pacific")</f>
        <v>Western Pacific</v>
      </c>
      <c r="H205" t="s">
        <v>68</v>
      </c>
      <c r="I205" t="s">
        <v>15</v>
      </c>
      <c r="J205" t="s">
        <v>69</v>
      </c>
      <c r="K205" t="str">
        <f>HYPERLINK("https://ksn2.faa.gov/ajg/ajg-r/_layouts/userdisp.aspx?ID=8","Western Pacific Regional Human Resource Services Division")</f>
        <v>Western Pacific Regional Human Resource Services Division</v>
      </c>
      <c r="L205" t="s">
        <v>74</v>
      </c>
      <c r="N205" t="str" cm="1">
        <f t="array" ref="N205">_xlfn.IFS(D205=4,"D",D205=5,"E",D205=6,"F",D205=7,"G",D205=8,"H", D205=9, "I", D205=10, "J", D205=11, "K", D205=12, "L")</f>
        <v>F</v>
      </c>
      <c r="O205" t="str" cm="1">
        <f t="array" ref="O205">_xlfn.IFS(Table13[[#This Row],[FacilityType]]="Approach control", "2", Table13[[#This Row],[FacilityType]]="Tower and Approach Control", "3", Table13[[#This Row],[FacilityType]]="Combined Control Facility", "6", Table13[[#This Row],[FacilityType]]="Tower", "7", Table13[[#This Row],[FacilityType]]="Enroute Center", "8")</f>
        <v>7</v>
      </c>
      <c r="P205" t="str" cm="1">
        <f t="array" ref="P20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06" spans="1:16" x14ac:dyDescent="0.25">
      <c r="A206" t="s">
        <v>324</v>
      </c>
      <c r="B206" t="s">
        <v>636</v>
      </c>
      <c r="C206" t="s">
        <v>28</v>
      </c>
      <c r="D206" s="1">
        <v>9</v>
      </c>
      <c r="E206" s="1" t="s">
        <v>930</v>
      </c>
      <c r="F206" s="1" t="s">
        <v>776</v>
      </c>
      <c r="G206" t="str">
        <f>HYPERLINK("https://ksn2.faa.gov/ajg/ajg-r/_layouts/userdisp.aspx?ID=2","Southern")</f>
        <v>Southern</v>
      </c>
      <c r="H206" t="s">
        <v>192</v>
      </c>
      <c r="I206" t="s">
        <v>21</v>
      </c>
      <c r="J206" t="s">
        <v>193</v>
      </c>
      <c r="K206" t="str">
        <f>HYPERLINK("https://ksn2.faa.gov/ajg/ajg-r/_layouts/userdisp.aspx?ID=2","Southern Regional Human Resource Services Division")</f>
        <v>Southern Regional Human Resource Services Division</v>
      </c>
      <c r="L206" t="s">
        <v>17</v>
      </c>
      <c r="N206" t="str" cm="1">
        <f t="array" ref="N206">_xlfn.IFS(D206=4,"D",D206=5,"E",D206=6,"F",D206=7,"G",D206=8,"H", D206=9, "I", D206=10, "J", D206=11, "K", D206=12, "L")</f>
        <v>I</v>
      </c>
      <c r="O206" t="str" cm="1">
        <f t="array" ref="O206">_xlfn.IFS(Table13[[#This Row],[FacilityType]]="Approach control", "2", Table13[[#This Row],[FacilityType]]="Tower and Approach Control", "3", Table13[[#This Row],[FacilityType]]="Combined Control Facility", "6", Table13[[#This Row],[FacilityType]]="Tower", "7", Table13[[#This Row],[FacilityType]]="Enroute Center", "8")</f>
        <v>3</v>
      </c>
      <c r="P206" t="str" cm="1">
        <f t="array" ref="P20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7" spans="1:16" x14ac:dyDescent="0.25">
      <c r="A207" t="s">
        <v>325</v>
      </c>
      <c r="B207" t="s">
        <v>326</v>
      </c>
      <c r="C207" t="s">
        <v>13</v>
      </c>
      <c r="D207" s="1">
        <v>12</v>
      </c>
      <c r="E207" s="1" t="s">
        <v>845</v>
      </c>
      <c r="F207" s="1" t="s">
        <v>779</v>
      </c>
      <c r="G207" t="str">
        <f>HYPERLINK("https://ksn2.faa.gov/ajg/ajg-r/_layouts/userdisp.aspx?ID=4","Eastern")</f>
        <v>Eastern</v>
      </c>
      <c r="H207" t="s">
        <v>44</v>
      </c>
      <c r="I207" t="s">
        <v>21</v>
      </c>
      <c r="J207" t="s">
        <v>45</v>
      </c>
      <c r="K207" t="str">
        <f>HYPERLINK("https://ksn2.faa.gov/ajg/ajg-r/_layouts/userdisp.aspx?ID=4","Eastern Regional Human Resource Services Division")</f>
        <v>Eastern Regional Human Resource Services Division</v>
      </c>
      <c r="L207" t="s">
        <v>17</v>
      </c>
      <c r="N207" t="str" cm="1">
        <f t="array" ref="N207">_xlfn.IFS(D207=4,"D",D207=5,"E",D207=6,"F",D207=7,"G",D207=8,"H", D207=9, "I", D207=10, "J", D207=11, "K", D207=12, "L")</f>
        <v>L</v>
      </c>
      <c r="O207" t="str" cm="1">
        <f t="array" ref="O207">_xlfn.IFS(Table13[[#This Row],[FacilityType]]="Approach control", "2", Table13[[#This Row],[FacilityType]]="Tower and Approach Control", "3", Table13[[#This Row],[FacilityType]]="Combined Control Facility", "6", Table13[[#This Row],[FacilityType]]="Tower", "7", Table13[[#This Row],[FacilityType]]="Enroute Center", "8")</f>
        <v>2</v>
      </c>
      <c r="P207" t="str" cm="1">
        <f t="array" ref="P20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08" spans="1:16" x14ac:dyDescent="0.25">
      <c r="A208" t="s">
        <v>327</v>
      </c>
      <c r="B208" t="s">
        <v>637</v>
      </c>
      <c r="C208" t="s">
        <v>39</v>
      </c>
      <c r="D208" s="1">
        <v>7</v>
      </c>
      <c r="E208" s="1" t="s">
        <v>1051</v>
      </c>
      <c r="F208" s="1" t="s">
        <v>765</v>
      </c>
      <c r="G208" t="str">
        <f>HYPERLINK("https://ksn2.faa.gov/ajg/ajg-r/_layouts/userdisp.aspx?ID=2","Southern")</f>
        <v>Southern</v>
      </c>
      <c r="H208" t="s">
        <v>20</v>
      </c>
      <c r="I208" t="s">
        <v>21</v>
      </c>
      <c r="J208" t="s">
        <v>22</v>
      </c>
      <c r="K208" t="str">
        <f>HYPERLINK("https://ksn2.faa.gov/ajg/ajg-r/_layouts/userdisp.aspx?ID=2","Southern Regional Human Resource Services Division")</f>
        <v>Southern Regional Human Resource Services Division</v>
      </c>
      <c r="L208" t="s">
        <v>328</v>
      </c>
      <c r="N208" t="str" cm="1">
        <f t="array" ref="N208">_xlfn.IFS(D208=4,"D",D208=5,"E",D208=6,"F",D208=7,"G",D208=8,"H", D208=9, "I", D208=10, "J", D208=11, "K", D208=12, "L")</f>
        <v>G</v>
      </c>
      <c r="O208" t="str" cm="1">
        <f t="array" ref="O208">_xlfn.IFS(Table13[[#This Row],[FacilityType]]="Approach control", "2", Table13[[#This Row],[FacilityType]]="Tower and Approach Control", "3", Table13[[#This Row],[FacilityType]]="Combined Control Facility", "6", Table13[[#This Row],[FacilityType]]="Tower", "7", Table13[[#This Row],[FacilityType]]="Enroute Center", "8")</f>
        <v>7</v>
      </c>
      <c r="P208" t="str" cm="1">
        <f t="array" ref="P20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09" spans="1:16" x14ac:dyDescent="0.25">
      <c r="A209" t="s">
        <v>329</v>
      </c>
      <c r="B209" t="s">
        <v>638</v>
      </c>
      <c r="C209" t="s">
        <v>39</v>
      </c>
      <c r="D209" s="1">
        <v>8</v>
      </c>
      <c r="E209" s="1" t="s">
        <v>833</v>
      </c>
      <c r="F209" s="1" t="s">
        <v>780</v>
      </c>
      <c r="G209" t="str">
        <f>HYPERLINK("https://ksn2.faa.gov/ajg/ajg-r/_layouts/userdisp.aspx?ID=8","Western Pacific")</f>
        <v>Western Pacific</v>
      </c>
      <c r="H209" t="s">
        <v>90</v>
      </c>
      <c r="I209" t="s">
        <v>15</v>
      </c>
      <c r="J209" t="s">
        <v>91</v>
      </c>
      <c r="K209" t="str">
        <f>HYPERLINK("https://ksn2.faa.gov/ajg/ajg-r/_layouts/userdisp.aspx?ID=8","Western Pacific Regional Human Resource Services Division")</f>
        <v>Western Pacific Regional Human Resource Services Division</v>
      </c>
      <c r="L209" t="s">
        <v>17</v>
      </c>
      <c r="N209" t="str" cm="1">
        <f t="array" ref="N209">_xlfn.IFS(D209=4,"D",D209=5,"E",D209=6,"F",D209=7,"G",D209=8,"H", D209=9, "I", D209=10, "J", D209=11, "K", D209=12, "L")</f>
        <v>H</v>
      </c>
      <c r="O209" t="str" cm="1">
        <f t="array" ref="O209">_xlfn.IFS(Table13[[#This Row],[FacilityType]]="Approach control", "2", Table13[[#This Row],[FacilityType]]="Tower and Approach Control", "3", Table13[[#This Row],[FacilityType]]="Combined Control Facility", "6", Table13[[#This Row],[FacilityType]]="Tower", "7", Table13[[#This Row],[FacilityType]]="Enroute Center", "8")</f>
        <v>7</v>
      </c>
      <c r="P209" t="str" cm="1">
        <f t="array" ref="P20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10" spans="1:16" x14ac:dyDescent="0.25">
      <c r="A210" t="s">
        <v>330</v>
      </c>
      <c r="B210" t="s">
        <v>639</v>
      </c>
      <c r="C210" t="s">
        <v>39</v>
      </c>
      <c r="D210" s="1">
        <v>5</v>
      </c>
      <c r="E210" s="1" t="s">
        <v>1052</v>
      </c>
      <c r="F210" s="1" t="s">
        <v>779</v>
      </c>
      <c r="G210" t="str">
        <f>HYPERLINK("https://ksn2.faa.gov/ajg/ajg-r/_layouts/userdisp.aspx?ID=4","Eastern")</f>
        <v>Eastern</v>
      </c>
      <c r="H210" t="s">
        <v>44</v>
      </c>
      <c r="I210" t="s">
        <v>21</v>
      </c>
      <c r="J210" t="s">
        <v>45</v>
      </c>
      <c r="K210" t="str">
        <f>HYPERLINK("https://ksn2.faa.gov/ajg/ajg-r/_layouts/userdisp.aspx?ID=4","Eastern Regional Human Resource Services Division")</f>
        <v>Eastern Regional Human Resource Services Division</v>
      </c>
      <c r="L210" t="s">
        <v>85</v>
      </c>
      <c r="N210" t="str" cm="1">
        <f t="array" ref="N210">_xlfn.IFS(D210=4,"D",D210=5,"E",D210=6,"F",D210=7,"G",D210=8,"H", D210=9, "I", D210=10, "J", D210=11, "K", D210=12, "L")</f>
        <v>E</v>
      </c>
      <c r="O210" t="str" cm="1">
        <f t="array" ref="O210">_xlfn.IFS(Table13[[#This Row],[FacilityType]]="Approach control", "2", Table13[[#This Row],[FacilityType]]="Tower and Approach Control", "3", Table13[[#This Row],[FacilityType]]="Combined Control Facility", "6", Table13[[#This Row],[FacilityType]]="Tower", "7", Table13[[#This Row],[FacilityType]]="Enroute Center", "8")</f>
        <v>7</v>
      </c>
      <c r="P210" t="str" cm="1">
        <f t="array" ref="P2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11" spans="1:16" x14ac:dyDescent="0.25">
      <c r="A211" t="s">
        <v>331</v>
      </c>
      <c r="B211" t="s">
        <v>640</v>
      </c>
      <c r="C211" t="s">
        <v>28</v>
      </c>
      <c r="D211" s="1">
        <v>11</v>
      </c>
      <c r="E211" s="1" t="s">
        <v>898</v>
      </c>
      <c r="F211" s="1" t="s">
        <v>760</v>
      </c>
      <c r="G211" t="str">
        <f>HYPERLINK("https://ksn2.faa.gov/ajg/ajg-r/_layouts/userdisp.aspx?ID=4","Eastern")</f>
        <v>Eastern</v>
      </c>
      <c r="H211" t="s">
        <v>29</v>
      </c>
      <c r="I211" t="s">
        <v>21</v>
      </c>
      <c r="J211" t="s">
        <v>30</v>
      </c>
      <c r="K211" t="str">
        <f>HYPERLINK("https://ksn2.faa.gov/ajg/ajg-r/_layouts/userdisp.aspx?ID=4","Eastern Regional Human Resource Services Division")</f>
        <v>Eastern Regional Human Resource Services Division</v>
      </c>
      <c r="L211" t="s">
        <v>17</v>
      </c>
      <c r="N211" t="str" cm="1">
        <f t="array" ref="N211">_xlfn.IFS(D211=4,"D",D211=5,"E",D211=6,"F",D211=7,"G",D211=8,"H", D211=9, "I", D211=10, "J", D211=11, "K", D211=12, "L")</f>
        <v>K</v>
      </c>
      <c r="O211" t="str" cm="1">
        <f t="array" ref="O211">_xlfn.IFS(Table13[[#This Row],[FacilityType]]="Approach control", "2", Table13[[#This Row],[FacilityType]]="Tower and Approach Control", "3", Table13[[#This Row],[FacilityType]]="Combined Control Facility", "6", Table13[[#This Row],[FacilityType]]="Tower", "7", Table13[[#This Row],[FacilityType]]="Enroute Center", "8")</f>
        <v>3</v>
      </c>
      <c r="P211" t="str" cm="1">
        <f t="array" ref="P2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12" spans="1:16" x14ac:dyDescent="0.25">
      <c r="A212" t="s">
        <v>332</v>
      </c>
      <c r="B212" t="s">
        <v>641</v>
      </c>
      <c r="C212" t="s">
        <v>39</v>
      </c>
      <c r="D212" s="1">
        <v>10</v>
      </c>
      <c r="E212" s="1" t="s">
        <v>832</v>
      </c>
      <c r="F212" s="1" t="s">
        <v>774</v>
      </c>
      <c r="G212" t="str">
        <f>HYPERLINK("https://ksn2.faa.gov/ajg/ajg-r/_layouts/userdisp.aspx?ID=8","Western Pacific")</f>
        <v>Western Pacific</v>
      </c>
      <c r="H212" t="s">
        <v>14</v>
      </c>
      <c r="I212" t="s">
        <v>33</v>
      </c>
      <c r="J212" t="s">
        <v>37</v>
      </c>
      <c r="K212" t="str">
        <f>HYPERLINK("https://ksn2.faa.gov/ajg/ajg-r/_layouts/userdisp.aspx?ID=8","Western Pacific Regional Human Resource Services Division")</f>
        <v>Western Pacific Regional Human Resource Services Division</v>
      </c>
      <c r="L212" t="s">
        <v>17</v>
      </c>
      <c r="N212" t="str" cm="1">
        <f t="array" ref="N212">_xlfn.IFS(D212=4,"D",D212=5,"E",D212=6,"F",D212=7,"G",D212=8,"H", D212=9, "I", D212=10, "J", D212=11, "K", D212=12, "L")</f>
        <v>J</v>
      </c>
      <c r="O212" t="str" cm="1">
        <f t="array" ref="O212">_xlfn.IFS(Table13[[#This Row],[FacilityType]]="Approach control", "2", Table13[[#This Row],[FacilityType]]="Tower and Approach Control", "3", Table13[[#This Row],[FacilityType]]="Combined Control Facility", "6", Table13[[#This Row],[FacilityType]]="Tower", "7", Table13[[#This Row],[FacilityType]]="Enroute Center", "8")</f>
        <v>7</v>
      </c>
      <c r="P212" t="str" cm="1">
        <f t="array" ref="P2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13" spans="1:16" x14ac:dyDescent="0.25">
      <c r="A213" t="s">
        <v>333</v>
      </c>
      <c r="B213" t="s">
        <v>642</v>
      </c>
      <c r="C213" t="s">
        <v>28</v>
      </c>
      <c r="D213" s="1">
        <v>5</v>
      </c>
      <c r="E213" s="1" t="s">
        <v>899</v>
      </c>
      <c r="F213" s="1" t="s">
        <v>769</v>
      </c>
      <c r="G213" t="str">
        <f>HYPERLINK("https://ksn2.faa.gov/ajg/ajg-r/_layouts/userdisp.aspx?ID=9","Great Lakes")</f>
        <v>Great Lakes</v>
      </c>
      <c r="H213" t="s">
        <v>57</v>
      </c>
      <c r="I213" t="s">
        <v>33</v>
      </c>
      <c r="J213" t="s">
        <v>58</v>
      </c>
      <c r="K213" t="str">
        <f>HYPERLINK("https://ksn2.faa.gov/ajg/ajg-r/_layouts/userdisp.aspx?ID=9","Great Lakes Regional Human Resource Services Division")</f>
        <v>Great Lakes Regional Human Resource Services Division</v>
      </c>
      <c r="L213" t="s">
        <v>17</v>
      </c>
      <c r="N213" t="str" cm="1">
        <f t="array" ref="N213">_xlfn.IFS(D213=4,"D",D213=5,"E",D213=6,"F",D213=7,"G",D213=8,"H", D213=9, "I", D213=10, "J", D213=11, "K", D213=12, "L")</f>
        <v>E</v>
      </c>
      <c r="O213" t="str" cm="1">
        <f t="array" ref="O213">_xlfn.IFS(Table13[[#This Row],[FacilityType]]="Approach control", "2", Table13[[#This Row],[FacilityType]]="Tower and Approach Control", "3", Table13[[#This Row],[FacilityType]]="Combined Control Facility", "6", Table13[[#This Row],[FacilityType]]="Tower", "7", Table13[[#This Row],[FacilityType]]="Enroute Center", "8")</f>
        <v>3</v>
      </c>
      <c r="P213" t="str" cm="1">
        <f t="array" ref="P2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14" spans="1:16" x14ac:dyDescent="0.25">
      <c r="A214" t="s">
        <v>334</v>
      </c>
      <c r="B214" t="s">
        <v>643</v>
      </c>
      <c r="C214" t="s">
        <v>39</v>
      </c>
      <c r="D214" s="1">
        <v>7</v>
      </c>
      <c r="E214" s="1" t="s">
        <v>1053</v>
      </c>
      <c r="F214" s="1" t="s">
        <v>776</v>
      </c>
      <c r="G214" t="str">
        <f>HYPERLINK("https://ksn2.faa.gov/ajg/ajg-r/_layouts/userdisp.aspx?ID=2","Southern")</f>
        <v>Southern</v>
      </c>
      <c r="H214" t="s">
        <v>192</v>
      </c>
      <c r="I214" t="s">
        <v>21</v>
      </c>
      <c r="J214" t="s">
        <v>193</v>
      </c>
      <c r="K214" t="str">
        <f>HYPERLINK("https://ksn2.faa.gov/ajg/ajg-r/_layouts/userdisp.aspx?ID=2","Southern Regional Human Resource Services Division")</f>
        <v>Southern Regional Human Resource Services Division</v>
      </c>
      <c r="L214" t="s">
        <v>85</v>
      </c>
      <c r="N214" t="str" cm="1">
        <f t="array" ref="N214">_xlfn.IFS(D214=4,"D",D214=5,"E",D214=6,"F",D214=7,"G",D214=8,"H", D214=9, "I", D214=10, "J", D214=11, "K", D214=12, "L")</f>
        <v>G</v>
      </c>
      <c r="O214" t="str" cm="1">
        <f t="array" ref="O214">_xlfn.IFS(Table13[[#This Row],[FacilityType]]="Approach control", "2", Table13[[#This Row],[FacilityType]]="Tower and Approach Control", "3", Table13[[#This Row],[FacilityType]]="Combined Control Facility", "6", Table13[[#This Row],[FacilityType]]="Tower", "7", Table13[[#This Row],[FacilityType]]="Enroute Center", "8")</f>
        <v>7</v>
      </c>
      <c r="P214" t="str" cm="1">
        <f t="array" ref="P2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15" spans="1:16" x14ac:dyDescent="0.25">
      <c r="A215" t="s">
        <v>335</v>
      </c>
      <c r="B215" t="s">
        <v>644</v>
      </c>
      <c r="C215" t="s">
        <v>28</v>
      </c>
      <c r="D215" s="1">
        <v>9</v>
      </c>
      <c r="E215" s="1" t="s">
        <v>900</v>
      </c>
      <c r="F215" s="1" t="s">
        <v>760</v>
      </c>
      <c r="G215" t="str">
        <f>HYPERLINK("https://ksn2.faa.gov/ajg/ajg-r/_layouts/userdisp.aspx?ID=9","Great Lakes")</f>
        <v>Great Lakes</v>
      </c>
      <c r="H215" t="s">
        <v>51</v>
      </c>
      <c r="I215" t="s">
        <v>33</v>
      </c>
      <c r="J215" t="s">
        <v>52</v>
      </c>
      <c r="K215" t="str">
        <f>HYPERLINK("https://ksn2.faa.gov/ajg/ajg-r/_layouts/userdisp.aspx?ID=9","Great Lakes Regional Human Resource Services Division")</f>
        <v>Great Lakes Regional Human Resource Services Division</v>
      </c>
      <c r="L215" t="s">
        <v>17</v>
      </c>
      <c r="N215" t="str" cm="1">
        <f t="array" ref="N215">_xlfn.IFS(D215=4,"D",D215=5,"E",D215=6,"F",D215=7,"G",D215=8,"H", D215=9, "I", D215=10, "J", D215=11, "K", D215=12, "L")</f>
        <v>I</v>
      </c>
      <c r="O215" t="str" cm="1">
        <f t="array" ref="O215">_xlfn.IFS(Table13[[#This Row],[FacilityType]]="Approach control", "2", Table13[[#This Row],[FacilityType]]="Tower and Approach Control", "3", Table13[[#This Row],[FacilityType]]="Combined Control Facility", "6", Table13[[#This Row],[FacilityType]]="Tower", "7", Table13[[#This Row],[FacilityType]]="Enroute Center", "8")</f>
        <v>3</v>
      </c>
      <c r="P215" t="str" cm="1">
        <f t="array" ref="P2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16" spans="1:16" x14ac:dyDescent="0.25">
      <c r="A216" t="s">
        <v>336</v>
      </c>
      <c r="B216" t="s">
        <v>645</v>
      </c>
      <c r="C216" t="s">
        <v>39</v>
      </c>
      <c r="D216" s="1">
        <v>5</v>
      </c>
      <c r="E216" s="1" t="s">
        <v>898</v>
      </c>
      <c r="F216" s="1" t="s">
        <v>760</v>
      </c>
      <c r="G216" t="str">
        <f>HYPERLINK("https://ksn2.faa.gov/ajg/ajg-r/_layouts/userdisp.aspx?ID=4","Eastern")</f>
        <v>Eastern</v>
      </c>
      <c r="H216" t="s">
        <v>29</v>
      </c>
      <c r="I216" t="s">
        <v>21</v>
      </c>
      <c r="J216" t="s">
        <v>30</v>
      </c>
      <c r="K216" t="str">
        <f>HYPERLINK("https://ksn2.faa.gov/ajg/ajg-r/_layouts/userdisp.aspx?ID=4","Eastern Regional Human Resource Services Division")</f>
        <v>Eastern Regional Human Resource Services Division</v>
      </c>
      <c r="L216" t="s">
        <v>85</v>
      </c>
      <c r="N216" t="str" cm="1">
        <f t="array" ref="N216">_xlfn.IFS(D216=4,"D",D216=5,"E",D216=6,"F",D216=7,"G",D216=8,"H", D216=9, "I", D216=10, "J", D216=11, "K", D216=12, "L")</f>
        <v>E</v>
      </c>
      <c r="O216" t="str" cm="1">
        <f t="array" ref="O216">_xlfn.IFS(Table13[[#This Row],[FacilityType]]="Approach control", "2", Table13[[#This Row],[FacilityType]]="Tower and Approach Control", "3", Table13[[#This Row],[FacilityType]]="Combined Control Facility", "6", Table13[[#This Row],[FacilityType]]="Tower", "7", Table13[[#This Row],[FacilityType]]="Enroute Center", "8")</f>
        <v>7</v>
      </c>
      <c r="P216" t="str" cm="1">
        <f t="array" ref="P21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17" spans="1:16" x14ac:dyDescent="0.25">
      <c r="A217" t="s">
        <v>337</v>
      </c>
      <c r="B217" t="s">
        <v>646</v>
      </c>
      <c r="C217" t="s">
        <v>39</v>
      </c>
      <c r="D217" s="1">
        <v>6</v>
      </c>
      <c r="E217" s="1" t="s">
        <v>831</v>
      </c>
      <c r="F217" s="1" t="s">
        <v>776</v>
      </c>
      <c r="G217" t="str">
        <f>HYPERLINK("https://ksn2.faa.gov/ajg/ajg-r/_layouts/userdisp.aspx?ID=2","Southern")</f>
        <v>Southern</v>
      </c>
      <c r="H217" t="s">
        <v>121</v>
      </c>
      <c r="I217" t="s">
        <v>21</v>
      </c>
      <c r="J217" t="s">
        <v>122</v>
      </c>
      <c r="K217" t="str">
        <f>HYPERLINK("https://ksn2.faa.gov/ajg/ajg-r/_layouts/userdisp.aspx?ID=2","Southern Regional Human Resource Services Division")</f>
        <v>Southern Regional Human Resource Services Division</v>
      </c>
      <c r="L217" t="s">
        <v>201</v>
      </c>
      <c r="N217" t="str" cm="1">
        <f t="array" ref="N217">_xlfn.IFS(D217=4,"D",D217=5,"E",D217=6,"F",D217=7,"G",D217=8,"H", D217=9, "I", D217=10, "J", D217=11, "K", D217=12, "L")</f>
        <v>F</v>
      </c>
      <c r="O217" t="str" cm="1">
        <f t="array" ref="O217">_xlfn.IFS(Table13[[#This Row],[FacilityType]]="Approach control", "2", Table13[[#This Row],[FacilityType]]="Tower and Approach Control", "3", Table13[[#This Row],[FacilityType]]="Combined Control Facility", "6", Table13[[#This Row],[FacilityType]]="Tower", "7", Table13[[#This Row],[FacilityType]]="Enroute Center", "8")</f>
        <v>7</v>
      </c>
      <c r="P217" t="str" cm="1">
        <f t="array" ref="P21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18" spans="1:16" x14ac:dyDescent="0.25">
      <c r="A218" t="s">
        <v>338</v>
      </c>
      <c r="B218" t="s">
        <v>647</v>
      </c>
      <c r="C218" t="s">
        <v>39</v>
      </c>
      <c r="D218" s="1">
        <v>5</v>
      </c>
      <c r="E218" s="1" t="s">
        <v>1054</v>
      </c>
      <c r="F218" s="1" t="s">
        <v>754</v>
      </c>
      <c r="G218" t="str">
        <f>HYPERLINK("https://ksn2.faa.gov/ajg/ajg-r/_layouts/userdisp.aspx?ID=8","Western Pacific")</f>
        <v>Western Pacific</v>
      </c>
      <c r="H218" t="s">
        <v>93</v>
      </c>
      <c r="I218" t="s">
        <v>15</v>
      </c>
      <c r="J218" t="s">
        <v>94</v>
      </c>
      <c r="K218" t="str">
        <f>HYPERLINK("https://ksn2.faa.gov/ajg/ajg-r/_layouts/userdisp.aspx?ID=8","Western Pacific Regional Human Resource Services Division")</f>
        <v>Western Pacific Regional Human Resource Services Division</v>
      </c>
      <c r="L218" t="s">
        <v>74</v>
      </c>
      <c r="N218" t="str" cm="1">
        <f t="array" ref="N218">_xlfn.IFS(D218=4,"D",D218=5,"E",D218=6,"F",D218=7,"G",D218=8,"H", D218=9, "I", D218=10, "J", D218=11, "K", D218=12, "L")</f>
        <v>E</v>
      </c>
      <c r="O218" t="str" cm="1">
        <f t="array" ref="O218">_xlfn.IFS(Table13[[#This Row],[FacilityType]]="Approach control", "2", Table13[[#This Row],[FacilityType]]="Tower and Approach Control", "3", Table13[[#This Row],[FacilityType]]="Combined Control Facility", "6", Table13[[#This Row],[FacilityType]]="Tower", "7", Table13[[#This Row],[FacilityType]]="Enroute Center", "8")</f>
        <v>7</v>
      </c>
      <c r="P218" t="str" cm="1">
        <f t="array" ref="P21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19" spans="1:16" x14ac:dyDescent="0.25">
      <c r="A219" t="s">
        <v>339</v>
      </c>
      <c r="B219" t="s">
        <v>648</v>
      </c>
      <c r="C219" t="s">
        <v>39</v>
      </c>
      <c r="D219" s="1">
        <v>4</v>
      </c>
      <c r="E219" s="1" t="s">
        <v>1055</v>
      </c>
      <c r="F219" s="1" t="s">
        <v>777</v>
      </c>
      <c r="G219" t="str">
        <f>HYPERLINK("https://ksn2.faa.gov/ajg/ajg-r/_layouts/userdisp.aspx?ID=4","Eastern")</f>
        <v>Eastern</v>
      </c>
      <c r="H219" t="s">
        <v>29</v>
      </c>
      <c r="I219" t="s">
        <v>21</v>
      </c>
      <c r="J219" t="s">
        <v>30</v>
      </c>
      <c r="K219" t="str">
        <f>HYPERLINK("https://ksn2.faa.gov/ajg/ajg-r/_layouts/userdisp.aspx?ID=4","Eastern Regional Human Resource Services Division")</f>
        <v>Eastern Regional Human Resource Services Division</v>
      </c>
      <c r="L219" t="s">
        <v>340</v>
      </c>
      <c r="N219" t="str" cm="1">
        <f t="array" ref="N219">_xlfn.IFS(D219=4,"D",D219=5,"E",D219=6,"F",D219=7,"G",D219=8,"H", D219=9, "I", D219=10, "J", D219=11, "K", D219=12, "L")</f>
        <v>D</v>
      </c>
      <c r="O219" t="str" cm="1">
        <f t="array" ref="O219">_xlfn.IFS(Table13[[#This Row],[FacilityType]]="Approach control", "2", Table13[[#This Row],[FacilityType]]="Tower and Approach Control", "3", Table13[[#This Row],[FacilityType]]="Combined Control Facility", "6", Table13[[#This Row],[FacilityType]]="Tower", "7", Table13[[#This Row],[FacilityType]]="Enroute Center", "8")</f>
        <v>7</v>
      </c>
      <c r="P219" t="str" cm="1">
        <f t="array" ref="P21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20" spans="1:16" x14ac:dyDescent="0.25">
      <c r="A220" t="s">
        <v>341</v>
      </c>
      <c r="B220" t="s">
        <v>649</v>
      </c>
      <c r="C220" t="s">
        <v>39</v>
      </c>
      <c r="D220" s="1">
        <v>8</v>
      </c>
      <c r="E220" s="1" t="s">
        <v>1008</v>
      </c>
      <c r="F220" s="1" t="s">
        <v>774</v>
      </c>
      <c r="G220" t="str">
        <f>HYPERLINK("https://ksn2.faa.gov/ajg/ajg-r/_layouts/userdisp.aspx?ID=8","Western Pacific")</f>
        <v>Western Pacific</v>
      </c>
      <c r="H220" t="s">
        <v>36</v>
      </c>
      <c r="I220" t="s">
        <v>33</v>
      </c>
      <c r="J220" t="s">
        <v>37</v>
      </c>
      <c r="K220" t="str">
        <f>HYPERLINK("https://ksn2.faa.gov/ajg/ajg-r/_layouts/userdisp.aspx?ID=8","Western Pacific Regional Human Resource Services Division")</f>
        <v>Western Pacific Regional Human Resource Services Division</v>
      </c>
      <c r="L220" t="s">
        <v>47</v>
      </c>
      <c r="N220" t="str" cm="1">
        <f t="array" ref="N220">_xlfn.IFS(D220=4,"D",D220=5,"E",D220=6,"F",D220=7,"G",D220=8,"H", D220=9, "I", D220=10, "J", D220=11, "K", D220=12, "L")</f>
        <v>H</v>
      </c>
      <c r="O220" t="str" cm="1">
        <f t="array" ref="O220">_xlfn.IFS(Table13[[#This Row],[FacilityType]]="Approach control", "2", Table13[[#This Row],[FacilityType]]="Tower and Approach Control", "3", Table13[[#This Row],[FacilityType]]="Combined Control Facility", "6", Table13[[#This Row],[FacilityType]]="Tower", "7", Table13[[#This Row],[FacilityType]]="Enroute Center", "8")</f>
        <v>7</v>
      </c>
      <c r="P220" t="str" cm="1">
        <f t="array" ref="P22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21" spans="1:16" x14ac:dyDescent="0.25">
      <c r="A221" t="s">
        <v>342</v>
      </c>
      <c r="B221" t="s">
        <v>650</v>
      </c>
      <c r="C221" t="s">
        <v>28</v>
      </c>
      <c r="D221" s="1">
        <v>6</v>
      </c>
      <c r="E221" s="1" t="s">
        <v>901</v>
      </c>
      <c r="F221" s="1" t="s">
        <v>771</v>
      </c>
      <c r="G221" t="str">
        <f>HYPERLINK("https://ksn2.faa.gov/ajg/ajg-r/_layouts/userdisp.aspx?ID=7","Northwest Mountain")</f>
        <v>Northwest Mountain</v>
      </c>
      <c r="H221" t="s">
        <v>90</v>
      </c>
      <c r="I221" t="s">
        <v>15</v>
      </c>
      <c r="J221" t="s">
        <v>91</v>
      </c>
      <c r="K221" t="str">
        <f>HYPERLINK("https://ksn2.faa.gov/ajg/ajg-r/_layouts/userdisp.aspx?ID=7","Northwest Mountain Regional Human Resource Services Division")</f>
        <v>Northwest Mountain Regional Human Resource Services Division</v>
      </c>
      <c r="L221" t="s">
        <v>47</v>
      </c>
      <c r="N221" t="str" cm="1">
        <f t="array" ref="N221">_xlfn.IFS(D221=4,"D",D221=5,"E",D221=6,"F",D221=7,"G",D221=8,"H", D221=9, "I", D221=10, "J", D221=11, "K", D221=12, "L")</f>
        <v>F</v>
      </c>
      <c r="O221" t="str" cm="1">
        <f t="array" ref="O221">_xlfn.IFS(Table13[[#This Row],[FacilityType]]="Approach control", "2", Table13[[#This Row],[FacilityType]]="Tower and Approach Control", "3", Table13[[#This Row],[FacilityType]]="Combined Control Facility", "6", Table13[[#This Row],[FacilityType]]="Tower", "7", Table13[[#This Row],[FacilityType]]="Enroute Center", "8")</f>
        <v>3</v>
      </c>
      <c r="P221" t="str" cm="1">
        <f t="array" ref="P22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22" spans="1:16" x14ac:dyDescent="0.25">
      <c r="A222" t="s">
        <v>343</v>
      </c>
      <c r="B222" t="s">
        <v>651</v>
      </c>
      <c r="C222" t="s">
        <v>39</v>
      </c>
      <c r="D222" s="1">
        <v>5</v>
      </c>
      <c r="E222" s="1" t="s">
        <v>1056</v>
      </c>
      <c r="F222" s="1" t="s">
        <v>754</v>
      </c>
      <c r="G222" t="str">
        <f>HYPERLINK("https://ksn2.faa.gov/ajg/ajg-r/_layouts/userdisp.aspx?ID=8","Western Pacific")</f>
        <v>Western Pacific</v>
      </c>
      <c r="H222" t="s">
        <v>93</v>
      </c>
      <c r="I222" t="s">
        <v>15</v>
      </c>
      <c r="J222" t="s">
        <v>94</v>
      </c>
      <c r="K222" t="str">
        <f>HYPERLINK("https://ksn2.faa.gov/ajg/ajg-r/_layouts/userdisp.aspx?ID=8","Western Pacific Regional Human Resource Services Division")</f>
        <v>Western Pacific Regional Human Resource Services Division</v>
      </c>
      <c r="L222" t="s">
        <v>85</v>
      </c>
      <c r="N222" t="str" cm="1">
        <f t="array" ref="N222">_xlfn.IFS(D222=4,"D",D222=5,"E",D222=6,"F",D222=7,"G",D222=8,"H", D222=9, "I", D222=10, "J", D222=11, "K", D222=12, "L")</f>
        <v>E</v>
      </c>
      <c r="O222" t="str" cm="1">
        <f t="array" ref="O222">_xlfn.IFS(Table13[[#This Row],[FacilityType]]="Approach control", "2", Table13[[#This Row],[FacilityType]]="Tower and Approach Control", "3", Table13[[#This Row],[FacilityType]]="Combined Control Facility", "6", Table13[[#This Row],[FacilityType]]="Tower", "7", Table13[[#This Row],[FacilityType]]="Enroute Center", "8")</f>
        <v>7</v>
      </c>
      <c r="P222" t="str" cm="1">
        <f t="array" ref="P22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23" spans="1:16" x14ac:dyDescent="0.25">
      <c r="A223" t="s">
        <v>344</v>
      </c>
      <c r="B223" t="s">
        <v>652</v>
      </c>
      <c r="C223" t="s">
        <v>39</v>
      </c>
      <c r="D223" s="1">
        <v>6</v>
      </c>
      <c r="E223" s="1" t="s">
        <v>1057</v>
      </c>
      <c r="F223" s="1" t="s">
        <v>767</v>
      </c>
      <c r="G223" t="str">
        <f>HYPERLINK("https://ksn2.faa.gov/ajg/ajg-r/_layouts/userdisp.aspx?ID=9","Great Lakes")</f>
        <v>Great Lakes</v>
      </c>
      <c r="H223" t="s">
        <v>51</v>
      </c>
      <c r="I223" t="s">
        <v>33</v>
      </c>
      <c r="J223" t="s">
        <v>52</v>
      </c>
      <c r="K223" t="str">
        <f>HYPERLINK("https://ksn2.faa.gov/ajg/ajg-r/_layouts/userdisp.aspx?ID=9","Great Lakes Regional Human Resource Services Division")</f>
        <v>Great Lakes Regional Human Resource Services Division</v>
      </c>
      <c r="L223" t="s">
        <v>62</v>
      </c>
      <c r="N223" t="str" cm="1">
        <f t="array" ref="N223">_xlfn.IFS(D223=4,"D",D223=5,"E",D223=6,"F",D223=7,"G",D223=8,"H", D223=9, "I", D223=10, "J", D223=11, "K", D223=12, "L")</f>
        <v>F</v>
      </c>
      <c r="O223" t="str" cm="1">
        <f t="array" ref="O223">_xlfn.IFS(Table13[[#This Row],[FacilityType]]="Approach control", "2", Table13[[#This Row],[FacilityType]]="Tower and Approach Control", "3", Table13[[#This Row],[FacilityType]]="Combined Control Facility", "6", Table13[[#This Row],[FacilityType]]="Tower", "7", Table13[[#This Row],[FacilityType]]="Enroute Center", "8")</f>
        <v>7</v>
      </c>
      <c r="P223" t="str" cm="1">
        <f t="array" ref="P22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24" spans="1:16" x14ac:dyDescent="0.25">
      <c r="A224" t="s">
        <v>345</v>
      </c>
      <c r="B224" t="s">
        <v>653</v>
      </c>
      <c r="C224" t="s">
        <v>39</v>
      </c>
      <c r="D224" s="1">
        <v>8</v>
      </c>
      <c r="E224" s="1" t="s">
        <v>1009</v>
      </c>
      <c r="F224" s="1" t="s">
        <v>766</v>
      </c>
      <c r="G224" t="str">
        <f>HYPERLINK("https://ksn2.faa.gov/ajg/ajg-r/_layouts/userdisp.aspx?ID=7","Northwest Mountain")</f>
        <v>Northwest Mountain</v>
      </c>
      <c r="H224" t="s">
        <v>65</v>
      </c>
      <c r="I224" t="s">
        <v>15</v>
      </c>
      <c r="J224" t="s">
        <v>66</v>
      </c>
      <c r="K224" t="str">
        <f>HYPERLINK("https://ksn2.faa.gov/ajg/ajg-r/_layouts/userdisp.aspx?ID=7","Northwest Mountain Regional Human Resource Services Division")</f>
        <v>Northwest Mountain Regional Human Resource Services Division</v>
      </c>
      <c r="L224" t="s">
        <v>47</v>
      </c>
      <c r="N224" t="str" cm="1">
        <f t="array" ref="N224">_xlfn.IFS(D224=4,"D",D224=5,"E",D224=6,"F",D224=7,"G",D224=8,"H", D224=9, "I", D224=10, "J", D224=11, "K", D224=12, "L")</f>
        <v>H</v>
      </c>
      <c r="O224" t="str" cm="1">
        <f t="array" ref="O224">_xlfn.IFS(Table13[[#This Row],[FacilityType]]="Approach control", "2", Table13[[#This Row],[FacilityType]]="Tower and Approach Control", "3", Table13[[#This Row],[FacilityType]]="Combined Control Facility", "6", Table13[[#This Row],[FacilityType]]="Tower", "7", Table13[[#This Row],[FacilityType]]="Enroute Center", "8")</f>
        <v>7</v>
      </c>
      <c r="P224" t="str" cm="1">
        <f t="array" ref="P22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25" spans="1:16" x14ac:dyDescent="0.25">
      <c r="A225" t="s">
        <v>346</v>
      </c>
      <c r="B225" t="s">
        <v>654</v>
      </c>
      <c r="C225" t="s">
        <v>28</v>
      </c>
      <c r="D225" s="1">
        <v>7</v>
      </c>
      <c r="E225" s="1" t="s">
        <v>954</v>
      </c>
      <c r="F225" s="1" t="s">
        <v>804</v>
      </c>
      <c r="G225" t="str">
        <f>HYPERLINK("https://ksn2.faa.gov/ajg/ajg-r/_layouts/userdisp.aspx?ID=3","New England")</f>
        <v>New England</v>
      </c>
      <c r="H225" t="s">
        <v>25</v>
      </c>
      <c r="I225" t="s">
        <v>21</v>
      </c>
      <c r="J225" t="s">
        <v>26</v>
      </c>
      <c r="K225" t="str">
        <f>HYPERLINK("https://ksn2.faa.gov/ajg/ajg-r/_layouts/userdisp.aspx?ID=3","New England Regional Human Resource Services Division")</f>
        <v>New England Regional Human Resource Services Division</v>
      </c>
      <c r="L225" t="s">
        <v>347</v>
      </c>
      <c r="N225" t="str" cm="1">
        <f t="array" ref="N225">_xlfn.IFS(D225=4,"D",D225=5,"E",D225=6,"F",D225=7,"G",D225=8,"H", D225=9, "I", D225=10, "J", D225=11, "K", D225=12, "L")</f>
        <v>G</v>
      </c>
      <c r="O225" t="str" cm="1">
        <f t="array" ref="O225">_xlfn.IFS(Table13[[#This Row],[FacilityType]]="Approach control", "2", Table13[[#This Row],[FacilityType]]="Tower and Approach Control", "3", Table13[[#This Row],[FacilityType]]="Combined Control Facility", "6", Table13[[#This Row],[FacilityType]]="Tower", "7", Table13[[#This Row],[FacilityType]]="Enroute Center", "8")</f>
        <v>3</v>
      </c>
      <c r="P225" t="str" cm="1">
        <f t="array" ref="P22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26" spans="1:16" x14ac:dyDescent="0.25">
      <c r="A226" t="s">
        <v>348</v>
      </c>
      <c r="B226" t="s">
        <v>655</v>
      </c>
      <c r="C226" t="s">
        <v>39</v>
      </c>
      <c r="D226" s="1">
        <v>5</v>
      </c>
      <c r="E226" s="1" t="s">
        <v>1058</v>
      </c>
      <c r="F226" s="1" t="s">
        <v>769</v>
      </c>
      <c r="G226" t="str">
        <f>HYPERLINK("https://ksn2.faa.gov/ajg/ajg-r/_layouts/userdisp.aspx?ID=9","Great Lakes")</f>
        <v>Great Lakes</v>
      </c>
      <c r="H226" t="s">
        <v>57</v>
      </c>
      <c r="I226" t="s">
        <v>33</v>
      </c>
      <c r="J226" t="s">
        <v>58</v>
      </c>
      <c r="K226" t="str">
        <f>HYPERLINK("https://ksn2.faa.gov/ajg/ajg-r/_layouts/userdisp.aspx?ID=9","Great Lakes Regional Human Resource Services Division")</f>
        <v>Great Lakes Regional Human Resource Services Division</v>
      </c>
      <c r="L226" t="s">
        <v>349</v>
      </c>
      <c r="N226" t="str" cm="1">
        <f t="array" ref="N226">_xlfn.IFS(D226=4,"D",D226=5,"E",D226=6,"F",D226=7,"G",D226=8,"H", D226=9, "I", D226=10, "J", D226=11, "K", D226=12, "L")</f>
        <v>E</v>
      </c>
      <c r="O226" t="str" cm="1">
        <f t="array" ref="O226">_xlfn.IFS(Table13[[#This Row],[FacilityType]]="Approach control", "2", Table13[[#This Row],[FacilityType]]="Tower and Approach Control", "3", Table13[[#This Row],[FacilityType]]="Combined Control Facility", "6", Table13[[#This Row],[FacilityType]]="Tower", "7", Table13[[#This Row],[FacilityType]]="Enroute Center", "8")</f>
        <v>7</v>
      </c>
      <c r="P226" t="str" cm="1">
        <f t="array" ref="P22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27" spans="1:16" x14ac:dyDescent="0.25">
      <c r="A227" t="s">
        <v>350</v>
      </c>
      <c r="B227" t="s">
        <v>638</v>
      </c>
      <c r="C227" t="s">
        <v>28</v>
      </c>
      <c r="D227" s="1">
        <v>6</v>
      </c>
      <c r="E227" s="1" t="s">
        <v>833</v>
      </c>
      <c r="F227" s="1" t="s">
        <v>793</v>
      </c>
      <c r="G227" t="str">
        <f>HYPERLINK("https://ksn2.faa.gov/ajg/ajg-r/_layouts/userdisp.aspx?ID=3","New England")</f>
        <v>New England</v>
      </c>
      <c r="H227" t="s">
        <v>25</v>
      </c>
      <c r="I227" t="s">
        <v>21</v>
      </c>
      <c r="J227" t="s">
        <v>26</v>
      </c>
      <c r="K227" t="str">
        <f>HYPERLINK("https://ksn2.faa.gov/ajg/ajg-r/_layouts/userdisp.aspx?ID=3","New England Regional Human Resource Services Division")</f>
        <v>New England Regional Human Resource Services Division</v>
      </c>
      <c r="L227" t="s">
        <v>347</v>
      </c>
      <c r="N227" t="str" cm="1">
        <f t="array" ref="N227">_xlfn.IFS(D227=4,"D",D227=5,"E",D227=6,"F",D227=7,"G",D227=8,"H", D227=9, "I", D227=10, "J", D227=11, "K", D227=12, "L")</f>
        <v>F</v>
      </c>
      <c r="O227" t="str" cm="1">
        <f t="array" ref="O227">_xlfn.IFS(Table13[[#This Row],[FacilityType]]="Approach control", "2", Table13[[#This Row],[FacilityType]]="Tower and Approach Control", "3", Table13[[#This Row],[FacilityType]]="Combined Control Facility", "6", Table13[[#This Row],[FacilityType]]="Tower", "7", Table13[[#This Row],[FacilityType]]="Enroute Center", "8")</f>
        <v>3</v>
      </c>
      <c r="P227" t="str" cm="1">
        <f t="array" ref="P22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28" spans="1:16" x14ac:dyDescent="0.25">
      <c r="A228" t="s">
        <v>351</v>
      </c>
      <c r="B228" t="s">
        <v>352</v>
      </c>
      <c r="C228" t="s">
        <v>13</v>
      </c>
      <c r="D228" s="1">
        <v>8</v>
      </c>
      <c r="E228" s="1" t="s">
        <v>846</v>
      </c>
      <c r="F228" s="1" t="s">
        <v>782</v>
      </c>
      <c r="G228" t="str">
        <f>HYPERLINK("https://ksn2.faa.gov/ajg/ajg-r/_layouts/userdisp.aspx?ID=6","Central")</f>
        <v>Central</v>
      </c>
      <c r="H228" t="s">
        <v>102</v>
      </c>
      <c r="I228" t="s">
        <v>33</v>
      </c>
      <c r="J228" t="s">
        <v>103</v>
      </c>
      <c r="K228" t="str">
        <f>HYPERLINK("https://ksn2.faa.gov/ajg/ajg-r/_layouts/userdisp.aspx?ID=6","Central Regional Human Resource Services Division")</f>
        <v>Central Regional Human Resource Services Division</v>
      </c>
      <c r="L228" t="s">
        <v>17</v>
      </c>
      <c r="N228" t="str" cm="1">
        <f t="array" ref="N228">_xlfn.IFS(D228=4,"D",D228=5,"E",D228=6,"F",D228=7,"G",D228=8,"H", D228=9, "I", D228=10, "J", D228=11, "K", D228=12, "L")</f>
        <v>H</v>
      </c>
      <c r="O228" t="str" cm="1">
        <f t="array" ref="O228">_xlfn.IFS(Table13[[#This Row],[FacilityType]]="Approach control", "2", Table13[[#This Row],[FacilityType]]="Tower and Approach Control", "3", Table13[[#This Row],[FacilityType]]="Combined Control Facility", "6", Table13[[#This Row],[FacilityType]]="Tower", "7", Table13[[#This Row],[FacilityType]]="Enroute Center", "8")</f>
        <v>2</v>
      </c>
      <c r="P228" t="str" cm="1">
        <f t="array" ref="P22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29" spans="1:16" x14ac:dyDescent="0.25">
      <c r="A229" t="s">
        <v>353</v>
      </c>
      <c r="B229" t="s">
        <v>656</v>
      </c>
      <c r="C229" t="s">
        <v>28</v>
      </c>
      <c r="D229" s="1">
        <v>5</v>
      </c>
      <c r="E229" s="1" t="s">
        <v>902</v>
      </c>
      <c r="F229" s="1" t="s">
        <v>760</v>
      </c>
      <c r="G229" t="str">
        <f>HYPERLINK("https://ksn2.faa.gov/ajg/ajg-r/_layouts/userdisp.aspx?ID=4","Eastern")</f>
        <v>Eastern</v>
      </c>
      <c r="H229" t="s">
        <v>29</v>
      </c>
      <c r="I229" t="s">
        <v>21</v>
      </c>
      <c r="J229" t="s">
        <v>30</v>
      </c>
      <c r="K229" t="str">
        <f>HYPERLINK("https://ksn2.faa.gov/ajg/ajg-r/_layouts/userdisp.aspx?ID=4","Eastern Regional Human Resource Services Division")</f>
        <v>Eastern Regional Human Resource Services Division</v>
      </c>
      <c r="L229" t="s">
        <v>62</v>
      </c>
      <c r="N229" t="str" cm="1">
        <f t="array" ref="N229">_xlfn.IFS(D229=4,"D",D229=5,"E",D229=6,"F",D229=7,"G",D229=8,"H", D229=9, "I", D229=10, "J", D229=11, "K", D229=12, "L")</f>
        <v>E</v>
      </c>
      <c r="O229" t="str" cm="1">
        <f t="array" ref="O229">_xlfn.IFS(Table13[[#This Row],[FacilityType]]="Approach control", "2", Table13[[#This Row],[FacilityType]]="Tower and Approach Control", "3", Table13[[#This Row],[FacilityType]]="Combined Control Facility", "6", Table13[[#This Row],[FacilityType]]="Tower", "7", Table13[[#This Row],[FacilityType]]="Enroute Center", "8")</f>
        <v>3</v>
      </c>
      <c r="P229" t="str" cm="1">
        <f t="array" ref="P22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0" spans="1:16" x14ac:dyDescent="0.25">
      <c r="A230" t="s">
        <v>354</v>
      </c>
      <c r="B230" t="s">
        <v>657</v>
      </c>
      <c r="C230" t="s">
        <v>28</v>
      </c>
      <c r="D230" s="1">
        <v>9</v>
      </c>
      <c r="E230" s="1" t="s">
        <v>955</v>
      </c>
      <c r="F230" s="1" t="s">
        <v>792</v>
      </c>
      <c r="G230" t="str">
        <f>HYPERLINK("https://ksn2.faa.gov/ajg/ajg-r/_layouts/userdisp.aspx?ID=4","Eastern")</f>
        <v>Eastern</v>
      </c>
      <c r="H230" t="s">
        <v>44</v>
      </c>
      <c r="I230" t="s">
        <v>21</v>
      </c>
      <c r="J230" t="s">
        <v>45</v>
      </c>
      <c r="K230" t="str">
        <f>HYPERLINK("https://ksn2.faa.gov/ajg/ajg-r/_layouts/userdisp.aspx?ID=4","Eastern Regional Human Resource Services Division")</f>
        <v>Eastern Regional Human Resource Services Division</v>
      </c>
      <c r="L230" t="s">
        <v>17</v>
      </c>
      <c r="N230" t="str" cm="1">
        <f t="array" ref="N230">_xlfn.IFS(D230=4,"D",D230=5,"E",D230=6,"F",D230=7,"G",D230=8,"H", D230=9, "I", D230=10, "J", D230=11, "K", D230=12, "L")</f>
        <v>I</v>
      </c>
      <c r="O230" t="str" cm="1">
        <f t="array" ref="O230">_xlfn.IFS(Table13[[#This Row],[FacilityType]]="Approach control", "2", Table13[[#This Row],[FacilityType]]="Tower and Approach Control", "3", Table13[[#This Row],[FacilityType]]="Combined Control Facility", "6", Table13[[#This Row],[FacilityType]]="Tower", "7", Table13[[#This Row],[FacilityType]]="Enroute Center", "8")</f>
        <v>3</v>
      </c>
      <c r="P230" t="str" cm="1">
        <f t="array" ref="P23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1" spans="1:16" x14ac:dyDescent="0.25">
      <c r="A231" t="s">
        <v>355</v>
      </c>
      <c r="B231" t="s">
        <v>658</v>
      </c>
      <c r="C231" t="s">
        <v>28</v>
      </c>
      <c r="D231" s="1">
        <v>6</v>
      </c>
      <c r="E231" s="1" t="s">
        <v>903</v>
      </c>
      <c r="F231" s="1" t="s">
        <v>769</v>
      </c>
      <c r="G231" t="str">
        <f>HYPERLINK("https://ksn2.faa.gov/ajg/ajg-r/_layouts/userdisp.aspx?ID=9","Great Lakes")</f>
        <v>Great Lakes</v>
      </c>
      <c r="H231" t="s">
        <v>57</v>
      </c>
      <c r="I231" t="s">
        <v>33</v>
      </c>
      <c r="J231" t="s">
        <v>58</v>
      </c>
      <c r="K231" t="str">
        <f>HYPERLINK("https://ksn2.faa.gov/ajg/ajg-r/_layouts/userdisp.aspx?ID=9","Great Lakes Regional Human Resource Services Division")</f>
        <v>Great Lakes Regional Human Resource Services Division</v>
      </c>
      <c r="L231" t="s">
        <v>17</v>
      </c>
      <c r="N231" t="str" cm="1">
        <f t="array" ref="N231">_xlfn.IFS(D231=4,"D",D231=5,"E",D231=6,"F",D231=7,"G",D231=8,"H", D231=9, "I", D231=10, "J", D231=11, "K", D231=12, "L")</f>
        <v>F</v>
      </c>
      <c r="O231" t="str" cm="1">
        <f t="array" ref="O231">_xlfn.IFS(Table13[[#This Row],[FacilityType]]="Approach control", "2", Table13[[#This Row],[FacilityType]]="Tower and Approach Control", "3", Table13[[#This Row],[FacilityType]]="Combined Control Facility", "6", Table13[[#This Row],[FacilityType]]="Tower", "7", Table13[[#This Row],[FacilityType]]="Enroute Center", "8")</f>
        <v>3</v>
      </c>
      <c r="P231" t="str" cm="1">
        <f t="array" ref="P23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32" spans="1:16" x14ac:dyDescent="0.25">
      <c r="A232" t="s">
        <v>356</v>
      </c>
      <c r="B232" t="s">
        <v>659</v>
      </c>
      <c r="C232" t="s">
        <v>39</v>
      </c>
      <c r="D232" s="1">
        <v>7</v>
      </c>
      <c r="E232" s="1" t="s">
        <v>1059</v>
      </c>
      <c r="F232" s="1" t="s">
        <v>754</v>
      </c>
      <c r="G232" t="str">
        <f>HYPERLINK("https://ksn2.faa.gov/ajg/ajg-r/_layouts/userdisp.aspx?ID=8","Western Pacific")</f>
        <v>Western Pacific</v>
      </c>
      <c r="H232" t="s">
        <v>68</v>
      </c>
      <c r="I232" t="s">
        <v>15</v>
      </c>
      <c r="J232" t="s">
        <v>69</v>
      </c>
      <c r="K232" t="str">
        <f>HYPERLINK("https://ksn2.faa.gov/ajg/ajg-r/_layouts/userdisp.aspx?ID=8","Western Pacific Regional Human Resource Services Division")</f>
        <v>Western Pacific Regional Human Resource Services Division</v>
      </c>
      <c r="L232" t="s">
        <v>76</v>
      </c>
      <c r="N232" t="str" cm="1">
        <f t="array" ref="N232">_xlfn.IFS(D232=4,"D",D232=5,"E",D232=6,"F",D232=7,"G",D232=8,"H", D232=9, "I", D232=10, "J", D232=11, "K", D232=12, "L")</f>
        <v>G</v>
      </c>
      <c r="O232" t="str" cm="1">
        <f t="array" ref="O232">_xlfn.IFS(Table13[[#This Row],[FacilityType]]="Approach control", "2", Table13[[#This Row],[FacilityType]]="Tower and Approach Control", "3", Table13[[#This Row],[FacilityType]]="Combined Control Facility", "6", Table13[[#This Row],[FacilityType]]="Tower", "7", Table13[[#This Row],[FacilityType]]="Enroute Center", "8")</f>
        <v>7</v>
      </c>
      <c r="P232" t="str" cm="1">
        <f t="array" ref="P23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3" spans="1:16" x14ac:dyDescent="0.25">
      <c r="A233" t="s">
        <v>357</v>
      </c>
      <c r="B233" t="s">
        <v>660</v>
      </c>
      <c r="C233" t="s">
        <v>39</v>
      </c>
      <c r="D233" s="1">
        <v>6</v>
      </c>
      <c r="E233" s="1" t="s">
        <v>1010</v>
      </c>
      <c r="F233" s="1" t="s">
        <v>779</v>
      </c>
      <c r="G233" t="str">
        <f>HYPERLINK("https://ksn2.faa.gov/ajg/ajg-r/_layouts/userdisp.aspx?ID=4","Eastern")</f>
        <v>Eastern</v>
      </c>
      <c r="H233" t="s">
        <v>44</v>
      </c>
      <c r="I233" t="s">
        <v>21</v>
      </c>
      <c r="J233" t="s">
        <v>45</v>
      </c>
      <c r="K233" t="str">
        <f>HYPERLINK("https://ksn2.faa.gov/ajg/ajg-r/_layouts/userdisp.aspx?ID=4","Eastern Regional Human Resource Services Division")</f>
        <v>Eastern Regional Human Resource Services Division</v>
      </c>
      <c r="L233" t="s">
        <v>17</v>
      </c>
      <c r="N233" t="str" cm="1">
        <f t="array" ref="N233">_xlfn.IFS(D233=4,"D",D233=5,"E",D233=6,"F",D233=7,"G",D233=8,"H", D233=9, "I", D233=10, "J", D233=11, "K", D233=12, "L")</f>
        <v>F</v>
      </c>
      <c r="O233" t="str" cm="1">
        <f t="array" ref="O233">_xlfn.IFS(Table13[[#This Row],[FacilityType]]="Approach control", "2", Table13[[#This Row],[FacilityType]]="Tower and Approach Control", "3", Table13[[#This Row],[FacilityType]]="Combined Control Facility", "6", Table13[[#This Row],[FacilityType]]="Tower", "7", Table13[[#This Row],[FacilityType]]="Enroute Center", "8")</f>
        <v>7</v>
      </c>
      <c r="P233" t="str" cm="1">
        <f t="array" ref="P23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4" spans="1:16" x14ac:dyDescent="0.25">
      <c r="A234" t="s">
        <v>358</v>
      </c>
      <c r="B234" t="s">
        <v>661</v>
      </c>
      <c r="C234" t="s">
        <v>39</v>
      </c>
      <c r="D234" s="1">
        <v>5</v>
      </c>
      <c r="E234" s="1" t="s">
        <v>1011</v>
      </c>
      <c r="F234" s="1" t="s">
        <v>781</v>
      </c>
      <c r="G234" t="str">
        <f>HYPERLINK("https://ksn2.faa.gov/ajg/ajg-r/_layouts/userdisp.aspx?ID=8","Western Pacific")</f>
        <v>Western Pacific</v>
      </c>
      <c r="H234" t="s">
        <v>68</v>
      </c>
      <c r="I234" t="s">
        <v>15</v>
      </c>
      <c r="J234" t="s">
        <v>69</v>
      </c>
      <c r="K234" t="str">
        <f>HYPERLINK("https://ksn2.faa.gov/ajg/ajg-r/_layouts/userdisp.aspx?ID=8","Western Pacific Regional Human Resource Services Division")</f>
        <v>Western Pacific Regional Human Resource Services Division</v>
      </c>
      <c r="L234" t="s">
        <v>17</v>
      </c>
      <c r="N234" t="str" cm="1">
        <f t="array" ref="N234">_xlfn.IFS(D234=4,"D",D234=5,"E",D234=6,"F",D234=7,"G",D234=8,"H", D234=9, "I", D234=10, "J", D234=11, "K", D234=12, "L")</f>
        <v>E</v>
      </c>
      <c r="O234" t="str" cm="1">
        <f t="array" ref="O234">_xlfn.IFS(Table13[[#This Row],[FacilityType]]="Approach control", "2", Table13[[#This Row],[FacilityType]]="Tower and Approach Control", "3", Table13[[#This Row],[FacilityType]]="Combined Control Facility", "6", Table13[[#This Row],[FacilityType]]="Tower", "7", Table13[[#This Row],[FacilityType]]="Enroute Center", "8")</f>
        <v>7</v>
      </c>
      <c r="P234" t="str" cm="1">
        <f t="array" ref="P23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5" spans="1:16" x14ac:dyDescent="0.25">
      <c r="A235" t="s">
        <v>359</v>
      </c>
      <c r="B235" t="s">
        <v>662</v>
      </c>
      <c r="C235" t="s">
        <v>28</v>
      </c>
      <c r="D235" s="1">
        <v>6</v>
      </c>
      <c r="E235" s="1" t="s">
        <v>904</v>
      </c>
      <c r="F235" s="1" t="s">
        <v>779</v>
      </c>
      <c r="G235" t="str">
        <f>HYPERLINK("https://ksn2.faa.gov/ajg/ajg-r/_layouts/userdisp.aspx?ID=4","Eastern")</f>
        <v>Eastern</v>
      </c>
      <c r="H235" t="s">
        <v>44</v>
      </c>
      <c r="I235" t="s">
        <v>21</v>
      </c>
      <c r="J235" t="s">
        <v>45</v>
      </c>
      <c r="K235" t="str">
        <f>HYPERLINK("https://ksn2.faa.gov/ajg/ajg-r/_layouts/userdisp.aspx?ID=4","Eastern Regional Human Resource Services Division")</f>
        <v>Eastern Regional Human Resource Services Division</v>
      </c>
      <c r="L235" t="s">
        <v>17</v>
      </c>
      <c r="N235" t="str" cm="1">
        <f t="array" ref="N235">_xlfn.IFS(D235=4,"D",D235=5,"E",D235=6,"F",D235=7,"G",D235=8,"H", D235=9, "I", D235=10, "J", D235=11, "K", D235=12, "L")</f>
        <v>F</v>
      </c>
      <c r="O235" t="str" cm="1">
        <f t="array" ref="O235">_xlfn.IFS(Table13[[#This Row],[FacilityType]]="Approach control", "2", Table13[[#This Row],[FacilityType]]="Tower and Approach Control", "3", Table13[[#This Row],[FacilityType]]="Combined Control Facility", "6", Table13[[#This Row],[FacilityType]]="Tower", "7", Table13[[#This Row],[FacilityType]]="Enroute Center", "8")</f>
        <v>3</v>
      </c>
      <c r="P235" t="str" cm="1">
        <f t="array" ref="P23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36" spans="1:16" x14ac:dyDescent="0.25">
      <c r="A236" t="s">
        <v>360</v>
      </c>
      <c r="B236" t="s">
        <v>663</v>
      </c>
      <c r="C236" t="s">
        <v>28</v>
      </c>
      <c r="D236" s="1">
        <v>6</v>
      </c>
      <c r="E236" s="1" t="s">
        <v>905</v>
      </c>
      <c r="F236" s="1" t="s">
        <v>777</v>
      </c>
      <c r="G236" t="str">
        <f>HYPERLINK("https://ksn2.faa.gov/ajg/ajg-r/_layouts/userdisp.aspx?ID=9","Great Lakes")</f>
        <v>Great Lakes</v>
      </c>
      <c r="H236" t="s">
        <v>51</v>
      </c>
      <c r="I236" t="s">
        <v>33</v>
      </c>
      <c r="J236" t="s">
        <v>52</v>
      </c>
      <c r="K236" t="str">
        <f>HYPERLINK("https://ksn2.faa.gov/ajg/ajg-r/_layouts/userdisp.aspx?ID=9","Great Lakes Regional Human Resource Services Division")</f>
        <v>Great Lakes Regional Human Resource Services Division</v>
      </c>
      <c r="L236" t="s">
        <v>17</v>
      </c>
      <c r="N236" t="str" cm="1">
        <f t="array" ref="N236">_xlfn.IFS(D236=4,"D",D236=5,"E",D236=6,"F",D236=7,"G",D236=8,"H", D236=9, "I", D236=10, "J", D236=11, "K", D236=12, "L")</f>
        <v>F</v>
      </c>
      <c r="O236" t="str" cm="1">
        <f t="array" ref="O236">_xlfn.IFS(Table13[[#This Row],[FacilityType]]="Approach control", "2", Table13[[#This Row],[FacilityType]]="Tower and Approach Control", "3", Table13[[#This Row],[FacilityType]]="Combined Control Facility", "6", Table13[[#This Row],[FacilityType]]="Tower", "7", Table13[[#This Row],[FacilityType]]="Enroute Center", "8")</f>
        <v>3</v>
      </c>
      <c r="P236" t="str" cm="1">
        <f t="array" ref="P23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37" spans="1:16" x14ac:dyDescent="0.25">
      <c r="A237" t="s">
        <v>361</v>
      </c>
      <c r="B237" t="s">
        <v>664</v>
      </c>
      <c r="C237" t="s">
        <v>28</v>
      </c>
      <c r="D237" s="1">
        <v>5</v>
      </c>
      <c r="E237" s="1" t="s">
        <v>906</v>
      </c>
      <c r="F237" s="1" t="s">
        <v>790</v>
      </c>
      <c r="G237" t="str">
        <f>HYPERLINK("https://ksn2.faa.gov/ajg/ajg-r/_layouts/userdisp.aspx?ID=8","Western Pacific")</f>
        <v>Western Pacific</v>
      </c>
      <c r="H237" t="s">
        <v>36</v>
      </c>
      <c r="I237" t="s">
        <v>33</v>
      </c>
      <c r="J237" t="s">
        <v>37</v>
      </c>
      <c r="K237" t="str">
        <f>HYPERLINK("https://ksn2.faa.gov/ajg/ajg-r/_layouts/userdisp.aspx?ID=8","Western Pacific Regional Human Resource Services Division")</f>
        <v>Western Pacific Regional Human Resource Services Division</v>
      </c>
      <c r="L237" t="s">
        <v>190</v>
      </c>
      <c r="N237" t="str" cm="1">
        <f t="array" ref="N237">_xlfn.IFS(D237=4,"D",D237=5,"E",D237=6,"F",D237=7,"G",D237=8,"H", D237=9, "I", D237=10, "J", D237=11, "K", D237=12, "L")</f>
        <v>E</v>
      </c>
      <c r="O237" t="str" cm="1">
        <f t="array" ref="O237">_xlfn.IFS(Table13[[#This Row],[FacilityType]]="Approach control", "2", Table13[[#This Row],[FacilityType]]="Tower and Approach Control", "3", Table13[[#This Row],[FacilityType]]="Combined Control Facility", "6", Table13[[#This Row],[FacilityType]]="Tower", "7", Table13[[#This Row],[FacilityType]]="Enroute Center", "8")</f>
        <v>3</v>
      </c>
      <c r="P237" t="str" cm="1">
        <f t="array" ref="P23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38" spans="1:16" x14ac:dyDescent="0.25">
      <c r="A238" t="s">
        <v>362</v>
      </c>
      <c r="B238" t="s">
        <v>663</v>
      </c>
      <c r="C238" t="s">
        <v>28</v>
      </c>
      <c r="D238" s="1">
        <v>5</v>
      </c>
      <c r="E238" s="1" t="s">
        <v>905</v>
      </c>
      <c r="F238" s="1" t="s">
        <v>775</v>
      </c>
      <c r="G238" t="str">
        <f>HYPERLINK("https://ksn2.faa.gov/ajg/ajg-r/_layouts/userdisp.aspx?ID=9","Great Lakes")</f>
        <v>Great Lakes</v>
      </c>
      <c r="H238" t="s">
        <v>102</v>
      </c>
      <c r="I238" t="s">
        <v>33</v>
      </c>
      <c r="J238" t="s">
        <v>103</v>
      </c>
      <c r="K238" t="str">
        <f>HYPERLINK("https://ksn2.faa.gov/ajg/ajg-r/_layouts/userdisp.aspx?ID=9","Great Lakes Regional Human Resource Services Division")</f>
        <v>Great Lakes Regional Human Resource Services Division</v>
      </c>
      <c r="L238" t="s">
        <v>363</v>
      </c>
      <c r="N238" t="str" cm="1">
        <f t="array" ref="N238">_xlfn.IFS(D238=4,"D",D238=5,"E",D238=6,"F",D238=7,"G",D238=8,"H", D238=9, "I", D238=10, "J", D238=11, "K", D238=12, "L")</f>
        <v>E</v>
      </c>
      <c r="O238" t="str" cm="1">
        <f t="array" ref="O238">_xlfn.IFS(Table13[[#This Row],[FacilityType]]="Approach control", "2", Table13[[#This Row],[FacilityType]]="Tower and Approach Control", "3", Table13[[#This Row],[FacilityType]]="Combined Control Facility", "6", Table13[[#This Row],[FacilityType]]="Tower", "7", Table13[[#This Row],[FacilityType]]="Enroute Center", "8")</f>
        <v>3</v>
      </c>
      <c r="P238" t="str" cm="1">
        <f t="array" ref="P23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39" spans="1:16" x14ac:dyDescent="0.25">
      <c r="A239" t="s">
        <v>364</v>
      </c>
      <c r="B239" t="s">
        <v>665</v>
      </c>
      <c r="C239" t="s">
        <v>28</v>
      </c>
      <c r="D239" s="1">
        <v>8</v>
      </c>
      <c r="E239" s="1" t="s">
        <v>931</v>
      </c>
      <c r="F239" s="1" t="s">
        <v>776</v>
      </c>
      <c r="G239" t="str">
        <f>HYPERLINK("https://ksn2.faa.gov/ajg/ajg-r/_layouts/userdisp.aspx?ID=2","Southern")</f>
        <v>Southern</v>
      </c>
      <c r="H239" t="s">
        <v>192</v>
      </c>
      <c r="I239" t="s">
        <v>21</v>
      </c>
      <c r="J239" t="s">
        <v>193</v>
      </c>
      <c r="K239" t="str">
        <f>HYPERLINK("https://ksn2.faa.gov/ajg/ajg-r/_layouts/userdisp.aspx?ID=2","Southern Regional Human Resource Services Division")</f>
        <v>Southern Regional Human Resource Services Division</v>
      </c>
      <c r="L239" t="s">
        <v>62</v>
      </c>
      <c r="N239" t="str" cm="1">
        <f t="array" ref="N239">_xlfn.IFS(D239=4,"D",D239=5,"E",D239=6,"F",D239=7,"G",D239=8,"H", D239=9, "I", D239=10, "J", D239=11, "K", D239=12, "L")</f>
        <v>H</v>
      </c>
      <c r="O239" t="str" cm="1">
        <f t="array" ref="O239">_xlfn.IFS(Table13[[#This Row],[FacilityType]]="Approach control", "2", Table13[[#This Row],[FacilityType]]="Tower and Approach Control", "3", Table13[[#This Row],[FacilityType]]="Combined Control Facility", "6", Table13[[#This Row],[FacilityType]]="Tower", "7", Table13[[#This Row],[FacilityType]]="Enroute Center", "8")</f>
        <v>3</v>
      </c>
      <c r="P239" t="str" cm="1">
        <f t="array" ref="P23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40" spans="1:16" x14ac:dyDescent="0.25">
      <c r="A240" t="s">
        <v>365</v>
      </c>
      <c r="B240" t="s">
        <v>666</v>
      </c>
      <c r="C240" t="s">
        <v>39</v>
      </c>
      <c r="D240" s="1">
        <v>7</v>
      </c>
      <c r="E240" s="1" t="s">
        <v>911</v>
      </c>
      <c r="F240" s="1" t="s">
        <v>788</v>
      </c>
      <c r="G240" t="str">
        <f>HYPERLINK("https://ksn2.faa.gov/ajg/ajg-r/_layouts/userdisp.aspx?ID=9","Great Lakes")</f>
        <v>Great Lakes</v>
      </c>
      <c r="H240" t="s">
        <v>145</v>
      </c>
      <c r="I240" t="s">
        <v>33</v>
      </c>
      <c r="J240" t="s">
        <v>146</v>
      </c>
      <c r="K240" t="str">
        <f>HYPERLINK("https://ksn2.faa.gov/ajg/ajg-r/_layouts/userdisp.aspx?ID=9","Great Lakes Regional Human Resource Services Division")</f>
        <v>Great Lakes Regional Human Resource Services Division</v>
      </c>
      <c r="L240" t="s">
        <v>76</v>
      </c>
      <c r="N240" t="str" cm="1">
        <f t="array" ref="N240">_xlfn.IFS(D240=4,"D",D240=5,"E",D240=6,"F",D240=7,"G",D240=8,"H", D240=9, "I", D240=10, "J", D240=11, "K", D240=12, "L")</f>
        <v>G</v>
      </c>
      <c r="O240" t="str" cm="1">
        <f t="array" ref="O240">_xlfn.IFS(Table13[[#This Row],[FacilityType]]="Approach control", "2", Table13[[#This Row],[FacilityType]]="Tower and Approach Control", "3", Table13[[#This Row],[FacilityType]]="Combined Control Facility", "6", Table13[[#This Row],[FacilityType]]="Tower", "7", Table13[[#This Row],[FacilityType]]="Enroute Center", "8")</f>
        <v>7</v>
      </c>
      <c r="P240" t="str" cm="1">
        <f t="array" ref="P24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41" spans="1:16" x14ac:dyDescent="0.25">
      <c r="A241" t="s">
        <v>366</v>
      </c>
      <c r="B241" t="s">
        <v>367</v>
      </c>
      <c r="C241" t="s">
        <v>13</v>
      </c>
      <c r="D241" s="1">
        <v>10</v>
      </c>
      <c r="E241" s="1" t="s">
        <v>847</v>
      </c>
      <c r="F241" s="1" t="s">
        <v>771</v>
      </c>
      <c r="G241" t="str">
        <f>HYPERLINK("https://ksn2.faa.gov/ajg/ajg-r/_layouts/userdisp.aspx?ID=7","Northwest Mountain")</f>
        <v>Northwest Mountain</v>
      </c>
      <c r="H241" t="s">
        <v>90</v>
      </c>
      <c r="I241" t="s">
        <v>15</v>
      </c>
      <c r="J241" t="s">
        <v>91</v>
      </c>
      <c r="K241" t="str">
        <f>HYPERLINK("https://ksn2.faa.gov/ajg/ajg-r/_layouts/userdisp.aspx?ID=7","Northwest Mountain Regional Human Resource Services Division")</f>
        <v>Northwest Mountain Regional Human Resource Services Division</v>
      </c>
      <c r="L241" t="s">
        <v>17</v>
      </c>
      <c r="N241" t="str" cm="1">
        <f t="array" ref="N241">_xlfn.IFS(D241=4,"D",D241=5,"E",D241=6,"F",D241=7,"G",D241=8,"H", D241=9, "I", D241=10, "J", D241=11, "K", D241=12, "L")</f>
        <v>J</v>
      </c>
      <c r="O241" t="str" cm="1">
        <f t="array" ref="O241">_xlfn.IFS(Table13[[#This Row],[FacilityType]]="Approach control", "2", Table13[[#This Row],[FacilityType]]="Tower and Approach Control", "3", Table13[[#This Row],[FacilityType]]="Combined Control Facility", "6", Table13[[#This Row],[FacilityType]]="Tower", "7", Table13[[#This Row],[FacilityType]]="Enroute Center", "8")</f>
        <v>2</v>
      </c>
      <c r="P241" t="str" cm="1">
        <f t="array" ref="P24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42" spans="1:16" x14ac:dyDescent="0.25">
      <c r="A242" t="s">
        <v>368</v>
      </c>
      <c r="B242" t="s">
        <v>369</v>
      </c>
      <c r="C242" t="s">
        <v>13</v>
      </c>
      <c r="D242" s="1">
        <v>10</v>
      </c>
      <c r="E242" s="1" t="s">
        <v>841</v>
      </c>
      <c r="F242" s="1" t="s">
        <v>789</v>
      </c>
      <c r="G242" t="str">
        <f>HYPERLINK("https://ksn2.faa.gov/ajg/ajg-r/_layouts/userdisp.aspx?ID=7","Northwest Mountain")</f>
        <v>Northwest Mountain</v>
      </c>
      <c r="H242" t="s">
        <v>99</v>
      </c>
      <c r="I242" t="s">
        <v>15</v>
      </c>
      <c r="J242" t="s">
        <v>100</v>
      </c>
      <c r="K242" t="str">
        <f>HYPERLINK("https://ksn2.faa.gov/ajg/ajg-r/_layouts/userdisp.aspx?ID=7","Northwest Mountain Regional Human Resource Services Division")</f>
        <v>Northwest Mountain Regional Human Resource Services Division</v>
      </c>
      <c r="L242" t="s">
        <v>17</v>
      </c>
      <c r="N242" t="str" cm="1">
        <f t="array" ref="N242">_xlfn.IFS(D242=4,"D",D242=5,"E",D242=6,"F",D242=7,"G",D242=8,"H", D242=9, "I", D242=10, "J", D242=11, "K", D242=12, "L")</f>
        <v>J</v>
      </c>
      <c r="O242" t="str" cm="1">
        <f t="array" ref="O242">_xlfn.IFS(Table13[[#This Row],[FacilityType]]="Approach control", "2", Table13[[#This Row],[FacilityType]]="Tower and Approach Control", "3", Table13[[#This Row],[FacilityType]]="Combined Control Facility", "6", Table13[[#This Row],[FacilityType]]="Tower", "7", Table13[[#This Row],[FacilityType]]="Enroute Center", "8")</f>
        <v>2</v>
      </c>
      <c r="P242" t="str" cm="1">
        <f t="array" ref="P24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43" spans="1:16" x14ac:dyDescent="0.25">
      <c r="A243" t="s">
        <v>370</v>
      </c>
      <c r="B243" t="s">
        <v>667</v>
      </c>
      <c r="C243" t="s">
        <v>39</v>
      </c>
      <c r="D243" s="1">
        <v>8</v>
      </c>
      <c r="E243" s="1" t="s">
        <v>848</v>
      </c>
      <c r="F243" s="1" t="s">
        <v>754</v>
      </c>
      <c r="G243" t="str">
        <f>HYPERLINK("https://ksn2.faa.gov/ajg/ajg-r/_layouts/userdisp.aspx?ID=8","Western Pacific")</f>
        <v>Western Pacific</v>
      </c>
      <c r="H243" t="s">
        <v>93</v>
      </c>
      <c r="I243" t="s">
        <v>15</v>
      </c>
      <c r="J243" t="s">
        <v>94</v>
      </c>
      <c r="K243" t="str">
        <f>HYPERLINK("https://ksn2.faa.gov/ajg/ajg-r/_layouts/userdisp.aspx?ID=8","Western Pacific Regional Human Resource Services Division")</f>
        <v>Western Pacific Regional Human Resource Services Division</v>
      </c>
      <c r="L243" t="s">
        <v>17</v>
      </c>
      <c r="N243" t="str" cm="1">
        <f t="array" ref="N243">_xlfn.IFS(D243=4,"D",D243=5,"E",D243=6,"F",D243=7,"G",D243=8,"H", D243=9, "I", D243=10, "J", D243=11, "K", D243=12, "L")</f>
        <v>H</v>
      </c>
      <c r="O243" t="str" cm="1">
        <f t="array" ref="O243">_xlfn.IFS(Table13[[#This Row],[FacilityType]]="Approach control", "2", Table13[[#This Row],[FacilityType]]="Tower and Approach Control", "3", Table13[[#This Row],[FacilityType]]="Combined Control Facility", "6", Table13[[#This Row],[FacilityType]]="Tower", "7", Table13[[#This Row],[FacilityType]]="Enroute Center", "8")</f>
        <v>7</v>
      </c>
      <c r="P243" t="str" cm="1">
        <f t="array" ref="P24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44" spans="1:16" x14ac:dyDescent="0.25">
      <c r="A244" t="s">
        <v>371</v>
      </c>
      <c r="B244" t="s">
        <v>668</v>
      </c>
      <c r="C244" t="s">
        <v>28</v>
      </c>
      <c r="D244" s="1">
        <v>9</v>
      </c>
      <c r="E244" s="1" t="s">
        <v>932</v>
      </c>
      <c r="F244" s="1" t="s">
        <v>759</v>
      </c>
      <c r="G244" t="str">
        <f>HYPERLINK("https://ksn2.faa.gov/ajg/ajg-r/_layouts/userdisp.aspx?ID=2","Southern")</f>
        <v>Southern</v>
      </c>
      <c r="H244" t="s">
        <v>79</v>
      </c>
      <c r="I244" t="s">
        <v>33</v>
      </c>
      <c r="J244" t="s">
        <v>80</v>
      </c>
      <c r="K244" t="str">
        <f>HYPERLINK("https://ksn2.faa.gov/ajg/ajg-r/_layouts/userdisp.aspx?ID=2","Southern Regional Human Resource Services Division")</f>
        <v>Southern Regional Human Resource Services Division</v>
      </c>
      <c r="L244" t="s">
        <v>17</v>
      </c>
      <c r="N244" t="str" cm="1">
        <f t="array" ref="N244">_xlfn.IFS(D244=4,"D",D244=5,"E",D244=6,"F",D244=7,"G",D244=8,"H", D244=9, "I", D244=10, "J", D244=11, "K", D244=12, "L")</f>
        <v>I</v>
      </c>
      <c r="O244" t="str" cm="1">
        <f t="array" ref="O244">_xlfn.IFS(Table13[[#This Row],[FacilityType]]="Approach control", "2", Table13[[#This Row],[FacilityType]]="Tower and Approach Control", "3", Table13[[#This Row],[FacilityType]]="Combined Control Facility", "6", Table13[[#This Row],[FacilityType]]="Tower", "7", Table13[[#This Row],[FacilityType]]="Enroute Center", "8")</f>
        <v>3</v>
      </c>
      <c r="P244" t="str" cm="1">
        <f t="array" ref="P24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45" spans="1:16" x14ac:dyDescent="0.25">
      <c r="A245" t="s">
        <v>372</v>
      </c>
      <c r="B245" t="s">
        <v>669</v>
      </c>
      <c r="C245" t="s">
        <v>28</v>
      </c>
      <c r="D245" s="1">
        <v>8</v>
      </c>
      <c r="E245" s="1" t="s">
        <v>907</v>
      </c>
      <c r="F245" s="1" t="s">
        <v>765</v>
      </c>
      <c r="G245" t="str">
        <f>HYPERLINK("https://ksn2.faa.gov/ajg/ajg-r/_layouts/userdisp.aspx?ID=2","Southern")</f>
        <v>Southern</v>
      </c>
      <c r="H245" t="s">
        <v>121</v>
      </c>
      <c r="I245" t="s">
        <v>21</v>
      </c>
      <c r="J245" t="s">
        <v>122</v>
      </c>
      <c r="K245" t="str">
        <f>HYPERLINK("https://ksn2.faa.gov/ajg/ajg-r/_layouts/userdisp.aspx?ID=2","Southern Regional Human Resource Services Division")</f>
        <v>Southern Regional Human Resource Services Division</v>
      </c>
      <c r="L245" t="s">
        <v>62</v>
      </c>
      <c r="N245" t="str" cm="1">
        <f t="array" ref="N245">_xlfn.IFS(D245=4,"D",D245=5,"E",D245=6,"F",D245=7,"G",D245=8,"H", D245=9, "I", D245=10, "J", D245=11, "K", D245=12, "L")</f>
        <v>H</v>
      </c>
      <c r="O245" t="str" cm="1">
        <f t="array" ref="O245">_xlfn.IFS(Table13[[#This Row],[FacilityType]]="Approach control", "2", Table13[[#This Row],[FacilityType]]="Tower and Approach Control", "3", Table13[[#This Row],[FacilityType]]="Combined Control Facility", "6", Table13[[#This Row],[FacilityType]]="Tower", "7", Table13[[#This Row],[FacilityType]]="Enroute Center", "8")</f>
        <v>3</v>
      </c>
      <c r="P245" t="str" cm="1">
        <f t="array" ref="P24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46" spans="1:16" x14ac:dyDescent="0.25">
      <c r="A246" t="s">
        <v>373</v>
      </c>
      <c r="B246" t="s">
        <v>670</v>
      </c>
      <c r="C246" t="s">
        <v>28</v>
      </c>
      <c r="D246" s="1">
        <v>7</v>
      </c>
      <c r="E246" s="1" t="s">
        <v>956</v>
      </c>
      <c r="F246" s="1" t="s">
        <v>754</v>
      </c>
      <c r="G246" t="str">
        <f>HYPERLINK("https://ksn2.faa.gov/ajg/ajg-r/_layouts/userdisp.aspx?ID=8","Western Pacific")</f>
        <v>Western Pacific</v>
      </c>
      <c r="H246" t="s">
        <v>93</v>
      </c>
      <c r="I246" t="s">
        <v>15</v>
      </c>
      <c r="J246" t="s">
        <v>94</v>
      </c>
      <c r="K246" t="str">
        <f>HYPERLINK("https://ksn2.faa.gov/ajg/ajg-r/_layouts/userdisp.aspx?ID=8","Western Pacific Regional Human Resource Services Division")</f>
        <v>Western Pacific Regional Human Resource Services Division</v>
      </c>
      <c r="L246" t="s">
        <v>85</v>
      </c>
      <c r="N246" t="str" cm="1">
        <f t="array" ref="N246">_xlfn.IFS(D246=4,"D",D246=5,"E",D246=6,"F",D246=7,"G",D246=8,"H", D246=9, "I", D246=10, "J", D246=11, "K", D246=12, "L")</f>
        <v>G</v>
      </c>
      <c r="O246" t="str" cm="1">
        <f t="array" ref="O246">_xlfn.IFS(Table13[[#This Row],[FacilityType]]="Approach control", "2", Table13[[#This Row],[FacilityType]]="Tower and Approach Control", "3", Table13[[#This Row],[FacilityType]]="Combined Control Facility", "6", Table13[[#This Row],[FacilityType]]="Tower", "7", Table13[[#This Row],[FacilityType]]="Enroute Center", "8")</f>
        <v>3</v>
      </c>
      <c r="P246" t="str" cm="1">
        <f t="array" ref="P24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47" spans="1:16" x14ac:dyDescent="0.25">
      <c r="A247" t="s">
        <v>374</v>
      </c>
      <c r="B247" t="s">
        <v>671</v>
      </c>
      <c r="C247" t="s">
        <v>28</v>
      </c>
      <c r="D247" s="1">
        <v>7</v>
      </c>
      <c r="E247" s="1" t="s">
        <v>933</v>
      </c>
      <c r="F247" s="1" t="s">
        <v>761</v>
      </c>
      <c r="G247" t="str">
        <f>HYPERLINK("https://ksn2.faa.gov/ajg/ajg-r/_layouts/userdisp.aspx?ID=9","Great Lakes")</f>
        <v>Great Lakes</v>
      </c>
      <c r="H247" t="s">
        <v>57</v>
      </c>
      <c r="I247" t="s">
        <v>33</v>
      </c>
      <c r="J247" t="s">
        <v>58</v>
      </c>
      <c r="K247" t="str">
        <f>HYPERLINK("https://ksn2.faa.gov/ajg/ajg-r/_layouts/userdisp.aspx?ID=9","Great Lakes Regional Human Resource Services Division")</f>
        <v>Great Lakes Regional Human Resource Services Division</v>
      </c>
      <c r="L247" t="s">
        <v>114</v>
      </c>
      <c r="N247" t="str" cm="1">
        <f t="array" ref="N247">_xlfn.IFS(D247=4,"D",D247=5,"E",D247=6,"F",D247=7,"G",D247=8,"H", D247=9, "I", D247=10, "J", D247=11, "K", D247=12, "L")</f>
        <v>G</v>
      </c>
      <c r="O247" t="str" cm="1">
        <f t="array" ref="O247">_xlfn.IFS(Table13[[#This Row],[FacilityType]]="Approach control", "2", Table13[[#This Row],[FacilityType]]="Tower and Approach Control", "3", Table13[[#This Row],[FacilityType]]="Combined Control Facility", "6", Table13[[#This Row],[FacilityType]]="Tower", "7", Table13[[#This Row],[FacilityType]]="Enroute Center", "8")</f>
        <v>3</v>
      </c>
      <c r="P247" t="str" cm="1">
        <f t="array" ref="P24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48" spans="1:16" x14ac:dyDescent="0.25">
      <c r="A248" t="s">
        <v>375</v>
      </c>
      <c r="B248" t="s">
        <v>672</v>
      </c>
      <c r="C248" t="s">
        <v>39</v>
      </c>
      <c r="D248" s="1">
        <v>5</v>
      </c>
      <c r="E248" s="1" t="s">
        <v>1012</v>
      </c>
      <c r="F248" s="1" t="s">
        <v>754</v>
      </c>
      <c r="G248" t="str">
        <f>HYPERLINK("https://ksn2.faa.gov/ajg/ajg-r/_layouts/userdisp.aspx?ID=8","Western Pacific")</f>
        <v>Western Pacific</v>
      </c>
      <c r="H248" t="s">
        <v>68</v>
      </c>
      <c r="I248" t="s">
        <v>15</v>
      </c>
      <c r="J248" t="s">
        <v>69</v>
      </c>
      <c r="K248" t="str">
        <f>HYPERLINK("https://ksn2.faa.gov/ajg/ajg-r/_layouts/userdisp.aspx?ID=8","Western Pacific Regional Human Resource Services Division")</f>
        <v>Western Pacific Regional Human Resource Services Division</v>
      </c>
      <c r="L248" t="s">
        <v>74</v>
      </c>
      <c r="N248" t="str" cm="1">
        <f t="array" ref="N248">_xlfn.IFS(D248=4,"D",D248=5,"E",D248=6,"F",D248=7,"G",D248=8,"H", D248=9, "I", D248=10, "J", D248=11, "K", D248=12, "L")</f>
        <v>E</v>
      </c>
      <c r="O248" t="str" cm="1">
        <f t="array" ref="O248">_xlfn.IFS(Table13[[#This Row],[FacilityType]]="Approach control", "2", Table13[[#This Row],[FacilityType]]="Tower and Approach Control", "3", Table13[[#This Row],[FacilityType]]="Combined Control Facility", "6", Table13[[#This Row],[FacilityType]]="Tower", "7", Table13[[#This Row],[FacilityType]]="Enroute Center", "8")</f>
        <v>7</v>
      </c>
      <c r="P248" t="str" cm="1">
        <f t="array" ref="P24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49" spans="1:16" x14ac:dyDescent="0.25">
      <c r="A249" t="s">
        <v>376</v>
      </c>
      <c r="B249" t="s">
        <v>377</v>
      </c>
      <c r="C249" t="s">
        <v>13</v>
      </c>
      <c r="D249" s="1">
        <v>12</v>
      </c>
      <c r="E249" s="1" t="s">
        <v>848</v>
      </c>
      <c r="F249" s="1" t="s">
        <v>754</v>
      </c>
      <c r="G249" t="str">
        <f>HYPERLINK("https://ksn2.faa.gov/ajg/ajg-r/_layouts/userdisp.aspx?ID=8","Western Pacific")</f>
        <v>Western Pacific</v>
      </c>
      <c r="H249" t="s">
        <v>93</v>
      </c>
      <c r="I249" t="s">
        <v>15</v>
      </c>
      <c r="J249" t="s">
        <v>94</v>
      </c>
      <c r="K249" t="str">
        <f>HYPERLINK("https://ksn2.faa.gov/ajg/ajg-r/_layouts/userdisp.aspx?ID=8","Western Pacific Regional Human Resource Services Division")</f>
        <v>Western Pacific Regional Human Resource Services Division</v>
      </c>
      <c r="L249" t="s">
        <v>17</v>
      </c>
      <c r="N249" t="str" cm="1">
        <f t="array" ref="N249">_xlfn.IFS(D249=4,"D",D249=5,"E",D249=6,"F",D249=7,"G",D249=8,"H", D249=9, "I", D249=10, "J", D249=11, "K", D249=12, "L")</f>
        <v>L</v>
      </c>
      <c r="O249" t="str" cm="1">
        <f t="array" ref="O249">_xlfn.IFS(Table13[[#This Row],[FacilityType]]="Approach control", "2", Table13[[#This Row],[FacilityType]]="Tower and Approach Control", "3", Table13[[#This Row],[FacilityType]]="Combined Control Facility", "6", Table13[[#This Row],[FacilityType]]="Tower", "7", Table13[[#This Row],[FacilityType]]="Enroute Center", "8")</f>
        <v>2</v>
      </c>
      <c r="P249" t="str" cm="1">
        <f t="array" ref="P24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0" spans="1:16" x14ac:dyDescent="0.25">
      <c r="A250" t="s">
        <v>378</v>
      </c>
      <c r="B250" t="s">
        <v>673</v>
      </c>
      <c r="C250" t="s">
        <v>28</v>
      </c>
      <c r="D250" s="1">
        <v>8</v>
      </c>
      <c r="E250" s="1" t="s">
        <v>957</v>
      </c>
      <c r="F250" s="1" t="s">
        <v>783</v>
      </c>
      <c r="G250" t="str">
        <f>HYPERLINK("https://ksn2.faa.gov/ajg/ajg-r/_layouts/userdisp.aspx?ID=5","Southwest")</f>
        <v>Southwest</v>
      </c>
      <c r="H250" t="s">
        <v>137</v>
      </c>
      <c r="I250" t="s">
        <v>33</v>
      </c>
      <c r="J250" t="s">
        <v>138</v>
      </c>
      <c r="K250" t="str">
        <f>HYPERLINK("https://ksn2.faa.gov/ajg/ajg-r/_layouts/userdisp.aspx?ID=5","Southwest Regional Human Resource Services Division")</f>
        <v>Southwest Regional Human Resource Services Division</v>
      </c>
      <c r="L250" t="s">
        <v>17</v>
      </c>
      <c r="N250" t="str" cm="1">
        <f t="array" ref="N250">_xlfn.IFS(D250=4,"D",D250=5,"E",D250=6,"F",D250=7,"G",D250=8,"H", D250=9, "I", D250=10, "J", D250=11, "K", D250=12, "L")</f>
        <v>H</v>
      </c>
      <c r="O250" t="str" cm="1">
        <f t="array" ref="O250">_xlfn.IFS(Table13[[#This Row],[FacilityType]]="Approach control", "2", Table13[[#This Row],[FacilityType]]="Tower and Approach Control", "3", Table13[[#This Row],[FacilityType]]="Combined Control Facility", "6", Table13[[#This Row],[FacilityType]]="Tower", "7", Table13[[#This Row],[FacilityType]]="Enroute Center", "8")</f>
        <v>3</v>
      </c>
      <c r="P250" t="str" cm="1">
        <f t="array" ref="P25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251" spans="1:16" x14ac:dyDescent="0.25">
      <c r="A251" t="s">
        <v>379</v>
      </c>
      <c r="B251" t="s">
        <v>674</v>
      </c>
      <c r="C251" t="s">
        <v>39</v>
      </c>
      <c r="D251" s="1">
        <v>7</v>
      </c>
      <c r="E251" s="1" t="s">
        <v>1013</v>
      </c>
      <c r="F251" s="1" t="s">
        <v>774</v>
      </c>
      <c r="G251" t="str">
        <f>HYPERLINK("https://ksn2.faa.gov/ajg/ajg-r/_layouts/userdisp.aspx?ID=8","Western Pacific")</f>
        <v>Western Pacific</v>
      </c>
      <c r="H251" t="s">
        <v>36</v>
      </c>
      <c r="I251" t="s">
        <v>33</v>
      </c>
      <c r="J251" t="s">
        <v>37</v>
      </c>
      <c r="K251" t="str">
        <f>HYPERLINK("https://ksn2.faa.gov/ajg/ajg-r/_layouts/userdisp.aspx?ID=8","Western Pacific Regional Human Resource Services Division")</f>
        <v>Western Pacific Regional Human Resource Services Division</v>
      </c>
      <c r="L251" t="s">
        <v>190</v>
      </c>
      <c r="N251" t="str" cm="1">
        <f t="array" ref="N251">_xlfn.IFS(D251=4,"D",D251=5,"E",D251=6,"F",D251=7,"G",D251=8,"H", D251=9, "I", D251=10, "J", D251=11, "K", D251=12, "L")</f>
        <v>G</v>
      </c>
      <c r="O251" t="str" cm="1">
        <f t="array" ref="O251">_xlfn.IFS(Table13[[#This Row],[FacilityType]]="Approach control", "2", Table13[[#This Row],[FacilityType]]="Tower and Approach Control", "3", Table13[[#This Row],[FacilityType]]="Combined Control Facility", "6", Table13[[#This Row],[FacilityType]]="Tower", "7", Table13[[#This Row],[FacilityType]]="Enroute Center", "8")</f>
        <v>7</v>
      </c>
      <c r="P251" t="str" cm="1">
        <f t="array" ref="P25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2" spans="1:16" x14ac:dyDescent="0.25">
      <c r="A252" t="s">
        <v>380</v>
      </c>
      <c r="B252" t="s">
        <v>675</v>
      </c>
      <c r="C252" t="s">
        <v>39</v>
      </c>
      <c r="D252" s="1">
        <v>10</v>
      </c>
      <c r="E252" s="1" t="s">
        <v>91</v>
      </c>
      <c r="F252" s="1" t="s">
        <v>771</v>
      </c>
      <c r="G252" t="str">
        <f>HYPERLINK("https://ksn2.faa.gov/ajg/ajg-r/_layouts/userdisp.aspx?ID=7","Northwest Mountain")</f>
        <v>Northwest Mountain</v>
      </c>
      <c r="H252" t="s">
        <v>90</v>
      </c>
      <c r="I252" t="s">
        <v>15</v>
      </c>
      <c r="J252" t="s">
        <v>91</v>
      </c>
      <c r="K252" t="str">
        <f>HYPERLINK("https://ksn2.faa.gov/ajg/ajg-r/_layouts/userdisp.aspx?ID=7","Northwest Mountain Regional Human Resource Services Division")</f>
        <v>Northwest Mountain Regional Human Resource Services Division</v>
      </c>
      <c r="L252" t="s">
        <v>17</v>
      </c>
      <c r="N252" t="str" cm="1">
        <f t="array" ref="N252">_xlfn.IFS(D252=4,"D",D252=5,"E",D252=6,"F",D252=7,"G",D252=8,"H", D252=9, "I", D252=10, "J", D252=11, "K", D252=12, "L")</f>
        <v>J</v>
      </c>
      <c r="O252" t="str" cm="1">
        <f t="array" ref="O252">_xlfn.IFS(Table13[[#This Row],[FacilityType]]="Approach control", "2", Table13[[#This Row],[FacilityType]]="Tower and Approach Control", "3", Table13[[#This Row],[FacilityType]]="Combined Control Facility", "6", Table13[[#This Row],[FacilityType]]="Tower", "7", Table13[[#This Row],[FacilityType]]="Enroute Center", "8")</f>
        <v>7</v>
      </c>
      <c r="P252" t="str" cm="1">
        <f t="array" ref="P25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53" spans="1:16" x14ac:dyDescent="0.25">
      <c r="A253" t="s">
        <v>381</v>
      </c>
      <c r="B253" t="s">
        <v>676</v>
      </c>
      <c r="C253" t="s">
        <v>39</v>
      </c>
      <c r="D253" s="1">
        <v>7</v>
      </c>
      <c r="E253" s="1" t="s">
        <v>1060</v>
      </c>
      <c r="F253" s="1" t="s">
        <v>754</v>
      </c>
      <c r="G253" t="str">
        <f>HYPERLINK("https://ksn2.faa.gov/ajg/ajg-r/_layouts/userdisp.aspx?ID=8","Western Pacific")</f>
        <v>Western Pacific</v>
      </c>
      <c r="H253" t="s">
        <v>93</v>
      </c>
      <c r="I253" t="s">
        <v>15</v>
      </c>
      <c r="J253" t="s">
        <v>94</v>
      </c>
      <c r="K253" t="str">
        <f>HYPERLINK("https://ksn2.faa.gov/ajg/ajg-r/_layouts/userdisp.aspx?ID=8","Western Pacific Regional Human Resource Services Division")</f>
        <v>Western Pacific Regional Human Resource Services Division</v>
      </c>
      <c r="L253" t="s">
        <v>74</v>
      </c>
      <c r="N253" t="str" cm="1">
        <f t="array" ref="N253">_xlfn.IFS(D253=4,"D",D253=5,"E",D253=6,"F",D253=7,"G",D253=8,"H", D253=9, "I", D253=10, "J", D253=11, "K", D253=12, "L")</f>
        <v>G</v>
      </c>
      <c r="O253" t="str" cm="1">
        <f t="array" ref="O253">_xlfn.IFS(Table13[[#This Row],[FacilityType]]="Approach control", "2", Table13[[#This Row],[FacilityType]]="Tower and Approach Control", "3", Table13[[#This Row],[FacilityType]]="Combined Control Facility", "6", Table13[[#This Row],[FacilityType]]="Tower", "7", Table13[[#This Row],[FacilityType]]="Enroute Center", "8")</f>
        <v>7</v>
      </c>
      <c r="P253" t="str" cm="1">
        <f t="array" ref="P25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4" spans="1:16" x14ac:dyDescent="0.25">
      <c r="A254" t="s">
        <v>382</v>
      </c>
      <c r="B254" t="s">
        <v>677</v>
      </c>
      <c r="C254" t="s">
        <v>39</v>
      </c>
      <c r="D254" s="1">
        <v>9</v>
      </c>
      <c r="E254" s="1" t="s">
        <v>1014</v>
      </c>
      <c r="F254" s="1" t="s">
        <v>776</v>
      </c>
      <c r="G254" t="str">
        <f>HYPERLINK("https://ksn2.faa.gov/ajg/ajg-r/_layouts/userdisp.aspx?ID=2","Southern")</f>
        <v>Southern</v>
      </c>
      <c r="H254" t="s">
        <v>192</v>
      </c>
      <c r="I254" t="s">
        <v>21</v>
      </c>
      <c r="J254" t="s">
        <v>122</v>
      </c>
      <c r="K254" t="str">
        <f>HYPERLINK("https://ksn2.faa.gov/ajg/ajg-r/_layouts/userdisp.aspx?ID=2","Southern Regional Human Resource Services Division")</f>
        <v>Southern Regional Human Resource Services Division</v>
      </c>
      <c r="L254" t="s">
        <v>82</v>
      </c>
      <c r="N254" t="str" cm="1">
        <f t="array" ref="N254">_xlfn.IFS(D254=4,"D",D254=5,"E",D254=6,"F",D254=7,"G",D254=8,"H", D254=9, "I", D254=10, "J", D254=11, "K", D254=12, "L")</f>
        <v>I</v>
      </c>
      <c r="O254" t="str" cm="1">
        <f t="array" ref="O254">_xlfn.IFS(Table13[[#This Row],[FacilityType]]="Approach control", "2", Table13[[#This Row],[FacilityType]]="Tower and Approach Control", "3", Table13[[#This Row],[FacilityType]]="Combined Control Facility", "6", Table13[[#This Row],[FacilityType]]="Tower", "7", Table13[[#This Row],[FacilityType]]="Enroute Center", "8")</f>
        <v>7</v>
      </c>
      <c r="P254" t="str" cm="1">
        <f t="array" ref="P25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55" spans="1:16" x14ac:dyDescent="0.25">
      <c r="A255" t="s">
        <v>383</v>
      </c>
      <c r="B255" t="s">
        <v>678</v>
      </c>
      <c r="C255" t="s">
        <v>39</v>
      </c>
      <c r="D255" s="1">
        <v>10</v>
      </c>
      <c r="E255" s="1" t="s">
        <v>1061</v>
      </c>
      <c r="F255" s="1" t="s">
        <v>754</v>
      </c>
      <c r="G255" t="str">
        <f>HYPERLINK("https://ksn2.faa.gov/ajg/ajg-r/_layouts/userdisp.aspx?ID=8","Western Pacific")</f>
        <v>Western Pacific</v>
      </c>
      <c r="H255" t="s">
        <v>68</v>
      </c>
      <c r="I255" t="s">
        <v>15</v>
      </c>
      <c r="J255" t="s">
        <v>69</v>
      </c>
      <c r="K255" t="str">
        <f>HYPERLINK("https://ksn2.faa.gov/ajg/ajg-r/_layouts/userdisp.aspx?ID=8","Western Pacific Regional Human Resource Services Division")</f>
        <v>Western Pacific Regional Human Resource Services Division</v>
      </c>
      <c r="L255" t="s">
        <v>17</v>
      </c>
      <c r="N255" t="str" cm="1">
        <f t="array" ref="N255">_xlfn.IFS(D255=4,"D",D255=5,"E",D255=6,"F",D255=7,"G",D255=8,"H", D255=9, "I", D255=10, "J", D255=11, "K", D255=12, "L")</f>
        <v>J</v>
      </c>
      <c r="O255" t="str" cm="1">
        <f t="array" ref="O255">_xlfn.IFS(Table13[[#This Row],[FacilityType]]="Approach control", "2", Table13[[#This Row],[FacilityType]]="Tower and Approach Control", "3", Table13[[#This Row],[FacilityType]]="Combined Control Facility", "6", Table13[[#This Row],[FacilityType]]="Tower", "7", Table13[[#This Row],[FacilityType]]="Enroute Center", "8")</f>
        <v>7</v>
      </c>
      <c r="P255" t="str" cm="1">
        <f t="array" ref="P25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6" spans="1:16" x14ac:dyDescent="0.25">
      <c r="A256" t="s">
        <v>384</v>
      </c>
      <c r="B256" t="s">
        <v>679</v>
      </c>
      <c r="C256" t="s">
        <v>28</v>
      </c>
      <c r="D256" s="1">
        <v>7</v>
      </c>
      <c r="E256" s="1" t="s">
        <v>908</v>
      </c>
      <c r="F256" s="1" t="s">
        <v>786</v>
      </c>
      <c r="G256" t="str">
        <f>HYPERLINK("https://ksn2.faa.gov/ajg/ajg-r/_layouts/userdisp.aspx?ID=6","Central")</f>
        <v>Central</v>
      </c>
      <c r="H256" t="s">
        <v>145</v>
      </c>
      <c r="I256" t="s">
        <v>33</v>
      </c>
      <c r="J256" t="s">
        <v>146</v>
      </c>
      <c r="K256" t="str">
        <f>HYPERLINK("https://ksn2.faa.gov/ajg/ajg-r/_layouts/userdisp.aspx?ID=6","Central Regional Human Resource Services Division")</f>
        <v>Central Regional Human Resource Services Division</v>
      </c>
      <c r="L256" t="s">
        <v>17</v>
      </c>
      <c r="N256" t="str" cm="1">
        <f t="array" ref="N256">_xlfn.IFS(D256=4,"D",D256=5,"E",D256=6,"F",D256=7,"G",D256=8,"H", D256=9, "I", D256=10, "J", D256=11, "K", D256=12, "L")</f>
        <v>G</v>
      </c>
      <c r="O256" t="str" cm="1">
        <f t="array" ref="O256">_xlfn.IFS(Table13[[#This Row],[FacilityType]]="Approach control", "2", Table13[[#This Row],[FacilityType]]="Tower and Approach Control", "3", Table13[[#This Row],[FacilityType]]="Combined Control Facility", "6", Table13[[#This Row],[FacilityType]]="Tower", "7", Table13[[#This Row],[FacilityType]]="Enroute Center", "8")</f>
        <v>3</v>
      </c>
      <c r="P256" t="str" cm="1">
        <f t="array" ref="P25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57" spans="1:16" x14ac:dyDescent="0.25">
      <c r="A257" t="s">
        <v>385</v>
      </c>
      <c r="B257" t="s">
        <v>680</v>
      </c>
      <c r="C257" t="s">
        <v>28</v>
      </c>
      <c r="D257" s="1">
        <v>6</v>
      </c>
      <c r="E257" s="1" t="s">
        <v>958</v>
      </c>
      <c r="F257" s="1" t="s">
        <v>755</v>
      </c>
      <c r="G257" t="str">
        <f>HYPERLINK("https://ksn2.faa.gov/ajg/ajg-r/_layouts/userdisp.aspx?ID=5","Southwest")</f>
        <v>Southwest</v>
      </c>
      <c r="H257" t="s">
        <v>32</v>
      </c>
      <c r="I257" t="s">
        <v>33</v>
      </c>
      <c r="J257" t="s">
        <v>34</v>
      </c>
      <c r="K257" t="str">
        <f>HYPERLINK("https://ksn2.faa.gov/ajg/ajg-r/_layouts/userdisp.aspx?ID=5","Southwest Regional Human Resource Services Division")</f>
        <v>Southwest Regional Human Resource Services Division</v>
      </c>
      <c r="L257" t="s">
        <v>17</v>
      </c>
      <c r="N257" t="str" cm="1">
        <f t="array" ref="N257">_xlfn.IFS(D257=4,"D",D257=5,"E",D257=6,"F",D257=7,"G",D257=8,"H", D257=9, "I", D257=10, "J", D257=11, "K", D257=12, "L")</f>
        <v>F</v>
      </c>
      <c r="O257" t="str" cm="1">
        <f t="array" ref="O257">_xlfn.IFS(Table13[[#This Row],[FacilityType]]="Approach control", "2", Table13[[#This Row],[FacilityType]]="Tower and Approach Control", "3", Table13[[#This Row],[FacilityType]]="Combined Control Facility", "6", Table13[[#This Row],[FacilityType]]="Tower", "7", Table13[[#This Row],[FacilityType]]="Enroute Center", "8")</f>
        <v>3</v>
      </c>
      <c r="P257" t="str" cm="1">
        <f t="array" ref="P25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258" spans="1:16" x14ac:dyDescent="0.25">
      <c r="A258" t="s">
        <v>386</v>
      </c>
      <c r="B258" t="s">
        <v>681</v>
      </c>
      <c r="C258" t="s">
        <v>39</v>
      </c>
      <c r="D258" s="1">
        <v>7</v>
      </c>
      <c r="E258" s="1" t="s">
        <v>1062</v>
      </c>
      <c r="F258" s="1" t="s">
        <v>754</v>
      </c>
      <c r="G258" t="str">
        <f>HYPERLINK("https://ksn2.faa.gov/ajg/ajg-r/_layouts/userdisp.aspx?ID=8","Western Pacific")</f>
        <v>Western Pacific</v>
      </c>
      <c r="H258" t="s">
        <v>68</v>
      </c>
      <c r="I258" t="s">
        <v>15</v>
      </c>
      <c r="J258" t="s">
        <v>69</v>
      </c>
      <c r="K258" t="str">
        <f>HYPERLINK("https://ksn2.faa.gov/ajg/ajg-r/_layouts/userdisp.aspx?ID=8","Western Pacific Regional Human Resource Services Division")</f>
        <v>Western Pacific Regional Human Resource Services Division</v>
      </c>
      <c r="L258" t="s">
        <v>62</v>
      </c>
      <c r="N258" t="str" cm="1">
        <f t="array" ref="N258">_xlfn.IFS(D258=4,"D",D258=5,"E",D258=6,"F",D258=7,"G",D258=8,"H", D258=9, "I", D258=10, "J", D258=11, "K", D258=12, "L")</f>
        <v>G</v>
      </c>
      <c r="O258" t="str" cm="1">
        <f t="array" ref="O258">_xlfn.IFS(Table13[[#This Row],[FacilityType]]="Approach control", "2", Table13[[#This Row],[FacilityType]]="Tower and Approach Control", "3", Table13[[#This Row],[FacilityType]]="Combined Control Facility", "6", Table13[[#This Row],[FacilityType]]="Tower", "7", Table13[[#This Row],[FacilityType]]="Enroute Center", "8")</f>
        <v>7</v>
      </c>
      <c r="P258" t="str" cm="1">
        <f t="array" ref="P25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59" spans="1:16" x14ac:dyDescent="0.25">
      <c r="A259" t="s">
        <v>387</v>
      </c>
      <c r="B259" t="s">
        <v>682</v>
      </c>
      <c r="C259" t="s">
        <v>39</v>
      </c>
      <c r="D259" s="1">
        <v>7</v>
      </c>
      <c r="E259" s="1" t="s">
        <v>978</v>
      </c>
      <c r="F259" s="1" t="s">
        <v>762</v>
      </c>
      <c r="G259" t="str">
        <f>HYPERLINK("https://ksn2.faa.gov/ajg/ajg-r/_layouts/userdisp.aspx?ID=2","Southern")</f>
        <v>Southern</v>
      </c>
      <c r="H259" t="s">
        <v>388</v>
      </c>
      <c r="I259" t="s">
        <v>21</v>
      </c>
      <c r="J259" t="s">
        <v>193</v>
      </c>
      <c r="K259" t="str">
        <f>HYPERLINK("https://ksn2.faa.gov/ajg/ajg-r/_layouts/userdisp.aspx?ID=2","Southern Regional Human Resource Services Division")</f>
        <v>Southern Regional Human Resource Services Division</v>
      </c>
      <c r="L259" t="s">
        <v>17</v>
      </c>
      <c r="N259" t="str" cm="1">
        <f t="array" ref="N259">_xlfn.IFS(D259=4,"D",D259=5,"E",D259=6,"F",D259=7,"G",D259=8,"H", D259=9, "I", D259=10, "J", D259=11, "K", D259=12, "L")</f>
        <v>G</v>
      </c>
      <c r="O259" t="str" cm="1">
        <f t="array" ref="O259">_xlfn.IFS(Table13[[#This Row],[FacilityType]]="Approach control", "2", Table13[[#This Row],[FacilityType]]="Tower and Approach Control", "3", Table13[[#This Row],[FacilityType]]="Combined Control Facility", "6", Table13[[#This Row],[FacilityType]]="Tower", "7", Table13[[#This Row],[FacilityType]]="Enroute Center", "8")</f>
        <v>7</v>
      </c>
      <c r="P259" t="str" cm="1">
        <f t="array" ref="P25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60" spans="1:16" x14ac:dyDescent="0.25">
      <c r="A260" t="s">
        <v>389</v>
      </c>
      <c r="B260" t="s">
        <v>683</v>
      </c>
      <c r="C260" t="s">
        <v>39</v>
      </c>
      <c r="D260" s="1">
        <v>10</v>
      </c>
      <c r="E260" s="1" t="s">
        <v>841</v>
      </c>
      <c r="F260" s="1" t="s">
        <v>789</v>
      </c>
      <c r="G260" t="str">
        <f>HYPERLINK("https://ksn2.faa.gov/ajg/ajg-r/_layouts/userdisp.aspx?ID=7","Northwest Mountain")</f>
        <v>Northwest Mountain</v>
      </c>
      <c r="H260" t="s">
        <v>99</v>
      </c>
      <c r="I260" t="s">
        <v>15</v>
      </c>
      <c r="J260" t="s">
        <v>100</v>
      </c>
      <c r="K260" t="str">
        <f>HYPERLINK("https://ksn2.faa.gov/ajg/ajg-r/_layouts/userdisp.aspx?ID=7","Northwest Mountain Regional Human Resource Services Division")</f>
        <v>Northwest Mountain Regional Human Resource Services Division</v>
      </c>
      <c r="L260" t="s">
        <v>17</v>
      </c>
      <c r="N260" t="str" cm="1">
        <f t="array" ref="N260">_xlfn.IFS(D260=4,"D",D260=5,"E",D260=6,"F",D260=7,"G",D260=8,"H", D260=9, "I", D260=10, "J", D260=11, "K", D260=12, "L")</f>
        <v>J</v>
      </c>
      <c r="O260" t="str" cm="1">
        <f t="array" ref="O260">_xlfn.IFS(Table13[[#This Row],[FacilityType]]="Approach control", "2", Table13[[#This Row],[FacilityType]]="Tower and Approach Control", "3", Table13[[#This Row],[FacilityType]]="Combined Control Facility", "6", Table13[[#This Row],[FacilityType]]="Tower", "7", Table13[[#This Row],[FacilityType]]="Enroute Center", "8")</f>
        <v>7</v>
      </c>
      <c r="P260" t="str" cm="1">
        <f t="array" ref="P26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61" spans="1:16" x14ac:dyDescent="0.25">
      <c r="A261" t="s">
        <v>390</v>
      </c>
      <c r="B261" t="s">
        <v>684</v>
      </c>
      <c r="C261" t="s">
        <v>39</v>
      </c>
      <c r="D261" s="1">
        <v>6</v>
      </c>
      <c r="E261" s="1" t="s">
        <v>1015</v>
      </c>
      <c r="F261" s="1" t="s">
        <v>754</v>
      </c>
      <c r="G261" t="str">
        <f>HYPERLINK("https://ksn2.faa.gov/ajg/ajg-r/_layouts/userdisp.aspx?ID=8","Western Pacific")</f>
        <v>Western Pacific</v>
      </c>
      <c r="H261" t="s">
        <v>68</v>
      </c>
      <c r="I261" t="s">
        <v>15</v>
      </c>
      <c r="J261" t="s">
        <v>69</v>
      </c>
      <c r="K261" t="str">
        <f>HYPERLINK("https://ksn2.faa.gov/ajg/ajg-r/_layouts/userdisp.aspx?ID=8","Western Pacific Regional Human Resource Services Division")</f>
        <v>Western Pacific Regional Human Resource Services Division</v>
      </c>
      <c r="L261" t="s">
        <v>17</v>
      </c>
      <c r="N261" t="str" cm="1">
        <f t="array" ref="N261">_xlfn.IFS(D261=4,"D",D261=5,"E",D261=6,"F",D261=7,"G",D261=8,"H", D261=9, "I", D261=10, "J", D261=11, "K", D261=12, "L")</f>
        <v>F</v>
      </c>
      <c r="O261" t="str" cm="1">
        <f t="array" ref="O261">_xlfn.IFS(Table13[[#This Row],[FacilityType]]="Approach control", "2", Table13[[#This Row],[FacilityType]]="Tower and Approach Control", "3", Table13[[#This Row],[FacilityType]]="Combined Control Facility", "6", Table13[[#This Row],[FacilityType]]="Tower", "7", Table13[[#This Row],[FacilityType]]="Enroute Center", "8")</f>
        <v>7</v>
      </c>
      <c r="P261" t="str" cm="1">
        <f t="array" ref="P26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2" spans="1:16" x14ac:dyDescent="0.25">
      <c r="A262" t="s">
        <v>391</v>
      </c>
      <c r="B262" t="s">
        <v>685</v>
      </c>
      <c r="C262" t="s">
        <v>39</v>
      </c>
      <c r="D262" s="1">
        <v>5</v>
      </c>
      <c r="E262" s="1" t="s">
        <v>1063</v>
      </c>
      <c r="F262" s="1" t="s">
        <v>754</v>
      </c>
      <c r="G262" t="str">
        <f>HYPERLINK("https://ksn2.faa.gov/ajg/ajg-r/_layouts/userdisp.aspx?ID=8","Western Pacific")</f>
        <v>Western Pacific</v>
      </c>
      <c r="H262" t="s">
        <v>93</v>
      </c>
      <c r="I262" t="s">
        <v>15</v>
      </c>
      <c r="J262" t="s">
        <v>94</v>
      </c>
      <c r="K262" t="str">
        <f>HYPERLINK("https://ksn2.faa.gov/ajg/ajg-r/_layouts/userdisp.aspx?ID=8","Western Pacific Regional Human Resource Services Division")</f>
        <v>Western Pacific Regional Human Resource Services Division</v>
      </c>
      <c r="L262" t="s">
        <v>74</v>
      </c>
      <c r="N262" t="str" cm="1">
        <f t="array" ref="N262">_xlfn.IFS(D262=4,"D",D262=5,"E",D262=6,"F",D262=7,"G",D262=8,"H", D262=9, "I", D262=10, "J", D262=11, "K", D262=12, "L")</f>
        <v>E</v>
      </c>
      <c r="O262" t="str" cm="1">
        <f t="array" ref="O262">_xlfn.IFS(Table13[[#This Row],[FacilityType]]="Approach control", "2", Table13[[#This Row],[FacilityType]]="Tower and Approach Control", "3", Table13[[#This Row],[FacilityType]]="Combined Control Facility", "6", Table13[[#This Row],[FacilityType]]="Tower", "7", Table13[[#This Row],[FacilityType]]="Enroute Center", "8")</f>
        <v>7</v>
      </c>
      <c r="P262" t="str" cm="1">
        <f t="array" ref="P26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3" spans="1:16" x14ac:dyDescent="0.25">
      <c r="A263" t="s">
        <v>392</v>
      </c>
      <c r="B263" t="s">
        <v>686</v>
      </c>
      <c r="C263" t="s">
        <v>39</v>
      </c>
      <c r="D263" s="1">
        <v>8</v>
      </c>
      <c r="E263" s="1" t="s">
        <v>1064</v>
      </c>
      <c r="F263" s="1" t="s">
        <v>754</v>
      </c>
      <c r="G263" t="str">
        <f>HYPERLINK("https://ksn2.faa.gov/ajg/ajg-r/_layouts/userdisp.aspx?ID=8","Western Pacific")</f>
        <v>Western Pacific</v>
      </c>
      <c r="H263" t="s">
        <v>93</v>
      </c>
      <c r="I263" t="s">
        <v>15</v>
      </c>
      <c r="J263" t="s">
        <v>94</v>
      </c>
      <c r="K263" t="str">
        <f>HYPERLINK("https://ksn2.faa.gov/ajg/ajg-r/_layouts/userdisp.aspx?ID=8","Western Pacific Regional Human Resource Services Division")</f>
        <v>Western Pacific Regional Human Resource Services Division</v>
      </c>
      <c r="L263" t="s">
        <v>393</v>
      </c>
      <c r="N263" t="str" cm="1">
        <f t="array" ref="N263">_xlfn.IFS(D263=4,"D",D263=5,"E",D263=6,"F",D263=7,"G",D263=8,"H", D263=9, "I", D263=10, "J", D263=11, "K", D263=12, "L")</f>
        <v>H</v>
      </c>
      <c r="O263" t="str" cm="1">
        <f t="array" ref="O263">_xlfn.IFS(Table13[[#This Row],[FacilityType]]="Approach control", "2", Table13[[#This Row],[FacilityType]]="Tower and Approach Control", "3", Table13[[#This Row],[FacilityType]]="Combined Control Facility", "6", Table13[[#This Row],[FacilityType]]="Tower", "7", Table13[[#This Row],[FacilityType]]="Enroute Center", "8")</f>
        <v>7</v>
      </c>
      <c r="P263" t="str" cm="1">
        <f t="array" ref="P26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4" spans="1:16" x14ac:dyDescent="0.25">
      <c r="A264" t="s">
        <v>394</v>
      </c>
      <c r="B264" t="s">
        <v>679</v>
      </c>
      <c r="C264" t="s">
        <v>28</v>
      </c>
      <c r="D264" s="1">
        <v>5</v>
      </c>
      <c r="E264" s="1" t="s">
        <v>908</v>
      </c>
      <c r="F264" s="1" t="s">
        <v>769</v>
      </c>
      <c r="G264" t="str">
        <f>HYPERLINK("https://ksn2.faa.gov/ajg/ajg-r/_layouts/userdisp.aspx?ID=9","Great Lakes")</f>
        <v>Great Lakes</v>
      </c>
      <c r="H264" t="s">
        <v>145</v>
      </c>
      <c r="I264" t="s">
        <v>33</v>
      </c>
      <c r="J264" t="s">
        <v>146</v>
      </c>
      <c r="K264" t="str">
        <f>HYPERLINK("https://ksn2.faa.gov/ajg/ajg-r/_layouts/userdisp.aspx?ID=9","Great Lakes Regional Human Resource Services Division")</f>
        <v>Great Lakes Regional Human Resource Services Division</v>
      </c>
      <c r="L264" t="s">
        <v>47</v>
      </c>
      <c r="N264" t="str" cm="1">
        <f t="array" ref="N264">_xlfn.IFS(D264=4,"D",D264=5,"E",D264=6,"F",D264=7,"G",D264=8,"H", D264=9, "I", D264=10, "J", D264=11, "K", D264=12, "L")</f>
        <v>E</v>
      </c>
      <c r="O264" t="str" cm="1">
        <f t="array" ref="O264">_xlfn.IFS(Table13[[#This Row],[FacilityType]]="Approach control", "2", Table13[[#This Row],[FacilityType]]="Tower and Approach Control", "3", Table13[[#This Row],[FacilityType]]="Combined Control Facility", "6", Table13[[#This Row],[FacilityType]]="Tower", "7", Table13[[#This Row],[FacilityType]]="Enroute Center", "8")</f>
        <v>3</v>
      </c>
      <c r="P264" t="str" cm="1">
        <f t="array" ref="P26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65" spans="1:16" x14ac:dyDescent="0.25">
      <c r="A265" t="s">
        <v>395</v>
      </c>
      <c r="B265" t="s">
        <v>687</v>
      </c>
      <c r="C265" t="s">
        <v>39</v>
      </c>
      <c r="D265" s="1">
        <v>6</v>
      </c>
      <c r="E265" s="1" t="s">
        <v>1016</v>
      </c>
      <c r="F265" s="1" t="s">
        <v>776</v>
      </c>
      <c r="G265" t="str">
        <f>HYPERLINK("https://ksn2.faa.gov/ajg/ajg-r/_layouts/userdisp.aspx?ID=2","Southern")</f>
        <v>Southern</v>
      </c>
      <c r="H265" t="s">
        <v>192</v>
      </c>
      <c r="I265" t="s">
        <v>21</v>
      </c>
      <c r="J265" t="s">
        <v>193</v>
      </c>
      <c r="K265" t="str">
        <f>HYPERLINK("https://ksn2.faa.gov/ajg/ajg-r/_layouts/userdisp.aspx?ID=2","Southern Regional Human Resource Services Division")</f>
        <v>Southern Regional Human Resource Services Division</v>
      </c>
      <c r="L265" t="s">
        <v>62</v>
      </c>
      <c r="N265" t="str" cm="1">
        <f t="array" ref="N265">_xlfn.IFS(D265=4,"D",D265=5,"E",D265=6,"F",D265=7,"G",D265=8,"H", D265=9, "I", D265=10, "J", D265=11, "K", D265=12, "L")</f>
        <v>F</v>
      </c>
      <c r="O265" t="str" cm="1">
        <f t="array" ref="O265">_xlfn.IFS(Table13[[#This Row],[FacilityType]]="Approach control", "2", Table13[[#This Row],[FacilityType]]="Tower and Approach Control", "3", Table13[[#This Row],[FacilityType]]="Combined Control Facility", "6", Table13[[#This Row],[FacilityType]]="Tower", "7", Table13[[#This Row],[FacilityType]]="Enroute Center", "8")</f>
        <v>7</v>
      </c>
      <c r="P265" t="str" cm="1">
        <f t="array" ref="P26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66" spans="1:16" x14ac:dyDescent="0.25">
      <c r="A266" t="s">
        <v>396</v>
      </c>
      <c r="B266" t="s">
        <v>688</v>
      </c>
      <c r="C266" t="s">
        <v>39</v>
      </c>
      <c r="D266" s="1">
        <v>8</v>
      </c>
      <c r="E266" s="1" t="s">
        <v>1065</v>
      </c>
      <c r="F266" s="1" t="s">
        <v>786</v>
      </c>
      <c r="G266" t="str">
        <f>HYPERLINK("https://ksn2.faa.gov/ajg/ajg-r/_layouts/userdisp.aspx?ID=6","Central")</f>
        <v>Central</v>
      </c>
      <c r="H266" t="s">
        <v>145</v>
      </c>
      <c r="I266" t="s">
        <v>33</v>
      </c>
      <c r="J266" t="s">
        <v>146</v>
      </c>
      <c r="K266" t="str">
        <f>HYPERLINK("https://ksn2.faa.gov/ajg/ajg-r/_layouts/userdisp.aspx?ID=6","Central Regional Human Resource Services Division")</f>
        <v>Central Regional Human Resource Services Division</v>
      </c>
      <c r="L266" t="s">
        <v>17</v>
      </c>
      <c r="N266" t="str" cm="1">
        <f t="array" ref="N266">_xlfn.IFS(D266=4,"D",D266=5,"E",D266=6,"F",D266=7,"G",D266=8,"H", D266=9, "I", D266=10, "J", D266=11, "K", D266=12, "L")</f>
        <v>H</v>
      </c>
      <c r="O266" t="str" cm="1">
        <f t="array" ref="O266">_xlfn.IFS(Table13[[#This Row],[FacilityType]]="Approach control", "2", Table13[[#This Row],[FacilityType]]="Tower and Approach Control", "3", Table13[[#This Row],[FacilityType]]="Combined Control Facility", "6", Table13[[#This Row],[FacilityType]]="Tower", "7", Table13[[#This Row],[FacilityType]]="Enroute Center", "8")</f>
        <v>7</v>
      </c>
      <c r="P266" t="str" cm="1">
        <f t="array" ref="P26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67" spans="1:16" x14ac:dyDescent="0.25">
      <c r="A267" t="s">
        <v>397</v>
      </c>
      <c r="B267" t="s">
        <v>689</v>
      </c>
      <c r="C267" t="s">
        <v>39</v>
      </c>
      <c r="D267" s="1">
        <v>4</v>
      </c>
      <c r="E267" s="1" t="s">
        <v>1066</v>
      </c>
      <c r="F267" s="1" t="s">
        <v>775</v>
      </c>
      <c r="G267" t="str">
        <f>HYPERLINK("https://ksn2.faa.gov/ajg/ajg-r/_layouts/userdisp.aspx?ID=9","Great Lakes")</f>
        <v>Great Lakes</v>
      </c>
      <c r="H267" t="s">
        <v>102</v>
      </c>
      <c r="I267" t="s">
        <v>33</v>
      </c>
      <c r="J267" t="s">
        <v>103</v>
      </c>
      <c r="K267" t="str">
        <f>HYPERLINK("https://ksn2.faa.gov/ajg/ajg-r/_layouts/userdisp.aspx?ID=9","Great Lakes Regional Human Resource Services Division")</f>
        <v>Great Lakes Regional Human Resource Services Division</v>
      </c>
      <c r="L267" t="s">
        <v>349</v>
      </c>
      <c r="N267" t="str" cm="1">
        <f t="array" ref="N267">_xlfn.IFS(D267=4,"D",D267=5,"E",D267=6,"F",D267=7,"G",D267=8,"H", D267=9, "I", D267=10, "J", D267=11, "K", D267=12, "L")</f>
        <v>D</v>
      </c>
      <c r="O267" t="str" cm="1">
        <f t="array" ref="O267">_xlfn.IFS(Table13[[#This Row],[FacilityType]]="Approach control", "2", Table13[[#This Row],[FacilityType]]="Tower and Approach Control", "3", Table13[[#This Row],[FacilityType]]="Combined Control Facility", "6", Table13[[#This Row],[FacilityType]]="Tower", "7", Table13[[#This Row],[FacilityType]]="Enroute Center", "8")</f>
        <v>7</v>
      </c>
      <c r="P267" t="str" cm="1">
        <f t="array" ref="P26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68" spans="1:16" x14ac:dyDescent="0.25">
      <c r="A268" t="s">
        <v>398</v>
      </c>
      <c r="B268" t="s">
        <v>690</v>
      </c>
      <c r="C268" t="s">
        <v>39</v>
      </c>
      <c r="D268" s="1">
        <v>5</v>
      </c>
      <c r="E268" s="1" t="s">
        <v>1067</v>
      </c>
      <c r="F268" s="1" t="s">
        <v>754</v>
      </c>
      <c r="G268" t="str">
        <f>HYPERLINK("https://ksn2.faa.gov/ajg/ajg-r/_layouts/userdisp.aspx?ID=8","Western Pacific")</f>
        <v>Western Pacific</v>
      </c>
      <c r="H268" t="s">
        <v>68</v>
      </c>
      <c r="I268" t="s">
        <v>15</v>
      </c>
      <c r="J268" t="s">
        <v>69</v>
      </c>
      <c r="K268" t="str">
        <f>HYPERLINK("https://ksn2.faa.gov/ajg/ajg-r/_layouts/userdisp.aspx?ID=8","Western Pacific Regional Human Resource Services Division")</f>
        <v>Western Pacific Regional Human Resource Services Division</v>
      </c>
      <c r="L268" t="s">
        <v>70</v>
      </c>
      <c r="N268" t="str" cm="1">
        <f t="array" ref="N268">_xlfn.IFS(D268=4,"D",D268=5,"E",D268=6,"F",D268=7,"G",D268=8,"H", D268=9, "I", D268=10, "J", D268=11, "K", D268=12, "L")</f>
        <v>E</v>
      </c>
      <c r="O268" t="str" cm="1">
        <f t="array" ref="O268">_xlfn.IFS(Table13[[#This Row],[FacilityType]]="Approach control", "2", Table13[[#This Row],[FacilityType]]="Tower and Approach Control", "3", Table13[[#This Row],[FacilityType]]="Combined Control Facility", "6", Table13[[#This Row],[FacilityType]]="Tower", "7", Table13[[#This Row],[FacilityType]]="Enroute Center", "8")</f>
        <v>7</v>
      </c>
      <c r="P268" t="str" cm="1">
        <f t="array" ref="P26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69" spans="1:16" x14ac:dyDescent="0.25">
      <c r="A269" t="s">
        <v>399</v>
      </c>
      <c r="B269" t="s">
        <v>691</v>
      </c>
      <c r="C269" t="s">
        <v>39</v>
      </c>
      <c r="D269" s="1">
        <v>4</v>
      </c>
      <c r="E269" s="1" t="s">
        <v>1068</v>
      </c>
      <c r="F269" s="1" t="s">
        <v>768</v>
      </c>
      <c r="G269" t="str">
        <f>HYPERLINK("https://ksn2.faa.gov/ajg/ajg-r/_layouts/userdisp.aspx?ID=2","Southern")</f>
        <v>Southern</v>
      </c>
      <c r="H269" t="s">
        <v>388</v>
      </c>
      <c r="I269" t="s">
        <v>21</v>
      </c>
      <c r="J269" t="s">
        <v>193</v>
      </c>
      <c r="K269" t="str">
        <f>HYPERLINK("https://ksn2.faa.gov/ajg/ajg-r/_layouts/userdisp.aspx?ID=2","Southern Regional Human Resource Services Division")</f>
        <v>Southern Regional Human Resource Services Division</v>
      </c>
      <c r="L269" t="s">
        <v>400</v>
      </c>
      <c r="N269" t="str" cm="1">
        <f t="array" ref="N269">_xlfn.IFS(D269=4,"D",D269=5,"E",D269=6,"F",D269=7,"G",D269=8,"H", D269=9, "I", D269=10, "J", D269=11, "K", D269=12, "L")</f>
        <v>D</v>
      </c>
      <c r="O269" t="str" cm="1">
        <f t="array" ref="O269">_xlfn.IFS(Table13[[#This Row],[FacilityType]]="Approach control", "2", Table13[[#This Row],[FacilityType]]="Tower and Approach Control", "3", Table13[[#This Row],[FacilityType]]="Combined Control Facility", "6", Table13[[#This Row],[FacilityType]]="Tower", "7", Table13[[#This Row],[FacilityType]]="Enroute Center", "8")</f>
        <v>7</v>
      </c>
      <c r="P269" t="str" cm="1">
        <f t="array" ref="P26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0" spans="1:16" x14ac:dyDescent="0.25">
      <c r="A270" t="s">
        <v>401</v>
      </c>
      <c r="B270" t="s">
        <v>692</v>
      </c>
      <c r="C270" t="s">
        <v>39</v>
      </c>
      <c r="D270" s="1">
        <v>5</v>
      </c>
      <c r="E270" s="1" t="s">
        <v>1069</v>
      </c>
      <c r="F270" s="1" t="s">
        <v>786</v>
      </c>
      <c r="G270" t="str">
        <f>HYPERLINK("https://ksn2.faa.gov/ajg/ajg-r/_layouts/userdisp.aspx?ID=6","Central")</f>
        <v>Central</v>
      </c>
      <c r="H270" t="s">
        <v>145</v>
      </c>
      <c r="I270" t="s">
        <v>33</v>
      </c>
      <c r="J270" t="s">
        <v>146</v>
      </c>
      <c r="K270" t="str">
        <f>HYPERLINK("https://ksn2.faa.gov/ajg/ajg-r/_layouts/userdisp.aspx?ID=6","Central Regional Human Resource Services Division")</f>
        <v>Central Regional Human Resource Services Division</v>
      </c>
      <c r="L270" t="s">
        <v>62</v>
      </c>
      <c r="N270" t="str" cm="1">
        <f t="array" ref="N270">_xlfn.IFS(D270=4,"D",D270=5,"E",D270=6,"F",D270=7,"G",D270=8,"H", D270=9, "I", D270=10, "J", D270=11, "K", D270=12, "L")</f>
        <v>E</v>
      </c>
      <c r="O270" t="str" cm="1">
        <f t="array" ref="O270">_xlfn.IFS(Table13[[#This Row],[FacilityType]]="Approach control", "2", Table13[[#This Row],[FacilityType]]="Tower and Approach Control", "3", Table13[[#This Row],[FacilityType]]="Combined Control Facility", "6", Table13[[#This Row],[FacilityType]]="Tower", "7", Table13[[#This Row],[FacilityType]]="Enroute Center", "8")</f>
        <v>7</v>
      </c>
      <c r="P270" t="str" cm="1">
        <f t="array" ref="P27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71" spans="1:16" x14ac:dyDescent="0.25">
      <c r="A271" t="s">
        <v>402</v>
      </c>
      <c r="B271" t="s">
        <v>693</v>
      </c>
      <c r="C271" t="s">
        <v>28</v>
      </c>
      <c r="D271" s="1">
        <v>5</v>
      </c>
      <c r="E271" s="1" t="s">
        <v>959</v>
      </c>
      <c r="F271" s="1" t="s">
        <v>791</v>
      </c>
      <c r="G271" t="str">
        <f>HYPERLINK("https://ksn2.faa.gov/ajg/ajg-r/_layouts/userdisp.aspx?ID=6","Central")</f>
        <v>Central</v>
      </c>
      <c r="H271" t="s">
        <v>102</v>
      </c>
      <c r="I271" t="s">
        <v>33</v>
      </c>
      <c r="J271" t="s">
        <v>103</v>
      </c>
      <c r="K271" t="str">
        <f>HYPERLINK("https://ksn2.faa.gov/ajg/ajg-r/_layouts/userdisp.aspx?ID=6","Central Regional Human Resource Services Division")</f>
        <v>Central Regional Human Resource Services Division</v>
      </c>
      <c r="L271" t="s">
        <v>403</v>
      </c>
      <c r="N271" t="str" cm="1">
        <f t="array" ref="N271">_xlfn.IFS(D271=4,"D",D271=5,"E",D271=6,"F",D271=7,"G",D271=8,"H", D271=9, "I", D271=10, "J", D271=11, "K", D271=12, "L")</f>
        <v>E</v>
      </c>
      <c r="O271" t="str" cm="1">
        <f t="array" ref="O271">_xlfn.IFS(Table13[[#This Row],[FacilityType]]="Approach control", "2", Table13[[#This Row],[FacilityType]]="Tower and Approach Control", "3", Table13[[#This Row],[FacilityType]]="Combined Control Facility", "6", Table13[[#This Row],[FacilityType]]="Tower", "7", Table13[[#This Row],[FacilityType]]="Enroute Center", "8")</f>
        <v>3</v>
      </c>
      <c r="P271" t="str" cm="1">
        <f t="array" ref="P27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72" spans="1:16" x14ac:dyDescent="0.25">
      <c r="A272" t="s">
        <v>404</v>
      </c>
      <c r="B272" t="s">
        <v>694</v>
      </c>
      <c r="C272" t="s">
        <v>28</v>
      </c>
      <c r="D272" s="1">
        <v>6</v>
      </c>
      <c r="E272" s="1" t="s">
        <v>960</v>
      </c>
      <c r="F272" s="1" t="s">
        <v>777</v>
      </c>
      <c r="G272" t="str">
        <f>HYPERLINK("https://ksn2.faa.gov/ajg/ajg-r/_layouts/userdisp.aspx?ID=4","Eastern")</f>
        <v>Eastern</v>
      </c>
      <c r="H272" t="s">
        <v>25</v>
      </c>
      <c r="I272" t="s">
        <v>21</v>
      </c>
      <c r="J272" t="s">
        <v>26</v>
      </c>
      <c r="K272" t="str">
        <f>HYPERLINK("https://ksn2.faa.gov/ajg/ajg-r/_layouts/userdisp.aspx?ID=4","Eastern Regional Human Resource Services Division")</f>
        <v>Eastern Regional Human Resource Services Division</v>
      </c>
      <c r="L272" t="s">
        <v>17</v>
      </c>
      <c r="N272" t="str" cm="1">
        <f t="array" ref="N272">_xlfn.IFS(D272=4,"D",D272=5,"E",D272=6,"F",D272=7,"G",D272=8,"H", D272=9, "I", D272=10, "J", D272=11, "K", D272=12, "L")</f>
        <v>F</v>
      </c>
      <c r="O272" t="str" cm="1">
        <f t="array" ref="O272">_xlfn.IFS(Table13[[#This Row],[FacilityType]]="Approach control", "2", Table13[[#This Row],[FacilityType]]="Tower and Approach Control", "3", Table13[[#This Row],[FacilityType]]="Combined Control Facility", "6", Table13[[#This Row],[FacilityType]]="Tower", "7", Table13[[#This Row],[FacilityType]]="Enroute Center", "8")</f>
        <v>3</v>
      </c>
      <c r="P272" t="str" cm="1">
        <f t="array" ref="P27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73" spans="1:16" x14ac:dyDescent="0.25">
      <c r="A273" t="s">
        <v>405</v>
      </c>
      <c r="B273" t="s">
        <v>406</v>
      </c>
      <c r="C273" t="s">
        <v>13</v>
      </c>
      <c r="D273" s="1">
        <v>9</v>
      </c>
      <c r="E273" s="1" t="s">
        <v>849</v>
      </c>
      <c r="F273" s="1" t="s">
        <v>786</v>
      </c>
      <c r="G273" t="str">
        <f>HYPERLINK("https://ksn2.faa.gov/ajg/ajg-r/_layouts/userdisp.aspx?ID=6","Central")</f>
        <v>Central</v>
      </c>
      <c r="H273" t="s">
        <v>145</v>
      </c>
      <c r="I273" t="s">
        <v>33</v>
      </c>
      <c r="J273" t="s">
        <v>146</v>
      </c>
      <c r="K273" t="str">
        <f>HYPERLINK("https://ksn2.faa.gov/ajg/ajg-r/_layouts/userdisp.aspx?ID=6","Central Regional Human Resource Services Division")</f>
        <v>Central Regional Human Resource Services Division</v>
      </c>
      <c r="L273" t="s">
        <v>17</v>
      </c>
      <c r="N273" t="str" cm="1">
        <f t="array" ref="N273">_xlfn.IFS(D273=4,"D",D273=5,"E",D273=6,"F",D273=7,"G",D273=8,"H", D273=9, "I", D273=10, "J", D273=11, "K", D273=12, "L")</f>
        <v>I</v>
      </c>
      <c r="O273" t="str" cm="1">
        <f t="array" ref="O273">_xlfn.IFS(Table13[[#This Row],[FacilityType]]="Approach control", "2", Table13[[#This Row],[FacilityType]]="Tower and Approach Control", "3", Table13[[#This Row],[FacilityType]]="Combined Control Facility", "6", Table13[[#This Row],[FacilityType]]="Tower", "7", Table13[[#This Row],[FacilityType]]="Enroute Center", "8")</f>
        <v>2</v>
      </c>
      <c r="P273" t="str" cm="1">
        <f t="array" ref="P27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ACE</v>
      </c>
    </row>
    <row r="274" spans="1:16" x14ac:dyDescent="0.25">
      <c r="A274" t="s">
        <v>407</v>
      </c>
      <c r="B274" t="s">
        <v>695</v>
      </c>
      <c r="C274" t="s">
        <v>39</v>
      </c>
      <c r="D274" s="1">
        <v>9</v>
      </c>
      <c r="E274" s="1" t="s">
        <v>1017</v>
      </c>
      <c r="F274" s="1" t="s">
        <v>773</v>
      </c>
      <c r="G274" t="str">
        <f>HYPERLINK("https://ksn2.faa.gov/ajg/ajg-r/_layouts/userdisp.aspx?ID=4","Eastern")</f>
        <v>Eastern</v>
      </c>
      <c r="H274" t="s">
        <v>29</v>
      </c>
      <c r="I274" t="s">
        <v>21</v>
      </c>
      <c r="J274" t="s">
        <v>30</v>
      </c>
      <c r="K274" t="str">
        <f>HYPERLINK("https://ksn2.faa.gov/ajg/ajg-r/_layouts/userdisp.aspx?ID=4","Eastern Regional Human Resource Services Division")</f>
        <v>Eastern Regional Human Resource Services Division</v>
      </c>
      <c r="L274" t="s">
        <v>17</v>
      </c>
      <c r="N274" t="str" cm="1">
        <f t="array" ref="N274">_xlfn.IFS(D274=4,"D",D274=5,"E",D274=6,"F",D274=7,"G",D274=8,"H", D274=9, "I", D274=10, "J", D274=11, "K", D274=12, "L")</f>
        <v>I</v>
      </c>
      <c r="O274" t="str" cm="1">
        <f t="array" ref="O274">_xlfn.IFS(Table13[[#This Row],[FacilityType]]="Approach control", "2", Table13[[#This Row],[FacilityType]]="Tower and Approach Control", "3", Table13[[#This Row],[FacilityType]]="Combined Control Facility", "6", Table13[[#This Row],[FacilityType]]="Tower", "7", Table13[[#This Row],[FacilityType]]="Enroute Center", "8")</f>
        <v>7</v>
      </c>
      <c r="P274" t="str" cm="1">
        <f t="array" ref="P27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75" spans="1:16" x14ac:dyDescent="0.25">
      <c r="A275" t="s">
        <v>408</v>
      </c>
      <c r="B275" t="s">
        <v>696</v>
      </c>
      <c r="C275" t="s">
        <v>28</v>
      </c>
      <c r="D275" s="1">
        <v>7</v>
      </c>
      <c r="E275" s="1" t="s">
        <v>909</v>
      </c>
      <c r="F275" s="1" t="s">
        <v>776</v>
      </c>
      <c r="G275" t="str">
        <f>HYPERLINK("https://ksn2.faa.gov/ajg/ajg-r/_layouts/userdisp.aspx?ID=2","Southern")</f>
        <v>Southern</v>
      </c>
      <c r="H275" t="s">
        <v>121</v>
      </c>
      <c r="I275" t="s">
        <v>21</v>
      </c>
      <c r="J275" t="s">
        <v>122</v>
      </c>
      <c r="K275" t="str">
        <f>HYPERLINK("https://ksn2.faa.gov/ajg/ajg-r/_layouts/userdisp.aspx?ID=2","Southern Regional Human Resource Services Division")</f>
        <v>Southern Regional Human Resource Services Division</v>
      </c>
      <c r="L275" t="s">
        <v>85</v>
      </c>
      <c r="N275" t="str" cm="1">
        <f t="array" ref="N275">_xlfn.IFS(D275=4,"D",D275=5,"E",D275=6,"F",D275=7,"G",D275=8,"H", D275=9, "I", D275=10, "J", D275=11, "K", D275=12, "L")</f>
        <v>G</v>
      </c>
      <c r="O275" t="str" cm="1">
        <f t="array" ref="O275">_xlfn.IFS(Table13[[#This Row],[FacilityType]]="Approach control", "2", Table13[[#This Row],[FacilityType]]="Tower and Approach Control", "3", Table13[[#This Row],[FacilityType]]="Combined Control Facility", "6", Table13[[#This Row],[FacilityType]]="Tower", "7", Table13[[#This Row],[FacilityType]]="Enroute Center", "8")</f>
        <v>3</v>
      </c>
      <c r="P275" t="str" cm="1">
        <f t="array" ref="P27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6" spans="1:16" x14ac:dyDescent="0.25">
      <c r="A276" t="s">
        <v>409</v>
      </c>
      <c r="B276" t="s">
        <v>697</v>
      </c>
      <c r="C276" t="s">
        <v>39</v>
      </c>
      <c r="D276" s="1">
        <v>7</v>
      </c>
      <c r="E276" s="1" t="s">
        <v>193</v>
      </c>
      <c r="F276" s="1" t="s">
        <v>776</v>
      </c>
      <c r="G276" t="str">
        <f>HYPERLINK("https://ksn2.faa.gov/ajg/ajg-r/_layouts/userdisp.aspx?ID=2","Southern")</f>
        <v>Southern</v>
      </c>
      <c r="H276" t="s">
        <v>192</v>
      </c>
      <c r="I276" t="s">
        <v>21</v>
      </c>
      <c r="J276" t="s">
        <v>193</v>
      </c>
      <c r="K276" t="str">
        <f>HYPERLINK("https://ksn2.faa.gov/ajg/ajg-r/_layouts/userdisp.aspx?ID=2","Southern Regional Human Resource Services Division")</f>
        <v>Southern Regional Human Resource Services Division</v>
      </c>
      <c r="L276" t="s">
        <v>88</v>
      </c>
      <c r="N276" t="str" cm="1">
        <f t="array" ref="N276">_xlfn.IFS(D276=4,"D",D276=5,"E",D276=6,"F",D276=7,"G",D276=8,"H", D276=9, "I", D276=10, "J", D276=11, "K", D276=12, "L")</f>
        <v>G</v>
      </c>
      <c r="O276" t="str" cm="1">
        <f t="array" ref="O276">_xlfn.IFS(Table13[[#This Row],[FacilityType]]="Approach control", "2", Table13[[#This Row],[FacilityType]]="Tower and Approach Control", "3", Table13[[#This Row],[FacilityType]]="Combined Control Facility", "6", Table13[[#This Row],[FacilityType]]="Tower", "7", Table13[[#This Row],[FacilityType]]="Enroute Center", "8")</f>
        <v>7</v>
      </c>
      <c r="P276" t="str" cm="1">
        <f t="array" ref="P27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77" spans="1:16" x14ac:dyDescent="0.25">
      <c r="A277" t="s">
        <v>410</v>
      </c>
      <c r="B277" t="s">
        <v>698</v>
      </c>
      <c r="C277" t="s">
        <v>39</v>
      </c>
      <c r="D277" s="1">
        <v>6</v>
      </c>
      <c r="E277" s="1" t="s">
        <v>1018</v>
      </c>
      <c r="F277" s="1" t="s">
        <v>754</v>
      </c>
      <c r="G277" t="str">
        <f>HYPERLINK("https://ksn2.faa.gov/ajg/ajg-r/_layouts/userdisp.aspx?ID=8","Western Pacific")</f>
        <v>Western Pacific</v>
      </c>
      <c r="H277" t="s">
        <v>93</v>
      </c>
      <c r="I277" t="s">
        <v>15</v>
      </c>
      <c r="J277" t="s">
        <v>94</v>
      </c>
      <c r="K277" t="str">
        <f>HYPERLINK("https://ksn2.faa.gov/ajg/ajg-r/_layouts/userdisp.aspx?ID=8","Western Pacific Regional Human Resource Services Division")</f>
        <v>Western Pacific Regional Human Resource Services Division</v>
      </c>
      <c r="L277" t="s">
        <v>70</v>
      </c>
      <c r="N277" t="str" cm="1">
        <f t="array" ref="N277">_xlfn.IFS(D277=4,"D",D277=5,"E",D277=6,"F",D277=7,"G",D277=8,"H", D277=9, "I", D277=10, "J", D277=11, "K", D277=12, "L")</f>
        <v>F</v>
      </c>
      <c r="O277" t="str" cm="1">
        <f t="array" ref="O277">_xlfn.IFS(Table13[[#This Row],[FacilityType]]="Approach control", "2", Table13[[#This Row],[FacilityType]]="Tower and Approach Control", "3", Table13[[#This Row],[FacilityType]]="Combined Control Facility", "6", Table13[[#This Row],[FacilityType]]="Tower", "7", Table13[[#This Row],[FacilityType]]="Enroute Center", "8")</f>
        <v>7</v>
      </c>
      <c r="P277" t="str" cm="1">
        <f t="array" ref="P27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78" spans="1:16" x14ac:dyDescent="0.25">
      <c r="A278" t="s">
        <v>411</v>
      </c>
      <c r="B278" t="s">
        <v>699</v>
      </c>
      <c r="C278" t="s">
        <v>28</v>
      </c>
      <c r="D278" s="1">
        <v>6</v>
      </c>
      <c r="E278" s="1" t="s">
        <v>961</v>
      </c>
      <c r="F278" s="1" t="s">
        <v>772</v>
      </c>
      <c r="G278" t="str">
        <f>HYPERLINK("https://ksn2.faa.gov/ajg/ajg-r/_layouts/userdisp.aspx?ID=9","Great Lakes")</f>
        <v>Great Lakes</v>
      </c>
      <c r="H278" t="s">
        <v>51</v>
      </c>
      <c r="I278" t="s">
        <v>33</v>
      </c>
      <c r="J278" t="s">
        <v>52</v>
      </c>
      <c r="K278" t="str">
        <f>HYPERLINK("https://ksn2.faa.gov/ajg/ajg-r/_layouts/userdisp.aspx?ID=9","Great Lakes Regional Human Resource Services Division")</f>
        <v>Great Lakes Regional Human Resource Services Division</v>
      </c>
      <c r="L278" t="s">
        <v>17</v>
      </c>
      <c r="N278" t="str" cm="1">
        <f t="array" ref="N278">_xlfn.IFS(D278=4,"D",D278=5,"E",D278=6,"F",D278=7,"G",D278=8,"H", D278=9, "I", D278=10, "J", D278=11, "K", D278=12, "L")</f>
        <v>F</v>
      </c>
      <c r="O278" t="str" cm="1">
        <f t="array" ref="O278">_xlfn.IFS(Table13[[#This Row],[FacilityType]]="Approach control", "2", Table13[[#This Row],[FacilityType]]="Tower and Approach Control", "3", Table13[[#This Row],[FacilityType]]="Combined Control Facility", "6", Table13[[#This Row],[FacilityType]]="Tower", "7", Table13[[#This Row],[FacilityType]]="Enroute Center", "8")</f>
        <v>3</v>
      </c>
      <c r="P278" t="str" cm="1">
        <f t="array" ref="P27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79" spans="1:16" x14ac:dyDescent="0.25">
      <c r="A279" t="s">
        <v>412</v>
      </c>
      <c r="B279" t="s">
        <v>700</v>
      </c>
      <c r="C279" t="s">
        <v>28</v>
      </c>
      <c r="D279" s="1">
        <v>10</v>
      </c>
      <c r="E279" s="1" t="s">
        <v>910</v>
      </c>
      <c r="F279" s="1" t="s">
        <v>776</v>
      </c>
      <c r="G279" t="str">
        <f>HYPERLINK("https://ksn2.faa.gov/ajg/ajg-r/_layouts/userdisp.aspx?ID=2","Southern")</f>
        <v>Southern</v>
      </c>
      <c r="H279" t="s">
        <v>192</v>
      </c>
      <c r="I279" t="s">
        <v>21</v>
      </c>
      <c r="J279" t="s">
        <v>193</v>
      </c>
      <c r="K279" t="str">
        <f>HYPERLINK("https://ksn2.faa.gov/ajg/ajg-r/_layouts/userdisp.aspx?ID=2","Southern Regional Human Resource Services Division")</f>
        <v>Southern Regional Human Resource Services Division</v>
      </c>
      <c r="L279" t="s">
        <v>17</v>
      </c>
      <c r="N279" t="str" cm="1">
        <f t="array" ref="N279">_xlfn.IFS(D279=4,"D",D279=5,"E",D279=6,"F",D279=7,"G",D279=8,"H", D279=9, "I", D279=10, "J", D279=11, "K", D279=12, "L")</f>
        <v>J</v>
      </c>
      <c r="O279" t="str" cm="1">
        <f t="array" ref="O279">_xlfn.IFS(Table13[[#This Row],[FacilityType]]="Approach control", "2", Table13[[#This Row],[FacilityType]]="Tower and Approach Control", "3", Table13[[#This Row],[FacilityType]]="Combined Control Facility", "6", Table13[[#This Row],[FacilityType]]="Tower", "7", Table13[[#This Row],[FacilityType]]="Enroute Center", "8")</f>
        <v>3</v>
      </c>
      <c r="P279" t="str" cm="1">
        <f t="array" ref="P27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0" spans="1:16" x14ac:dyDescent="0.25">
      <c r="A280" t="s">
        <v>413</v>
      </c>
      <c r="B280" t="s">
        <v>701</v>
      </c>
      <c r="C280" t="s">
        <v>28</v>
      </c>
      <c r="D280" s="1">
        <v>5</v>
      </c>
      <c r="E280" s="1" t="s">
        <v>962</v>
      </c>
      <c r="F280" s="1" t="s">
        <v>784</v>
      </c>
      <c r="G280" t="str">
        <f>HYPERLINK("https://ksn2.faa.gov/ajg/ajg-r/_layouts/userdisp.aspx?ID=2","Southern")</f>
        <v>Southern</v>
      </c>
      <c r="H280" t="s">
        <v>20</v>
      </c>
      <c r="I280" t="s">
        <v>21</v>
      </c>
      <c r="J280" t="s">
        <v>22</v>
      </c>
      <c r="K280" t="str">
        <f>HYPERLINK("https://ksn2.faa.gov/ajg/ajg-r/_layouts/userdisp.aspx?ID=2","Southern Regional Human Resource Services Division")</f>
        <v>Southern Regional Human Resource Services Division</v>
      </c>
      <c r="L280" t="s">
        <v>62</v>
      </c>
      <c r="N280" t="str" cm="1">
        <f t="array" ref="N280">_xlfn.IFS(D280=4,"D",D280=5,"E",D280=6,"F",D280=7,"G",D280=8,"H", D280=9, "I", D280=10, "J", D280=11, "K", D280=12, "L")</f>
        <v>E</v>
      </c>
      <c r="O280" t="str" cm="1">
        <f t="array" ref="O280">_xlfn.IFS(Table13[[#This Row],[FacilityType]]="Approach control", "2", Table13[[#This Row],[FacilityType]]="Tower and Approach Control", "3", Table13[[#This Row],[FacilityType]]="Combined Control Facility", "6", Table13[[#This Row],[FacilityType]]="Tower", "7", Table13[[#This Row],[FacilityType]]="Enroute Center", "8")</f>
        <v>3</v>
      </c>
      <c r="P280" t="str" cm="1">
        <f t="array" ref="P28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1" spans="1:16" x14ac:dyDescent="0.25">
      <c r="A281" t="s">
        <v>414</v>
      </c>
      <c r="B281" t="s">
        <v>702</v>
      </c>
      <c r="C281" t="s">
        <v>28</v>
      </c>
      <c r="D281" s="1">
        <v>8</v>
      </c>
      <c r="E281" s="1" t="s">
        <v>911</v>
      </c>
      <c r="F281" s="1" t="s">
        <v>788</v>
      </c>
      <c r="G281" t="str">
        <f>HYPERLINK("https://ksn2.faa.gov/ajg/ajg-r/_layouts/userdisp.aspx?ID=9","Great Lakes")</f>
        <v>Great Lakes</v>
      </c>
      <c r="H281" t="s">
        <v>145</v>
      </c>
      <c r="I281" t="s">
        <v>33</v>
      </c>
      <c r="J281" t="s">
        <v>146</v>
      </c>
      <c r="K281" t="str">
        <f>HYPERLINK("https://ksn2.faa.gov/ajg/ajg-r/_layouts/userdisp.aspx?ID=9","Great Lakes Regional Human Resource Services Division")</f>
        <v>Great Lakes Regional Human Resource Services Division</v>
      </c>
      <c r="L281" t="s">
        <v>17</v>
      </c>
      <c r="N281" t="str" cm="1">
        <f t="array" ref="N281">_xlfn.IFS(D281=4,"D",D281=5,"E",D281=6,"F",D281=7,"G",D281=8,"H", D281=9, "I", D281=10, "J", D281=11, "K", D281=12, "L")</f>
        <v>H</v>
      </c>
      <c r="O281" t="str" cm="1">
        <f t="array" ref="O281">_xlfn.IFS(Table13[[#This Row],[FacilityType]]="Approach control", "2", Table13[[#This Row],[FacilityType]]="Tower and Approach Control", "3", Table13[[#This Row],[FacilityType]]="Combined Control Facility", "6", Table13[[#This Row],[FacilityType]]="Tower", "7", Table13[[#This Row],[FacilityType]]="Enroute Center", "8")</f>
        <v>3</v>
      </c>
      <c r="P281" t="str" cm="1">
        <f t="array" ref="P28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82" spans="1:16" x14ac:dyDescent="0.25">
      <c r="A282" t="s">
        <v>415</v>
      </c>
      <c r="B282" t="s">
        <v>703</v>
      </c>
      <c r="C282" t="s">
        <v>39</v>
      </c>
      <c r="D282" s="1">
        <v>6</v>
      </c>
      <c r="E282" s="1" t="s">
        <v>832</v>
      </c>
      <c r="F282" s="1" t="s">
        <v>774</v>
      </c>
      <c r="G282" t="str">
        <f>HYPERLINK("https://ksn2.faa.gov/ajg/ajg-r/_layouts/userdisp.aspx?ID=8","Western Pacific")</f>
        <v>Western Pacific</v>
      </c>
      <c r="H282" t="s">
        <v>36</v>
      </c>
      <c r="I282" t="s">
        <v>33</v>
      </c>
      <c r="J282" t="s">
        <v>37</v>
      </c>
      <c r="K282" t="str">
        <f>HYPERLINK("https://ksn2.faa.gov/ajg/ajg-r/_layouts/userdisp.aspx?ID=8","Western Pacific Regional Human Resource Services Division")</f>
        <v>Western Pacific Regional Human Resource Services Division</v>
      </c>
      <c r="L282" t="s">
        <v>17</v>
      </c>
      <c r="N282" t="str" cm="1">
        <f t="array" ref="N282">_xlfn.IFS(D282=4,"D",D282=5,"E",D282=6,"F",D282=7,"G",D282=8,"H", D282=9, "I", D282=10, "J", D282=11, "K", D282=12, "L")</f>
        <v>F</v>
      </c>
      <c r="O282" t="str" cm="1">
        <f t="array" ref="O282">_xlfn.IFS(Table13[[#This Row],[FacilityType]]="Approach control", "2", Table13[[#This Row],[FacilityType]]="Tower and Approach Control", "3", Table13[[#This Row],[FacilityType]]="Combined Control Facility", "6", Table13[[#This Row],[FacilityType]]="Tower", "7", Table13[[#This Row],[FacilityType]]="Enroute Center", "8")</f>
        <v>7</v>
      </c>
      <c r="P282" t="str" cm="1">
        <f t="array" ref="P28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3" spans="1:16" x14ac:dyDescent="0.25">
      <c r="A283" t="s">
        <v>416</v>
      </c>
      <c r="B283" t="s">
        <v>704</v>
      </c>
      <c r="C283" t="s">
        <v>39</v>
      </c>
      <c r="D283" s="1">
        <v>5</v>
      </c>
      <c r="E283" s="1" t="s">
        <v>1070</v>
      </c>
      <c r="F283" s="1" t="s">
        <v>767</v>
      </c>
      <c r="G283" t="str">
        <f>HYPERLINK("https://ksn2.faa.gov/ajg/ajg-r/_layouts/userdisp.aspx?ID=9","Great Lakes")</f>
        <v>Great Lakes</v>
      </c>
      <c r="H283" t="s">
        <v>102</v>
      </c>
      <c r="I283" t="s">
        <v>33</v>
      </c>
      <c r="J283" t="s">
        <v>103</v>
      </c>
      <c r="K283" t="str">
        <f>HYPERLINK("https://ksn2.faa.gov/ajg/ajg-r/_layouts/userdisp.aspx?ID=9","Great Lakes Regional Human Resource Services Division")</f>
        <v>Great Lakes Regional Human Resource Services Division</v>
      </c>
      <c r="L283" t="s">
        <v>76</v>
      </c>
      <c r="N283" t="str" cm="1">
        <f t="array" ref="N283">_xlfn.IFS(D283=4,"D",D283=5,"E",D283=6,"F",D283=7,"G",D283=8,"H", D283=9, "I", D283=10, "J", D283=11, "K", D283=12, "L")</f>
        <v>E</v>
      </c>
      <c r="O283" t="str" cm="1">
        <f t="array" ref="O283">_xlfn.IFS(Table13[[#This Row],[FacilityType]]="Approach control", "2", Table13[[#This Row],[FacilityType]]="Tower and Approach Control", "3", Table13[[#This Row],[FacilityType]]="Combined Control Facility", "6", Table13[[#This Row],[FacilityType]]="Tower", "7", Table13[[#This Row],[FacilityType]]="Enroute Center", "8")</f>
        <v>7</v>
      </c>
      <c r="P283" t="str" cm="1">
        <f t="array" ref="P28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84" spans="1:16" x14ac:dyDescent="0.25">
      <c r="A284" t="s">
        <v>417</v>
      </c>
      <c r="B284" t="s">
        <v>705</v>
      </c>
      <c r="C284" t="s">
        <v>28</v>
      </c>
      <c r="D284" s="1">
        <v>5</v>
      </c>
      <c r="E284" s="1" t="s">
        <v>934</v>
      </c>
      <c r="F284" s="1" t="s">
        <v>796</v>
      </c>
      <c r="G284" t="str">
        <f>HYPERLINK("https://ksn2.faa.gov/ajg/ajg-r/_layouts/userdisp.aspx?ID=7","Northwest Mountain")</f>
        <v>Northwest Mountain</v>
      </c>
      <c r="H284" t="s">
        <v>99</v>
      </c>
      <c r="I284" t="s">
        <v>15</v>
      </c>
      <c r="J284" t="s">
        <v>100</v>
      </c>
      <c r="K284" t="str">
        <f>HYPERLINK("https://ksn2.faa.gov/ajg/ajg-r/_layouts/userdisp.aspx?ID=7","Northwest Mountain Regional Human Resource Services Division")</f>
        <v>Northwest Mountain Regional Human Resource Services Division</v>
      </c>
      <c r="L284" t="s">
        <v>190</v>
      </c>
      <c r="N284" t="str" cm="1">
        <f t="array" ref="N284">_xlfn.IFS(D284=4,"D",D284=5,"E",D284=6,"F",D284=7,"G",D284=8,"H", D284=9, "I", D284=10, "J", D284=11, "K", D284=12, "L")</f>
        <v>E</v>
      </c>
      <c r="O284" t="str" cm="1">
        <f t="array" ref="O284">_xlfn.IFS(Table13[[#This Row],[FacilityType]]="Approach control", "2", Table13[[#This Row],[FacilityType]]="Tower and Approach Control", "3", Table13[[#This Row],[FacilityType]]="Combined Control Facility", "6", Table13[[#This Row],[FacilityType]]="Tower", "7", Table13[[#This Row],[FacilityType]]="Enroute Center", "8")</f>
        <v>3</v>
      </c>
      <c r="P284" t="str" cm="1">
        <f t="array" ref="P28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85" spans="1:16" x14ac:dyDescent="0.25">
      <c r="A285" t="s">
        <v>418</v>
      </c>
      <c r="B285" t="s">
        <v>706</v>
      </c>
      <c r="C285" t="s">
        <v>28</v>
      </c>
      <c r="D285" s="1">
        <v>7</v>
      </c>
      <c r="E285" s="1" t="s">
        <v>957</v>
      </c>
      <c r="F285" s="1" t="s">
        <v>784</v>
      </c>
      <c r="G285" t="str">
        <f>HYPERLINK("https://ksn2.faa.gov/ajg/ajg-r/_layouts/userdisp.aspx?ID=2","Southern")</f>
        <v>Southern</v>
      </c>
      <c r="H285" t="s">
        <v>20</v>
      </c>
      <c r="I285" t="s">
        <v>21</v>
      </c>
      <c r="J285" t="s">
        <v>22</v>
      </c>
      <c r="K285" t="str">
        <f>HYPERLINK("https://ksn2.faa.gov/ajg/ajg-r/_layouts/userdisp.aspx?ID=2","Southern Regional Human Resource Services Division")</f>
        <v>Southern Regional Human Resource Services Division</v>
      </c>
      <c r="L285" t="s">
        <v>17</v>
      </c>
      <c r="N285" t="str" cm="1">
        <f t="array" ref="N285">_xlfn.IFS(D285=4,"D",D285=5,"E",D285=6,"F",D285=7,"G",D285=8,"H", D285=9, "I", D285=10, "J", D285=11, "K", D285=12, "L")</f>
        <v>G</v>
      </c>
      <c r="O285" t="str" cm="1">
        <f t="array" ref="O285">_xlfn.IFS(Table13[[#This Row],[FacilityType]]="Approach control", "2", Table13[[#This Row],[FacilityType]]="Tower and Approach Control", "3", Table13[[#This Row],[FacilityType]]="Combined Control Facility", "6", Table13[[#This Row],[FacilityType]]="Tower", "7", Table13[[#This Row],[FacilityType]]="Enroute Center", "8")</f>
        <v>3</v>
      </c>
      <c r="P285" t="str" cm="1">
        <f t="array" ref="P28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86" spans="1:16" x14ac:dyDescent="0.25">
      <c r="A286" t="s">
        <v>419</v>
      </c>
      <c r="B286" t="s">
        <v>420</v>
      </c>
      <c r="C286" t="s">
        <v>13</v>
      </c>
      <c r="D286" s="1">
        <v>8</v>
      </c>
      <c r="E286" s="1" t="s">
        <v>842</v>
      </c>
      <c r="F286" s="1" t="s">
        <v>774</v>
      </c>
      <c r="G286" t="str">
        <f>HYPERLINK("https://ksn2.faa.gov/ajg/ajg-r/_layouts/userdisp.aspx?ID=8","Western Pacific")</f>
        <v>Western Pacific</v>
      </c>
      <c r="H286" t="s">
        <v>36</v>
      </c>
      <c r="I286" t="s">
        <v>33</v>
      </c>
      <c r="J286" t="s">
        <v>37</v>
      </c>
      <c r="K286" t="str">
        <f>HYPERLINK("https://ksn2.faa.gov/ajg/ajg-r/_layouts/userdisp.aspx?ID=8","Western Pacific Regional Human Resource Services Division")</f>
        <v>Western Pacific Regional Human Resource Services Division</v>
      </c>
      <c r="L286" t="s">
        <v>17</v>
      </c>
      <c r="N286" t="str" cm="1">
        <f t="array" ref="N286">_xlfn.IFS(D286=4,"D",D286=5,"E",D286=6,"F",D286=7,"G",D286=8,"H", D286=9, "I", D286=10, "J", D286=11, "K", D286=12, "L")</f>
        <v>H</v>
      </c>
      <c r="O286" t="str" cm="1">
        <f t="array" ref="O286">_xlfn.IFS(Table13[[#This Row],[FacilityType]]="Approach control", "2", Table13[[#This Row],[FacilityType]]="Tower and Approach Control", "3", Table13[[#This Row],[FacilityType]]="Combined Control Facility", "6", Table13[[#This Row],[FacilityType]]="Tower", "7", Table13[[#This Row],[FacilityType]]="Enroute Center", "8")</f>
        <v>2</v>
      </c>
      <c r="P286" t="str" cm="1">
        <f t="array" ref="P28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7" spans="1:16" x14ac:dyDescent="0.25">
      <c r="A287" t="s">
        <v>421</v>
      </c>
      <c r="B287" t="s">
        <v>707</v>
      </c>
      <c r="C287" t="s">
        <v>39</v>
      </c>
      <c r="D287" s="1">
        <v>7</v>
      </c>
      <c r="E287" s="1" t="s">
        <v>1071</v>
      </c>
      <c r="F287" s="1" t="s">
        <v>781</v>
      </c>
      <c r="G287" t="str">
        <f>HYPERLINK("https://ksn2.faa.gov/ajg/ajg-r/_layouts/userdisp.aspx?ID=8","Western Pacific")</f>
        <v>Western Pacific</v>
      </c>
      <c r="H287" t="s">
        <v>93</v>
      </c>
      <c r="I287" t="s">
        <v>15</v>
      </c>
      <c r="J287" t="s">
        <v>94</v>
      </c>
      <c r="K287" t="str">
        <f>HYPERLINK("https://ksn2.faa.gov/ajg/ajg-r/_layouts/userdisp.aspx?ID=8","Western Pacific Regional Human Resource Services Division")</f>
        <v>Western Pacific Regional Human Resource Services Division</v>
      </c>
      <c r="L287" t="s">
        <v>422</v>
      </c>
      <c r="N287" t="str" cm="1">
        <f t="array" ref="N287">_xlfn.IFS(D287=4,"D",D287=5,"E",D287=6,"F",D287=7,"G",D287=8,"H", D287=9, "I", D287=10, "J", D287=11, "K", D287=12, "L")</f>
        <v>G</v>
      </c>
      <c r="O287" t="str" cm="1">
        <f t="array" ref="O287">_xlfn.IFS(Table13[[#This Row],[FacilityType]]="Approach control", "2", Table13[[#This Row],[FacilityType]]="Tower and Approach Control", "3", Table13[[#This Row],[FacilityType]]="Combined Control Facility", "6", Table13[[#This Row],[FacilityType]]="Tower", "7", Table13[[#This Row],[FacilityType]]="Enroute Center", "8")</f>
        <v>7</v>
      </c>
      <c r="P287" t="str" cm="1">
        <f t="array" ref="P28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8" spans="1:16" x14ac:dyDescent="0.25">
      <c r="A288" t="s">
        <v>423</v>
      </c>
      <c r="B288" t="s">
        <v>708</v>
      </c>
      <c r="C288" t="s">
        <v>39</v>
      </c>
      <c r="D288" s="1">
        <v>8</v>
      </c>
      <c r="E288" s="1" t="s">
        <v>1072</v>
      </c>
      <c r="F288" s="1" t="s">
        <v>754</v>
      </c>
      <c r="G288" t="str">
        <f>HYPERLINK("https://ksn2.faa.gov/ajg/ajg-r/_layouts/userdisp.aspx?ID=8","Western Pacific")</f>
        <v>Western Pacific</v>
      </c>
      <c r="H288" t="s">
        <v>93</v>
      </c>
      <c r="I288" t="s">
        <v>15</v>
      </c>
      <c r="J288" t="s">
        <v>94</v>
      </c>
      <c r="K288" t="str">
        <f>HYPERLINK("https://ksn2.faa.gov/ajg/ajg-r/_layouts/userdisp.aspx?ID=8","Western Pacific Regional Human Resource Services Division")</f>
        <v>Western Pacific Regional Human Resource Services Division</v>
      </c>
      <c r="L288" t="s">
        <v>424</v>
      </c>
      <c r="N288" t="str" cm="1">
        <f t="array" ref="N288">_xlfn.IFS(D288=4,"D",D288=5,"E",D288=6,"F",D288=7,"G",D288=8,"H", D288=9, "I", D288=10, "J", D288=11, "K", D288=12, "L")</f>
        <v>H</v>
      </c>
      <c r="O288" t="str" cm="1">
        <f t="array" ref="O288">_xlfn.IFS(Table13[[#This Row],[FacilityType]]="Approach control", "2", Table13[[#This Row],[FacilityType]]="Tower and Approach Control", "3", Table13[[#This Row],[FacilityType]]="Combined Control Facility", "6", Table13[[#This Row],[FacilityType]]="Tower", "7", Table13[[#This Row],[FacilityType]]="Enroute Center", "8")</f>
        <v>7</v>
      </c>
      <c r="P288" t="str" cm="1">
        <f t="array" ref="P28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89" spans="1:16" x14ac:dyDescent="0.25">
      <c r="A289" t="s">
        <v>425</v>
      </c>
      <c r="B289" t="s">
        <v>709</v>
      </c>
      <c r="C289" t="s">
        <v>39</v>
      </c>
      <c r="D289" s="1">
        <v>7</v>
      </c>
      <c r="E289" s="1" t="s">
        <v>1073</v>
      </c>
      <c r="F289" s="1" t="s">
        <v>776</v>
      </c>
      <c r="G289" t="str">
        <f>HYPERLINK("https://ksn2.faa.gov/ajg/ajg-r/_layouts/userdisp.aspx?ID=2","Southern")</f>
        <v>Southern</v>
      </c>
      <c r="H289" t="s">
        <v>192</v>
      </c>
      <c r="I289" t="s">
        <v>21</v>
      </c>
      <c r="J289" t="s">
        <v>193</v>
      </c>
      <c r="K289" t="str">
        <f>HYPERLINK("https://ksn2.faa.gov/ajg/ajg-r/_layouts/userdisp.aspx?ID=2","Southern Regional Human Resource Services Division")</f>
        <v>Southern Regional Human Resource Services Division</v>
      </c>
      <c r="L289" t="s">
        <v>74</v>
      </c>
      <c r="N289" t="str" cm="1">
        <f t="array" ref="N289">_xlfn.IFS(D289=4,"D",D289=5,"E",D289=6,"F",D289=7,"G",D289=8,"H", D289=9, "I", D289=10, "J", D289=11, "K", D289=12, "L")</f>
        <v>G</v>
      </c>
      <c r="O289" t="str" cm="1">
        <f t="array" ref="O289">_xlfn.IFS(Table13[[#This Row],[FacilityType]]="Approach control", "2", Table13[[#This Row],[FacilityType]]="Tower and Approach Control", "3", Table13[[#This Row],[FacilityType]]="Combined Control Facility", "6", Table13[[#This Row],[FacilityType]]="Tower", "7", Table13[[#This Row],[FacilityType]]="Enroute Center", "8")</f>
        <v>7</v>
      </c>
      <c r="P289" t="str" cm="1">
        <f t="array" ref="P28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290" spans="1:16" x14ac:dyDescent="0.25">
      <c r="A290" t="s">
        <v>426</v>
      </c>
      <c r="B290" t="s">
        <v>427</v>
      </c>
      <c r="C290" t="s">
        <v>13</v>
      </c>
      <c r="D290" s="1">
        <v>8</v>
      </c>
      <c r="E290" s="1" t="s">
        <v>850</v>
      </c>
      <c r="F290" s="1" t="s">
        <v>770</v>
      </c>
      <c r="G290" t="str">
        <f>HYPERLINK("https://ksn2.faa.gov/ajg/ajg-r/_layouts/userdisp.aspx?ID=3","New England")</f>
        <v>New England</v>
      </c>
      <c r="H290" t="s">
        <v>25</v>
      </c>
      <c r="I290" t="s">
        <v>21</v>
      </c>
      <c r="J290" t="s">
        <v>26</v>
      </c>
      <c r="K290" t="str">
        <f>HYPERLINK("https://ksn2.faa.gov/ajg/ajg-r/_layouts/userdisp.aspx?ID=3","New England Regional Human Resource Services Division")</f>
        <v>New England Regional Human Resource Services Division</v>
      </c>
      <c r="L290" t="s">
        <v>17</v>
      </c>
      <c r="N290" t="str" cm="1">
        <f t="array" ref="N290">_xlfn.IFS(D290=4,"D",D290=5,"E",D290=6,"F",D290=7,"G",D290=8,"H", D290=9, "I", D290=10, "J", D290=11, "K", D290=12, "L")</f>
        <v>H</v>
      </c>
      <c r="O290" t="str" cm="1">
        <f t="array" ref="O290">_xlfn.IFS(Table13[[#This Row],[FacilityType]]="Approach control", "2", Table13[[#This Row],[FacilityType]]="Tower and Approach Control", "3", Table13[[#This Row],[FacilityType]]="Combined Control Facility", "6", Table13[[#This Row],[FacilityType]]="Tower", "7", Table13[[#This Row],[FacilityType]]="Enroute Center", "8")</f>
        <v>2</v>
      </c>
      <c r="P290" t="str" cm="1">
        <f t="array" ref="P29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91" spans="1:16" x14ac:dyDescent="0.25">
      <c r="A291" t="s">
        <v>428</v>
      </c>
      <c r="B291" t="s">
        <v>710</v>
      </c>
      <c r="C291" t="s">
        <v>39</v>
      </c>
      <c r="D291" s="1">
        <v>4</v>
      </c>
      <c r="E291" s="1" t="s">
        <v>1074</v>
      </c>
      <c r="F291" s="1" t="s">
        <v>767</v>
      </c>
      <c r="G291" t="str">
        <f>HYPERLINK("https://ksn2.faa.gov/ajg/ajg-r/_layouts/userdisp.aspx?ID=9","Great Lakes")</f>
        <v>Great Lakes</v>
      </c>
      <c r="H291" t="s">
        <v>51</v>
      </c>
      <c r="I291" t="s">
        <v>33</v>
      </c>
      <c r="J291" t="s">
        <v>52</v>
      </c>
      <c r="K291" t="str">
        <f>HYPERLINK("https://ksn2.faa.gov/ajg/ajg-r/_layouts/userdisp.aspx?ID=9","Great Lakes Regional Human Resource Services Division")</f>
        <v>Great Lakes Regional Human Resource Services Division</v>
      </c>
      <c r="L291" t="s">
        <v>17</v>
      </c>
      <c r="N291" t="str" cm="1">
        <f t="array" ref="N291">_xlfn.IFS(D291=4,"D",D291=5,"E",D291=6,"F",D291=7,"G",D291=8,"H", D291=9, "I", D291=10, "J", D291=11, "K", D291=12, "L")</f>
        <v>D</v>
      </c>
      <c r="O291" t="str" cm="1">
        <f t="array" ref="O291">_xlfn.IFS(Table13[[#This Row],[FacilityType]]="Approach control", "2", Table13[[#This Row],[FacilityType]]="Tower and Approach Control", "3", Table13[[#This Row],[FacilityType]]="Combined Control Facility", "6", Table13[[#This Row],[FacilityType]]="Tower", "7", Table13[[#This Row],[FacilityType]]="Enroute Center", "8")</f>
        <v>7</v>
      </c>
      <c r="P291" t="str" cm="1">
        <f t="array" ref="P29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92" spans="1:16" x14ac:dyDescent="0.25">
      <c r="A292" t="s">
        <v>429</v>
      </c>
      <c r="B292" t="s">
        <v>711</v>
      </c>
      <c r="C292" t="s">
        <v>28</v>
      </c>
      <c r="D292" s="1">
        <v>5</v>
      </c>
      <c r="E292" s="1" t="s">
        <v>963</v>
      </c>
      <c r="F292" s="1" t="s">
        <v>772</v>
      </c>
      <c r="G292" t="str">
        <f>HYPERLINK("https://ksn2.faa.gov/ajg/ajg-r/_layouts/userdisp.aspx?ID=9","Great Lakes")</f>
        <v>Great Lakes</v>
      </c>
      <c r="H292" t="s">
        <v>51</v>
      </c>
      <c r="I292" t="s">
        <v>33</v>
      </c>
      <c r="J292" t="s">
        <v>52</v>
      </c>
      <c r="K292" t="str">
        <f>HYPERLINK("https://ksn2.faa.gov/ajg/ajg-r/_layouts/userdisp.aspx?ID=9","Great Lakes Regional Human Resource Services Division")</f>
        <v>Great Lakes Regional Human Resource Services Division</v>
      </c>
      <c r="L292" t="s">
        <v>430</v>
      </c>
      <c r="N292" t="str" cm="1">
        <f t="array" ref="N292">_xlfn.IFS(D292=4,"D",D292=5,"E",D292=6,"F",D292=7,"G",D292=8,"H", D292=9, "I", D292=10, "J", D292=11, "K", D292=12, "L")</f>
        <v>E</v>
      </c>
      <c r="O292" t="str" cm="1">
        <f t="array" ref="O292">_xlfn.IFS(Table13[[#This Row],[FacilityType]]="Approach control", "2", Table13[[#This Row],[FacilityType]]="Tower and Approach Control", "3", Table13[[#This Row],[FacilityType]]="Combined Control Facility", "6", Table13[[#This Row],[FacilityType]]="Tower", "7", Table13[[#This Row],[FacilityType]]="Enroute Center", "8")</f>
        <v>3</v>
      </c>
      <c r="P292" t="str" cm="1">
        <f t="array" ref="P29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93" spans="1:16" x14ac:dyDescent="0.25">
      <c r="A293" t="s">
        <v>36</v>
      </c>
      <c r="B293" t="s">
        <v>431</v>
      </c>
      <c r="C293" t="s">
        <v>432</v>
      </c>
      <c r="D293" s="1">
        <v>10</v>
      </c>
      <c r="E293" s="1" t="s">
        <v>37</v>
      </c>
      <c r="F293" s="1" t="s">
        <v>790</v>
      </c>
      <c r="G293" t="str">
        <f>HYPERLINK("https://ksn2.faa.gov/ajg/ajg-r/_layouts/userdisp.aspx?ID=8","Western Pacific")</f>
        <v>Western Pacific</v>
      </c>
      <c r="I293" t="s">
        <v>33</v>
      </c>
      <c r="J293" t="s">
        <v>37</v>
      </c>
      <c r="K293" t="str">
        <f>HYPERLINK("https://ksn2.faa.gov/ajg/ajg-r/_layouts/userdisp.aspx?ID=8","Western Pacific Regional Human Resource Services Division")</f>
        <v>Western Pacific Regional Human Resource Services Division</v>
      </c>
      <c r="N293" t="str" cm="1">
        <f t="array" ref="N293">_xlfn.IFS(D293=4,"D",D293=5,"E",D293=6,"F",D293=7,"G",D293=8,"H", D293=9, "I", D293=10, "J", D293=11, "K", D293=12, "L")</f>
        <v>J</v>
      </c>
      <c r="O293" t="str" cm="1">
        <f t="array" ref="O293">_xlfn.IFS(Table13[[#This Row],[FacilityType]]="Approach control", "2", Table13[[#This Row],[FacilityType]]="Tower and Approach Control", "3", Table13[[#This Row],[FacilityType]]="Combined Control Facility", "6", Table13[[#This Row],[FacilityType]]="Tower", "7", Table13[[#This Row],[FacilityType]]="Enroute Center", "8")</f>
        <v>8</v>
      </c>
      <c r="P293" t="str" cm="1">
        <f t="array" ref="P29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294" spans="1:16" x14ac:dyDescent="0.25">
      <c r="A294" t="s">
        <v>14</v>
      </c>
      <c r="B294" t="s">
        <v>433</v>
      </c>
      <c r="C294" t="s">
        <v>432</v>
      </c>
      <c r="D294" s="1">
        <v>10</v>
      </c>
      <c r="E294" s="1" t="s">
        <v>827</v>
      </c>
      <c r="F294" s="1" t="s">
        <v>763</v>
      </c>
      <c r="G294" t="s">
        <v>1223</v>
      </c>
      <c r="I294" t="s">
        <v>15</v>
      </c>
      <c r="J294" t="s">
        <v>16</v>
      </c>
      <c r="K294" t="str">
        <f>HYPERLINK("https://ksn2.faa.gov/ajg/ajg-r/_layouts/userdisp.aspx?ID=7","Northwest Mountain Regional Human Resource Services Division")</f>
        <v>Northwest Mountain Regional Human Resource Services Division</v>
      </c>
      <c r="N294" t="str" cm="1">
        <f t="array" ref="N294">_xlfn.IFS(D294=4,"D",D294=5,"E",D294=6,"F",D294=7,"G",D294=8,"H", D294=9, "I", D294=10, "J", D294=11, "K", D294=12, "L")</f>
        <v>J</v>
      </c>
      <c r="O294" t="str" cm="1">
        <f t="array" ref="O294">_xlfn.IFS(Table13[[#This Row],[FacilityType]]="Approach control", "2", Table13[[#This Row],[FacilityType]]="Tower and Approach Control", "3", Table13[[#This Row],[FacilityType]]="Combined Control Facility", "6", Table13[[#This Row],[FacilityType]]="Tower", "7", Table13[[#This Row],[FacilityType]]="Enroute Center", "8")</f>
        <v>8</v>
      </c>
      <c r="P294" t="str" cm="1">
        <f t="array" ref="P29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AAL</v>
      </c>
    </row>
    <row r="295" spans="1:16" x14ac:dyDescent="0.25">
      <c r="A295" t="s">
        <v>57</v>
      </c>
      <c r="B295" t="s">
        <v>434</v>
      </c>
      <c r="C295" t="s">
        <v>432</v>
      </c>
      <c r="D295" s="1">
        <v>12</v>
      </c>
      <c r="E295" s="1" t="s">
        <v>964</v>
      </c>
      <c r="F295" s="1" t="s">
        <v>769</v>
      </c>
      <c r="G295" t="str">
        <f>HYPERLINK("https://ksn2.faa.gov/ajg/ajg-r/_layouts/userdisp.aspx?ID=9","Great Lakes")</f>
        <v>Great Lakes</v>
      </c>
      <c r="I295" t="s">
        <v>33</v>
      </c>
      <c r="J295" t="s">
        <v>58</v>
      </c>
      <c r="K295" t="str">
        <f>HYPERLINK("https://ksn2.faa.gov/ajg/ajg-r/_layouts/userdisp.aspx?ID=15","Central Regional Human Resource Services Division")</f>
        <v>Central Regional Human Resource Services Division</v>
      </c>
      <c r="N295" t="str" cm="1">
        <f t="array" ref="N295">_xlfn.IFS(D295=4,"D",D295=5,"E",D295=6,"F",D295=7,"G",D295=8,"H", D295=9, "I", D295=10, "J", D295=11, "K", D295=12, "L")</f>
        <v>L</v>
      </c>
      <c r="O295" t="str" cm="1">
        <f t="array" ref="O295">_xlfn.IFS(Table13[[#This Row],[FacilityType]]="Approach control", "2", Table13[[#This Row],[FacilityType]]="Tower and Approach Control", "3", Table13[[#This Row],[FacilityType]]="Combined Control Facility", "6", Table13[[#This Row],[FacilityType]]="Tower", "7", Table13[[#This Row],[FacilityType]]="Enroute Center", "8")</f>
        <v>8</v>
      </c>
      <c r="P295" t="str" cm="1">
        <f t="array" ref="P29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296" spans="1:16" x14ac:dyDescent="0.25">
      <c r="A296" t="s">
        <v>25</v>
      </c>
      <c r="B296" t="s">
        <v>435</v>
      </c>
      <c r="C296" t="s">
        <v>432</v>
      </c>
      <c r="D296" s="1">
        <v>11</v>
      </c>
      <c r="E296" s="1" t="s">
        <v>965</v>
      </c>
      <c r="F296" s="1" t="s">
        <v>785</v>
      </c>
      <c r="G296" t="str">
        <f>HYPERLINK("https://ksn2.faa.gov/ajg/ajg-r/_layouts/userdisp.aspx?ID=3","New England")</f>
        <v>New England</v>
      </c>
      <c r="I296" t="s">
        <v>21</v>
      </c>
      <c r="J296" t="s">
        <v>26</v>
      </c>
      <c r="K296" t="str">
        <f>HYPERLINK("https://ksn2.faa.gov/ajg/ajg-r/_layouts/userdisp.aspx?ID=3","New England Regional Human Resource Services Division")</f>
        <v>New England Regional Human Resource Services Division</v>
      </c>
      <c r="N296" t="str" cm="1">
        <f t="array" ref="N296">_xlfn.IFS(D296=4,"D",D296=5,"E",D296=6,"F",D296=7,"G",D296=8,"H", D296=9, "I", D296=10, "J", D296=11, "K", D296=12, "L")</f>
        <v>K</v>
      </c>
      <c r="O296" t="str" cm="1">
        <f t="array" ref="O296">_xlfn.IFS(Table13[[#This Row],[FacilityType]]="Approach control", "2", Table13[[#This Row],[FacilityType]]="Tower and Approach Control", "3", Table13[[#This Row],[FacilityType]]="Combined Control Facility", "6", Table13[[#This Row],[FacilityType]]="Tower", "7", Table13[[#This Row],[FacilityType]]="Enroute Center", "8")</f>
        <v>8</v>
      </c>
      <c r="P296" t="str" cm="1">
        <f t="array" ref="P29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ANE</v>
      </c>
    </row>
    <row r="297" spans="1:16" x14ac:dyDescent="0.25">
      <c r="A297" t="s">
        <v>44</v>
      </c>
      <c r="B297" t="s">
        <v>436</v>
      </c>
      <c r="C297" t="s">
        <v>432</v>
      </c>
      <c r="D297" s="1">
        <v>12</v>
      </c>
      <c r="E297" s="1" t="s">
        <v>966</v>
      </c>
      <c r="F297" s="1" t="s">
        <v>779</v>
      </c>
      <c r="G297" t="str">
        <f>HYPERLINK("https://ksn2.faa.gov/ajg/ajg-r/_layouts/userdisp.aspx?ID=4","Eastern")</f>
        <v>Eastern</v>
      </c>
      <c r="I297" t="s">
        <v>21</v>
      </c>
      <c r="J297" t="s">
        <v>45</v>
      </c>
      <c r="K297" t="str">
        <f>HYPERLINK("https://ksn2.faa.gov/ajg/ajg-r/_layouts/userdisp.aspx?ID=4","Eastern Regional Human Resource Services Division")</f>
        <v>Eastern Regional Human Resource Services Division</v>
      </c>
      <c r="N297" t="str" cm="1">
        <f t="array" ref="N297">_xlfn.IFS(D297=4,"D",D297=5,"E",D297=6,"F",D297=7,"G",D297=8,"H", D297=9, "I", D297=10, "J", D297=11, "K", D297=12, "L")</f>
        <v>L</v>
      </c>
      <c r="O297" t="str" cm="1">
        <f t="array" ref="O297">_xlfn.IFS(Table13[[#This Row],[FacilityType]]="Approach control", "2", Table13[[#This Row],[FacilityType]]="Tower and Approach Control", "3", Table13[[#This Row],[FacilityType]]="Combined Control Facility", "6", Table13[[#This Row],[FacilityType]]="Tower", "7", Table13[[#This Row],[FacilityType]]="Enroute Center", "8")</f>
        <v>8</v>
      </c>
      <c r="P297" t="str" cm="1">
        <f t="array" ref="P29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298" spans="1:16" x14ac:dyDescent="0.25">
      <c r="A298" t="s">
        <v>65</v>
      </c>
      <c r="B298" t="s">
        <v>437</v>
      </c>
      <c r="C298" t="s">
        <v>432</v>
      </c>
      <c r="D298" s="1">
        <v>10</v>
      </c>
      <c r="E298" s="1" t="s">
        <v>967</v>
      </c>
      <c r="F298" s="1" t="s">
        <v>766</v>
      </c>
      <c r="G298" t="str">
        <f>HYPERLINK("https://ksn2.faa.gov/ajg/ajg-r/_layouts/userdisp.aspx?ID=7","Northwest Mountain")</f>
        <v>Northwest Mountain</v>
      </c>
      <c r="I298" t="s">
        <v>15</v>
      </c>
      <c r="J298" t="s">
        <v>66</v>
      </c>
      <c r="K298" t="str">
        <f>HYPERLINK("https://ksn2.faa.gov/ajg/ajg-r/_layouts/userdisp.aspx?ID=7","Northwest Mountain Regional Human Resource Services Division")</f>
        <v>Northwest Mountain Regional Human Resource Services Division</v>
      </c>
      <c r="N298" t="str" cm="1">
        <f t="array" ref="N298">_xlfn.IFS(D298=4,"D",D298=5,"E",D298=6,"F",D298=7,"G",D298=8,"H", D298=9, "I", D298=10, "J", D298=11, "K", D298=12, "L")</f>
        <v>J</v>
      </c>
      <c r="O298" t="str" cm="1">
        <f t="array" ref="O298">_xlfn.IFS(Table13[[#This Row],[FacilityType]]="Approach control", "2", Table13[[#This Row],[FacilityType]]="Tower and Approach Control", "3", Table13[[#This Row],[FacilityType]]="Combined Control Facility", "6", Table13[[#This Row],[FacilityType]]="Tower", "7", Table13[[#This Row],[FacilityType]]="Enroute Center", "8")</f>
        <v>8</v>
      </c>
      <c r="P298" t="str" cm="1">
        <f t="array" ref="P29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299" spans="1:16" x14ac:dyDescent="0.25">
      <c r="A299" t="s">
        <v>32</v>
      </c>
      <c r="B299" t="s">
        <v>438</v>
      </c>
      <c r="C299" t="s">
        <v>432</v>
      </c>
      <c r="D299" s="1">
        <v>12</v>
      </c>
      <c r="E299" s="1" t="s">
        <v>34</v>
      </c>
      <c r="F299" s="1" t="s">
        <v>759</v>
      </c>
      <c r="G299" t="str">
        <f>HYPERLINK("https://ksn2.faa.gov/ajg/ajg-r/_layouts/userdisp.aspx?ID=5","Southwest")</f>
        <v>Southwest</v>
      </c>
      <c r="I299" t="s">
        <v>33</v>
      </c>
      <c r="J299" t="s">
        <v>34</v>
      </c>
      <c r="K299" t="str">
        <f>HYPERLINK("https://ksn2.faa.gov/ajg/ajg-r/_layouts/userdisp.aspx?ID=5","Southwest Regional Human Resource Services Division")</f>
        <v>Southwest Regional Human Resource Services Division</v>
      </c>
      <c r="N299" t="str" cm="1">
        <f t="array" ref="N299">_xlfn.IFS(D299=4,"D",D299=5,"E",D299=6,"F",D299=7,"G",D299=8,"H", D299=9, "I", D299=10, "J", D299=11, "K", D299=12, "L")</f>
        <v>L</v>
      </c>
      <c r="O299" t="str" cm="1">
        <f t="array" ref="O299">_xlfn.IFS(Table13[[#This Row],[FacilityType]]="Approach control", "2", Table13[[#This Row],[FacilityType]]="Tower and Approach Control", "3", Table13[[#This Row],[FacilityType]]="Combined Control Facility", "6", Table13[[#This Row],[FacilityType]]="Tower", "7", Table13[[#This Row],[FacilityType]]="Enroute Center", "8")</f>
        <v>8</v>
      </c>
      <c r="P299" t="str" cm="1">
        <f t="array" ref="P29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300" spans="1:16" x14ac:dyDescent="0.25">
      <c r="A300" t="s">
        <v>79</v>
      </c>
      <c r="B300" t="s">
        <v>439</v>
      </c>
      <c r="C300" t="s">
        <v>432</v>
      </c>
      <c r="D300" s="1">
        <v>11</v>
      </c>
      <c r="E300" s="1" t="s">
        <v>80</v>
      </c>
      <c r="F300" s="1" t="s">
        <v>759</v>
      </c>
      <c r="G300" t="str">
        <f>HYPERLINK("https://ksn2.faa.gov/ajg/ajg-r/_layouts/userdisp.aspx?ID=2","Southern")</f>
        <v>Southern</v>
      </c>
      <c r="I300" t="s">
        <v>33</v>
      </c>
      <c r="J300" t="s">
        <v>80</v>
      </c>
      <c r="K300" t="str">
        <f>HYPERLINK("https://ksn2.faa.gov/ajg/ajg-r/_layouts/userdisp.aspx?ID=2","Southern Regional Human Resource Services Division")</f>
        <v>Southern Regional Human Resource Services Division</v>
      </c>
      <c r="N300" t="str" cm="1">
        <f t="array" ref="N300">_xlfn.IFS(D300=4,"D",D300=5,"E",D300=6,"F",D300=7,"G",D300=8,"H", D300=9, "I", D300=10, "J", D300=11, "K", D300=12, "L")</f>
        <v>K</v>
      </c>
      <c r="O300" t="str" cm="1">
        <f t="array" ref="O300">_xlfn.IFS(Table13[[#This Row],[FacilityType]]="Approach control", "2", Table13[[#This Row],[FacilityType]]="Tower and Approach Control", "3", Table13[[#This Row],[FacilityType]]="Combined Control Facility", "6", Table13[[#This Row],[FacilityType]]="Tower", "7", Table13[[#This Row],[FacilityType]]="Enroute Center", "8")</f>
        <v>8</v>
      </c>
      <c r="P300" t="str" cm="1">
        <f t="array" ref="P30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01" spans="1:16" x14ac:dyDescent="0.25">
      <c r="A301" t="s">
        <v>137</v>
      </c>
      <c r="B301" t="s">
        <v>440</v>
      </c>
      <c r="C301" t="s">
        <v>432</v>
      </c>
      <c r="D301" s="1">
        <v>12</v>
      </c>
      <c r="E301" s="1" t="s">
        <v>138</v>
      </c>
      <c r="F301" s="1" t="s">
        <v>761</v>
      </c>
      <c r="G301" t="str">
        <f>HYPERLINK("https://ksn2.faa.gov/ajg/ajg-r/_layouts/userdisp.aspx?ID=5","Southwest")</f>
        <v>Southwest</v>
      </c>
      <c r="I301" t="s">
        <v>33</v>
      </c>
      <c r="J301" t="s">
        <v>138</v>
      </c>
      <c r="K301" t="str">
        <f>HYPERLINK("https://ksn2.faa.gov/ajg/ajg-r/_layouts/userdisp.aspx?ID=5","Southwest Regional Human Resource Services Division")</f>
        <v>Southwest Regional Human Resource Services Division</v>
      </c>
      <c r="N301" t="str" cm="1">
        <f t="array" ref="N301">_xlfn.IFS(D301=4,"D",D301=5,"E",D301=6,"F",D301=7,"G",D301=8,"H", D301=9, "I", D301=10, "J", D301=11, "K", D301=12, "L")</f>
        <v>L</v>
      </c>
      <c r="O301" t="str" cm="1">
        <f t="array" ref="O301">_xlfn.IFS(Table13[[#This Row],[FacilityType]]="Approach control", "2", Table13[[#This Row],[FacilityType]]="Tower and Approach Control", "3", Table13[[#This Row],[FacilityType]]="Combined Control Facility", "6", Table13[[#This Row],[FacilityType]]="Tower", "7", Table13[[#This Row],[FacilityType]]="Enroute Center", "8")</f>
        <v>8</v>
      </c>
      <c r="P301" t="str" cm="1">
        <f t="array" ref="P30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302" spans="1:16" x14ac:dyDescent="0.25">
      <c r="A302" t="s">
        <v>121</v>
      </c>
      <c r="B302" t="s">
        <v>441</v>
      </c>
      <c r="C302" t="s">
        <v>432</v>
      </c>
      <c r="D302" s="1">
        <v>11</v>
      </c>
      <c r="E302" s="1" t="s">
        <v>968</v>
      </c>
      <c r="F302" s="1" t="s">
        <v>776</v>
      </c>
      <c r="G302" t="str">
        <f>HYPERLINK("https://ksn2.faa.gov/ajg/ajg-r/_layouts/userdisp.aspx?ID=2","Southern")</f>
        <v>Southern</v>
      </c>
      <c r="I302" t="s">
        <v>21</v>
      </c>
      <c r="J302" t="s">
        <v>122</v>
      </c>
      <c r="K302" t="str">
        <f>HYPERLINK("https://ksn2.faa.gov/ajg/ajg-r/_layouts/userdisp.aspx?ID=2","Southern Regional Human Resource Services Division")</f>
        <v>Southern Regional Human Resource Services Division</v>
      </c>
      <c r="N302" t="str" cm="1">
        <f t="array" ref="N302">_xlfn.IFS(D302=4,"D",D302=5,"E",D302=6,"F",D302=7,"G",D302=8,"H", D302=9, "I", D302=10, "J", D302=11, "K", D302=12, "L")</f>
        <v>K</v>
      </c>
      <c r="O302" t="str" cm="1">
        <f t="array" ref="O302">_xlfn.IFS(Table13[[#This Row],[FacilityType]]="Approach control", "2", Table13[[#This Row],[FacilityType]]="Tower and Approach Control", "3", Table13[[#This Row],[FacilityType]]="Combined Control Facility", "6", Table13[[#This Row],[FacilityType]]="Tower", "7", Table13[[#This Row],[FacilityType]]="Enroute Center", "8")</f>
        <v>8</v>
      </c>
      <c r="P302" t="str" cm="1">
        <f t="array" ref="P30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03" spans="1:16" x14ac:dyDescent="0.25">
      <c r="A303" t="s">
        <v>145</v>
      </c>
      <c r="B303" t="s">
        <v>442</v>
      </c>
      <c r="C303" t="s">
        <v>432</v>
      </c>
      <c r="D303" s="1">
        <v>11</v>
      </c>
      <c r="E303" s="1" t="s">
        <v>969</v>
      </c>
      <c r="F303" s="1" t="s">
        <v>803</v>
      </c>
      <c r="G303" t="str">
        <f>HYPERLINK("https://ksn2.faa.gov/ajg/ajg-r/_layouts/userdisp.aspx?ID=9","Great Lakes")</f>
        <v>Great Lakes</v>
      </c>
      <c r="I303" t="s">
        <v>33</v>
      </c>
      <c r="J303" t="s">
        <v>146</v>
      </c>
      <c r="K303" t="str">
        <f>HYPERLINK("https://ksn2.faa.gov/ajg/ajg-r/_layouts/userdisp.aspx?ID=6","Central Regional Human Resource Services Division")</f>
        <v>Central Regional Human Resource Services Division</v>
      </c>
      <c r="N303" t="str" cm="1">
        <f t="array" ref="N303">_xlfn.IFS(D303=4,"D",D303=5,"E",D303=6,"F",D303=7,"G",D303=8,"H", D303=9, "I", D303=10, "J", D303=11, "K", D303=12, "L")</f>
        <v>K</v>
      </c>
      <c r="O303" t="str" cm="1">
        <f t="array" ref="O303">_xlfn.IFS(Table13[[#This Row],[FacilityType]]="Approach control", "2", Table13[[#This Row],[FacilityType]]="Tower and Approach Control", "3", Table13[[#This Row],[FacilityType]]="Combined Control Facility", "6", Table13[[#This Row],[FacilityType]]="Tower", "7", Table13[[#This Row],[FacilityType]]="Enroute Center", "8")</f>
        <v>8</v>
      </c>
      <c r="P303" t="str" cm="1">
        <f t="array" ref="P30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04" spans="1:16" x14ac:dyDescent="0.25">
      <c r="A304" t="s">
        <v>93</v>
      </c>
      <c r="B304" t="s">
        <v>443</v>
      </c>
      <c r="C304" t="s">
        <v>432</v>
      </c>
      <c r="D304" s="1">
        <v>12</v>
      </c>
      <c r="E304" s="1" t="s">
        <v>970</v>
      </c>
      <c r="F304" s="1" t="s">
        <v>754</v>
      </c>
      <c r="G304" t="str">
        <f>HYPERLINK("https://ksn2.faa.gov/ajg/ajg-r/_layouts/userdisp.aspx?ID=8","Western Pacific")</f>
        <v>Western Pacific</v>
      </c>
      <c r="I304" t="s">
        <v>15</v>
      </c>
      <c r="J304" t="s">
        <v>94</v>
      </c>
      <c r="K304" t="str">
        <f>HYPERLINK("https://ksn2.faa.gov/ajg/ajg-r/_layouts/userdisp.aspx?ID=8","Western Pacific Regional Human Resource Services Division")</f>
        <v>Western Pacific Regional Human Resource Services Division</v>
      </c>
      <c r="N304" t="str" cm="1">
        <f t="array" ref="N304">_xlfn.IFS(D304=4,"D",D304=5,"E",D304=6,"F",D304=7,"G",D304=8,"H", D304=9, "I", D304=10, "J", D304=11, "K", D304=12, "L")</f>
        <v>L</v>
      </c>
      <c r="O304" t="str" cm="1">
        <f t="array" ref="O304">_xlfn.IFS(Table13[[#This Row],[FacilityType]]="Approach control", "2", Table13[[#This Row],[FacilityType]]="Tower and Approach Control", "3", Table13[[#This Row],[FacilityType]]="Combined Control Facility", "6", Table13[[#This Row],[FacilityType]]="Tower", "7", Table13[[#This Row],[FacilityType]]="Enroute Center", "8")</f>
        <v>8</v>
      </c>
      <c r="P304" t="str" cm="1">
        <f t="array" ref="P30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305" spans="1:16" x14ac:dyDescent="0.25">
      <c r="A305" t="s">
        <v>99</v>
      </c>
      <c r="B305" t="s">
        <v>444</v>
      </c>
      <c r="C305" t="s">
        <v>432</v>
      </c>
      <c r="D305" s="1">
        <v>10</v>
      </c>
      <c r="E305" s="1" t="s">
        <v>841</v>
      </c>
      <c r="F305" s="1" t="s">
        <v>789</v>
      </c>
      <c r="G305" t="str">
        <f>HYPERLINK("https://ksn2.faa.gov/ajg/ajg-r/_layouts/userdisp.aspx?ID=7","Northwest Mountain")</f>
        <v>Northwest Mountain</v>
      </c>
      <c r="I305" t="s">
        <v>15</v>
      </c>
      <c r="J305" t="s">
        <v>100</v>
      </c>
      <c r="K305" t="str">
        <f>HYPERLINK("https://ksn2.faa.gov/ajg/ajg-r/_layouts/userdisp.aspx?ID=7","Northwest Mountain Regional Human Resource Services Division")</f>
        <v>Northwest Mountain Regional Human Resource Services Division</v>
      </c>
      <c r="N305" t="str" cm="1">
        <f t="array" ref="N305">_xlfn.IFS(D305=4,"D",D305=5,"E",D305=6,"F",D305=7,"G",D305=8,"H", D305=9, "I", D305=10, "J", D305=11, "K", D305=12, "L")</f>
        <v>J</v>
      </c>
      <c r="O305" t="str" cm="1">
        <f t="array" ref="O305">_xlfn.IFS(Table13[[#This Row],[FacilityType]]="Approach control", "2", Table13[[#This Row],[FacilityType]]="Tower and Approach Control", "3", Table13[[#This Row],[FacilityType]]="Combined Control Facility", "6", Table13[[#This Row],[FacilityType]]="Tower", "7", Table13[[#This Row],[FacilityType]]="Enroute Center", "8")</f>
        <v>8</v>
      </c>
      <c r="P305" t="str" cm="1">
        <f t="array" ref="P30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06" spans="1:16" x14ac:dyDescent="0.25">
      <c r="A306" t="s">
        <v>192</v>
      </c>
      <c r="B306" t="s">
        <v>445</v>
      </c>
      <c r="C306" t="s">
        <v>432</v>
      </c>
      <c r="D306" s="1">
        <v>11</v>
      </c>
      <c r="E306" s="1" t="s">
        <v>193</v>
      </c>
      <c r="F306" s="1" t="s">
        <v>776</v>
      </c>
      <c r="G306" t="str">
        <f>HYPERLINK("https://ksn2.faa.gov/ajg/ajg-r/_layouts/userdisp.aspx?ID=2","Southern")</f>
        <v>Southern</v>
      </c>
      <c r="I306" t="s">
        <v>21</v>
      </c>
      <c r="J306" t="s">
        <v>193</v>
      </c>
      <c r="K306" t="str">
        <f>HYPERLINK("https://ksn2.faa.gov/ajg/ajg-r/_layouts/userdisp.aspx?ID=2","Southern Regional Human Resource Services Division")</f>
        <v>Southern Regional Human Resource Services Division</v>
      </c>
      <c r="N306" t="str" cm="1">
        <f t="array" ref="N306">_xlfn.IFS(D306=4,"D",D306=5,"E",D306=6,"F",D306=7,"G",D306=8,"H", D306=9, "I", D306=10, "J", D306=11, "K", D306=12, "L")</f>
        <v>K</v>
      </c>
      <c r="O306" t="str" cm="1">
        <f t="array" ref="O306">_xlfn.IFS(Table13[[#This Row],[FacilityType]]="Approach control", "2", Table13[[#This Row],[FacilityType]]="Tower and Approach Control", "3", Table13[[#This Row],[FacilityType]]="Combined Control Facility", "6", Table13[[#This Row],[FacilityType]]="Tower", "7", Table13[[#This Row],[FacilityType]]="Enroute Center", "8")</f>
        <v>8</v>
      </c>
      <c r="P306" t="str" cm="1">
        <f t="array" ref="P306">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07" spans="1:16" x14ac:dyDescent="0.25">
      <c r="A307" t="s">
        <v>106</v>
      </c>
      <c r="B307" t="s">
        <v>446</v>
      </c>
      <c r="C307" t="s">
        <v>432</v>
      </c>
      <c r="D307" s="1">
        <v>12</v>
      </c>
      <c r="E307" s="1" t="s">
        <v>107</v>
      </c>
      <c r="F307" s="1" t="s">
        <v>784</v>
      </c>
      <c r="G307" t="str">
        <f>HYPERLINK("https://ksn2.faa.gov/ajg/ajg-r/_layouts/userdisp.aspx?ID=5","Southwest")</f>
        <v>Southwest</v>
      </c>
      <c r="I307" t="s">
        <v>21</v>
      </c>
      <c r="J307" t="s">
        <v>107</v>
      </c>
      <c r="K307" t="str">
        <f>HYPERLINK("https://ksn2.faa.gov/ajg/ajg-r/_layouts/userdisp.aspx?ID=5","Southwest Regional Human Resource Services Division")</f>
        <v>Southwest Regional Human Resource Services Division</v>
      </c>
      <c r="N307" t="str" cm="1">
        <f t="array" ref="N307">_xlfn.IFS(D307=4,"D",D307=5,"E",D307=6,"F",D307=7,"G",D307=8,"H", D307=9, "I", D307=10, "J", D307=11, "K", D307=12, "L")</f>
        <v>L</v>
      </c>
      <c r="O307" t="str" cm="1">
        <f t="array" ref="O307">_xlfn.IFS(Table13[[#This Row],[FacilityType]]="Approach control", "2", Table13[[#This Row],[FacilityType]]="Tower and Approach Control", "3", Table13[[#This Row],[FacilityType]]="Combined Control Facility", "6", Table13[[#This Row],[FacilityType]]="Tower", "7", Table13[[#This Row],[FacilityType]]="Enroute Center", "8")</f>
        <v>8</v>
      </c>
      <c r="P307" t="str" cm="1">
        <f t="array" ref="P307">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ASW</v>
      </c>
    </row>
    <row r="308" spans="1:16" x14ac:dyDescent="0.25">
      <c r="A308" t="s">
        <v>102</v>
      </c>
      <c r="B308" t="s">
        <v>447</v>
      </c>
      <c r="C308" t="s">
        <v>432</v>
      </c>
      <c r="D308" s="1">
        <v>11</v>
      </c>
      <c r="E308" s="1" t="s">
        <v>971</v>
      </c>
      <c r="F308" s="1" t="s">
        <v>775</v>
      </c>
      <c r="G308" t="str">
        <f>HYPERLINK("https://ksn2.faa.gov/ajg/ajg-r/_layouts/userdisp.aspx?ID=9","Great Lakes")</f>
        <v>Great Lakes</v>
      </c>
      <c r="I308" t="s">
        <v>33</v>
      </c>
      <c r="J308" t="s">
        <v>103</v>
      </c>
      <c r="K308" t="str">
        <f>HYPERLINK("https://ksn2.faa.gov/ajg/ajg-r/_layouts/userdisp.aspx?ID=15","Central Regional Human Resource Services Division")</f>
        <v>Central Regional Human Resource Services Division</v>
      </c>
      <c r="N308" t="str" cm="1">
        <f t="array" ref="N308">_xlfn.IFS(D308=4,"D",D308=5,"E",D308=6,"F",D308=7,"G",D308=8,"H", D308=9, "I", D308=10, "J", D308=11, "K", D308=12, "L")</f>
        <v>K</v>
      </c>
      <c r="O308" t="str" cm="1">
        <f t="array" ref="O308">_xlfn.IFS(Table13[[#This Row],[FacilityType]]="Approach control", "2", Table13[[#This Row],[FacilityType]]="Tower and Approach Control", "3", Table13[[#This Row],[FacilityType]]="Combined Control Facility", "6", Table13[[#This Row],[FacilityType]]="Tower", "7", Table13[[#This Row],[FacilityType]]="Enroute Center", "8")</f>
        <v>8</v>
      </c>
      <c r="P308" t="str" cm="1">
        <f t="array" ref="P308">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09" spans="1:16" x14ac:dyDescent="0.25">
      <c r="A309" t="s">
        <v>29</v>
      </c>
      <c r="B309" t="s">
        <v>448</v>
      </c>
      <c r="C309" t="s">
        <v>432</v>
      </c>
      <c r="D309" s="1">
        <v>12</v>
      </c>
      <c r="E309" s="1" t="s">
        <v>972</v>
      </c>
      <c r="F309" s="1" t="s">
        <v>777</v>
      </c>
      <c r="G309" t="str">
        <f>HYPERLINK("https://ksn2.faa.gov/ajg/ajg-r/_layouts/userdisp.aspx?ID=4","Eastern")</f>
        <v>Eastern</v>
      </c>
      <c r="I309" t="s">
        <v>21</v>
      </c>
      <c r="J309" t="s">
        <v>30</v>
      </c>
      <c r="K309" t="str">
        <f>HYPERLINK("https://ksn2.faa.gov/ajg/ajg-r/_layouts/userdisp.aspx?ID=4","Eastern Regional Human Resource Services Division")</f>
        <v>Eastern Regional Human Resource Services Division</v>
      </c>
      <c r="N309" t="str" cm="1">
        <f t="array" ref="N309">_xlfn.IFS(D309=4,"D",D309=5,"E",D309=6,"F",D309=7,"G",D309=8,"H", D309=9, "I", D309=10, "J", D309=11, "K", D309=12, "L")</f>
        <v>L</v>
      </c>
      <c r="O309" t="str" cm="1">
        <f t="array" ref="O309">_xlfn.IFS(Table13[[#This Row],[FacilityType]]="Approach control", "2", Table13[[#This Row],[FacilityType]]="Tower and Approach Control", "3", Table13[[#This Row],[FacilityType]]="Combined Control Facility", "6", Table13[[#This Row],[FacilityType]]="Tower", "7", Table13[[#This Row],[FacilityType]]="Enroute Center", "8")</f>
        <v>8</v>
      </c>
      <c r="P309" t="str" cm="1">
        <f t="array" ref="P309">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AEA</v>
      </c>
    </row>
    <row r="310" spans="1:16" x14ac:dyDescent="0.25">
      <c r="A310" t="s">
        <v>68</v>
      </c>
      <c r="B310" t="s">
        <v>450</v>
      </c>
      <c r="C310" t="s">
        <v>432</v>
      </c>
      <c r="D310" s="1">
        <v>11</v>
      </c>
      <c r="E310" s="1" t="s">
        <v>973</v>
      </c>
      <c r="F310" s="1" t="s">
        <v>754</v>
      </c>
      <c r="G310" t="str">
        <f>HYPERLINK("https://ksn2.faa.gov/ajg/ajg-r/_layouts/userdisp.aspx?ID=8","Western Pacific")</f>
        <v>Western Pacific</v>
      </c>
      <c r="I310" t="s">
        <v>15</v>
      </c>
      <c r="J310" t="s">
        <v>69</v>
      </c>
      <c r="K310" t="str">
        <f>HYPERLINK("https://ksn2.faa.gov/ajg/ajg-r/_layouts/userdisp.aspx?ID=8","Western Pacific Regional Human Resource Services Division")</f>
        <v>Western Pacific Regional Human Resource Services Division</v>
      </c>
      <c r="N310" t="str" cm="1">
        <f t="array" ref="N310">_xlfn.IFS(D310=4,"D",D310=5,"E",D310=6,"F",D310=7,"G",D310=8,"H", D310=9, "I", D310=10, "J", D310=11, "K", D310=12, "L")</f>
        <v>K</v>
      </c>
      <c r="O310" t="str" cm="1">
        <f t="array" ref="O310">_xlfn.IFS(Table13[[#This Row],[FacilityType]]="Approach control", "2", Table13[[#This Row],[FacilityType]]="Tower and Approach Control", "3", Table13[[#This Row],[FacilityType]]="Combined Control Facility", "6", Table13[[#This Row],[FacilityType]]="Tower", "7", Table13[[#This Row],[FacilityType]]="Enroute Center", "8")</f>
        <v>8</v>
      </c>
      <c r="P310" t="str" cm="1">
        <f t="array" ref="P310">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row r="311" spans="1:16" x14ac:dyDescent="0.25">
      <c r="A311" t="s">
        <v>51</v>
      </c>
      <c r="B311" t="s">
        <v>451</v>
      </c>
      <c r="C311" t="s">
        <v>432</v>
      </c>
      <c r="D311" s="1">
        <v>12</v>
      </c>
      <c r="E311" s="1" t="s">
        <v>974</v>
      </c>
      <c r="F311" s="1" t="s">
        <v>772</v>
      </c>
      <c r="G311" t="str">
        <f>HYPERLINK("https://ksn2.faa.gov/ajg/ajg-r/_layouts/userdisp.aspx?ID=9","Great Lakes")</f>
        <v>Great Lakes</v>
      </c>
      <c r="I311" t="s">
        <v>33</v>
      </c>
      <c r="J311" t="s">
        <v>52</v>
      </c>
      <c r="K311" t="str">
        <f>HYPERLINK("https://ksn2.faa.gov/ajg/ajg-r/_layouts/userdisp.aspx?ID=9","Great Lakes Regional Human Resource Services Division")</f>
        <v>Great Lakes Regional Human Resource Services Division</v>
      </c>
      <c r="N311" t="str" cm="1">
        <f t="array" ref="N311">_xlfn.IFS(D311=4,"D",D311=5,"E",D311=6,"F",D311=7,"G",D311=8,"H", D311=9, "I", D311=10, "J", D311=11, "K", D311=12, "L")</f>
        <v>L</v>
      </c>
      <c r="O311" t="str" cm="1">
        <f t="array" ref="O311">_xlfn.IFS(Table13[[#This Row],[FacilityType]]="Approach control", "2", Table13[[#This Row],[FacilityType]]="Tower and Approach Control", "3", Table13[[#This Row],[FacilityType]]="Combined Control Facility", "6", Table13[[#This Row],[FacilityType]]="Tower", "7", Table13[[#This Row],[FacilityType]]="Enroute Center", "8")</f>
        <v>8</v>
      </c>
      <c r="P311" t="str" cm="1">
        <f t="array" ref="P311">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AGL</v>
      </c>
    </row>
    <row r="312" spans="1:16" x14ac:dyDescent="0.25">
      <c r="A312" t="s">
        <v>90</v>
      </c>
      <c r="B312" t="s">
        <v>452</v>
      </c>
      <c r="C312" t="s">
        <v>432</v>
      </c>
      <c r="D312" s="1">
        <v>10</v>
      </c>
      <c r="E312" s="1" t="s">
        <v>975</v>
      </c>
      <c r="F312" s="1" t="s">
        <v>771</v>
      </c>
      <c r="G312" t="str">
        <f>HYPERLINK("https://ksn2.faa.gov/ajg/ajg-r/_layouts/userdisp.aspx?ID=7","Northwest Mountain")</f>
        <v>Northwest Mountain</v>
      </c>
      <c r="I312" t="s">
        <v>15</v>
      </c>
      <c r="J312" t="s">
        <v>91</v>
      </c>
      <c r="K312" t="str">
        <f>HYPERLINK("https://ksn2.faa.gov/ajg/ajg-r/_layouts/userdisp.aspx?ID=7","Northwest Mountain Regional Human Resource Services Division")</f>
        <v>Northwest Mountain Regional Human Resource Services Division</v>
      </c>
      <c r="N312" t="str" cm="1">
        <f t="array" ref="N312">_xlfn.IFS(D312=4,"D",D312=5,"E",D312=6,"F",D312=7,"G",D312=8,"H", D312=9, "I", D312=10, "J", D312=11, "K", D312=12, "L")</f>
        <v>J</v>
      </c>
      <c r="O312" t="str" cm="1">
        <f t="array" ref="O312">_xlfn.IFS(Table13[[#This Row],[FacilityType]]="Approach control", "2", Table13[[#This Row],[FacilityType]]="Tower and Approach Control", "3", Table13[[#This Row],[FacilityType]]="Combined Control Facility", "6", Table13[[#This Row],[FacilityType]]="Tower", "7", Table13[[#This Row],[FacilityType]]="Enroute Center", "8")</f>
        <v>8</v>
      </c>
      <c r="P312" t="str" cm="1">
        <f t="array" ref="P312">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ANM</v>
      </c>
    </row>
    <row r="313" spans="1:16" x14ac:dyDescent="0.25">
      <c r="A313" t="s">
        <v>388</v>
      </c>
      <c r="B313" t="s">
        <v>453</v>
      </c>
      <c r="C313" t="s">
        <v>220</v>
      </c>
      <c r="D313" s="1">
        <v>9</v>
      </c>
      <c r="E313" s="1" t="s">
        <v>978</v>
      </c>
      <c r="F313" s="1" t="s">
        <v>762</v>
      </c>
      <c r="G313" t="str">
        <f>HYPERLINK("https://ksn2.faa.gov/ajg/ajg-r/_layouts/userdisp.aspx?ID=2","Southern")</f>
        <v>Southern</v>
      </c>
      <c r="I313" t="s">
        <v>21</v>
      </c>
      <c r="J313" t="s">
        <v>193</v>
      </c>
      <c r="K313" t="str">
        <f>HYPERLINK("https://ksn2.faa.gov/ajg/ajg-r/_layouts/userdisp.aspx?ID=2","Southern Regional Human Resource Services Division")</f>
        <v>Southern Regional Human Resource Services Division</v>
      </c>
      <c r="N313" t="str" cm="1">
        <f t="array" ref="N313">_xlfn.IFS(D313=4,"D",D313=5,"E",D313=6,"F",D313=7,"G",D313=8,"H", D313=9, "I", D313=10, "J", D313=11, "K", D313=12, "L")</f>
        <v>I</v>
      </c>
      <c r="O313" t="str" cm="1">
        <f t="array" ref="O313">_xlfn.IFS(Table13[[#This Row],[FacilityType]]="Approach control", "2", Table13[[#This Row],[FacilityType]]="Tower and Approach Control", "3", Table13[[#This Row],[FacilityType]]="Combined Control Facility", "6", Table13[[#This Row],[FacilityType]]="Tower", "7", Table13[[#This Row],[FacilityType]]="Enroute Center", "8")</f>
        <v>6</v>
      </c>
      <c r="P313" t="str" cm="1">
        <f t="array" ref="P313">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14" spans="1:16" x14ac:dyDescent="0.25">
      <c r="A314" t="s">
        <v>20</v>
      </c>
      <c r="B314" t="s">
        <v>454</v>
      </c>
      <c r="C314" t="s">
        <v>432</v>
      </c>
      <c r="D314" s="1">
        <v>12</v>
      </c>
      <c r="E314" s="1" t="s">
        <v>976</v>
      </c>
      <c r="F314" s="1" t="s">
        <v>765</v>
      </c>
      <c r="G314" t="str">
        <f>HYPERLINK("https://ksn2.faa.gov/ajg/ajg-r/_layouts/userdisp.aspx?ID=2","Southern")</f>
        <v>Southern</v>
      </c>
      <c r="I314" t="s">
        <v>21</v>
      </c>
      <c r="J314" t="s">
        <v>22</v>
      </c>
      <c r="K314" t="str">
        <f>HYPERLINK("https://ksn2.faa.gov/ajg/ajg-r/_layouts/userdisp.aspx?ID=2","Southern Regional Human Resource Services Division")</f>
        <v>Southern Regional Human Resource Services Division</v>
      </c>
      <c r="N314" t="str" cm="1">
        <f t="array" ref="N314">_xlfn.IFS(D314=4,"D",D314=5,"E",D314=6,"F",D314=7,"G",D314=8,"H", D314=9, "I", D314=10, "J", D314=11, "K", D314=12, "L")</f>
        <v>L</v>
      </c>
      <c r="O314" t="str" cm="1">
        <f t="array" ref="O314">_xlfn.IFS(Table13[[#This Row],[FacilityType]]="Approach control", "2", Table13[[#This Row],[FacilityType]]="Tower and Approach Control", "3", Table13[[#This Row],[FacilityType]]="Combined Control Facility", "6", Table13[[#This Row],[FacilityType]]="Tower", "7", Table13[[#This Row],[FacilityType]]="Enroute Center", "8")</f>
        <v>8</v>
      </c>
      <c r="P314" t="str" cm="1">
        <f t="array" ref="P314">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ASO</v>
      </c>
    </row>
    <row r="315" spans="1:16" x14ac:dyDescent="0.25">
      <c r="A315" t="s">
        <v>455</v>
      </c>
      <c r="B315" t="s">
        <v>456</v>
      </c>
      <c r="C315" t="s">
        <v>220</v>
      </c>
      <c r="D315" s="1">
        <v>8</v>
      </c>
      <c r="E315" s="1" t="s">
        <v>977</v>
      </c>
      <c r="F315" s="1" t="s">
        <v>805</v>
      </c>
      <c r="G315" t="str">
        <f>HYPERLINK("https://ksn2.faa.gov/ajg/ajg-r/_layouts/userdisp.aspx?ID=8","Western Pacific")</f>
        <v>Western Pacific</v>
      </c>
      <c r="I315" t="s">
        <v>15</v>
      </c>
      <c r="J315" t="s">
        <v>221</v>
      </c>
      <c r="K315" t="str">
        <f>HYPERLINK("https://ksn2.faa.gov/ajg/ajg-r/_layouts/userdisp.aspx?ID=8","Western Pacific Regional Human Resource Services Division")</f>
        <v>Western Pacific Regional Human Resource Services Division</v>
      </c>
      <c r="N315" t="str" cm="1">
        <f t="array" ref="N315">_xlfn.IFS(D315=4,"D",D315=5,"E",D315=6,"F",D315=7,"G",D315=8,"H", D315=9, "I", D315=10, "J", D315=11, "K", D315=12, "L")</f>
        <v>H</v>
      </c>
      <c r="O315" t="str" cm="1">
        <f t="array" ref="O315">_xlfn.IFS(Table13[[#This Row],[FacilityType]]="Approach control", "2", Table13[[#This Row],[FacilityType]]="Tower and Approach Control", "3", Table13[[#This Row],[FacilityType]]="Combined Control Facility", "6", Table13[[#This Row],[FacilityType]]="Tower", "7", Table13[[#This Row],[FacilityType]]="Enroute Center", "8")</f>
        <v>6</v>
      </c>
      <c r="P315" t="str" cm="1">
        <f t="array" ref="P315">_xlfn.IFS(Table13[[#This Row],[RegionID]]="Northwest Mountain", "ANM", Table13[[#This Row],[RegionID]]="Central", "ACE", Table13[[#This Row],[RegionID]]="Great Lakes", "AGL", Table13[[#This Row],[RegionID]]="Eastern", "AEA", Table13[[#This Row],[RegionID]]="New England", "ANE", Table13[[#This Row],[RegionID]]="Southern", "ASO", Table13[[#This Row],[RegionID]]="Southwest", "ASW", Table13[[#This Row],[RegionID]]="Western Pacific", "AWP", Table13[[#This Row],[RegionID]]="Alaskan", "AAL")</f>
        <v>AWP</v>
      </c>
    </row>
  </sheetData>
  <sheetProtection sheet="1" objects="1" scenarios="1"/>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5"/>
  <sheetViews>
    <sheetView workbookViewId="0">
      <selection activeCell="D177" sqref="D177"/>
    </sheetView>
  </sheetViews>
  <sheetFormatPr defaultRowHeight="15" x14ac:dyDescent="0.25"/>
  <cols>
    <col min="1" max="1" width="11.28515625" customWidth="1"/>
    <col min="2" max="2" width="35" customWidth="1"/>
    <col min="3" max="3" width="27.85546875" customWidth="1"/>
    <col min="4" max="6" width="14.140625" style="1" customWidth="1"/>
    <col min="7" max="7" width="25.28515625" customWidth="1"/>
    <col min="8" max="8" width="17.42578125" customWidth="1"/>
    <col min="9" max="9" width="13.7109375" customWidth="1"/>
    <col min="10" max="10" width="9.42578125" customWidth="1"/>
    <col min="11" max="11" width="26.28515625" customWidth="1"/>
    <col min="12" max="12" width="20.5703125" customWidth="1"/>
    <col min="13" max="13" width="21.85546875" customWidth="1"/>
    <col min="14" max="14" width="18.5703125" customWidth="1"/>
    <col min="15" max="15" width="13.5703125" customWidth="1"/>
    <col min="16" max="16" width="11.85546875" customWidth="1"/>
  </cols>
  <sheetData>
    <row r="1" spans="1:16" ht="17.25" customHeight="1" x14ac:dyDescent="0.25">
      <c r="A1" t="s">
        <v>0</v>
      </c>
      <c r="B1" t="s">
        <v>1</v>
      </c>
      <c r="C1" t="s">
        <v>2</v>
      </c>
      <c r="D1" s="1" t="s">
        <v>3</v>
      </c>
      <c r="E1" s="1" t="s">
        <v>826</v>
      </c>
      <c r="F1" s="1" t="s">
        <v>752</v>
      </c>
      <c r="G1" t="s">
        <v>7</v>
      </c>
      <c r="H1" t="s">
        <v>4</v>
      </c>
      <c r="I1" t="s">
        <v>5</v>
      </c>
      <c r="J1" t="s">
        <v>6</v>
      </c>
      <c r="K1" t="s">
        <v>8</v>
      </c>
      <c r="L1" t="s">
        <v>9</v>
      </c>
      <c r="M1" t="s">
        <v>10</v>
      </c>
      <c r="N1" t="s">
        <v>457</v>
      </c>
      <c r="O1" t="s">
        <v>750</v>
      </c>
      <c r="P1" t="s">
        <v>751</v>
      </c>
    </row>
    <row r="2" spans="1:16" ht="17.25" customHeight="1" x14ac:dyDescent="0.25">
      <c r="P2" s="17"/>
    </row>
    <row r="3" spans="1:16" ht="13.5" customHeight="1" x14ac:dyDescent="0.25">
      <c r="A3" t="s">
        <v>11</v>
      </c>
      <c r="B3" t="s">
        <v>12</v>
      </c>
      <c r="C3" t="s">
        <v>13</v>
      </c>
      <c r="D3" s="1">
        <v>8</v>
      </c>
      <c r="E3" s="1" t="s">
        <v>827</v>
      </c>
      <c r="F3" s="1" t="s">
        <v>763</v>
      </c>
      <c r="G3" t="s">
        <v>1223</v>
      </c>
      <c r="H3" t="s">
        <v>14</v>
      </c>
      <c r="I3" t="s">
        <v>15</v>
      </c>
      <c r="J3" t="s">
        <v>16</v>
      </c>
      <c r="K3" t="str">
        <f>HYPERLINK("https://ksn2.faa.gov/ajg/ajg-r/_layouts/userdisp.aspx?ID=7","Northwest Mountain Regional Human Resource Services Division")</f>
        <v>Northwest Mountain Regional Human Resource Services Division</v>
      </c>
      <c r="L3" t="s">
        <v>17</v>
      </c>
      <c r="N3" t="str" cm="1">
        <f t="array" ref="N3">_xlfn.IFS(D3=4,"D",D3=5,"E",D3=6,"F",D3=7,"G",D3=8,"H", D3=9, "I", D3=10, "J", D3=11, "K", D3=12, "L")</f>
        <v>H</v>
      </c>
      <c r="O3" t="str" cm="1">
        <f t="array" ref="O3">_xlfn.IFS(Table1[[#This Row],[FacilityType]]="Approach control", "2", Table1[[#This Row],[FacilityType]]="Tower and Approach Control", "3", Table1[[#This Row],[FacilityType]]="Combined Control Facility", "6", Table1[[#This Row],[FacilityType]]="Tower", "7", Table1[[#This Row],[FacilityType]]="Enroute Center", "8")</f>
        <v>2</v>
      </c>
      <c r="P3" t="str" cm="1">
        <f t="array" ref="P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4" spans="1:16" x14ac:dyDescent="0.25">
      <c r="A4" t="s">
        <v>18</v>
      </c>
      <c r="B4" t="s">
        <v>19</v>
      </c>
      <c r="C4" t="s">
        <v>13</v>
      </c>
      <c r="D4" s="1">
        <v>12</v>
      </c>
      <c r="E4" s="1" t="s">
        <v>834</v>
      </c>
      <c r="F4" s="1" t="s">
        <v>765</v>
      </c>
      <c r="G4" t="str">
        <f>HYPERLINK("https://ksn2.faa.gov/ajg/ajg-r/_layouts/userdisp.aspx?ID=2","Southern")</f>
        <v>Southern</v>
      </c>
      <c r="H4" t="s">
        <v>20</v>
      </c>
      <c r="I4" t="s">
        <v>21</v>
      </c>
      <c r="J4" t="s">
        <v>22</v>
      </c>
      <c r="K4" t="str">
        <f>HYPERLINK("https://ksn2.faa.gov/ajg/ajg-r/_layouts/userdisp.aspx?ID=2","Southern Regional Human Resource Services Division")</f>
        <v>Southern Regional Human Resource Services Division</v>
      </c>
      <c r="L4" t="s">
        <v>17</v>
      </c>
      <c r="N4" t="str" cm="1">
        <f t="array" ref="N4">_xlfn.IFS(D4=4,"D",D4=5,"E",D4=6,"F",D4=7,"G",D4=8,"H", D4=9, "I", D4=10, "J", D4=11, "K", D4=12, "L")</f>
        <v>L</v>
      </c>
      <c r="O4" t="str" cm="1">
        <f t="array" ref="O4">_xlfn.IFS(Table1[[#This Row],[FacilityType]]="Approach control", "2", Table1[[#This Row],[FacilityType]]="Tower and Approach Control", "3", Table1[[#This Row],[FacilityType]]="Combined Control Facility", "6", Table1[[#This Row],[FacilityType]]="Tower", "7", Table1[[#This Row],[FacilityType]]="Enroute Center", "8")</f>
        <v>2</v>
      </c>
      <c r="P4" t="str" cm="1">
        <f t="array" ref="P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 spans="1:16" x14ac:dyDescent="0.25">
      <c r="A5" t="s">
        <v>23</v>
      </c>
      <c r="B5" t="s">
        <v>24</v>
      </c>
      <c r="C5" t="s">
        <v>13</v>
      </c>
      <c r="D5" s="1">
        <v>11</v>
      </c>
      <c r="E5" s="1" t="s">
        <v>835</v>
      </c>
      <c r="F5" s="1" t="s">
        <v>785</v>
      </c>
      <c r="G5" t="str">
        <f>HYPERLINK("https://ksn2.faa.gov/ajg/ajg-r/_layouts/userdisp.aspx?ID=3","New England")</f>
        <v>New England</v>
      </c>
      <c r="H5" t="s">
        <v>25</v>
      </c>
      <c r="I5" t="s">
        <v>21</v>
      </c>
      <c r="J5" t="s">
        <v>26</v>
      </c>
      <c r="K5" t="str">
        <f>HYPERLINK("https://ksn2.faa.gov/ajg/ajg-r/_layouts/userdisp.aspx?ID=3","New England Regional Human Resource Services Division")</f>
        <v>New England Regional Human Resource Services Division</v>
      </c>
      <c r="L5" t="s">
        <v>17</v>
      </c>
      <c r="N5" t="str" cm="1">
        <f t="array" ref="N5">_xlfn.IFS(D5=4,"D",D5=5,"E",D5=6,"F",D5=7,"G",D5=8,"H", D5=9, "I", D5=10, "J", D5=11, "K", D5=12, "L")</f>
        <v>K</v>
      </c>
      <c r="O5" t="str" cm="1">
        <f t="array" ref="O5">_xlfn.IFS(Table1[[#This Row],[FacilityType]]="Approach control", "2", Table1[[#This Row],[FacilityType]]="Tower and Approach Control", "3", Table1[[#This Row],[FacilityType]]="Combined Control Facility", "6", Table1[[#This Row],[FacilityType]]="Tower", "7", Table1[[#This Row],[FacilityType]]="Enroute Center", "8")</f>
        <v>2</v>
      </c>
      <c r="P5" t="str" cm="1">
        <f t="array" ref="P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6" spans="1:16" x14ac:dyDescent="0.25">
      <c r="A6" t="s">
        <v>27</v>
      </c>
      <c r="B6" t="s">
        <v>458</v>
      </c>
      <c r="C6" t="s">
        <v>28</v>
      </c>
      <c r="D6" s="1">
        <v>7</v>
      </c>
      <c r="E6" s="1" t="s">
        <v>851</v>
      </c>
      <c r="F6" s="1" t="s">
        <v>760</v>
      </c>
      <c r="G6" t="str">
        <f>HYPERLINK("https://ksn2.faa.gov/ajg/ajg-r/_layouts/userdisp.aspx?ID=4","Eastern")</f>
        <v>Eastern</v>
      </c>
      <c r="H6" t="s">
        <v>29</v>
      </c>
      <c r="I6" t="s">
        <v>21</v>
      </c>
      <c r="J6" t="s">
        <v>30</v>
      </c>
      <c r="K6" t="str">
        <f>HYPERLINK("https://ksn2.faa.gov/ajg/ajg-r/_layouts/userdisp.aspx?ID=4","Eastern Regional Human Resource Services Division")</f>
        <v>Eastern Regional Human Resource Services Division</v>
      </c>
      <c r="L6" t="s">
        <v>17</v>
      </c>
      <c r="N6" t="str" cm="1">
        <f t="array" ref="N6">_xlfn.IFS(D6=4,"D",D6=5,"E",D6=6,"F",D6=7,"G",D6=8,"H", D6=9, "I", D6=10, "J", D6=11, "K", D6=12, "L")</f>
        <v>G</v>
      </c>
      <c r="O6" t="str" cm="1">
        <f t="array" ref="O6">_xlfn.IFS(Table1[[#This Row],[FacilityType]]="Approach control", "2", Table1[[#This Row],[FacilityType]]="Tower and Approach Control", "3", Table1[[#This Row],[FacilityType]]="Combined Control Facility", "6", Table1[[#This Row],[FacilityType]]="Tower", "7", Table1[[#This Row],[FacilityType]]="Enroute Center", "8")</f>
        <v>3</v>
      </c>
      <c r="P6" t="str" cm="1">
        <f t="array" ref="P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7" spans="1:16" x14ac:dyDescent="0.25">
      <c r="A7" t="s">
        <v>31</v>
      </c>
      <c r="B7" t="s">
        <v>459</v>
      </c>
      <c r="C7" t="s">
        <v>28</v>
      </c>
      <c r="D7" s="1">
        <v>6</v>
      </c>
      <c r="E7" s="1" t="s">
        <v>852</v>
      </c>
      <c r="F7" s="1" t="s">
        <v>759</v>
      </c>
      <c r="G7" t="str">
        <f>HYPERLINK("https://ksn2.faa.gov/ajg/ajg-r/_layouts/userdisp.aspx?ID=5","Southwest")</f>
        <v>Southwest</v>
      </c>
      <c r="H7" t="s">
        <v>32</v>
      </c>
      <c r="I7" t="s">
        <v>33</v>
      </c>
      <c r="J7" t="s">
        <v>34</v>
      </c>
      <c r="K7" t="str">
        <f>HYPERLINK("https://ksn2.faa.gov/ajg/ajg-r/_layouts/userdisp.aspx?ID=5","Southwest Regional Human Resource Services Division")</f>
        <v>Southwest Regional Human Resource Services Division</v>
      </c>
      <c r="L7" t="s">
        <v>17</v>
      </c>
      <c r="N7" t="str" cm="1">
        <f t="array" ref="N7">_xlfn.IFS(D7=4,"D",D7=5,"E",D7=6,"F",D7=7,"G",D7=8,"H", D7=9, "I", D7=10, "J", D7=11, "K", D7=12, "L")</f>
        <v>F</v>
      </c>
      <c r="O7" t="str" cm="1">
        <f t="array" ref="O7">_xlfn.IFS(Table1[[#This Row],[FacilityType]]="Approach control", "2", Table1[[#This Row],[FacilityType]]="Tower and Approach Control", "3", Table1[[#This Row],[FacilityType]]="Combined Control Facility", "6", Table1[[#This Row],[FacilityType]]="Tower", "7", Table1[[#This Row],[FacilityType]]="Enroute Center", "8")</f>
        <v>3</v>
      </c>
      <c r="P7" t="str" cm="1">
        <f t="array" ref="P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8" spans="1:16" x14ac:dyDescent="0.25">
      <c r="A8" t="s">
        <v>35</v>
      </c>
      <c r="B8" t="s">
        <v>460</v>
      </c>
      <c r="C8" t="s">
        <v>28</v>
      </c>
      <c r="D8" s="1">
        <v>8</v>
      </c>
      <c r="E8" s="1" t="s">
        <v>37</v>
      </c>
      <c r="F8" s="1" t="s">
        <v>790</v>
      </c>
      <c r="G8" t="str">
        <f>HYPERLINK("https://ksn2.faa.gov/ajg/ajg-r/_layouts/userdisp.aspx?ID=8","Western Pacific")</f>
        <v>Western Pacific</v>
      </c>
      <c r="H8" t="s">
        <v>36</v>
      </c>
      <c r="I8" t="s">
        <v>33</v>
      </c>
      <c r="J8" t="s">
        <v>37</v>
      </c>
      <c r="K8" t="str">
        <f>HYPERLINK("https://ksn2.faa.gov/ajg/ajg-r/_layouts/userdisp.aspx?ID=8","Western Pacific Regional Human Resource Services Division")</f>
        <v>Western Pacific Regional Human Resource Services Division</v>
      </c>
      <c r="L8" t="s">
        <v>17</v>
      </c>
      <c r="N8" t="str" cm="1">
        <f t="array" ref="N8">_xlfn.IFS(D8=4,"D",D8=5,"E",D8=6,"F",D8=7,"G",D8=8,"H", D8=9, "I", D8=10, "J", D8=11, "K", D8=12, "L")</f>
        <v>H</v>
      </c>
      <c r="O8" t="str" cm="1">
        <f t="array" ref="O8">_xlfn.IFS(Table1[[#This Row],[FacilityType]]="Approach control", "2", Table1[[#This Row],[FacilityType]]="Tower and Approach Control", "3", Table1[[#This Row],[FacilityType]]="Combined Control Facility", "6", Table1[[#This Row],[FacilityType]]="Tower", "7", Table1[[#This Row],[FacilityType]]="Enroute Center", "8")</f>
        <v>3</v>
      </c>
      <c r="P8" t="str" cm="1">
        <f t="array" ref="P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 spans="1:16" x14ac:dyDescent="0.25">
      <c r="A9" t="s">
        <v>38</v>
      </c>
      <c r="B9" t="s">
        <v>461</v>
      </c>
      <c r="C9" t="s">
        <v>39</v>
      </c>
      <c r="D9" s="1">
        <v>5</v>
      </c>
      <c r="E9" s="1" t="s">
        <v>980</v>
      </c>
      <c r="F9" s="1" t="s">
        <v>753</v>
      </c>
      <c r="G9" t="str">
        <f>HYPERLINK("https://ksn2.faa.gov/ajg/ajg-r/_layouts/userdisp.aspx?ID=3","New England")</f>
        <v>New England</v>
      </c>
      <c r="H9" t="s">
        <v>25</v>
      </c>
      <c r="I9" t="s">
        <v>21</v>
      </c>
      <c r="J9" t="s">
        <v>26</v>
      </c>
      <c r="K9" t="str">
        <f>HYPERLINK("https://ksn2.faa.gov/ajg/ajg-r/_layouts/userdisp.aspx?ID=3","New England Regional Human Resource Services Division")</f>
        <v>New England Regional Human Resource Services Division</v>
      </c>
      <c r="L9" t="s">
        <v>40</v>
      </c>
      <c r="N9" t="str" cm="1">
        <f t="array" ref="N9">_xlfn.IFS(D9=4,"D",D9=5,"E",D9=6,"F",D9=7,"G",D9=8,"H", D9=9, "I", D9=10, "J", D9=11, "K", D9=12, "L")</f>
        <v>E</v>
      </c>
      <c r="O9" t="str" cm="1">
        <f t="array" ref="O9">_xlfn.IFS(Table1[[#This Row],[FacilityType]]="Approach control", "2", Table1[[#This Row],[FacilityType]]="Tower and Approach Control", "3", Table1[[#This Row],[FacilityType]]="Combined Control Facility", "6", Table1[[#This Row],[FacilityType]]="Tower", "7", Table1[[#This Row],[FacilityType]]="Enroute Center", "8")</f>
        <v>7</v>
      </c>
      <c r="P9" t="str" cm="1">
        <f t="array" ref="P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10" spans="1:16" x14ac:dyDescent="0.25">
      <c r="A10" t="s">
        <v>41</v>
      </c>
      <c r="B10" t="s">
        <v>462</v>
      </c>
      <c r="C10" t="s">
        <v>28</v>
      </c>
      <c r="D10" s="1">
        <v>6</v>
      </c>
      <c r="E10" s="1" t="s">
        <v>853</v>
      </c>
      <c r="F10" s="1" t="s">
        <v>759</v>
      </c>
      <c r="G10" t="str">
        <f>HYPERLINK("https://ksn2.faa.gov/ajg/ajg-r/_layouts/userdisp.aspx?ID=5","Southwest")</f>
        <v>Southwest</v>
      </c>
      <c r="H10" t="s">
        <v>32</v>
      </c>
      <c r="I10" t="s">
        <v>33</v>
      </c>
      <c r="J10" t="s">
        <v>34</v>
      </c>
      <c r="K10" t="str">
        <f>HYPERLINK("https://ksn2.faa.gov/ajg/ajg-r/_layouts/userdisp.aspx?ID=5","Southwest Regional Human Resource Services Division")</f>
        <v>Southwest Regional Human Resource Services Division</v>
      </c>
      <c r="L10" t="s">
        <v>42</v>
      </c>
      <c r="N10" t="str" cm="1">
        <f t="array" ref="N10">_xlfn.IFS(D10=4,"D",D10=5,"E",D10=6,"F",D10=7,"G",D10=8,"H", D10=9, "I", D10=10, "J", D10=11, "K", D10=12, "L")</f>
        <v>F</v>
      </c>
      <c r="O10" t="str" cm="1">
        <f t="array" ref="O10">_xlfn.IFS(Table1[[#This Row],[FacilityType]]="Approach control", "2", Table1[[#This Row],[FacilityType]]="Tower and Approach Control", "3", Table1[[#This Row],[FacilityType]]="Combined Control Facility", "6", Table1[[#This Row],[FacilityType]]="Tower", "7", Table1[[#This Row],[FacilityType]]="Enroute Center", "8")</f>
        <v>3</v>
      </c>
      <c r="P10" t="str" cm="1">
        <f t="array" ref="P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1" spans="1:16" x14ac:dyDescent="0.25">
      <c r="A11" t="s">
        <v>43</v>
      </c>
      <c r="B11" t="s">
        <v>463</v>
      </c>
      <c r="C11" t="s">
        <v>28</v>
      </c>
      <c r="D11" s="1">
        <v>6</v>
      </c>
      <c r="E11" s="1" t="s">
        <v>912</v>
      </c>
      <c r="F11" s="1" t="s">
        <v>773</v>
      </c>
      <c r="G11" t="str">
        <f>HYPERLINK("https://ksn2.faa.gov/ajg/ajg-r/_layouts/userdisp.aspx?ID=4","Eastern")</f>
        <v>Eastern</v>
      </c>
      <c r="H11" t="s">
        <v>44</v>
      </c>
      <c r="I11" t="s">
        <v>21</v>
      </c>
      <c r="J11" t="s">
        <v>45</v>
      </c>
      <c r="K11" t="str">
        <f>HYPERLINK("https://ksn2.faa.gov/ajg/ajg-r/_layouts/userdisp.aspx?ID=4","Eastern Regional Human Resource Services Division")</f>
        <v>Eastern Regional Human Resource Services Division</v>
      </c>
      <c r="L11" t="s">
        <v>17</v>
      </c>
      <c r="N11" t="str" cm="1">
        <f t="array" ref="N11">_xlfn.IFS(D11=4,"D",D11=5,"E",D11=6,"F",D11=7,"G",D11=8,"H", D11=9, "I", D11=10, "J", D11=11, "K", D11=12, "L")</f>
        <v>F</v>
      </c>
      <c r="O11" t="str" cm="1">
        <f t="array" ref="O11">_xlfn.IFS(Table1[[#This Row],[FacilityType]]="Approach control", "2", Table1[[#This Row],[FacilityType]]="Tower and Approach Control", "3", Table1[[#This Row],[FacilityType]]="Combined Control Facility", "6", Table1[[#This Row],[FacilityType]]="Tower", "7", Table1[[#This Row],[FacilityType]]="Enroute Center", "8")</f>
        <v>3</v>
      </c>
      <c r="P11" t="str" cm="1">
        <f t="array" ref="P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2" spans="1:16" x14ac:dyDescent="0.25">
      <c r="A12" t="s">
        <v>46</v>
      </c>
      <c r="B12" t="s">
        <v>464</v>
      </c>
      <c r="C12" t="s">
        <v>39</v>
      </c>
      <c r="D12" s="1">
        <v>6</v>
      </c>
      <c r="E12" s="1" t="s">
        <v>981</v>
      </c>
      <c r="F12" s="1" t="s">
        <v>759</v>
      </c>
      <c r="G12" t="str">
        <f>HYPERLINK("https://ksn2.faa.gov/ajg/ajg-r/_layouts/userdisp.aspx?ID=5","Southwest")</f>
        <v>Southwest</v>
      </c>
      <c r="H12" t="s">
        <v>32</v>
      </c>
      <c r="I12" t="s">
        <v>33</v>
      </c>
      <c r="J12" t="s">
        <v>34</v>
      </c>
      <c r="K12" t="str">
        <f>HYPERLINK("https://ksn2.faa.gov/ajg/ajg-r/_layouts/userdisp.aspx?ID=5","Southwest Regional Human Resource Services Division")</f>
        <v>Southwest Regional Human Resource Services Division</v>
      </c>
      <c r="L12" t="s">
        <v>47</v>
      </c>
      <c r="N12" t="str" cm="1">
        <f t="array" ref="N12">_xlfn.IFS(D12=4,"D",D12=5,"E",D12=6,"F",D12=7,"G",D12=8,"H", D12=9, "I", D12=10, "J", D12=11, "K", D12=12, "L")</f>
        <v>F</v>
      </c>
      <c r="O12" t="str" cm="1">
        <f t="array" ref="O12">_xlfn.IFS(Table1[[#This Row],[FacilityType]]="Approach control", "2", Table1[[#This Row],[FacilityType]]="Tower and Approach Control", "3", Table1[[#This Row],[FacilityType]]="Combined Control Facility", "6", Table1[[#This Row],[FacilityType]]="Tower", "7", Table1[[#This Row],[FacilityType]]="Enroute Center", "8")</f>
        <v>7</v>
      </c>
      <c r="P12" t="str" cm="1">
        <f t="array" ref="P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 spans="1:16" x14ac:dyDescent="0.25">
      <c r="A13" t="s">
        <v>48</v>
      </c>
      <c r="B13" t="s">
        <v>465</v>
      </c>
      <c r="C13" t="s">
        <v>39</v>
      </c>
      <c r="D13" s="1">
        <v>5</v>
      </c>
      <c r="E13" s="1" t="s">
        <v>1019</v>
      </c>
      <c r="F13" s="1" t="s">
        <v>758</v>
      </c>
      <c r="G13" t="str">
        <f>HYPERLINK("https://ksn2.faa.gov/ajg/ajg-r/_layouts/userdisp.aspx?ID=4","Eastern")</f>
        <v>Eastern</v>
      </c>
      <c r="H13" t="s">
        <v>44</v>
      </c>
      <c r="I13" t="s">
        <v>21</v>
      </c>
      <c r="J13" t="s">
        <v>45</v>
      </c>
      <c r="K13" t="str">
        <f>HYPERLINK("https://ksn2.faa.gov/ajg/ajg-r/_layouts/userdisp.aspx?ID=4","Eastern Regional Human Resource Services Division")</f>
        <v>Eastern Regional Human Resource Services Division</v>
      </c>
      <c r="L13" t="s">
        <v>17</v>
      </c>
      <c r="N13" t="str" cm="1">
        <f t="array" ref="N13">_xlfn.IFS(D13=4,"D",D13=5,"E",D13=6,"F",D13=7,"G",D13=8,"H", D13=9, "I", D13=10, "J", D13=11, "K", D13=12, "L")</f>
        <v>E</v>
      </c>
      <c r="O13" t="str" cm="1">
        <f t="array" ref="O13">_xlfn.IFS(Table1[[#This Row],[FacilityType]]="Approach control", "2", Table1[[#This Row],[FacilityType]]="Tower and Approach Control", "3", Table1[[#This Row],[FacilityType]]="Combined Control Facility", "6", Table1[[#This Row],[FacilityType]]="Tower", "7", Table1[[#This Row],[FacilityType]]="Enroute Center", "8")</f>
        <v>7</v>
      </c>
      <c r="P13" t="str" cm="1">
        <f t="array" ref="P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4" spans="1:16" x14ac:dyDescent="0.25">
      <c r="A14" t="s">
        <v>49</v>
      </c>
      <c r="B14" t="s">
        <v>466</v>
      </c>
      <c r="C14" t="s">
        <v>39</v>
      </c>
      <c r="D14" s="1">
        <v>6</v>
      </c>
      <c r="E14" s="1" t="s">
        <v>34</v>
      </c>
      <c r="F14" s="1" t="s">
        <v>759</v>
      </c>
      <c r="G14" t="str">
        <f>HYPERLINK("https://ksn2.faa.gov/ajg/ajg-r/_layouts/userdisp.aspx?ID=5","Southwest")</f>
        <v>Southwest</v>
      </c>
      <c r="H14" t="s">
        <v>32</v>
      </c>
      <c r="I14" t="s">
        <v>33</v>
      </c>
      <c r="J14" t="s">
        <v>34</v>
      </c>
      <c r="K14" t="str">
        <f>HYPERLINK("https://ksn2.faa.gov/ajg/ajg-r/_layouts/userdisp.aspx?ID=5","Southwest Regional Human Resource Services Division")</f>
        <v>Southwest Regional Human Resource Services Division</v>
      </c>
      <c r="L14" t="s">
        <v>17</v>
      </c>
      <c r="N14" t="str" cm="1">
        <f t="array" ref="N14">_xlfn.IFS(D14=4,"D",D14=5,"E",D14=6,"F",D14=7,"G",D14=8,"H", D14=9, "I", D14=10, "J", D14=11, "K", D14=12, "L")</f>
        <v>F</v>
      </c>
      <c r="O14" t="str" cm="1">
        <f t="array" ref="O14">_xlfn.IFS(Table1[[#This Row],[FacilityType]]="Approach control", "2", Table1[[#This Row],[FacilityType]]="Tower and Approach Control", "3", Table1[[#This Row],[FacilityType]]="Combined Control Facility", "6", Table1[[#This Row],[FacilityType]]="Tower", "7", Table1[[#This Row],[FacilityType]]="Enroute Center", "8")</f>
        <v>7</v>
      </c>
      <c r="P14" t="str" cm="1">
        <f t="array" ref="P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 spans="1:16" x14ac:dyDescent="0.25">
      <c r="A15" t="s">
        <v>50</v>
      </c>
      <c r="B15" t="s">
        <v>467</v>
      </c>
      <c r="C15" t="s">
        <v>39</v>
      </c>
      <c r="D15" s="1">
        <v>4</v>
      </c>
      <c r="E15" s="1" t="s">
        <v>1020</v>
      </c>
      <c r="F15" s="1" t="s">
        <v>760</v>
      </c>
      <c r="G15" t="str">
        <f>HYPERLINK("https://ksn2.faa.gov/ajg/ajg-r/_layouts/userdisp.aspx?ID=4","Eastern")</f>
        <v>Eastern</v>
      </c>
      <c r="H15" t="s">
        <v>51</v>
      </c>
      <c r="I15" t="s">
        <v>33</v>
      </c>
      <c r="J15" t="s">
        <v>52</v>
      </c>
      <c r="K15" t="str">
        <f>HYPERLINK("https://ksn2.faa.gov/ajg/ajg-r/_layouts/userdisp.aspx?ID=4","Eastern Regional Human Resource Services Division")</f>
        <v>Eastern Regional Human Resource Services Division</v>
      </c>
      <c r="L15" t="s">
        <v>17</v>
      </c>
      <c r="N15" t="str" cm="1">
        <f t="array" ref="N15">_xlfn.IFS(D15=4,"D",D15=5,"E",D15=6,"F",D15=7,"G",D15=8,"H", D15=9, "I", D15=10, "J", D15=11, "K", D15=12, "L")</f>
        <v>D</v>
      </c>
      <c r="O15" t="str" cm="1">
        <f t="array" ref="O15">_xlfn.IFS(Table1[[#This Row],[FacilityType]]="Approach control", "2", Table1[[#This Row],[FacilityType]]="Tower and Approach Control", "3", Table1[[#This Row],[FacilityType]]="Combined Control Facility", "6", Table1[[#This Row],[FacilityType]]="Tower", "7", Table1[[#This Row],[FacilityType]]="Enroute Center", "8")</f>
        <v>7</v>
      </c>
      <c r="P15" t="str" cm="1">
        <f t="array" ref="P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6" spans="1:16" x14ac:dyDescent="0.25">
      <c r="A16" t="s">
        <v>53</v>
      </c>
      <c r="B16" t="s">
        <v>468</v>
      </c>
      <c r="C16" t="s">
        <v>28</v>
      </c>
      <c r="D16" s="1">
        <v>5</v>
      </c>
      <c r="E16" s="1" t="s">
        <v>854</v>
      </c>
      <c r="F16" s="1" t="s">
        <v>765</v>
      </c>
      <c r="G16" t="str">
        <f>HYPERLINK("https://ksn2.faa.gov/ajg/ajg-r/_layouts/userdisp.aspx?ID=2","Southern")</f>
        <v>Southern</v>
      </c>
      <c r="H16" t="s">
        <v>20</v>
      </c>
      <c r="I16" t="s">
        <v>21</v>
      </c>
      <c r="J16" t="s">
        <v>22</v>
      </c>
      <c r="K16" t="str">
        <f>HYPERLINK("https://ksn2.faa.gov/ajg/ajg-r/_layouts/userdisp.aspx?ID=2","Southern Regional Human Resource Services Division")</f>
        <v>Southern Regional Human Resource Services Division</v>
      </c>
      <c r="L16" t="s">
        <v>54</v>
      </c>
      <c r="N16" t="str" cm="1">
        <f t="array" ref="N16">_xlfn.IFS(D16=4,"D",D16=5,"E",D16=6,"F",D16=7,"G",D16=8,"H", D16=9, "I", D16=10, "J", D16=11, "K", D16=12, "L")</f>
        <v>E</v>
      </c>
      <c r="O16" t="str" cm="1">
        <f t="array" ref="O16">_xlfn.IFS(Table1[[#This Row],[FacilityType]]="Approach control", "2", Table1[[#This Row],[FacilityType]]="Tower and Approach Control", "3", Table1[[#This Row],[FacilityType]]="Combined Control Facility", "6", Table1[[#This Row],[FacilityType]]="Tower", "7", Table1[[#This Row],[FacilityType]]="Enroute Center", "8")</f>
        <v>3</v>
      </c>
      <c r="P16" t="str" cm="1">
        <f t="array" ref="P1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7" spans="1:16" x14ac:dyDescent="0.25">
      <c r="A17" t="s">
        <v>55</v>
      </c>
      <c r="B17" t="s">
        <v>469</v>
      </c>
      <c r="C17" t="s">
        <v>28</v>
      </c>
      <c r="D17" s="1">
        <v>6</v>
      </c>
      <c r="E17" s="1" t="s">
        <v>935</v>
      </c>
      <c r="F17" s="1" t="s">
        <v>777</v>
      </c>
      <c r="G17" t="str">
        <f>HYPERLINK("https://ksn2.faa.gov/ajg/ajg-r/_layouts/userdisp.aspx?ID=3","New England")</f>
        <v>New England</v>
      </c>
      <c r="H17" t="s">
        <v>25</v>
      </c>
      <c r="I17" t="s">
        <v>21</v>
      </c>
      <c r="J17" t="s">
        <v>26</v>
      </c>
      <c r="K17" t="str">
        <f>HYPERLINK("https://ksn2.faa.gov/ajg/ajg-r/_layouts/userdisp.aspx?ID=3","New England Regional Human Resource Services Division")</f>
        <v>New England Regional Human Resource Services Division</v>
      </c>
      <c r="L17" t="s">
        <v>17</v>
      </c>
      <c r="N17" t="str" cm="1">
        <f t="array" ref="N17">_xlfn.IFS(D17=4,"D",D17=5,"E",D17=6,"F",D17=7,"G",D17=8,"H", D17=9, "I", D17=10, "J", D17=11, "K", D17=12, "L")</f>
        <v>F</v>
      </c>
      <c r="O17" t="str" cm="1">
        <f t="array" ref="O17">_xlfn.IFS(Table1[[#This Row],[FacilityType]]="Approach control", "2", Table1[[#This Row],[FacilityType]]="Tower and Approach Control", "3", Table1[[#This Row],[FacilityType]]="Combined Control Facility", "6", Table1[[#This Row],[FacilityType]]="Tower", "7", Table1[[#This Row],[FacilityType]]="Enroute Center", "8")</f>
        <v>3</v>
      </c>
      <c r="P17" t="str" cm="1">
        <f t="array" ref="P1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18" spans="1:16" x14ac:dyDescent="0.25">
      <c r="A18" t="s">
        <v>56</v>
      </c>
      <c r="B18" t="s">
        <v>470</v>
      </c>
      <c r="C18" t="s">
        <v>28</v>
      </c>
      <c r="D18" s="1">
        <v>5</v>
      </c>
      <c r="E18" s="1" t="s">
        <v>855</v>
      </c>
      <c r="F18" s="1" t="s">
        <v>791</v>
      </c>
      <c r="G18" t="str">
        <f>HYPERLINK("https://ksn2.faa.gov/ajg/ajg-r/_layouts/userdisp.aspx?ID=9","Great Lakes")</f>
        <v>Great Lakes</v>
      </c>
      <c r="H18" t="s">
        <v>57</v>
      </c>
      <c r="I18" t="s">
        <v>33</v>
      </c>
      <c r="J18" t="s">
        <v>58</v>
      </c>
      <c r="K18" t="str">
        <f>HYPERLINK("https://ksn2.faa.gov/ajg/ajg-r/_layouts/userdisp.aspx?ID=9","Great Lakes Regional Human Resource Services Division")</f>
        <v>Great Lakes Regional Human Resource Services Division</v>
      </c>
      <c r="L18" t="s">
        <v>59</v>
      </c>
      <c r="N18" t="str" cm="1">
        <f t="array" ref="N18">_xlfn.IFS(D18=4,"D",D18=5,"E",D18=6,"F",D18=7,"G",D18=8,"H", D18=9, "I", D18=10, "J", D18=11, "K", D18=12, "L")</f>
        <v>E</v>
      </c>
      <c r="O18" t="str" cm="1">
        <f t="array" ref="O18">_xlfn.IFS(Table1[[#This Row],[FacilityType]]="Approach control", "2", Table1[[#This Row],[FacilityType]]="Tower and Approach Control", "3", Table1[[#This Row],[FacilityType]]="Combined Control Facility", "6", Table1[[#This Row],[FacilityType]]="Tower", "7", Table1[[#This Row],[FacilityType]]="Enroute Center", "8")</f>
        <v>3</v>
      </c>
      <c r="P18" t="str" cm="1">
        <f t="array" ref="P1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9" spans="1:16" x14ac:dyDescent="0.25">
      <c r="A19" t="s">
        <v>60</v>
      </c>
      <c r="B19" t="s">
        <v>471</v>
      </c>
      <c r="C19" t="s">
        <v>28</v>
      </c>
      <c r="D19" s="1">
        <v>6</v>
      </c>
      <c r="E19" s="1" t="s">
        <v>856</v>
      </c>
      <c r="F19" s="1" t="s">
        <v>759</v>
      </c>
      <c r="G19" t="str">
        <f>HYPERLINK("https://ksn2.faa.gov/ajg/ajg-r/_layouts/userdisp.aspx?ID=8","Western Pacific")</f>
        <v>Western Pacific</v>
      </c>
      <c r="H19" t="s">
        <v>61</v>
      </c>
      <c r="I19" t="s">
        <v>33</v>
      </c>
      <c r="J19" t="s">
        <v>37</v>
      </c>
      <c r="K19" t="str">
        <f>HYPERLINK("https://ksn2.faa.gov/ajg/ajg-r/_layouts/userdisp.aspx?ID=8","Western Pacific Regional Human Resource Services Division")</f>
        <v>Western Pacific Regional Human Resource Services Division</v>
      </c>
      <c r="L19" t="s">
        <v>62</v>
      </c>
      <c r="N19" t="str" cm="1">
        <f t="array" ref="N19">_xlfn.IFS(D19=4,"D",D19=5,"E",D19=6,"F",D19=7,"G",D19=8,"H", D19=9, "I", D19=10, "J", D19=11, "K", D19=12, "L")</f>
        <v>F</v>
      </c>
      <c r="O19" t="str" cm="1">
        <f t="array" ref="O19">_xlfn.IFS(Table1[[#This Row],[FacilityType]]="Approach control", "2", Table1[[#This Row],[FacilityType]]="Tower and Approach Control", "3", Table1[[#This Row],[FacilityType]]="Combined Control Facility", "6", Table1[[#This Row],[FacilityType]]="Tower", "7", Table1[[#This Row],[FacilityType]]="Enroute Center", "8")</f>
        <v>3</v>
      </c>
      <c r="P19" t="str" cm="1">
        <f t="array" ref="P1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0" spans="1:16" x14ac:dyDescent="0.25">
      <c r="A20" t="s">
        <v>63</v>
      </c>
      <c r="B20" t="s">
        <v>472</v>
      </c>
      <c r="C20" t="s">
        <v>39</v>
      </c>
      <c r="D20" s="1">
        <v>8</v>
      </c>
      <c r="E20" s="1" t="s">
        <v>827</v>
      </c>
      <c r="F20" s="1" t="s">
        <v>763</v>
      </c>
      <c r="G20" t="s">
        <v>1223</v>
      </c>
      <c r="H20" t="s">
        <v>14</v>
      </c>
      <c r="I20" t="s">
        <v>15</v>
      </c>
      <c r="J20" t="s">
        <v>16</v>
      </c>
      <c r="K20" t="str">
        <f>HYPERLINK("https://ksn2.faa.gov/ajg/ajg-r/_layouts/userdisp.aspx?ID=7","Northwest Mountain Regional Human Resource Services Division")</f>
        <v>Northwest Mountain Regional Human Resource Services Division</v>
      </c>
      <c r="L20" t="s">
        <v>17</v>
      </c>
      <c r="N20" t="str" cm="1">
        <f t="array" ref="N20">_xlfn.IFS(D20=4,"D",D20=5,"E",D20=6,"F",D20=7,"G",D20=8,"H", D20=9, "I", D20=10, "J", D20=11, "K", D20=12, "L")</f>
        <v>H</v>
      </c>
      <c r="O20" t="str" cm="1">
        <f t="array" ref="O20">_xlfn.IFS(Table1[[#This Row],[FacilityType]]="Approach control", "2", Table1[[#This Row],[FacilityType]]="Tower and Approach Control", "3", Table1[[#This Row],[FacilityType]]="Combined Control Facility", "6", Table1[[#This Row],[FacilityType]]="Tower", "7", Table1[[#This Row],[FacilityType]]="Enroute Center", "8")</f>
        <v>7</v>
      </c>
      <c r="P20" t="str" cm="1">
        <f t="array" ref="P2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21" spans="1:16" x14ac:dyDescent="0.25">
      <c r="A21" t="s">
        <v>64</v>
      </c>
      <c r="B21" t="s">
        <v>473</v>
      </c>
      <c r="C21" t="s">
        <v>39</v>
      </c>
      <c r="D21" s="1">
        <v>8</v>
      </c>
      <c r="E21" s="1" t="s">
        <v>1021</v>
      </c>
      <c r="F21" s="1" t="s">
        <v>766</v>
      </c>
      <c r="G21" t="str">
        <f>HYPERLINK("https://ksn2.faa.gov/ajg/ajg-r/_layouts/userdisp.aspx?ID=7","Northwest Mountain")</f>
        <v>Northwest Mountain</v>
      </c>
      <c r="H21" t="s">
        <v>65</v>
      </c>
      <c r="I21" t="s">
        <v>15</v>
      </c>
      <c r="J21" t="s">
        <v>66</v>
      </c>
      <c r="K21" t="str">
        <f>HYPERLINK("https://ksn2.faa.gov/ajg/ajg-r/_layouts/userdisp.aspx?ID=7","Northwest Mountain Regional Human Resource Services Division")</f>
        <v>Northwest Mountain Regional Human Resource Services Division</v>
      </c>
      <c r="L21" t="s">
        <v>17</v>
      </c>
      <c r="N21" t="str" cm="1">
        <f t="array" ref="N21">_xlfn.IFS(D21=4,"D",D21=5,"E",D21=6,"F",D21=7,"G",D21=8,"H", D21=9, "I", D21=10, "J", D21=11, "K", D21=12, "L")</f>
        <v>H</v>
      </c>
      <c r="O21" t="str" cm="1">
        <f t="array" ref="O21">_xlfn.IFS(Table1[[#This Row],[FacilityType]]="Approach control", "2", Table1[[#This Row],[FacilityType]]="Tower and Approach Control", "3", Table1[[#This Row],[FacilityType]]="Combined Control Facility", "6", Table1[[#This Row],[FacilityType]]="Tower", "7", Table1[[#This Row],[FacilityType]]="Enroute Center", "8")</f>
        <v>7</v>
      </c>
      <c r="P21" t="str" cm="1">
        <f t="array" ref="P2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2" spans="1:16" x14ac:dyDescent="0.25">
      <c r="A22" t="s">
        <v>67</v>
      </c>
      <c r="B22" t="s">
        <v>474</v>
      </c>
      <c r="C22" t="s">
        <v>39</v>
      </c>
      <c r="D22" s="1">
        <v>4</v>
      </c>
      <c r="E22" s="1" t="s">
        <v>982</v>
      </c>
      <c r="F22" s="1" t="s">
        <v>754</v>
      </c>
      <c r="G22" t="str">
        <f>HYPERLINK("https://ksn2.faa.gov/ajg/ajg-r/_layouts/userdisp.aspx?ID=8","Western Pacific")</f>
        <v>Western Pacific</v>
      </c>
      <c r="H22" t="s">
        <v>68</v>
      </c>
      <c r="I22" t="s">
        <v>15</v>
      </c>
      <c r="J22" t="s">
        <v>69</v>
      </c>
      <c r="K22" t="str">
        <f>HYPERLINK("https://ksn2.faa.gov/ajg/ajg-r/_layouts/userdisp.aspx?ID=8","Western Pacific Regional Human Resource Services Division")</f>
        <v>Western Pacific Regional Human Resource Services Division</v>
      </c>
      <c r="L22" t="s">
        <v>70</v>
      </c>
      <c r="N22" t="str" cm="1">
        <f t="array" ref="N22">_xlfn.IFS(D22=4,"D",D22=5,"E",D22=6,"F",D22=7,"G",D22=8,"H", D22=9, "I", D22=10, "J", D22=11, "K", D22=12, "L")</f>
        <v>D</v>
      </c>
      <c r="O22" t="str" cm="1">
        <f t="array" ref="O22">_xlfn.IFS(Table1[[#This Row],[FacilityType]]="Approach control", "2", Table1[[#This Row],[FacilityType]]="Tower and Approach Control", "3", Table1[[#This Row],[FacilityType]]="Combined Control Facility", "6", Table1[[#This Row],[FacilityType]]="Tower", "7", Table1[[#This Row],[FacilityType]]="Enroute Center", "8")</f>
        <v>7</v>
      </c>
      <c r="P22" t="str" cm="1">
        <f t="array" ref="P2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 spans="1:16" x14ac:dyDescent="0.25">
      <c r="A23" t="s">
        <v>71</v>
      </c>
      <c r="B23" t="s">
        <v>475</v>
      </c>
      <c r="C23" t="s">
        <v>39</v>
      </c>
      <c r="D23" s="1">
        <v>5</v>
      </c>
      <c r="E23" s="1" t="s">
        <v>1022</v>
      </c>
      <c r="F23" s="1" t="s">
        <v>767</v>
      </c>
      <c r="G23" t="str">
        <f>HYPERLINK("https://ksn2.faa.gov/ajg/ajg-r/_layouts/userdisp.aspx?ID=9","Great Lakes")</f>
        <v>Great Lakes</v>
      </c>
      <c r="H23" t="s">
        <v>51</v>
      </c>
      <c r="I23" t="s">
        <v>33</v>
      </c>
      <c r="J23" t="s">
        <v>52</v>
      </c>
      <c r="K23" t="str">
        <f>HYPERLINK("https://ksn2.faa.gov/ajg/ajg-r/_layouts/userdisp.aspx?ID=9","Great Lakes Regional Human Resource Services Division")</f>
        <v>Great Lakes Regional Human Resource Services Division</v>
      </c>
      <c r="L23" t="s">
        <v>72</v>
      </c>
      <c r="N23" t="str" cm="1">
        <f t="array" ref="N23">_xlfn.IFS(D23=4,"D",D23=5,"E",D23=6,"F",D23=7,"G",D23=8,"H", D23=9, "I", D23=10, "J", D23=11, "K", D23=12, "L")</f>
        <v>E</v>
      </c>
      <c r="O23" t="str" cm="1">
        <f t="array" ref="O23">_xlfn.IFS(Table1[[#This Row],[FacilityType]]="Approach control", "2", Table1[[#This Row],[FacilityType]]="Tower and Approach Control", "3", Table1[[#This Row],[FacilityType]]="Combined Control Facility", "6", Table1[[#This Row],[FacilityType]]="Tower", "7", Table1[[#This Row],[FacilityType]]="Enroute Center", "8")</f>
        <v>7</v>
      </c>
      <c r="P23" t="str" cm="1">
        <f t="array" ref="P2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4" spans="1:16" x14ac:dyDescent="0.25">
      <c r="A24" t="s">
        <v>73</v>
      </c>
      <c r="B24" t="s">
        <v>476</v>
      </c>
      <c r="C24" t="s">
        <v>39</v>
      </c>
      <c r="D24" s="1">
        <v>5</v>
      </c>
      <c r="E24" s="1" t="s">
        <v>1023</v>
      </c>
      <c r="F24" s="1" t="s">
        <v>769</v>
      </c>
      <c r="G24" t="str">
        <f>HYPERLINK("https://ksn2.faa.gov/ajg/ajg-r/_layouts/userdisp.aspx?ID=9","Great Lakes")</f>
        <v>Great Lakes</v>
      </c>
      <c r="H24" t="s">
        <v>57</v>
      </c>
      <c r="I24" t="s">
        <v>33</v>
      </c>
      <c r="J24" t="s">
        <v>58</v>
      </c>
      <c r="K24" t="str">
        <f>HYPERLINK("https://ksn2.faa.gov/ajg/ajg-r/_layouts/userdisp.aspx?ID=9","Great Lakes Regional Human Resource Services Division")</f>
        <v>Great Lakes Regional Human Resource Services Division</v>
      </c>
      <c r="L24" t="s">
        <v>74</v>
      </c>
      <c r="N24" t="str" cm="1">
        <f t="array" ref="N24">_xlfn.IFS(D24=4,"D",D24=5,"E",D24=6,"F",D24=7,"G",D24=8,"H", D24=9, "I", D24=10, "J", D24=11, "K", D24=12, "L")</f>
        <v>E</v>
      </c>
      <c r="O24" t="str" cm="1">
        <f t="array" ref="O24">_xlfn.IFS(Table1[[#This Row],[FacilityType]]="Approach control", "2", Table1[[#This Row],[FacilityType]]="Tower and Approach Control", "3", Table1[[#This Row],[FacilityType]]="Combined Control Facility", "6", Table1[[#This Row],[FacilityType]]="Tower", "7", Table1[[#This Row],[FacilityType]]="Enroute Center", "8")</f>
        <v>7</v>
      </c>
      <c r="P24" t="str" cm="1">
        <f t="array" ref="P2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5" spans="1:16" x14ac:dyDescent="0.25">
      <c r="A25" t="s">
        <v>75</v>
      </c>
      <c r="B25" t="s">
        <v>477</v>
      </c>
      <c r="C25" t="s">
        <v>28</v>
      </c>
      <c r="D25" s="1">
        <v>6</v>
      </c>
      <c r="E25" s="1" t="s">
        <v>857</v>
      </c>
      <c r="F25" s="1" t="s">
        <v>766</v>
      </c>
      <c r="G25" t="str">
        <f>HYPERLINK("https://ksn2.faa.gov/ajg/ajg-r/_layouts/userdisp.aspx?ID=7","Northwest Mountain")</f>
        <v>Northwest Mountain</v>
      </c>
      <c r="H25" t="s">
        <v>65</v>
      </c>
      <c r="I25" t="s">
        <v>15</v>
      </c>
      <c r="J25" t="s">
        <v>66</v>
      </c>
      <c r="K25" t="str">
        <f>HYPERLINK("https://ksn2.faa.gov/ajg/ajg-r/_layouts/userdisp.aspx?ID=7","Northwest Mountain Regional Human Resource Services Division")</f>
        <v>Northwest Mountain Regional Human Resource Services Division</v>
      </c>
      <c r="L25" t="s">
        <v>76</v>
      </c>
      <c r="N25" t="str" cm="1">
        <f t="array" ref="N25">_xlfn.IFS(D25=4,"D",D25=5,"E",D25=6,"F",D25=7,"G",D25=8,"H", D25=9, "I", D25=10, "J", D25=11, "K", D25=12, "L")</f>
        <v>F</v>
      </c>
      <c r="O25" t="str" cm="1">
        <f t="array" ref="O25">_xlfn.IFS(Table1[[#This Row],[FacilityType]]="Approach control", "2", Table1[[#This Row],[FacilityType]]="Tower and Approach Control", "3", Table1[[#This Row],[FacilityType]]="Combined Control Facility", "6", Table1[[#This Row],[FacilityType]]="Tower", "7", Table1[[#This Row],[FacilityType]]="Enroute Center", "8")</f>
        <v>3</v>
      </c>
      <c r="P25" t="str" cm="1">
        <f t="array" ref="P2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6" spans="1:16" x14ac:dyDescent="0.25">
      <c r="A26" t="s">
        <v>77</v>
      </c>
      <c r="B26" t="s">
        <v>478</v>
      </c>
      <c r="C26" t="s">
        <v>39</v>
      </c>
      <c r="D26" s="1">
        <v>12</v>
      </c>
      <c r="E26" s="1" t="s">
        <v>22</v>
      </c>
      <c r="F26" s="1" t="s">
        <v>765</v>
      </c>
      <c r="G26" t="str">
        <f>HYPERLINK("https://ksn2.faa.gov/ajg/ajg-r/_layouts/userdisp.aspx?ID=2","Southern")</f>
        <v>Southern</v>
      </c>
      <c r="H26" t="s">
        <v>20</v>
      </c>
      <c r="I26" t="s">
        <v>21</v>
      </c>
      <c r="J26" t="s">
        <v>22</v>
      </c>
      <c r="K26" t="str">
        <f>HYPERLINK("https://ksn2.faa.gov/ajg/ajg-r/_layouts/userdisp.aspx?ID=2","Southern Regional Human Resource Services Division")</f>
        <v>Southern Regional Human Resource Services Division</v>
      </c>
      <c r="L26" t="s">
        <v>17</v>
      </c>
      <c r="N26" t="str" cm="1">
        <f t="array" ref="N26">_xlfn.IFS(D26=4,"D",D26=5,"E",D26=6,"F",D26=7,"G",D26=8,"H", D26=9, "I", D26=10, "J", D26=11, "K", D26=12, "L")</f>
        <v>L</v>
      </c>
      <c r="O26" t="str" cm="1">
        <f t="array" ref="O26">_xlfn.IFS(Table1[[#This Row],[FacilityType]]="Approach control", "2", Table1[[#This Row],[FacilityType]]="Tower and Approach Control", "3", Table1[[#This Row],[FacilityType]]="Combined Control Facility", "6", Table1[[#This Row],[FacilityType]]="Tower", "7", Table1[[#This Row],[FacilityType]]="Enroute Center", "8")</f>
        <v>7</v>
      </c>
      <c r="P26" t="str" cm="1">
        <f t="array" ref="P2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 spans="1:16" x14ac:dyDescent="0.25">
      <c r="A27" t="s">
        <v>78</v>
      </c>
      <c r="B27" t="s">
        <v>479</v>
      </c>
      <c r="C27" t="s">
        <v>28</v>
      </c>
      <c r="D27" s="1">
        <v>9</v>
      </c>
      <c r="E27" s="1" t="s">
        <v>858</v>
      </c>
      <c r="F27" s="1" t="s">
        <v>759</v>
      </c>
      <c r="G27" t="str">
        <f>HYPERLINK("https://ksn2.faa.gov/ajg/ajg-r/_layouts/userdisp.aspx?ID=2","Southern")</f>
        <v>Southern</v>
      </c>
      <c r="H27" t="s">
        <v>79</v>
      </c>
      <c r="I27" t="s">
        <v>33</v>
      </c>
      <c r="J27" t="s">
        <v>80</v>
      </c>
      <c r="K27" t="str">
        <f>HYPERLINK("https://ksn2.faa.gov/ajg/ajg-r/_layouts/userdisp.aspx?ID=2","Southern Regional Human Resource Services Division")</f>
        <v>Southern Regional Human Resource Services Division</v>
      </c>
      <c r="L27" t="s">
        <v>17</v>
      </c>
      <c r="N27" t="str" cm="1">
        <f t="array" ref="N27">_xlfn.IFS(D27=4,"D",D27=5,"E",D27=6,"F",D27=7,"G",D27=8,"H", D27=9, "I", D27=10, "J", D27=11, "K", D27=12, "L")</f>
        <v>I</v>
      </c>
      <c r="O27" t="str" cm="1">
        <f t="array" ref="O27">_xlfn.IFS(Table1[[#This Row],[FacilityType]]="Approach control", "2", Table1[[#This Row],[FacilityType]]="Tower and Approach Control", "3", Table1[[#This Row],[FacilityType]]="Combined Control Facility", "6", Table1[[#This Row],[FacilityType]]="Tower", "7", Table1[[#This Row],[FacilityType]]="Enroute Center", "8")</f>
        <v>3</v>
      </c>
      <c r="P27" t="str" cm="1">
        <f t="array" ref="P2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 spans="1:16" x14ac:dyDescent="0.25">
      <c r="A28" t="s">
        <v>81</v>
      </c>
      <c r="B28" t="s">
        <v>480</v>
      </c>
      <c r="C28" t="s">
        <v>28</v>
      </c>
      <c r="D28" s="1">
        <v>6</v>
      </c>
      <c r="E28" s="1" t="s">
        <v>936</v>
      </c>
      <c r="F28" s="1" t="s">
        <v>792</v>
      </c>
      <c r="G28" t="str">
        <f>HYPERLINK("https://ksn2.faa.gov/ajg/ajg-r/_layouts/userdisp.aspx?ID=2","Southern")</f>
        <v>Southern</v>
      </c>
      <c r="H28" t="s">
        <v>20</v>
      </c>
      <c r="I28" t="s">
        <v>21</v>
      </c>
      <c r="J28" t="s">
        <v>22</v>
      </c>
      <c r="K28" t="str">
        <f>HYPERLINK("https://ksn2.faa.gov/ajg/ajg-r/_layouts/userdisp.aspx?ID=2","Southern Regional Human Resource Services Division")</f>
        <v>Southern Regional Human Resource Services Division</v>
      </c>
      <c r="L28" t="s">
        <v>82</v>
      </c>
      <c r="N28" t="str" cm="1">
        <f t="array" ref="N28">_xlfn.IFS(D28=4,"D",D28=5,"E",D28=6,"F",D28=7,"G",D28=8,"H", D28=9, "I", D28=10, "J", D28=11, "K", D28=12, "L")</f>
        <v>F</v>
      </c>
      <c r="O28" t="str" cm="1">
        <f t="array" ref="O28">_xlfn.IFS(Table1[[#This Row],[FacilityType]]="Approach control", "2", Table1[[#This Row],[FacilityType]]="Tower and Approach Control", "3", Table1[[#This Row],[FacilityType]]="Combined Control Facility", "6", Table1[[#This Row],[FacilityType]]="Tower", "7", Table1[[#This Row],[FacilityType]]="Enroute Center", "8")</f>
        <v>3</v>
      </c>
      <c r="P28" t="str" cm="1">
        <f t="array" ref="P2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9" spans="1:16" x14ac:dyDescent="0.25">
      <c r="A29" t="s">
        <v>83</v>
      </c>
      <c r="B29" t="s">
        <v>481</v>
      </c>
      <c r="C29" t="s">
        <v>28</v>
      </c>
      <c r="D29" s="1">
        <v>6</v>
      </c>
      <c r="E29" s="1" t="s">
        <v>937</v>
      </c>
      <c r="F29" s="1" t="s">
        <v>760</v>
      </c>
      <c r="G29" t="str">
        <f>HYPERLINK("https://ksn2.faa.gov/ajg/ajg-r/_layouts/userdisp.aspx?ID=4","Eastern")</f>
        <v>Eastern</v>
      </c>
      <c r="H29" t="s">
        <v>29</v>
      </c>
      <c r="I29" t="s">
        <v>21</v>
      </c>
      <c r="J29" t="s">
        <v>30</v>
      </c>
      <c r="K29" t="str">
        <f>HYPERLINK("https://ksn2.faa.gov/ajg/ajg-r/_layouts/userdisp.aspx?ID=4","Eastern Regional Human Resource Services Division")</f>
        <v>Eastern Regional Human Resource Services Division</v>
      </c>
      <c r="L29" t="s">
        <v>17</v>
      </c>
      <c r="N29" t="str" cm="1">
        <f t="array" ref="N29">_xlfn.IFS(D29=4,"D",D29=5,"E",D29=6,"F",D29=7,"G",D29=8,"H", D29=9, "I", D29=10, "J", D29=11, "K", D29=12, "L")</f>
        <v>F</v>
      </c>
      <c r="O29" t="str" cm="1">
        <f t="array" ref="O29">_xlfn.IFS(Table1[[#This Row],[FacilityType]]="Approach control", "2", Table1[[#This Row],[FacilityType]]="Tower and Approach Control", "3", Table1[[#This Row],[FacilityType]]="Combined Control Facility", "6", Table1[[#This Row],[FacilityType]]="Tower", "7", Table1[[#This Row],[FacilityType]]="Enroute Center", "8")</f>
        <v>3</v>
      </c>
      <c r="P29" t="str" cm="1">
        <f t="array" ref="P2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30" spans="1:16" x14ac:dyDescent="0.25">
      <c r="A30" t="s">
        <v>84</v>
      </c>
      <c r="B30" t="s">
        <v>482</v>
      </c>
      <c r="C30" t="s">
        <v>28</v>
      </c>
      <c r="D30" s="1">
        <v>8</v>
      </c>
      <c r="E30" s="1" t="s">
        <v>938</v>
      </c>
      <c r="F30" s="1" t="s">
        <v>767</v>
      </c>
      <c r="G30" t="str">
        <f>HYPERLINK("https://ksn2.faa.gov/ajg/ajg-r/_layouts/userdisp.aspx?ID=9","Great Lakes")</f>
        <v>Great Lakes</v>
      </c>
      <c r="H30" t="s">
        <v>57</v>
      </c>
      <c r="I30" t="s">
        <v>33</v>
      </c>
      <c r="J30" t="s">
        <v>58</v>
      </c>
      <c r="K30" t="str">
        <f>HYPERLINK("https://ksn2.faa.gov/ajg/ajg-r/_layouts/userdisp.aspx?ID=9","Great Lakes Regional Human Resource Services Division")</f>
        <v>Great Lakes Regional Human Resource Services Division</v>
      </c>
      <c r="L30" t="s">
        <v>85</v>
      </c>
      <c r="N30" t="str" cm="1">
        <f t="array" ref="N30">_xlfn.IFS(D30=4,"D",D30=5,"E",D30=6,"F",D30=7,"G",D30=8,"H", D30=9, "I", D30=10, "J", D30=11, "K", D30=12, "L")</f>
        <v>H</v>
      </c>
      <c r="O30" t="str" cm="1">
        <f t="array" ref="O30">_xlfn.IFS(Table1[[#This Row],[FacilityType]]="Approach control", "2", Table1[[#This Row],[FacilityType]]="Tower and Approach Control", "3", Table1[[#This Row],[FacilityType]]="Combined Control Facility", "6", Table1[[#This Row],[FacilityType]]="Tower", "7", Table1[[#This Row],[FacilityType]]="Enroute Center", "8")</f>
        <v>3</v>
      </c>
      <c r="P30" t="str" cm="1">
        <f t="array" ref="P3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1" spans="1:16" x14ac:dyDescent="0.25">
      <c r="A31" t="s">
        <v>86</v>
      </c>
      <c r="B31" t="s">
        <v>483</v>
      </c>
      <c r="C31" t="s">
        <v>39</v>
      </c>
      <c r="D31" s="1">
        <v>5</v>
      </c>
      <c r="E31" s="1" t="s">
        <v>850</v>
      </c>
      <c r="F31" s="1" t="s">
        <v>770</v>
      </c>
      <c r="G31" t="str">
        <f>HYPERLINK("https://ksn2.faa.gov/ajg/ajg-r/_layouts/userdisp.aspx?ID=3","New England")</f>
        <v>New England</v>
      </c>
      <c r="H31" t="s">
        <v>25</v>
      </c>
      <c r="I31" t="s">
        <v>21</v>
      </c>
      <c r="J31" t="s">
        <v>26</v>
      </c>
      <c r="K31" t="str">
        <f>HYPERLINK("https://ksn2.faa.gov/ajg/ajg-r/_layouts/userdisp.aspx?ID=3","New England Regional Human Resource Services Division")</f>
        <v>New England Regional Human Resource Services Division</v>
      </c>
      <c r="L31" t="s">
        <v>17</v>
      </c>
      <c r="N31" t="str" cm="1">
        <f t="array" ref="N31">_xlfn.IFS(D31=4,"D",D31=5,"E",D31=6,"F",D31=7,"G",D31=8,"H", D31=9, "I", D31=10, "J", D31=11, "K", D31=12, "L")</f>
        <v>E</v>
      </c>
      <c r="O31" t="str" cm="1">
        <f t="array" ref="O31">_xlfn.IFS(Table1[[#This Row],[FacilityType]]="Approach control", "2", Table1[[#This Row],[FacilityType]]="Tower and Approach Control", "3", Table1[[#This Row],[FacilityType]]="Combined Control Facility", "6", Table1[[#This Row],[FacilityType]]="Tower", "7", Table1[[#This Row],[FacilityType]]="Enroute Center", "8")</f>
        <v>7</v>
      </c>
      <c r="P31" t="str" cm="1">
        <f t="array" ref="P3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2" spans="1:16" x14ac:dyDescent="0.25">
      <c r="A32" t="s">
        <v>87</v>
      </c>
      <c r="B32" t="s">
        <v>484</v>
      </c>
      <c r="C32" t="s">
        <v>39</v>
      </c>
      <c r="D32" s="1">
        <v>6</v>
      </c>
      <c r="E32" s="1" t="s">
        <v>1024</v>
      </c>
      <c r="F32" s="1" t="s">
        <v>753</v>
      </c>
      <c r="G32" t="str">
        <f>HYPERLINK("https://ksn2.faa.gov/ajg/ajg-r/_layouts/userdisp.aspx?ID=3","New England")</f>
        <v>New England</v>
      </c>
      <c r="H32" t="s">
        <v>25</v>
      </c>
      <c r="I32" t="s">
        <v>21</v>
      </c>
      <c r="J32" t="s">
        <v>26</v>
      </c>
      <c r="K32" t="str">
        <f>HYPERLINK("https://ksn2.faa.gov/ajg/ajg-r/_layouts/userdisp.aspx?ID=3","New England Regional Human Resource Services Division")</f>
        <v>New England Regional Human Resource Services Division</v>
      </c>
      <c r="L32" t="s">
        <v>88</v>
      </c>
      <c r="N32" t="str" cm="1">
        <f t="array" ref="N32">_xlfn.IFS(D32=4,"D",D32=5,"E",D32=6,"F",D32=7,"G",D32=8,"H", D32=9, "I", D32=10, "J", D32=11, "K", D32=12, "L")</f>
        <v>F</v>
      </c>
      <c r="O32" t="str" cm="1">
        <f t="array" ref="O32">_xlfn.IFS(Table1[[#This Row],[FacilityType]]="Approach control", "2", Table1[[#This Row],[FacilityType]]="Tower and Approach Control", "3", Table1[[#This Row],[FacilityType]]="Combined Control Facility", "6", Table1[[#This Row],[FacilityType]]="Tower", "7", Table1[[#This Row],[FacilityType]]="Enroute Center", "8")</f>
        <v>7</v>
      </c>
      <c r="P32" t="str" cm="1">
        <f t="array" ref="P3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3" spans="1:16" x14ac:dyDescent="0.25">
      <c r="A33" t="s">
        <v>89</v>
      </c>
      <c r="B33" t="s">
        <v>485</v>
      </c>
      <c r="C33" t="s">
        <v>39</v>
      </c>
      <c r="D33" s="1">
        <v>7</v>
      </c>
      <c r="E33" s="1" t="s">
        <v>91</v>
      </c>
      <c r="F33" s="1" t="s">
        <v>771</v>
      </c>
      <c r="G33" t="str">
        <f>HYPERLINK("https://ksn2.faa.gov/ajg/ajg-r/_layouts/userdisp.aspx?ID=7","Northwest Mountain")</f>
        <v>Northwest Mountain</v>
      </c>
      <c r="H33" t="s">
        <v>90</v>
      </c>
      <c r="I33" t="s">
        <v>15</v>
      </c>
      <c r="J33" t="s">
        <v>91</v>
      </c>
      <c r="K33" t="str">
        <f>HYPERLINK("https://ksn2.faa.gov/ajg/ajg-r/_layouts/userdisp.aspx?ID=7","Northwest Mountain Regional Human Resource Services Division")</f>
        <v>Northwest Mountain Regional Human Resource Services Division</v>
      </c>
      <c r="L33" t="s">
        <v>17</v>
      </c>
      <c r="N33" t="str" cm="1">
        <f t="array" ref="N33">_xlfn.IFS(D33=4,"D",D33=5,"E",D33=6,"F",D33=7,"G",D33=8,"H", D33=9, "I", D33=10, "J", D33=11, "K", D33=12, "L")</f>
        <v>G</v>
      </c>
      <c r="O33" t="str" cm="1">
        <f t="array" ref="O33">_xlfn.IFS(Table1[[#This Row],[FacilityType]]="Approach control", "2", Table1[[#This Row],[FacilityType]]="Tower and Approach Control", "3", Table1[[#This Row],[FacilityType]]="Combined Control Facility", "6", Table1[[#This Row],[FacilityType]]="Tower", "7", Table1[[#This Row],[FacilityType]]="Enroute Center", "8")</f>
        <v>7</v>
      </c>
      <c r="P33" t="str" cm="1">
        <f t="array" ref="P3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4" spans="1:16" x14ac:dyDescent="0.25">
      <c r="A34" t="s">
        <v>92</v>
      </c>
      <c r="B34" t="s">
        <v>486</v>
      </c>
      <c r="C34" t="s">
        <v>28</v>
      </c>
      <c r="D34" s="1">
        <v>6</v>
      </c>
      <c r="E34" s="1" t="s">
        <v>859</v>
      </c>
      <c r="F34" s="1" t="s">
        <v>754</v>
      </c>
      <c r="G34" t="str">
        <f>HYPERLINK("https://ksn2.faa.gov/ajg/ajg-r/_layouts/userdisp.aspx?ID=8","Western Pacific")</f>
        <v>Western Pacific</v>
      </c>
      <c r="H34" t="s">
        <v>93</v>
      </c>
      <c r="I34" t="s">
        <v>15</v>
      </c>
      <c r="J34" t="s">
        <v>94</v>
      </c>
      <c r="K34" t="str">
        <f>HYPERLINK("https://ksn2.faa.gov/ajg/ajg-r/_layouts/userdisp.aspx?ID=8","Western Pacific Regional Human Resource Services Division")</f>
        <v>Western Pacific Regional Human Resource Services Division</v>
      </c>
      <c r="L34" t="s">
        <v>85</v>
      </c>
      <c r="N34" t="str" cm="1">
        <f t="array" ref="N34">_xlfn.IFS(D34=4,"D",D34=5,"E",D34=6,"F",D34=7,"G",D34=8,"H", D34=9, "I", D34=10, "J", D34=11, "K", D34=12, "L")</f>
        <v>F</v>
      </c>
      <c r="O34" t="str" cm="1">
        <f t="array" ref="O34">_xlfn.IFS(Table1[[#This Row],[FacilityType]]="Approach control", "2", Table1[[#This Row],[FacilityType]]="Tower and Approach Control", "3", Table1[[#This Row],[FacilityType]]="Combined Control Facility", "6", Table1[[#This Row],[FacilityType]]="Tower", "7", Table1[[#This Row],[FacilityType]]="Enroute Center", "8")</f>
        <v>3</v>
      </c>
      <c r="P34" t="str" cm="1">
        <f t="array" ref="P3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35" spans="1:16" x14ac:dyDescent="0.25">
      <c r="A35" t="s">
        <v>95</v>
      </c>
      <c r="B35" t="s">
        <v>487</v>
      </c>
      <c r="C35" t="s">
        <v>28</v>
      </c>
      <c r="D35" s="1">
        <v>5</v>
      </c>
      <c r="E35" s="1" t="s">
        <v>939</v>
      </c>
      <c r="F35" s="1" t="s">
        <v>777</v>
      </c>
      <c r="G35" t="str">
        <f>HYPERLINK("https://ksn2.faa.gov/ajg/ajg-r/_layouts/userdisp.aspx?ID=3","New England")</f>
        <v>New England</v>
      </c>
      <c r="H35" t="s">
        <v>29</v>
      </c>
      <c r="I35" t="s">
        <v>21</v>
      </c>
      <c r="J35" t="s">
        <v>30</v>
      </c>
      <c r="K35" t="str">
        <f>HYPERLINK("https://ksn2.faa.gov/ajg/ajg-r/_layouts/userdisp.aspx?ID=3","New England Regional Human Resource Services Division")</f>
        <v>New England Regional Human Resource Services Division</v>
      </c>
      <c r="L35" t="s">
        <v>62</v>
      </c>
      <c r="N35" t="str" cm="1">
        <f t="array" ref="N35">_xlfn.IFS(D35=4,"D",D35=5,"E",D35=6,"F",D35=7,"G",D35=8,"H", D35=9, "I", D35=10, "J", D35=11, "K", D35=12, "L")</f>
        <v>E</v>
      </c>
      <c r="O35" t="str" cm="1">
        <f t="array" ref="O35">_xlfn.IFS(Table1[[#This Row],[FacilityType]]="Approach control", "2", Table1[[#This Row],[FacilityType]]="Tower and Approach Control", "3", Table1[[#This Row],[FacilityType]]="Combined Control Facility", "6", Table1[[#This Row],[FacilityType]]="Tower", "7", Table1[[#This Row],[FacilityType]]="Enroute Center", "8")</f>
        <v>3</v>
      </c>
      <c r="P35" t="str" cm="1">
        <f t="array" ref="P3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6" spans="1:16" x14ac:dyDescent="0.25">
      <c r="A36" t="s">
        <v>96</v>
      </c>
      <c r="B36" t="s">
        <v>488</v>
      </c>
      <c r="C36" t="s">
        <v>28</v>
      </c>
      <c r="D36" s="1">
        <v>5</v>
      </c>
      <c r="E36" s="1" t="s">
        <v>860</v>
      </c>
      <c r="F36" s="1" t="s">
        <v>793</v>
      </c>
      <c r="G36" t="str">
        <f>HYPERLINK("https://ksn2.faa.gov/ajg/ajg-r/_layouts/userdisp.aspx?ID=3","New England")</f>
        <v>New England</v>
      </c>
      <c r="H36" t="s">
        <v>25</v>
      </c>
      <c r="I36" t="s">
        <v>21</v>
      </c>
      <c r="J36" t="s">
        <v>26</v>
      </c>
      <c r="K36" t="str">
        <f>HYPERLINK("https://ksn2.faa.gov/ajg/ajg-r/_layouts/userdisp.aspx?ID=3","New England Regional Human Resource Services Division")</f>
        <v>New England Regional Human Resource Services Division</v>
      </c>
      <c r="L36" t="s">
        <v>17</v>
      </c>
      <c r="N36" t="str" cm="1">
        <f t="array" ref="N36">_xlfn.IFS(D36=4,"D",D36=5,"E",D36=6,"F",D36=7,"G",D36=8,"H", D36=9, "I", D36=10, "J", D36=11, "K", D36=12, "L")</f>
        <v>E</v>
      </c>
      <c r="O36" t="str" cm="1">
        <f t="array" ref="O36">_xlfn.IFS(Table1[[#This Row],[FacilityType]]="Approach control", "2", Table1[[#This Row],[FacilityType]]="Tower and Approach Control", "3", Table1[[#This Row],[FacilityType]]="Combined Control Facility", "6", Table1[[#This Row],[FacilityType]]="Tower", "7", Table1[[#This Row],[FacilityType]]="Enroute Center", "8")</f>
        <v>3</v>
      </c>
      <c r="P36" t="str" cm="1">
        <f t="array" ref="P3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37" spans="1:16" x14ac:dyDescent="0.25">
      <c r="A37" t="s">
        <v>97</v>
      </c>
      <c r="B37" t="s">
        <v>489</v>
      </c>
      <c r="C37" t="s">
        <v>28</v>
      </c>
      <c r="D37" s="1">
        <v>8</v>
      </c>
      <c r="E37" s="1" t="s">
        <v>861</v>
      </c>
      <c r="F37" s="1" t="s">
        <v>794</v>
      </c>
      <c r="G37" t="str">
        <f>HYPERLINK("https://ksn2.faa.gov/ajg/ajg-r/_layouts/userdisp.aspx?ID=2","Southern")</f>
        <v>Southern</v>
      </c>
      <c r="H37" t="s">
        <v>20</v>
      </c>
      <c r="I37" t="s">
        <v>21</v>
      </c>
      <c r="J37" t="s">
        <v>22</v>
      </c>
      <c r="K37" t="str">
        <f>HYPERLINK("https://ksn2.faa.gov/ajg/ajg-r/_layouts/userdisp.aspx?ID=2","Southern Regional Human Resource Services Division")</f>
        <v>Southern Regional Human Resource Services Division</v>
      </c>
      <c r="L37" t="s">
        <v>17</v>
      </c>
      <c r="N37" t="str" cm="1">
        <f t="array" ref="N37">_xlfn.IFS(D37=4,"D",D37=5,"E",D37=6,"F",D37=7,"G",D37=8,"H", D37=9, "I", D37=10, "J", D37=11, "K", D37=12, "L")</f>
        <v>H</v>
      </c>
      <c r="O37" t="str" cm="1">
        <f t="array" ref="O37">_xlfn.IFS(Table1[[#This Row],[FacilityType]]="Approach control", "2", Table1[[#This Row],[FacilityType]]="Tower and Approach Control", "3", Table1[[#This Row],[FacilityType]]="Combined Control Facility", "6", Table1[[#This Row],[FacilityType]]="Tower", "7", Table1[[#This Row],[FacilityType]]="Enroute Center", "8")</f>
        <v>3</v>
      </c>
      <c r="P37" t="str" cm="1">
        <f t="array" ref="P3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8" spans="1:16" x14ac:dyDescent="0.25">
      <c r="A38" t="s">
        <v>98</v>
      </c>
      <c r="B38" t="s">
        <v>490</v>
      </c>
      <c r="C38" t="s">
        <v>28</v>
      </c>
      <c r="D38" s="1">
        <v>6</v>
      </c>
      <c r="E38" s="1" t="s">
        <v>862</v>
      </c>
      <c r="F38" s="1" t="s">
        <v>795</v>
      </c>
      <c r="G38" t="str">
        <f>HYPERLINK("https://ksn2.faa.gov/ajg/ajg-r/_layouts/userdisp.aspx?ID=7","Northwest Mountain")</f>
        <v>Northwest Mountain</v>
      </c>
      <c r="H38" t="s">
        <v>99</v>
      </c>
      <c r="I38" t="s">
        <v>15</v>
      </c>
      <c r="J38" t="s">
        <v>100</v>
      </c>
      <c r="K38" t="str">
        <f>HYPERLINK("https://ksn2.faa.gov/ajg/ajg-r/_layouts/userdisp.aspx?ID=7","Northwest Mountain Regional Human Resource Services Division")</f>
        <v>Northwest Mountain Regional Human Resource Services Division</v>
      </c>
      <c r="L38" t="s">
        <v>17</v>
      </c>
      <c r="N38" t="str" cm="1">
        <f t="array" ref="N38">_xlfn.IFS(D38=4,"D",D38=5,"E",D38=6,"F",D38=7,"G",D38=8,"H", D38=9, "I", D38=10, "J", D38=11, "K", D38=12, "L")</f>
        <v>F</v>
      </c>
      <c r="O38" t="str" cm="1">
        <f t="array" ref="O38">_xlfn.IFS(Table1[[#This Row],[FacilityType]]="Approach control", "2", Table1[[#This Row],[FacilityType]]="Tower and Approach Control", "3", Table1[[#This Row],[FacilityType]]="Combined Control Facility", "6", Table1[[#This Row],[FacilityType]]="Tower", "7", Table1[[#This Row],[FacilityType]]="Enroute Center", "8")</f>
        <v>3</v>
      </c>
      <c r="P38" t="str" cm="1">
        <f t="array" ref="P3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9" spans="1:16" x14ac:dyDescent="0.25">
      <c r="A39" t="s">
        <v>101</v>
      </c>
      <c r="B39" t="s">
        <v>491</v>
      </c>
      <c r="C39" t="s">
        <v>28</v>
      </c>
      <c r="D39" s="1">
        <v>5</v>
      </c>
      <c r="E39" s="1" t="s">
        <v>863</v>
      </c>
      <c r="F39" s="1" t="s">
        <v>778</v>
      </c>
      <c r="G39" t="str">
        <f>HYPERLINK("https://ksn2.faa.gov/ajg/ajg-r/_layouts/userdisp.aspx?ID=9","Great Lakes")</f>
        <v>Great Lakes</v>
      </c>
      <c r="H39" t="s">
        <v>102</v>
      </c>
      <c r="I39" t="s">
        <v>33</v>
      </c>
      <c r="J39" t="s">
        <v>103</v>
      </c>
      <c r="K39" t="str">
        <f>HYPERLINK("https://ksn2.faa.gov/ajg/ajg-r/_layouts/userdisp.aspx?ID=9","Great Lakes Regional Human Resource Services Division")</f>
        <v>Great Lakes Regional Human Resource Services Division</v>
      </c>
      <c r="L39" t="s">
        <v>62</v>
      </c>
      <c r="N39" t="str" cm="1">
        <f t="array" ref="N39">_xlfn.IFS(D39=4,"D",D39=5,"E",D39=6,"F",D39=7,"G",D39=8,"H", D39=9, "I", D39=10, "J", D39=11, "K", D39=12, "L")</f>
        <v>E</v>
      </c>
      <c r="O39" t="str" cm="1">
        <f t="array" ref="O39">_xlfn.IFS(Table1[[#This Row],[FacilityType]]="Approach control", "2", Table1[[#This Row],[FacilityType]]="Tower and Approach Control", "3", Table1[[#This Row],[FacilityType]]="Combined Control Facility", "6", Table1[[#This Row],[FacilityType]]="Tower", "7", Table1[[#This Row],[FacilityType]]="Enroute Center", "8")</f>
        <v>3</v>
      </c>
      <c r="P39" t="str" cm="1">
        <f t="array" ref="P3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40" spans="1:16" x14ac:dyDescent="0.25">
      <c r="A40" t="s">
        <v>104</v>
      </c>
      <c r="B40" t="s">
        <v>492</v>
      </c>
      <c r="C40" t="s">
        <v>39</v>
      </c>
      <c r="D40" s="1">
        <v>7</v>
      </c>
      <c r="E40" s="1" t="s">
        <v>1025</v>
      </c>
      <c r="F40" s="1" t="s">
        <v>766</v>
      </c>
      <c r="G40" t="str">
        <f>HYPERLINK("https://ksn2.faa.gov/ajg/ajg-r/_layouts/userdisp.aspx?ID=7","Northwest Mountain")</f>
        <v>Northwest Mountain</v>
      </c>
      <c r="H40" t="s">
        <v>65</v>
      </c>
      <c r="I40" t="s">
        <v>15</v>
      </c>
      <c r="J40" t="s">
        <v>66</v>
      </c>
      <c r="K40" t="str">
        <f>HYPERLINK("https://ksn2.faa.gov/ajg/ajg-r/_layouts/userdisp.aspx?ID=7","Northwest Mountain Regional Human Resource Services Division")</f>
        <v>Northwest Mountain Regional Human Resource Services Division</v>
      </c>
      <c r="L40" t="s">
        <v>47</v>
      </c>
      <c r="N40" t="str" cm="1">
        <f t="array" ref="N40">_xlfn.IFS(D40=4,"D",D40=5,"E",D40=6,"F",D40=7,"G",D40=8,"H", D40=9, "I", D40=10, "J", D40=11, "K", D40=12, "L")</f>
        <v>G</v>
      </c>
      <c r="O40" t="str" cm="1">
        <f t="array" ref="O40">_xlfn.IFS(Table1[[#This Row],[FacilityType]]="Approach control", "2", Table1[[#This Row],[FacilityType]]="Tower and Approach Control", "3", Table1[[#This Row],[FacilityType]]="Combined Control Facility", "6", Table1[[#This Row],[FacilityType]]="Tower", "7", Table1[[#This Row],[FacilityType]]="Enroute Center", "8")</f>
        <v>7</v>
      </c>
      <c r="P40" t="str" cm="1">
        <f t="array" ref="P4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41" spans="1:16" x14ac:dyDescent="0.25">
      <c r="A41" t="s">
        <v>105</v>
      </c>
      <c r="B41" t="s">
        <v>493</v>
      </c>
      <c r="C41" t="s">
        <v>28</v>
      </c>
      <c r="D41" s="1">
        <v>9</v>
      </c>
      <c r="E41" s="1" t="s">
        <v>864</v>
      </c>
      <c r="F41" s="1" t="s">
        <v>784</v>
      </c>
      <c r="G41" t="str">
        <f>HYPERLINK("https://ksn2.faa.gov/ajg/ajg-r/_layouts/userdisp.aspx?ID=5","Southwest")</f>
        <v>Southwest</v>
      </c>
      <c r="H41" t="s">
        <v>106</v>
      </c>
      <c r="I41" t="s">
        <v>21</v>
      </c>
      <c r="J41" t="s">
        <v>107</v>
      </c>
      <c r="K41" t="str">
        <f>HYPERLINK("https://ksn2.faa.gov/ajg/ajg-r/_layouts/userdisp.aspx?ID=5","Southwest Regional Human Resource Services Division")</f>
        <v>Southwest Regional Human Resource Services Division</v>
      </c>
      <c r="L41" t="s">
        <v>17</v>
      </c>
      <c r="N41" t="str" cm="1">
        <f t="array" ref="N41">_xlfn.IFS(D41=4,"D",D41=5,"E",D41=6,"F",D41=7,"G",D41=8,"H", D41=9, "I", D41=10, "J", D41=11, "K", D41=12, "L")</f>
        <v>I</v>
      </c>
      <c r="O41" t="str" cm="1">
        <f t="array" ref="O41">_xlfn.IFS(Table1[[#This Row],[FacilityType]]="Approach control", "2", Table1[[#This Row],[FacilityType]]="Tower and Approach Control", "3", Table1[[#This Row],[FacilityType]]="Combined Control Facility", "6", Table1[[#This Row],[FacilityType]]="Tower", "7", Table1[[#This Row],[FacilityType]]="Enroute Center", "8")</f>
        <v>3</v>
      </c>
      <c r="P41" t="str" cm="1">
        <f t="array" ref="P4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42" spans="1:16" x14ac:dyDescent="0.25">
      <c r="A42" t="s">
        <v>108</v>
      </c>
      <c r="B42" t="s">
        <v>494</v>
      </c>
      <c r="C42" t="s">
        <v>28</v>
      </c>
      <c r="D42" s="1">
        <v>8</v>
      </c>
      <c r="E42" s="1" t="s">
        <v>940</v>
      </c>
      <c r="F42" s="1" t="s">
        <v>796</v>
      </c>
      <c r="G42" t="str">
        <f>HYPERLINK("https://ksn2.faa.gov/ajg/ajg-r/_layouts/userdisp.aspx?ID=7","Northwest Mountain")</f>
        <v>Northwest Mountain</v>
      </c>
      <c r="H42" t="s">
        <v>99</v>
      </c>
      <c r="I42" t="s">
        <v>15</v>
      </c>
      <c r="J42" t="s">
        <v>100</v>
      </c>
      <c r="K42" t="str">
        <f>HYPERLINK("https://ksn2.faa.gov/ajg/ajg-r/_layouts/userdisp.aspx?ID=7","Northwest Mountain Regional Human Resource Services Division")</f>
        <v>Northwest Mountain Regional Human Resource Services Division</v>
      </c>
      <c r="L42" t="s">
        <v>17</v>
      </c>
      <c r="N42" t="str" cm="1">
        <f t="array" ref="N42">_xlfn.IFS(D42=4,"D",D42=5,"E",D42=6,"F",D42=7,"G",D42=8,"H", D42=9, "I", D42=10, "J", D42=11, "K", D42=12, "L")</f>
        <v>H</v>
      </c>
      <c r="O42" t="str" cm="1">
        <f t="array" ref="O42">_xlfn.IFS(Table1[[#This Row],[FacilityType]]="Approach control", "2", Table1[[#This Row],[FacilityType]]="Tower and Approach Control", "3", Table1[[#This Row],[FacilityType]]="Combined Control Facility", "6", Table1[[#This Row],[FacilityType]]="Tower", "7", Table1[[#This Row],[FacilityType]]="Enroute Center", "8")</f>
        <v>3</v>
      </c>
      <c r="P42" t="str" cm="1">
        <f t="array" ref="P4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43" spans="1:16" x14ac:dyDescent="0.25">
      <c r="A43" t="s">
        <v>109</v>
      </c>
      <c r="B43" t="s">
        <v>495</v>
      </c>
      <c r="C43" t="s">
        <v>39</v>
      </c>
      <c r="D43" s="1">
        <v>10</v>
      </c>
      <c r="E43" s="1" t="s">
        <v>1026</v>
      </c>
      <c r="F43" s="1" t="s">
        <v>753</v>
      </c>
      <c r="G43" t="str">
        <f>HYPERLINK("https://ksn2.faa.gov/ajg/ajg-r/_layouts/userdisp.aspx?ID=3","New England")</f>
        <v>New England</v>
      </c>
      <c r="H43" t="s">
        <v>25</v>
      </c>
      <c r="I43" t="s">
        <v>21</v>
      </c>
      <c r="J43" t="s">
        <v>26</v>
      </c>
      <c r="K43" t="str">
        <f>HYPERLINK("https://ksn2.faa.gov/ajg/ajg-r/_layouts/userdisp.aspx?ID=3","New England Regional Human Resource Services Division")</f>
        <v>New England Regional Human Resource Services Division</v>
      </c>
      <c r="L43" t="s">
        <v>17</v>
      </c>
      <c r="N43" t="str" cm="1">
        <f t="array" ref="N43">_xlfn.IFS(D43=4,"D",D43=5,"E",D43=6,"F",D43=7,"G",D43=8,"H", D43=9, "I", D43=10, "J", D43=11, "K", D43=12, "L")</f>
        <v>J</v>
      </c>
      <c r="O43" t="str" cm="1">
        <f t="array" ref="O43">_xlfn.IFS(Table1[[#This Row],[FacilityType]]="Approach control", "2", Table1[[#This Row],[FacilityType]]="Tower and Approach Control", "3", Table1[[#This Row],[FacilityType]]="Combined Control Facility", "6", Table1[[#This Row],[FacilityType]]="Tower", "7", Table1[[#This Row],[FacilityType]]="Enroute Center", "8")</f>
        <v>7</v>
      </c>
      <c r="P43" t="str" cm="1">
        <f t="array" ref="P4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44" spans="1:16" x14ac:dyDescent="0.25">
      <c r="A44" t="s">
        <v>110</v>
      </c>
      <c r="B44" t="s">
        <v>496</v>
      </c>
      <c r="C44" t="s">
        <v>39</v>
      </c>
      <c r="D44" s="1">
        <v>4</v>
      </c>
      <c r="E44" s="1" t="s">
        <v>983</v>
      </c>
      <c r="F44" s="1" t="s">
        <v>759</v>
      </c>
      <c r="G44" t="str">
        <f>HYPERLINK("https://ksn2.faa.gov/ajg/ajg-r/_layouts/userdisp.aspx?ID=2","Southern")</f>
        <v>Southern</v>
      </c>
      <c r="H44" t="s">
        <v>79</v>
      </c>
      <c r="I44" t="s">
        <v>33</v>
      </c>
      <c r="J44" t="s">
        <v>80</v>
      </c>
      <c r="K44" t="str">
        <f>HYPERLINK("https://ksn2.faa.gov/ajg/ajg-r/_layouts/userdisp.aspx?ID=2","Southern Regional Human Resource Services Division")</f>
        <v>Southern Regional Human Resource Services Division</v>
      </c>
      <c r="L44" t="s">
        <v>47</v>
      </c>
      <c r="N44" t="str" cm="1">
        <f t="array" ref="N44">_xlfn.IFS(D44=4,"D",D44=5,"E",D44=6,"F",D44=7,"G",D44=8,"H", D44=9, "I", D44=10, "J", D44=11, "K", D44=12, "L")</f>
        <v>D</v>
      </c>
      <c r="O44" t="str" cm="1">
        <f t="array" ref="O44">_xlfn.IFS(Table1[[#This Row],[FacilityType]]="Approach control", "2", Table1[[#This Row],[FacilityType]]="Tower and Approach Control", "3", Table1[[#This Row],[FacilityType]]="Combined Control Facility", "6", Table1[[#This Row],[FacilityType]]="Tower", "7", Table1[[#This Row],[FacilityType]]="Enroute Center", "8")</f>
        <v>7</v>
      </c>
      <c r="P44" t="str" cm="1">
        <f t="array" ref="P4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45" spans="1:16" x14ac:dyDescent="0.25">
      <c r="A45" t="s">
        <v>111</v>
      </c>
      <c r="B45" t="s">
        <v>497</v>
      </c>
      <c r="C45" t="s">
        <v>28</v>
      </c>
      <c r="D45" s="1">
        <v>6</v>
      </c>
      <c r="E45" s="1" t="s">
        <v>913</v>
      </c>
      <c r="F45" s="1" t="s">
        <v>755</v>
      </c>
      <c r="G45" t="str">
        <f>HYPERLINK("https://ksn2.faa.gov/ajg/ajg-r/_layouts/userdisp.aspx?ID=2","Southern")</f>
        <v>Southern</v>
      </c>
      <c r="H45" t="s">
        <v>79</v>
      </c>
      <c r="I45" t="s">
        <v>33</v>
      </c>
      <c r="J45" t="s">
        <v>80</v>
      </c>
      <c r="K45" t="str">
        <f>HYPERLINK("https://ksn2.faa.gov/ajg/ajg-r/_layouts/userdisp.aspx?ID=2","Southern Regional Human Resource Services Division")</f>
        <v>Southern Regional Human Resource Services Division</v>
      </c>
      <c r="L45" t="s">
        <v>112</v>
      </c>
      <c r="N45" t="str" cm="1">
        <f t="array" ref="N45">_xlfn.IFS(D45=4,"D",D45=5,"E",D45=6,"F",D45=7,"G",D45=8,"H", D45=9, "I", D45=10, "J", D45=11, "K", D45=12, "L")</f>
        <v>F</v>
      </c>
      <c r="O45" t="str" cm="1">
        <f t="array" ref="O45">_xlfn.IFS(Table1[[#This Row],[FacilityType]]="Approach control", "2", Table1[[#This Row],[FacilityType]]="Tower and Approach Control", "3", Table1[[#This Row],[FacilityType]]="Combined Control Facility", "6", Table1[[#This Row],[FacilityType]]="Tower", "7", Table1[[#This Row],[FacilityType]]="Enroute Center", "8")</f>
        <v>3</v>
      </c>
      <c r="P45" t="str" cm="1">
        <f t="array" ref="P4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46" spans="1:16" x14ac:dyDescent="0.25">
      <c r="A46" t="s">
        <v>113</v>
      </c>
      <c r="B46" t="s">
        <v>498</v>
      </c>
      <c r="C46" t="s">
        <v>28</v>
      </c>
      <c r="D46" s="1">
        <v>6</v>
      </c>
      <c r="E46" s="1" t="s">
        <v>941</v>
      </c>
      <c r="F46" s="1" t="s">
        <v>797</v>
      </c>
      <c r="G46" t="str">
        <f>HYPERLINK("https://ksn2.faa.gov/ajg/ajg-r/_layouts/userdisp.aspx?ID=3","New England")</f>
        <v>New England</v>
      </c>
      <c r="H46" t="s">
        <v>25</v>
      </c>
      <c r="I46" t="s">
        <v>21</v>
      </c>
      <c r="J46" t="s">
        <v>26</v>
      </c>
      <c r="K46" t="str">
        <f>HYPERLINK("https://ksn2.faa.gov/ajg/ajg-r/_layouts/userdisp.aspx?ID=3","New England Regional Human Resource Services Division")</f>
        <v>New England Regional Human Resource Services Division</v>
      </c>
      <c r="L46" t="s">
        <v>114</v>
      </c>
      <c r="N46" t="str" cm="1">
        <f t="array" ref="N46">_xlfn.IFS(D46=4,"D",D46=5,"E",D46=6,"F",D46=7,"G",D46=8,"H", D46=9, "I", D46=10, "J", D46=11, "K", D46=12, "L")</f>
        <v>F</v>
      </c>
      <c r="O46" t="str" cm="1">
        <f t="array" ref="O46">_xlfn.IFS(Table1[[#This Row],[FacilityType]]="Approach control", "2", Table1[[#This Row],[FacilityType]]="Tower and Approach Control", "3", Table1[[#This Row],[FacilityType]]="Combined Control Facility", "6", Table1[[#This Row],[FacilityType]]="Tower", "7", Table1[[#This Row],[FacilityType]]="Enroute Center", "8")</f>
        <v>3</v>
      </c>
      <c r="P46" t="str" cm="1">
        <f t="array" ref="P4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47" spans="1:16" x14ac:dyDescent="0.25">
      <c r="A47" t="s">
        <v>115</v>
      </c>
      <c r="B47" t="s">
        <v>499</v>
      </c>
      <c r="C47" t="s">
        <v>28</v>
      </c>
      <c r="D47" s="1">
        <v>7</v>
      </c>
      <c r="E47" s="1" t="s">
        <v>942</v>
      </c>
      <c r="F47" s="1" t="s">
        <v>777</v>
      </c>
      <c r="G47" t="str">
        <f>HYPERLINK("https://ksn2.faa.gov/ajg/ajg-r/_layouts/userdisp.aspx?ID=9","Great Lakes")</f>
        <v>Great Lakes</v>
      </c>
      <c r="H47" t="s">
        <v>51</v>
      </c>
      <c r="I47" t="s">
        <v>33</v>
      </c>
      <c r="J47" t="s">
        <v>52</v>
      </c>
      <c r="K47" t="str">
        <f>HYPERLINK("https://ksn2.faa.gov/ajg/ajg-r/_layouts/userdisp.aspx?ID=9","Great Lakes Regional Human Resource Services Division")</f>
        <v>Great Lakes Regional Human Resource Services Division</v>
      </c>
      <c r="L47" t="s">
        <v>17</v>
      </c>
      <c r="N47" t="str" cm="1">
        <f t="array" ref="N47">_xlfn.IFS(D47=4,"D",D47=5,"E",D47=6,"F",D47=7,"G",D47=8,"H", D47=9, "I", D47=10, "J", D47=11, "K", D47=12, "L")</f>
        <v>G</v>
      </c>
      <c r="O47" t="str" cm="1">
        <f t="array" ref="O47">_xlfn.IFS(Table1[[#This Row],[FacilityType]]="Approach control", "2", Table1[[#This Row],[FacilityType]]="Tower and Approach Control", "3", Table1[[#This Row],[FacilityType]]="Combined Control Facility", "6", Table1[[#This Row],[FacilityType]]="Tower", "7", Table1[[#This Row],[FacilityType]]="Enroute Center", "8")</f>
        <v>3</v>
      </c>
      <c r="P47" t="str" cm="1">
        <f t="array" ref="P4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48" spans="1:16" x14ac:dyDescent="0.25">
      <c r="A48" t="s">
        <v>116</v>
      </c>
      <c r="B48" t="s">
        <v>500</v>
      </c>
      <c r="C48" t="s">
        <v>39</v>
      </c>
      <c r="D48" s="1">
        <v>7</v>
      </c>
      <c r="E48" s="1" t="s">
        <v>984</v>
      </c>
      <c r="F48" s="1" t="s">
        <v>754</v>
      </c>
      <c r="G48" t="str">
        <f>HYPERLINK("https://ksn2.faa.gov/ajg/ajg-r/_layouts/userdisp.aspx?ID=8","Western Pacific")</f>
        <v>Western Pacific</v>
      </c>
      <c r="H48" t="s">
        <v>93</v>
      </c>
      <c r="I48" t="s">
        <v>15</v>
      </c>
      <c r="J48" t="s">
        <v>94</v>
      </c>
      <c r="K48" t="str">
        <f>HYPERLINK("https://ksn2.faa.gov/ajg/ajg-r/_layouts/userdisp.aspx?ID=8","Western Pacific Regional Human Resource Services Division")</f>
        <v>Western Pacific Regional Human Resource Services Division</v>
      </c>
      <c r="L48" t="s">
        <v>17</v>
      </c>
      <c r="N48" t="str" cm="1">
        <f t="array" ref="N48">_xlfn.IFS(D48=4,"D",D48=5,"E",D48=6,"F",D48=7,"G",D48=8,"H", D48=9, "I", D48=10, "J", D48=11, "K", D48=12, "L")</f>
        <v>G</v>
      </c>
      <c r="O48" t="str" cm="1">
        <f t="array" ref="O48">_xlfn.IFS(Table1[[#This Row],[FacilityType]]="Approach control", "2", Table1[[#This Row],[FacilityType]]="Tower and Approach Control", "3", Table1[[#This Row],[FacilityType]]="Combined Control Facility", "6", Table1[[#This Row],[FacilityType]]="Tower", "7", Table1[[#This Row],[FacilityType]]="Enroute Center", "8")</f>
        <v>7</v>
      </c>
      <c r="P48" t="str" cm="1">
        <f t="array" ref="P4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49" spans="1:16" x14ac:dyDescent="0.25">
      <c r="A49" t="s">
        <v>117</v>
      </c>
      <c r="B49" t="s">
        <v>501</v>
      </c>
      <c r="C49" t="s">
        <v>39</v>
      </c>
      <c r="D49" s="1">
        <v>8</v>
      </c>
      <c r="E49" s="1" t="s">
        <v>985</v>
      </c>
      <c r="F49" s="1" t="s">
        <v>758</v>
      </c>
      <c r="G49" t="str">
        <f>HYPERLINK("https://ksn2.faa.gov/ajg/ajg-r/_layouts/userdisp.aspx?ID=4","Eastern")</f>
        <v>Eastern</v>
      </c>
      <c r="H49" t="s">
        <v>44</v>
      </c>
      <c r="I49" t="s">
        <v>21</v>
      </c>
      <c r="J49" t="s">
        <v>45</v>
      </c>
      <c r="K49" t="str">
        <f>HYPERLINK("https://ksn2.faa.gov/ajg/ajg-r/_layouts/userdisp.aspx?ID=4","Eastern Regional Human Resource Services Division")</f>
        <v>Eastern Regional Human Resource Services Division</v>
      </c>
      <c r="L49" t="s">
        <v>17</v>
      </c>
      <c r="N49" t="str" cm="1">
        <f t="array" ref="N49">_xlfn.IFS(D49=4,"D",D49=5,"E",D49=6,"F",D49=7,"G",D49=8,"H", D49=9, "I", D49=10, "J", D49=11, "K", D49=12, "L")</f>
        <v>H</v>
      </c>
      <c r="O49" t="str" cm="1">
        <f t="array" ref="O49">_xlfn.IFS(Table1[[#This Row],[FacilityType]]="Approach control", "2", Table1[[#This Row],[FacilityType]]="Tower and Approach Control", "3", Table1[[#This Row],[FacilityType]]="Combined Control Facility", "6", Table1[[#This Row],[FacilityType]]="Tower", "7", Table1[[#This Row],[FacilityType]]="Enroute Center", "8")</f>
        <v>7</v>
      </c>
      <c r="P49" t="str" cm="1">
        <f t="array" ref="P4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50" spans="1:16" x14ac:dyDescent="0.25">
      <c r="A50" t="s">
        <v>118</v>
      </c>
      <c r="B50" t="s">
        <v>119</v>
      </c>
      <c r="C50" t="s">
        <v>13</v>
      </c>
      <c r="D50" s="1">
        <v>12</v>
      </c>
      <c r="E50" s="1" t="s">
        <v>836</v>
      </c>
      <c r="F50" s="1" t="s">
        <v>769</v>
      </c>
      <c r="G50" t="str">
        <f>HYPERLINK("https://ksn2.faa.gov/ajg/ajg-r/_layouts/userdisp.aspx?ID=9","Great Lakes")</f>
        <v>Great Lakes</v>
      </c>
      <c r="H50" t="s">
        <v>57</v>
      </c>
      <c r="I50" t="s">
        <v>33</v>
      </c>
      <c r="J50" t="s">
        <v>58</v>
      </c>
      <c r="K50" t="str">
        <f>HYPERLINK("https://ksn2.faa.gov/ajg/ajg-r/_layouts/userdisp.aspx?ID=9","Great Lakes Regional Human Resource Services Division")</f>
        <v>Great Lakes Regional Human Resource Services Division</v>
      </c>
      <c r="L50" t="s">
        <v>17</v>
      </c>
      <c r="N50" t="str" cm="1">
        <f t="array" ref="N50">_xlfn.IFS(D50=4,"D",D50=5,"E",D50=6,"F",D50=7,"G",D50=8,"H", D50=9, "I", D50=10, "J", D50=11, "K", D50=12, "L")</f>
        <v>L</v>
      </c>
      <c r="O50" t="str" cm="1">
        <f t="array" ref="O50">_xlfn.IFS(Table1[[#This Row],[FacilityType]]="Approach control", "2", Table1[[#This Row],[FacilityType]]="Tower and Approach Control", "3", Table1[[#This Row],[FacilityType]]="Combined Control Facility", "6", Table1[[#This Row],[FacilityType]]="Tower", "7", Table1[[#This Row],[FacilityType]]="Enroute Center", "8")</f>
        <v>2</v>
      </c>
      <c r="P50" t="str" cm="1">
        <f t="array" ref="P5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51" spans="1:16" x14ac:dyDescent="0.25">
      <c r="A51" t="s">
        <v>120</v>
      </c>
      <c r="B51" t="s">
        <v>502</v>
      </c>
      <c r="C51" t="s">
        <v>28</v>
      </c>
      <c r="D51" s="1">
        <v>6</v>
      </c>
      <c r="E51" s="1" t="s">
        <v>943</v>
      </c>
      <c r="F51" s="1" t="s">
        <v>756</v>
      </c>
      <c r="G51" t="str">
        <f>HYPERLINK("https://ksn2.faa.gov/ajg/ajg-r/_layouts/userdisp.aspx?ID=2","Southern")</f>
        <v>Southern</v>
      </c>
      <c r="H51" t="s">
        <v>121</v>
      </c>
      <c r="I51" t="s">
        <v>21</v>
      </c>
      <c r="J51" t="s">
        <v>122</v>
      </c>
      <c r="K51" t="str">
        <f>HYPERLINK("https://ksn2.faa.gov/ajg/ajg-r/_layouts/userdisp.aspx?ID=2","Southern Regional Human Resource Services Division")</f>
        <v>Southern Regional Human Resource Services Division</v>
      </c>
      <c r="L51" t="s">
        <v>17</v>
      </c>
      <c r="N51" t="str" cm="1">
        <f t="array" ref="N51">_xlfn.IFS(D51=4,"D",D51=5,"E",D51=6,"F",D51=7,"G",D51=8,"H", D51=9, "I", D51=10, "J", D51=11, "K", D51=12, "L")</f>
        <v>F</v>
      </c>
      <c r="O51" t="str" cm="1">
        <f t="array" ref="O51">_xlfn.IFS(Table1[[#This Row],[FacilityType]]="Approach control", "2", Table1[[#This Row],[FacilityType]]="Tower and Approach Control", "3", Table1[[#This Row],[FacilityType]]="Combined Control Facility", "6", Table1[[#This Row],[FacilityType]]="Tower", "7", Table1[[#This Row],[FacilityType]]="Enroute Center", "8")</f>
        <v>3</v>
      </c>
      <c r="P51" t="str" cm="1">
        <f t="array" ref="P5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2" spans="1:16" x14ac:dyDescent="0.25">
      <c r="A52" t="s">
        <v>123</v>
      </c>
      <c r="B52" t="s">
        <v>503</v>
      </c>
      <c r="C52" t="s">
        <v>39</v>
      </c>
      <c r="D52" s="1">
        <v>4</v>
      </c>
      <c r="E52" s="1" t="s">
        <v>1027</v>
      </c>
      <c r="F52" s="1" t="s">
        <v>772</v>
      </c>
      <c r="G52" t="str">
        <f>HYPERLINK("https://ksn2.faa.gov/ajg/ajg-r/_layouts/userdisp.aspx?ID=9","Great Lakes")</f>
        <v>Great Lakes</v>
      </c>
      <c r="H52" t="s">
        <v>51</v>
      </c>
      <c r="I52" t="s">
        <v>33</v>
      </c>
      <c r="J52" t="s">
        <v>52</v>
      </c>
      <c r="K52" t="str">
        <f>HYPERLINK("https://ksn2.faa.gov/ajg/ajg-r/_layouts/userdisp.aspx?ID=9","Great Lakes Regional Human Resource Services Division")</f>
        <v>Great Lakes Regional Human Resource Services Division</v>
      </c>
      <c r="L52" t="s">
        <v>124</v>
      </c>
      <c r="N52" t="str" cm="1">
        <f t="array" ref="N52">_xlfn.IFS(D52=4,"D",D52=5,"E",D52=6,"F",D52=7,"G",D52=8,"H", D52=9, "I", D52=10, "J", D52=11, "K", D52=12, "L")</f>
        <v>D</v>
      </c>
      <c r="O52" t="str" cm="1">
        <f t="array" ref="O52">_xlfn.IFS(Table1[[#This Row],[FacilityType]]="Approach control", "2", Table1[[#This Row],[FacilityType]]="Tower and Approach Control", "3", Table1[[#This Row],[FacilityType]]="Combined Control Facility", "6", Table1[[#This Row],[FacilityType]]="Tower", "7", Table1[[#This Row],[FacilityType]]="Enroute Center", "8")</f>
        <v>7</v>
      </c>
      <c r="P52" t="str" cm="1">
        <f t="array" ref="P5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53" spans="1:16" x14ac:dyDescent="0.25">
      <c r="A53" t="s">
        <v>125</v>
      </c>
      <c r="B53" t="s">
        <v>504</v>
      </c>
      <c r="C53" t="s">
        <v>39</v>
      </c>
      <c r="D53" s="1">
        <v>5</v>
      </c>
      <c r="E53" s="1" t="s">
        <v>986</v>
      </c>
      <c r="F53" s="1" t="s">
        <v>754</v>
      </c>
      <c r="G53" t="str">
        <f>HYPERLINK("https://ksn2.faa.gov/ajg/ajg-r/_layouts/userdisp.aspx?ID=8","Western Pacific")</f>
        <v>Western Pacific</v>
      </c>
      <c r="H53" t="s">
        <v>68</v>
      </c>
      <c r="I53" t="s">
        <v>15</v>
      </c>
      <c r="J53" t="s">
        <v>69</v>
      </c>
      <c r="K53" t="str">
        <f>HYPERLINK("https://ksn2.faa.gov/ajg/ajg-r/_layouts/userdisp.aspx?ID=8","Western Pacific Regional Human Resource Services Division")</f>
        <v>Western Pacific Regional Human Resource Services Division</v>
      </c>
      <c r="L53" t="s">
        <v>76</v>
      </c>
      <c r="N53" t="str" cm="1">
        <f t="array" ref="N53">_xlfn.IFS(D53=4,"D",D53=5,"E",D53=6,"F",D53=7,"G",D53=8,"H", D53=9, "I", D53=10, "J", D53=11, "K", D53=12, "L")</f>
        <v>E</v>
      </c>
      <c r="O53" t="str" cm="1">
        <f t="array" ref="O53">_xlfn.IFS(Table1[[#This Row],[FacilityType]]="Approach control", "2", Table1[[#This Row],[FacilityType]]="Tower and Approach Control", "3", Table1[[#This Row],[FacilityType]]="Combined Control Facility", "6", Table1[[#This Row],[FacilityType]]="Tower", "7", Table1[[#This Row],[FacilityType]]="Enroute Center", "8")</f>
        <v>7</v>
      </c>
      <c r="P53" t="str" cm="1">
        <f t="array" ref="P5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54" spans="1:16" x14ac:dyDescent="0.25">
      <c r="A54" t="s">
        <v>126</v>
      </c>
      <c r="B54" t="s">
        <v>505</v>
      </c>
      <c r="C54" t="s">
        <v>39</v>
      </c>
      <c r="D54" s="1">
        <v>5</v>
      </c>
      <c r="E54" s="1" t="s">
        <v>1028</v>
      </c>
      <c r="F54" s="1" t="s">
        <v>773</v>
      </c>
      <c r="G54" t="str">
        <f>HYPERLINK("https://ksn2.faa.gov/ajg/ajg-r/_layouts/userdisp.aspx?ID=4","Eastern")</f>
        <v>Eastern</v>
      </c>
      <c r="H54" t="s">
        <v>29</v>
      </c>
      <c r="I54" t="s">
        <v>21</v>
      </c>
      <c r="J54" t="s">
        <v>30</v>
      </c>
      <c r="K54" t="str">
        <f>HYPERLINK("https://ksn2.faa.gov/ajg/ajg-r/_layouts/userdisp.aspx?ID=4","Eastern Regional Human Resource Services Division")</f>
        <v>Eastern Regional Human Resource Services Division</v>
      </c>
      <c r="L54" t="s">
        <v>88</v>
      </c>
      <c r="N54" t="str" cm="1">
        <f t="array" ref="N54">_xlfn.IFS(D54=4,"D",D54=5,"E",D54=6,"F",D54=7,"G",D54=8,"H", D54=9, "I", D54=10, "J", D54=11, "K", D54=12, "L")</f>
        <v>E</v>
      </c>
      <c r="O54" t="str" cm="1">
        <f t="array" ref="O54">_xlfn.IFS(Table1[[#This Row],[FacilityType]]="Approach control", "2", Table1[[#This Row],[FacilityType]]="Tower and Approach Control", "3", Table1[[#This Row],[FacilityType]]="Combined Control Facility", "6", Table1[[#This Row],[FacilityType]]="Tower", "7", Table1[[#This Row],[FacilityType]]="Enroute Center", "8")</f>
        <v>7</v>
      </c>
      <c r="P54" t="str" cm="1">
        <f t="array" ref="P5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55" spans="1:16" x14ac:dyDescent="0.25">
      <c r="A55" t="s">
        <v>127</v>
      </c>
      <c r="B55" t="s">
        <v>506</v>
      </c>
      <c r="C55" t="s">
        <v>28</v>
      </c>
      <c r="D55" s="1">
        <v>7</v>
      </c>
      <c r="E55" s="1" t="s">
        <v>865</v>
      </c>
      <c r="F55" s="1" t="s">
        <v>784</v>
      </c>
      <c r="G55" t="str">
        <f>HYPERLINK("https://ksn2.faa.gov/ajg/ajg-r/_layouts/userdisp.aspx?ID=2","Southern")</f>
        <v>Southern</v>
      </c>
      <c r="H55" t="s">
        <v>20</v>
      </c>
      <c r="I55" t="s">
        <v>21</v>
      </c>
      <c r="J55" t="s">
        <v>22</v>
      </c>
      <c r="K55" t="str">
        <f>HYPERLINK("https://ksn2.faa.gov/ajg/ajg-r/_layouts/userdisp.aspx?ID=2","Southern Regional Human Resource Services Division")</f>
        <v>Southern Regional Human Resource Services Division</v>
      </c>
      <c r="L55" t="s">
        <v>128</v>
      </c>
      <c r="N55" t="str" cm="1">
        <f t="array" ref="N55">_xlfn.IFS(D55=4,"D",D55=5,"E",D55=6,"F",D55=7,"G",D55=8,"H", D55=9, "I", D55=10, "J", D55=11, "K", D55=12, "L")</f>
        <v>G</v>
      </c>
      <c r="O55" t="str" cm="1">
        <f t="array" ref="O55">_xlfn.IFS(Table1[[#This Row],[FacilityType]]="Approach control", "2", Table1[[#This Row],[FacilityType]]="Tower and Approach Control", "3", Table1[[#This Row],[FacilityType]]="Combined Control Facility", "6", Table1[[#This Row],[FacilityType]]="Tower", "7", Table1[[#This Row],[FacilityType]]="Enroute Center", "8")</f>
        <v>3</v>
      </c>
      <c r="P55" t="str" cm="1">
        <f t="array" ref="P5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6" spans="1:16" x14ac:dyDescent="0.25">
      <c r="A56" t="s">
        <v>129</v>
      </c>
      <c r="B56" t="s">
        <v>507</v>
      </c>
      <c r="C56" t="s">
        <v>28</v>
      </c>
      <c r="D56" s="1">
        <v>8</v>
      </c>
      <c r="E56" s="1" t="s">
        <v>866</v>
      </c>
      <c r="F56" s="1" t="s">
        <v>756</v>
      </c>
      <c r="G56" t="str">
        <f>HYPERLINK("https://ksn2.faa.gov/ajg/ajg-r/_layouts/userdisp.aspx?ID=2","Southern")</f>
        <v>Southern</v>
      </c>
      <c r="H56" t="s">
        <v>121</v>
      </c>
      <c r="I56" t="s">
        <v>21</v>
      </c>
      <c r="J56" t="s">
        <v>122</v>
      </c>
      <c r="K56" t="str">
        <f>HYPERLINK("https://ksn2.faa.gov/ajg/ajg-r/_layouts/userdisp.aspx?ID=2","Southern Regional Human Resource Services Division")</f>
        <v>Southern Regional Human Resource Services Division</v>
      </c>
      <c r="L56" t="s">
        <v>17</v>
      </c>
      <c r="N56" t="str" cm="1">
        <f t="array" ref="N56">_xlfn.IFS(D56=4,"D",D56=5,"E",D56=6,"F",D56=7,"G",D56=8,"H", D56=9, "I", D56=10, "J", D56=11, "K", D56=12, "L")</f>
        <v>H</v>
      </c>
      <c r="O56" t="str" cm="1">
        <f t="array" ref="O56">_xlfn.IFS(Table1[[#This Row],[FacilityType]]="Approach control", "2", Table1[[#This Row],[FacilityType]]="Tower and Approach Control", "3", Table1[[#This Row],[FacilityType]]="Combined Control Facility", "6", Table1[[#This Row],[FacilityType]]="Tower", "7", Table1[[#This Row],[FacilityType]]="Enroute Center", "8")</f>
        <v>3</v>
      </c>
      <c r="P56" t="str" cm="1">
        <f t="array" ref="P5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57" spans="1:16" x14ac:dyDescent="0.25">
      <c r="A57" t="s">
        <v>130</v>
      </c>
      <c r="B57" t="s">
        <v>508</v>
      </c>
      <c r="C57" t="s">
        <v>28</v>
      </c>
      <c r="D57" s="1">
        <v>5</v>
      </c>
      <c r="E57" s="1" t="s">
        <v>914</v>
      </c>
      <c r="F57" s="1" t="s">
        <v>791</v>
      </c>
      <c r="G57" t="str">
        <f>HYPERLINK("https://ksn2.faa.gov/ajg/ajg-r/_layouts/userdisp.aspx?ID=6","Central")</f>
        <v>Central</v>
      </c>
      <c r="H57" t="s">
        <v>57</v>
      </c>
      <c r="I57" t="s">
        <v>33</v>
      </c>
      <c r="J57" t="s">
        <v>58</v>
      </c>
      <c r="K57" t="str">
        <f>HYPERLINK("https://ksn2.faa.gov/ajg/ajg-r/_layouts/userdisp.aspx?ID=6","Central Regional Human Resource Services Division")</f>
        <v>Central Regional Human Resource Services Division</v>
      </c>
      <c r="L57" t="s">
        <v>131</v>
      </c>
      <c r="N57" t="str" cm="1">
        <f t="array" ref="N57">_xlfn.IFS(D57=4,"D",D57=5,"E",D57=6,"F",D57=7,"G",D57=8,"H", D57=9, "I", D57=10, "J", D57=11, "K", D57=12, "L")</f>
        <v>E</v>
      </c>
      <c r="O57" t="str" cm="1">
        <f t="array" ref="O57">_xlfn.IFS(Table1[[#This Row],[FacilityType]]="Approach control", "2", Table1[[#This Row],[FacilityType]]="Tower and Approach Control", "3", Table1[[#This Row],[FacilityType]]="Combined Control Facility", "6", Table1[[#This Row],[FacilityType]]="Tower", "7", Table1[[#This Row],[FacilityType]]="Enroute Center", "8")</f>
        <v>3</v>
      </c>
      <c r="P57" t="str" cm="1">
        <f t="array" ref="P5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58" spans="1:16" x14ac:dyDescent="0.25">
      <c r="A58" t="s">
        <v>132</v>
      </c>
      <c r="B58" t="s">
        <v>509</v>
      </c>
      <c r="C58" t="s">
        <v>28</v>
      </c>
      <c r="D58" s="1">
        <v>5</v>
      </c>
      <c r="E58" s="1" t="s">
        <v>944</v>
      </c>
      <c r="F58" s="1" t="s">
        <v>798</v>
      </c>
      <c r="G58" t="str">
        <f>HYPERLINK("https://ksn2.faa.gov/ajg/ajg-r/_layouts/userdisp.aspx?ID=9","Great Lakes")</f>
        <v>Great Lakes</v>
      </c>
      <c r="H58" t="s">
        <v>51</v>
      </c>
      <c r="I58" t="s">
        <v>33</v>
      </c>
      <c r="J58" t="s">
        <v>52</v>
      </c>
      <c r="K58" t="str">
        <f>HYPERLINK("https://ksn2.faa.gov/ajg/ajg-r/_layouts/userdisp.aspx?ID=9","Great Lakes Regional Human Resource Services Division")</f>
        <v>Great Lakes Regional Human Resource Services Division</v>
      </c>
      <c r="L58" t="s">
        <v>85</v>
      </c>
      <c r="N58" t="str" cm="1">
        <f t="array" ref="N58">_xlfn.IFS(D58=4,"D",D58=5,"E",D58=6,"F",D58=7,"G",D58=8,"H", D58=9, "I", D58=10, "J", D58=11, "K", D58=12, "L")</f>
        <v>E</v>
      </c>
      <c r="O58" t="str" cm="1">
        <f t="array" ref="O58">_xlfn.IFS(Table1[[#This Row],[FacilityType]]="Approach control", "2", Table1[[#This Row],[FacilityType]]="Tower and Approach Control", "3", Table1[[#This Row],[FacilityType]]="Combined Control Facility", "6", Table1[[#This Row],[FacilityType]]="Tower", "7", Table1[[#This Row],[FacilityType]]="Enroute Center", "8")</f>
        <v>3</v>
      </c>
      <c r="P58" t="str" cm="1">
        <f t="array" ref="P5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59" spans="1:16" x14ac:dyDescent="0.25">
      <c r="A59" t="s">
        <v>133</v>
      </c>
      <c r="B59" t="s">
        <v>510</v>
      </c>
      <c r="C59" t="s">
        <v>28</v>
      </c>
      <c r="D59" s="1">
        <v>8</v>
      </c>
      <c r="E59" s="1" t="s">
        <v>52</v>
      </c>
      <c r="F59" s="1" t="s">
        <v>772</v>
      </c>
      <c r="G59" t="str">
        <f>HYPERLINK("https://ksn2.faa.gov/ajg/ajg-r/_layouts/userdisp.aspx?ID=9","Great Lakes")</f>
        <v>Great Lakes</v>
      </c>
      <c r="H59" t="s">
        <v>51</v>
      </c>
      <c r="I59" t="s">
        <v>33</v>
      </c>
      <c r="J59" t="s">
        <v>52</v>
      </c>
      <c r="K59" t="str">
        <f>HYPERLINK("https://ksn2.faa.gov/ajg/ajg-r/_layouts/userdisp.aspx?ID=9","Great Lakes Regional Human Resource Services Division")</f>
        <v>Great Lakes Regional Human Resource Services Division</v>
      </c>
      <c r="L59" t="s">
        <v>17</v>
      </c>
      <c r="N59" t="str" cm="1">
        <f t="array" ref="N59">_xlfn.IFS(D59=4,"D",D59=5,"E",D59=6,"F",D59=7,"G",D59=8,"H", D59=9, "I", D59=10, "J", D59=11, "K", D59=12, "L")</f>
        <v>H</v>
      </c>
      <c r="O59" t="str" cm="1">
        <f t="array" ref="O59">_xlfn.IFS(Table1[[#This Row],[FacilityType]]="Approach control", "2", Table1[[#This Row],[FacilityType]]="Tower and Approach Control", "3", Table1[[#This Row],[FacilityType]]="Combined Control Facility", "6", Table1[[#This Row],[FacilityType]]="Tower", "7", Table1[[#This Row],[FacilityType]]="Enroute Center", "8")</f>
        <v>3</v>
      </c>
      <c r="P59" t="str" cm="1">
        <f t="array" ref="P5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60" spans="1:16" x14ac:dyDescent="0.25">
      <c r="A60" t="s">
        <v>134</v>
      </c>
      <c r="B60" t="s">
        <v>511</v>
      </c>
      <c r="C60" t="s">
        <v>28</v>
      </c>
      <c r="D60" s="1">
        <v>12</v>
      </c>
      <c r="E60" s="1" t="s">
        <v>867</v>
      </c>
      <c r="F60" s="1" t="s">
        <v>792</v>
      </c>
      <c r="G60" t="str">
        <f>HYPERLINK("https://ksn2.faa.gov/ajg/ajg-r/_layouts/userdisp.aspx?ID=2","Southern")</f>
        <v>Southern</v>
      </c>
      <c r="H60" t="s">
        <v>20</v>
      </c>
      <c r="I60" t="s">
        <v>21</v>
      </c>
      <c r="J60" t="s">
        <v>22</v>
      </c>
      <c r="K60" t="str">
        <f>HYPERLINK("https://ksn2.faa.gov/ajg/ajg-r/_layouts/userdisp.aspx?ID=2","Southern Regional Human Resource Services Division")</f>
        <v>Southern Regional Human Resource Services Division</v>
      </c>
      <c r="L60" t="s">
        <v>17</v>
      </c>
      <c r="N60" t="str" cm="1">
        <f t="array" ref="N60">_xlfn.IFS(D60=4,"D",D60=5,"E",D60=6,"F",D60=7,"G",D60=8,"H", D60=9, "I", D60=10, "J", D60=11, "K", D60=12, "L")</f>
        <v>L</v>
      </c>
      <c r="O60" t="str" cm="1">
        <f t="array" ref="O60">_xlfn.IFS(Table1[[#This Row],[FacilityType]]="Approach control", "2", Table1[[#This Row],[FacilityType]]="Tower and Approach Control", "3", Table1[[#This Row],[FacilityType]]="Combined Control Facility", "6", Table1[[#This Row],[FacilityType]]="Tower", "7", Table1[[#This Row],[FacilityType]]="Enroute Center", "8")</f>
        <v>3</v>
      </c>
      <c r="P60" t="str" cm="1">
        <f t="array" ref="P6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61" spans="1:16" x14ac:dyDescent="0.25">
      <c r="A61" t="s">
        <v>135</v>
      </c>
      <c r="B61" t="s">
        <v>512</v>
      </c>
      <c r="C61" t="s">
        <v>39</v>
      </c>
      <c r="D61" s="1">
        <v>6</v>
      </c>
      <c r="E61" s="1" t="s">
        <v>987</v>
      </c>
      <c r="F61" s="1" t="s">
        <v>754</v>
      </c>
      <c r="G61" t="str">
        <f>HYPERLINK("https://ksn2.faa.gov/ajg/ajg-r/_layouts/userdisp.aspx?ID=8","Western Pacific")</f>
        <v>Western Pacific</v>
      </c>
      <c r="H61" t="s">
        <v>93</v>
      </c>
      <c r="I61" t="s">
        <v>15</v>
      </c>
      <c r="J61" t="s">
        <v>94</v>
      </c>
      <c r="K61" t="str">
        <f>HYPERLINK("https://ksn2.faa.gov/ajg/ajg-r/_layouts/userdisp.aspx?ID=8","Western Pacific Regional Human Resource Services Division")</f>
        <v>Western Pacific Regional Human Resource Services Division</v>
      </c>
      <c r="L61" t="s">
        <v>74</v>
      </c>
      <c r="N61" t="str" cm="1">
        <f t="array" ref="N61">_xlfn.IFS(D61=4,"D",D61=5,"E",D61=6,"F",D61=7,"G",D61=8,"H", D61=9, "I", D61=10, "J", D61=11, "K", D61=12, "L")</f>
        <v>F</v>
      </c>
      <c r="O61" t="str" cm="1">
        <f t="array" ref="O61">_xlfn.IFS(Table1[[#This Row],[FacilityType]]="Approach control", "2", Table1[[#This Row],[FacilityType]]="Tower and Approach Control", "3", Table1[[#This Row],[FacilityType]]="Combined Control Facility", "6", Table1[[#This Row],[FacilityType]]="Tower", "7", Table1[[#This Row],[FacilityType]]="Enroute Center", "8")</f>
        <v>7</v>
      </c>
      <c r="P61" t="str" cm="1">
        <f t="array" ref="P6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62" spans="1:16" x14ac:dyDescent="0.25">
      <c r="A62" t="s">
        <v>136</v>
      </c>
      <c r="B62" t="s">
        <v>513</v>
      </c>
      <c r="C62" t="s">
        <v>28</v>
      </c>
      <c r="D62" s="1">
        <v>8</v>
      </c>
      <c r="E62" s="1" t="s">
        <v>868</v>
      </c>
      <c r="F62" s="1" t="s">
        <v>772</v>
      </c>
      <c r="G62" t="str">
        <f>HYPERLINK("https://ksn2.faa.gov/ajg/ajg-r/_layouts/userdisp.aspx?ID=5","Southwest")</f>
        <v>Southwest</v>
      </c>
      <c r="H62" t="s">
        <v>137</v>
      </c>
      <c r="I62" t="s">
        <v>33</v>
      </c>
      <c r="J62" t="s">
        <v>138</v>
      </c>
      <c r="K62" t="str">
        <f>HYPERLINK("https://ksn2.faa.gov/ajg/ajg-r/_layouts/userdisp.aspx?ID=5","Southwest Regional Human Resource Services Division")</f>
        <v>Southwest Regional Human Resource Services Division</v>
      </c>
      <c r="L62" t="s">
        <v>17</v>
      </c>
      <c r="N62" t="str" cm="1">
        <f t="array" ref="N62">_xlfn.IFS(D62=4,"D",D62=5,"E",D62=6,"F",D62=7,"G",D62=8,"H", D62=9, "I", D62=10, "J", D62=11, "K", D62=12, "L")</f>
        <v>H</v>
      </c>
      <c r="O62" t="str" cm="1">
        <f t="array" ref="O62">_xlfn.IFS(Table1[[#This Row],[FacilityType]]="Approach control", "2", Table1[[#This Row],[FacilityType]]="Tower and Approach Control", "3", Table1[[#This Row],[FacilityType]]="Combined Control Facility", "6", Table1[[#This Row],[FacilityType]]="Tower", "7", Table1[[#This Row],[FacilityType]]="Enroute Center", "8")</f>
        <v>3</v>
      </c>
      <c r="P62" t="str" cm="1">
        <f t="array" ref="P6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63" spans="1:16" x14ac:dyDescent="0.25">
      <c r="A63" t="s">
        <v>139</v>
      </c>
      <c r="B63" t="s">
        <v>514</v>
      </c>
      <c r="C63" t="s">
        <v>28</v>
      </c>
      <c r="D63" s="1">
        <v>5</v>
      </c>
      <c r="E63" s="1" t="s">
        <v>945</v>
      </c>
      <c r="F63" s="1" t="s">
        <v>769</v>
      </c>
      <c r="G63" t="str">
        <f>HYPERLINK("https://ksn2.faa.gov/ajg/ajg-r/_layouts/userdisp.aspx?ID=9","Great Lakes")</f>
        <v>Great Lakes</v>
      </c>
      <c r="H63" t="s">
        <v>57</v>
      </c>
      <c r="I63" t="s">
        <v>33</v>
      </c>
      <c r="J63" t="s">
        <v>58</v>
      </c>
      <c r="K63" t="str">
        <f>HYPERLINK("https://ksn2.faa.gov/ajg/ajg-r/_layouts/userdisp.aspx?ID=9","Great Lakes Regional Human Resource Services Division")</f>
        <v>Great Lakes Regional Human Resource Services Division</v>
      </c>
      <c r="L63" t="s">
        <v>85</v>
      </c>
      <c r="N63" t="str" cm="1">
        <f t="array" ref="N63">_xlfn.IFS(D63=4,"D",D63=5,"E",D63=6,"F",D63=7,"G",D63=8,"H", D63=9, "I", D63=10, "J", D63=11, "K", D63=12, "L")</f>
        <v>E</v>
      </c>
      <c r="O63" t="str" cm="1">
        <f t="array" ref="O63">_xlfn.IFS(Table1[[#This Row],[FacilityType]]="Approach control", "2", Table1[[#This Row],[FacilityType]]="Tower and Approach Control", "3", Table1[[#This Row],[FacilityType]]="Combined Control Facility", "6", Table1[[#This Row],[FacilityType]]="Tower", "7", Table1[[#This Row],[FacilityType]]="Enroute Center", "8")</f>
        <v>3</v>
      </c>
      <c r="P63" t="str" cm="1">
        <f t="array" ref="P6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64" spans="1:16" x14ac:dyDescent="0.25">
      <c r="A64" t="s">
        <v>140</v>
      </c>
      <c r="B64" t="s">
        <v>515</v>
      </c>
      <c r="C64" t="s">
        <v>39</v>
      </c>
      <c r="D64" s="1">
        <v>7</v>
      </c>
      <c r="E64" s="1" t="s">
        <v>988</v>
      </c>
      <c r="F64" s="1" t="s">
        <v>754</v>
      </c>
      <c r="G64" t="str">
        <f>HYPERLINK("https://ksn2.faa.gov/ajg/ajg-r/_layouts/userdisp.aspx?ID=8","Western Pacific")</f>
        <v>Western Pacific</v>
      </c>
      <c r="H64" t="s">
        <v>93</v>
      </c>
      <c r="I64" t="s">
        <v>15</v>
      </c>
      <c r="J64" t="s">
        <v>94</v>
      </c>
      <c r="K64" t="str">
        <f>HYPERLINK("https://ksn2.faa.gov/ajg/ajg-r/_layouts/userdisp.aspx?ID=8","Western Pacific Regional Human Resource Services Division")</f>
        <v>Western Pacific Regional Human Resource Services Division</v>
      </c>
      <c r="L64" t="s">
        <v>74</v>
      </c>
      <c r="N64" t="str" cm="1">
        <f t="array" ref="N64">_xlfn.IFS(D64=4,"D",D64=5,"E",D64=6,"F",D64=7,"G",D64=8,"H", D64=9, "I", D64=10, "J", D64=11, "K", D64=12, "L")</f>
        <v>G</v>
      </c>
      <c r="O64" t="str" cm="1">
        <f t="array" ref="O64">_xlfn.IFS(Table1[[#This Row],[FacilityType]]="Approach control", "2", Table1[[#This Row],[FacilityType]]="Tower and Approach Control", "3", Table1[[#This Row],[FacilityType]]="Combined Control Facility", "6", Table1[[#This Row],[FacilityType]]="Tower", "7", Table1[[#This Row],[FacilityType]]="Enroute Center", "8")</f>
        <v>7</v>
      </c>
      <c r="P64" t="str" cm="1">
        <f t="array" ref="P6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65" spans="1:16" x14ac:dyDescent="0.25">
      <c r="A65" t="s">
        <v>141</v>
      </c>
      <c r="B65" t="s">
        <v>516</v>
      </c>
      <c r="C65" t="s">
        <v>28</v>
      </c>
      <c r="D65" s="1">
        <v>8</v>
      </c>
      <c r="E65" s="1" t="s">
        <v>946</v>
      </c>
      <c r="F65" s="1" t="s">
        <v>766</v>
      </c>
      <c r="G65" t="str">
        <f>HYPERLINK("https://ksn2.faa.gov/ajg/ajg-r/_layouts/userdisp.aspx?ID=7","Northwest Mountain")</f>
        <v>Northwest Mountain</v>
      </c>
      <c r="H65" t="s">
        <v>65</v>
      </c>
      <c r="I65" t="s">
        <v>15</v>
      </c>
      <c r="J65" t="s">
        <v>66</v>
      </c>
      <c r="K65" t="str">
        <f>HYPERLINK("https://ksn2.faa.gov/ajg/ajg-r/_layouts/userdisp.aspx?ID=7","Northwest Mountain Regional Human Resource Services Division")</f>
        <v>Northwest Mountain Regional Human Resource Services Division</v>
      </c>
      <c r="L65" t="s">
        <v>17</v>
      </c>
      <c r="N65" t="str" cm="1">
        <f t="array" ref="N65">_xlfn.IFS(D65=4,"D",D65=5,"E",D65=6,"F",D65=7,"G",D65=8,"H", D65=9, "I", D65=10, "J", D65=11, "K", D65=12, "L")</f>
        <v>H</v>
      </c>
      <c r="O65" t="str" cm="1">
        <f t="array" ref="O65">_xlfn.IFS(Table1[[#This Row],[FacilityType]]="Approach control", "2", Table1[[#This Row],[FacilityType]]="Tower and Approach Control", "3", Table1[[#This Row],[FacilityType]]="Combined Control Facility", "6", Table1[[#This Row],[FacilityType]]="Tower", "7", Table1[[#This Row],[FacilityType]]="Enroute Center", "8")</f>
        <v>3</v>
      </c>
      <c r="P65" t="str" cm="1">
        <f t="array" ref="P6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66" spans="1:16" x14ac:dyDescent="0.25">
      <c r="A66" t="s">
        <v>142</v>
      </c>
      <c r="B66" t="s">
        <v>517</v>
      </c>
      <c r="C66" t="s">
        <v>28</v>
      </c>
      <c r="D66" s="1">
        <v>5</v>
      </c>
      <c r="E66" s="1" t="s">
        <v>869</v>
      </c>
      <c r="F66" s="1" t="s">
        <v>799</v>
      </c>
      <c r="G66" t="str">
        <f>HYPERLINK("https://ksn2.faa.gov/ajg/ajg-r/_layouts/userdisp.aspx?ID=7","Northwest Mountain")</f>
        <v>Northwest Mountain</v>
      </c>
      <c r="H66" t="s">
        <v>65</v>
      </c>
      <c r="I66" t="s">
        <v>15</v>
      </c>
      <c r="J66" t="s">
        <v>66</v>
      </c>
      <c r="K66" t="str">
        <f>HYPERLINK("https://ksn2.faa.gov/ajg/ajg-r/_layouts/userdisp.aspx?ID=7","Northwest Mountain Regional Human Resource Services Division")</f>
        <v>Northwest Mountain Regional Human Resource Services Division</v>
      </c>
      <c r="L66" t="s">
        <v>143</v>
      </c>
      <c r="N66" t="str" cm="1">
        <f t="array" ref="N66">_xlfn.IFS(D66=4,"D",D66=5,"E",D66=6,"F",D66=7,"G",D66=8,"H", D66=9, "I", D66=10, "J", D66=11, "K", D66=12, "L")</f>
        <v>E</v>
      </c>
      <c r="O66" t="str" cm="1">
        <f t="array" ref="O66">_xlfn.IFS(Table1[[#This Row],[FacilityType]]="Approach control", "2", Table1[[#This Row],[FacilityType]]="Tower and Approach Control", "3", Table1[[#This Row],[FacilityType]]="Combined Control Facility", "6", Table1[[#This Row],[FacilityType]]="Tower", "7", Table1[[#This Row],[FacilityType]]="Enroute Center", "8")</f>
        <v>3</v>
      </c>
      <c r="P66" t="str" cm="1">
        <f t="array" ref="P6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67" spans="1:16" x14ac:dyDescent="0.25">
      <c r="A67" t="s">
        <v>144</v>
      </c>
      <c r="B67" t="s">
        <v>518</v>
      </c>
      <c r="C67" t="s">
        <v>39</v>
      </c>
      <c r="D67" s="1">
        <v>5</v>
      </c>
      <c r="E67" s="1" t="s">
        <v>1029</v>
      </c>
      <c r="F67" s="1" t="s">
        <v>769</v>
      </c>
      <c r="G67" t="str">
        <f>HYPERLINK("https://ksn2.faa.gov/ajg/ajg-r/_layouts/userdisp.aspx?ID=9","Great Lakes")</f>
        <v>Great Lakes</v>
      </c>
      <c r="H67" t="s">
        <v>145</v>
      </c>
      <c r="I67" t="s">
        <v>33</v>
      </c>
      <c r="J67" t="s">
        <v>146</v>
      </c>
      <c r="K67" t="str">
        <f>HYPERLINK("https://ksn2.faa.gov/ajg/ajg-r/_layouts/userdisp.aspx?ID=9","Great Lakes Regional Human Resource Services Division")</f>
        <v>Great Lakes Regional Human Resource Services Division</v>
      </c>
      <c r="L67" t="s">
        <v>147</v>
      </c>
      <c r="N67" t="str" cm="1">
        <f t="array" ref="N67">_xlfn.IFS(D67=4,"D",D67=5,"E",D67=6,"F",D67=7,"G",D67=8,"H", D67=9, "I", D67=10, "J", D67=11, "K", D67=12, "L")</f>
        <v>E</v>
      </c>
      <c r="O67" t="str" cm="1">
        <f t="array" ref="O67">_xlfn.IFS(Table1[[#This Row],[FacilityType]]="Approach control", "2", Table1[[#This Row],[FacilityType]]="Tower and Approach Control", "3", Table1[[#This Row],[FacilityType]]="Combined Control Facility", "6", Table1[[#This Row],[FacilityType]]="Tower", "7", Table1[[#This Row],[FacilityType]]="Enroute Center", "8")</f>
        <v>7</v>
      </c>
      <c r="P67" t="str" cm="1">
        <f t="array" ref="P6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68" spans="1:16" x14ac:dyDescent="0.25">
      <c r="A68" t="s">
        <v>148</v>
      </c>
      <c r="B68" t="s">
        <v>519</v>
      </c>
      <c r="C68" t="s">
        <v>28</v>
      </c>
      <c r="D68" s="1">
        <v>9</v>
      </c>
      <c r="E68" s="1" t="s">
        <v>915</v>
      </c>
      <c r="F68" s="1" t="s">
        <v>759</v>
      </c>
      <c r="G68" t="str">
        <f>HYPERLINK("https://ksn2.faa.gov/ajg/ajg-r/_layouts/userdisp.aspx?ID=2","Southern")</f>
        <v>Southern</v>
      </c>
      <c r="H68" t="s">
        <v>79</v>
      </c>
      <c r="I68" t="s">
        <v>33</v>
      </c>
      <c r="J68" t="s">
        <v>80</v>
      </c>
      <c r="K68" t="str">
        <f>HYPERLINK("https://ksn2.faa.gov/ajg/ajg-r/_layouts/userdisp.aspx?ID=2","Southern Regional Human Resource Services Division")</f>
        <v>Southern Regional Human Resource Services Division</v>
      </c>
      <c r="L68" t="s">
        <v>17</v>
      </c>
      <c r="N68" t="str" cm="1">
        <f t="array" ref="N68">_xlfn.IFS(D68=4,"D",D68=5,"E",D68=6,"F",D68=7,"G",D68=8,"H", D68=9, "I", D68=10, "J", D68=11, "K", D68=12, "L")</f>
        <v>I</v>
      </c>
      <c r="O68" t="str" cm="1">
        <f t="array" ref="O68">_xlfn.IFS(Table1[[#This Row],[FacilityType]]="Approach control", "2", Table1[[#This Row],[FacilityType]]="Tower and Approach Control", "3", Table1[[#This Row],[FacilityType]]="Combined Control Facility", "6", Table1[[#This Row],[FacilityType]]="Tower", "7", Table1[[#This Row],[FacilityType]]="Enroute Center", "8")</f>
        <v>3</v>
      </c>
      <c r="P68" t="str" cm="1">
        <f t="array" ref="P6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69" spans="1:16" x14ac:dyDescent="0.25">
      <c r="A69" t="s">
        <v>149</v>
      </c>
      <c r="B69" t="s">
        <v>520</v>
      </c>
      <c r="C69" t="s">
        <v>39</v>
      </c>
      <c r="D69" s="1">
        <v>6</v>
      </c>
      <c r="E69" s="1" t="s">
        <v>1030</v>
      </c>
      <c r="F69" s="1" t="s">
        <v>754</v>
      </c>
      <c r="G69" t="str">
        <f>HYPERLINK("https://ksn2.faa.gov/ajg/ajg-r/_layouts/userdisp.aspx?ID=5","Southwest")</f>
        <v>Southwest</v>
      </c>
      <c r="H69" t="s">
        <v>93</v>
      </c>
      <c r="I69" t="s">
        <v>15</v>
      </c>
      <c r="J69" t="s">
        <v>94</v>
      </c>
      <c r="K69" t="str">
        <f>HYPERLINK("https://ksn2.faa.gov/ajg/ajg-r/_layouts/userdisp.aspx?ID=8","Western Pacific Regional Human Resource Services Division")</f>
        <v>Western Pacific Regional Human Resource Services Division</v>
      </c>
      <c r="L69" t="s">
        <v>76</v>
      </c>
      <c r="N69" t="str" cm="1">
        <f t="array" ref="N69">_xlfn.IFS(D69=4,"D",D69=5,"E",D69=6,"F",D69=7,"G",D69=8,"H", D69=9, "I", D69=10, "J", D69=11, "K", D69=12, "L")</f>
        <v>F</v>
      </c>
      <c r="O69" t="str" cm="1">
        <f t="array" ref="O69">_xlfn.IFS(Table1[[#This Row],[FacilityType]]="Approach control", "2", Table1[[#This Row],[FacilityType]]="Tower and Approach Control", "3", Table1[[#This Row],[FacilityType]]="Combined Control Facility", "6", Table1[[#This Row],[FacilityType]]="Tower", "7", Table1[[#This Row],[FacilityType]]="Enroute Center", "8")</f>
        <v>7</v>
      </c>
      <c r="P69" t="str" cm="1">
        <f t="array" ref="P6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0" spans="1:16" x14ac:dyDescent="0.25">
      <c r="A70" t="s">
        <v>150</v>
      </c>
      <c r="B70" t="s">
        <v>507</v>
      </c>
      <c r="C70" t="s">
        <v>28</v>
      </c>
      <c r="D70" s="1">
        <v>5</v>
      </c>
      <c r="E70" s="1" t="s">
        <v>866</v>
      </c>
      <c r="F70" s="1" t="s">
        <v>798</v>
      </c>
      <c r="G70" t="str">
        <f>HYPERLINK("https://ksn2.faa.gov/ajg/ajg-r/_layouts/userdisp.aspx?ID=5","Southwest")</f>
        <v>Southwest</v>
      </c>
      <c r="H70" t="s">
        <v>137</v>
      </c>
      <c r="I70" t="s">
        <v>33</v>
      </c>
      <c r="J70" t="s">
        <v>138</v>
      </c>
      <c r="K70" t="str">
        <f>HYPERLINK("https://ksn2.faa.gov/ajg/ajg-r/_layouts/userdisp.aspx?ID=5","Southwest Regional Human Resource Services Division")</f>
        <v>Southwest Regional Human Resource Services Division</v>
      </c>
      <c r="L70" t="s">
        <v>17</v>
      </c>
      <c r="N70" t="str" cm="1">
        <f t="array" ref="N70">_xlfn.IFS(D70=4,"D",D70=5,"E",D70=6,"F",D70=7,"G",D70=8,"H", D70=9, "I", D70=10, "J", D70=11, "K", D70=12, "L")</f>
        <v>E</v>
      </c>
      <c r="O70" t="str" cm="1">
        <f t="array" ref="O70">_xlfn.IFS(Table1[[#This Row],[FacilityType]]="Approach control", "2", Table1[[#This Row],[FacilityType]]="Tower and Approach Control", "3", Table1[[#This Row],[FacilityType]]="Combined Control Facility", "6", Table1[[#This Row],[FacilityType]]="Tower", "7", Table1[[#This Row],[FacilityType]]="Enroute Center", "8")</f>
        <v>3</v>
      </c>
      <c r="P70" t="str" cm="1">
        <f t="array" ref="P7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1" spans="1:16" x14ac:dyDescent="0.25">
      <c r="A71" t="s">
        <v>151</v>
      </c>
      <c r="B71" t="s">
        <v>513</v>
      </c>
      <c r="C71" t="s">
        <v>39</v>
      </c>
      <c r="D71" s="1">
        <v>4</v>
      </c>
      <c r="E71" s="1" t="s">
        <v>868</v>
      </c>
      <c r="F71" s="1" t="s">
        <v>765</v>
      </c>
      <c r="G71" t="str">
        <f>HYPERLINK("https://ksn2.faa.gov/ajg/ajg-r/_layouts/userdisp.aspx?ID=2","Southern")</f>
        <v>Southern</v>
      </c>
      <c r="H71" t="s">
        <v>20</v>
      </c>
      <c r="I71" t="s">
        <v>21</v>
      </c>
      <c r="J71" t="s">
        <v>22</v>
      </c>
      <c r="K71" t="str">
        <f>HYPERLINK("https://ksn2.faa.gov/ajg/ajg-r/_layouts/userdisp.aspx?ID=2","Southern Regional Human Resource Services Division")</f>
        <v>Southern Regional Human Resource Services Division</v>
      </c>
      <c r="L71" t="s">
        <v>152</v>
      </c>
      <c r="N71" t="str" cm="1">
        <f t="array" ref="N71">_xlfn.IFS(D71=4,"D",D71=5,"E",D71=6,"F",D71=7,"G",D71=8,"H", D71=9, "I", D71=10, "J", D71=11, "K", D71=12, "L")</f>
        <v>D</v>
      </c>
      <c r="O71" t="str" cm="1">
        <f t="array" ref="O71">_xlfn.IFS(Table1[[#This Row],[FacilityType]]="Approach control", "2", Table1[[#This Row],[FacilityType]]="Tower and Approach Control", "3", Table1[[#This Row],[FacilityType]]="Combined Control Facility", "6", Table1[[#This Row],[FacilityType]]="Tower", "7", Table1[[#This Row],[FacilityType]]="Enroute Center", "8")</f>
        <v>7</v>
      </c>
      <c r="P71" t="str" cm="1">
        <f t="array" ref="P7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72" spans="1:16" x14ac:dyDescent="0.25">
      <c r="A72" t="s">
        <v>153</v>
      </c>
      <c r="B72" t="s">
        <v>521</v>
      </c>
      <c r="C72" t="s">
        <v>28</v>
      </c>
      <c r="D72" s="1">
        <v>9</v>
      </c>
      <c r="E72" s="1" t="s">
        <v>947</v>
      </c>
      <c r="F72" s="1" t="s">
        <v>783</v>
      </c>
      <c r="G72" t="str">
        <f>HYPERLINK("https://ksn2.faa.gov/ajg/ajg-r/_layouts/userdisp.aspx?ID=5","Southwest")</f>
        <v>Southwest</v>
      </c>
      <c r="H72" t="s">
        <v>137</v>
      </c>
      <c r="I72" t="s">
        <v>33</v>
      </c>
      <c r="J72" t="s">
        <v>138</v>
      </c>
      <c r="K72" t="str">
        <f>HYPERLINK("https://ksn2.faa.gov/ajg/ajg-r/_layouts/userdisp.aspx?ID=5","Southwest Regional Human Resource Services Division")</f>
        <v>Southwest Regional Human Resource Services Division</v>
      </c>
      <c r="L72" t="s">
        <v>17</v>
      </c>
      <c r="N72" t="str" cm="1">
        <f t="array" ref="N72">_xlfn.IFS(D72=4,"D",D72=5,"E",D72=6,"F",D72=7,"G",D72=8,"H", D72=9, "I", D72=10, "J", D72=11, "K", D72=12, "L")</f>
        <v>I</v>
      </c>
      <c r="O72" t="str" cm="1">
        <f t="array" ref="O72">_xlfn.IFS(Table1[[#This Row],[FacilityType]]="Approach control", "2", Table1[[#This Row],[FacilityType]]="Tower and Approach Control", "3", Table1[[#This Row],[FacilityType]]="Combined Control Facility", "6", Table1[[#This Row],[FacilityType]]="Tower", "7", Table1[[#This Row],[FacilityType]]="Enroute Center", "8")</f>
        <v>3</v>
      </c>
      <c r="P72" t="str" cm="1">
        <f t="array" ref="P7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3" spans="1:16" x14ac:dyDescent="0.25">
      <c r="A73" t="s">
        <v>154</v>
      </c>
      <c r="B73" t="s">
        <v>155</v>
      </c>
      <c r="C73" t="s">
        <v>13</v>
      </c>
      <c r="D73" s="1">
        <v>12</v>
      </c>
      <c r="E73" s="1" t="s">
        <v>66</v>
      </c>
      <c r="F73" s="1" t="s">
        <v>766</v>
      </c>
      <c r="G73" t="str">
        <f>HYPERLINK("https://ksn2.faa.gov/ajg/ajg-r/_layouts/userdisp.aspx?ID=7","Northwest Mountain")</f>
        <v>Northwest Mountain</v>
      </c>
      <c r="H73" t="s">
        <v>65</v>
      </c>
      <c r="I73" t="s">
        <v>15</v>
      </c>
      <c r="J73" t="s">
        <v>66</v>
      </c>
      <c r="K73" t="str">
        <f>HYPERLINK("https://ksn2.faa.gov/ajg/ajg-r/_layouts/userdisp.aspx?ID=7","Northwest Mountain Regional Human Resource Services Division")</f>
        <v>Northwest Mountain Regional Human Resource Services Division</v>
      </c>
      <c r="L73" t="s">
        <v>17</v>
      </c>
      <c r="N73" t="str" cm="1">
        <f t="array" ref="N73">_xlfn.IFS(D73=4,"D",D73=5,"E",D73=6,"F",D73=7,"G",D73=8,"H", D73=9, "I", D73=10, "J", D73=11, "K", D73=12, "L")</f>
        <v>L</v>
      </c>
      <c r="O73" t="str" cm="1">
        <f t="array" ref="O73">_xlfn.IFS(Table1[[#This Row],[FacilityType]]="Approach control", "2", Table1[[#This Row],[FacilityType]]="Tower and Approach Control", "3", Table1[[#This Row],[FacilityType]]="Combined Control Facility", "6", Table1[[#This Row],[FacilityType]]="Tower", "7", Table1[[#This Row],[FacilityType]]="Enroute Center", "8")</f>
        <v>2</v>
      </c>
      <c r="P73" t="str" cm="1">
        <f t="array" ref="P7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74" spans="1:16" x14ac:dyDescent="0.25">
      <c r="A74" t="s">
        <v>156</v>
      </c>
      <c r="B74" t="s">
        <v>157</v>
      </c>
      <c r="C74" t="s">
        <v>13</v>
      </c>
      <c r="D74" s="1">
        <v>12</v>
      </c>
      <c r="E74" s="1" t="s">
        <v>837</v>
      </c>
      <c r="F74" s="1" t="s">
        <v>759</v>
      </c>
      <c r="G74" t="str">
        <f>HYPERLINK("https://ksn2.faa.gov/ajg/ajg-r/_layouts/userdisp.aspx?ID=5","Southwest")</f>
        <v>Southwest</v>
      </c>
      <c r="H74" t="s">
        <v>32</v>
      </c>
      <c r="I74" t="s">
        <v>33</v>
      </c>
      <c r="J74" t="s">
        <v>34</v>
      </c>
      <c r="K74" t="str">
        <f>HYPERLINK("https://ksn2.faa.gov/ajg/ajg-r/_layouts/userdisp.aspx?ID=5","Southwest Regional Human Resource Services Division")</f>
        <v>Southwest Regional Human Resource Services Division</v>
      </c>
      <c r="L74" t="s">
        <v>17</v>
      </c>
      <c r="N74" t="str" cm="1">
        <f t="array" ref="N74">_xlfn.IFS(D74=4,"D",D74=5,"E",D74=6,"F",D74=7,"G",D74=8,"H", D74=9, "I", D74=10, "J", D74=11, "K", D74=12, "L")</f>
        <v>L</v>
      </c>
      <c r="O74" t="str" cm="1">
        <f t="array" ref="O74">_xlfn.IFS(Table1[[#This Row],[FacilityType]]="Approach control", "2", Table1[[#This Row],[FacilityType]]="Tower and Approach Control", "3", Table1[[#This Row],[FacilityType]]="Combined Control Facility", "6", Table1[[#This Row],[FacilityType]]="Tower", "7", Table1[[#This Row],[FacilityType]]="Enroute Center", "8")</f>
        <v>2</v>
      </c>
      <c r="P74" t="str" cm="1">
        <f t="array" ref="P7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5" spans="1:16" x14ac:dyDescent="0.25">
      <c r="A75" t="s">
        <v>158</v>
      </c>
      <c r="B75" t="s">
        <v>159</v>
      </c>
      <c r="C75" t="s">
        <v>13</v>
      </c>
      <c r="D75" s="1">
        <v>11</v>
      </c>
      <c r="E75" s="1" t="s">
        <v>829</v>
      </c>
      <c r="F75" s="1" t="s">
        <v>767</v>
      </c>
      <c r="G75" t="str">
        <f>HYPERLINK("https://ksn2.faa.gov/ajg/ajg-r/_layouts/userdisp.aspx?ID=9","Great Lakes")</f>
        <v>Great Lakes</v>
      </c>
      <c r="H75" t="s">
        <v>51</v>
      </c>
      <c r="I75" t="s">
        <v>33</v>
      </c>
      <c r="J75" t="s">
        <v>52</v>
      </c>
      <c r="K75" t="str">
        <f>HYPERLINK("https://ksn2.faa.gov/ajg/ajg-r/_layouts/userdisp.aspx?ID=9","Great Lakes Regional Human Resource Services Division")</f>
        <v>Great Lakes Regional Human Resource Services Division</v>
      </c>
      <c r="L75" t="s">
        <v>17</v>
      </c>
      <c r="N75" t="str" cm="1">
        <f t="array" ref="N75">_xlfn.IFS(D75=4,"D",D75=5,"E",D75=6,"F",D75=7,"G",D75=8,"H", D75=9, "I", D75=10, "J", D75=11, "K", D75=12, "L")</f>
        <v>K</v>
      </c>
      <c r="O75" t="str" cm="1">
        <f t="array" ref="O75">_xlfn.IFS(Table1[[#This Row],[FacilityType]]="Approach control", "2", Table1[[#This Row],[FacilityType]]="Tower and Approach Control", "3", Table1[[#This Row],[FacilityType]]="Combined Control Facility", "6", Table1[[#This Row],[FacilityType]]="Tower", "7", Table1[[#This Row],[FacilityType]]="Enroute Center", "8")</f>
        <v>2</v>
      </c>
      <c r="P75" t="str" cm="1">
        <f t="array" ref="P7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76" spans="1:16" x14ac:dyDescent="0.25">
      <c r="A76" t="s">
        <v>160</v>
      </c>
      <c r="B76" t="s">
        <v>522</v>
      </c>
      <c r="C76" t="s">
        <v>28</v>
      </c>
      <c r="D76" s="1">
        <v>10</v>
      </c>
      <c r="E76" s="1" t="s">
        <v>916</v>
      </c>
      <c r="F76" s="1" t="s">
        <v>776</v>
      </c>
      <c r="G76" t="str">
        <f>HYPERLINK("https://ksn2.faa.gov/ajg/ajg-r/_layouts/userdisp.aspx?ID=2","Southern")</f>
        <v>Southern</v>
      </c>
      <c r="H76" t="s">
        <v>121</v>
      </c>
      <c r="I76" t="s">
        <v>21</v>
      </c>
      <c r="J76" t="s">
        <v>122</v>
      </c>
      <c r="K76" t="str">
        <f>HYPERLINK("https://ksn2.faa.gov/ajg/ajg-r/_layouts/userdisp.aspx?ID=2","Southern Regional Human Resource Services Division")</f>
        <v>Southern Regional Human Resource Services Division</v>
      </c>
      <c r="L76" t="s">
        <v>17</v>
      </c>
      <c r="N76" t="str" cm="1">
        <f t="array" ref="N76">_xlfn.IFS(D76=4,"D",D76=5,"E",D76=6,"F",D76=7,"G",D76=8,"H", D76=9, "I", D76=10, "J", D76=11, "K", D76=12, "L")</f>
        <v>J</v>
      </c>
      <c r="O76" t="str" cm="1">
        <f t="array" ref="O76">_xlfn.IFS(Table1[[#This Row],[FacilityType]]="Approach control", "2", Table1[[#This Row],[FacilityType]]="Tower and Approach Control", "3", Table1[[#This Row],[FacilityType]]="Combined Control Facility", "6", Table1[[#This Row],[FacilityType]]="Tower", "7", Table1[[#This Row],[FacilityType]]="Enroute Center", "8")</f>
        <v>3</v>
      </c>
      <c r="P76" t="str" cm="1">
        <f t="array" ref="P7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77" spans="1:16" x14ac:dyDescent="0.25">
      <c r="A77" t="s">
        <v>161</v>
      </c>
      <c r="B77" t="s">
        <v>523</v>
      </c>
      <c r="C77" t="s">
        <v>39</v>
      </c>
      <c r="D77" s="1">
        <v>8</v>
      </c>
      <c r="E77" s="1" t="s">
        <v>828</v>
      </c>
      <c r="F77" s="1" t="s">
        <v>759</v>
      </c>
      <c r="G77" t="str">
        <f>HYPERLINK("https://ksn2.faa.gov/ajg/ajg-r/_layouts/userdisp.aspx?ID=5","Southwest")</f>
        <v>Southwest</v>
      </c>
      <c r="H77" t="s">
        <v>32</v>
      </c>
      <c r="I77" t="s">
        <v>33</v>
      </c>
      <c r="J77" t="s">
        <v>34</v>
      </c>
      <c r="K77" t="str">
        <f>HYPERLINK("https://ksn2.faa.gov/ajg/ajg-r/_layouts/userdisp.aspx?ID=5","Southwest Regional Human Resource Services Division")</f>
        <v>Southwest Regional Human Resource Services Division</v>
      </c>
      <c r="L77" t="s">
        <v>17</v>
      </c>
      <c r="N77" t="str" cm="1">
        <f t="array" ref="N77">_xlfn.IFS(D77=4,"D",D77=5,"E",D77=6,"F",D77=7,"G",D77=8,"H", D77=9, "I", D77=10, "J", D77=11, "K", D77=12, "L")</f>
        <v>H</v>
      </c>
      <c r="O77" t="str" cm="1">
        <f t="array" ref="O77">_xlfn.IFS(Table1[[#This Row],[FacilityType]]="Approach control", "2", Table1[[#This Row],[FacilityType]]="Tower and Approach Control", "3", Table1[[#This Row],[FacilityType]]="Combined Control Facility", "6", Table1[[#This Row],[FacilityType]]="Tower", "7", Table1[[#This Row],[FacilityType]]="Enroute Center", "8")</f>
        <v>7</v>
      </c>
      <c r="P77" t="str" cm="1">
        <f t="array" ref="P7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8" spans="1:16" x14ac:dyDescent="0.25">
      <c r="A78" t="s">
        <v>162</v>
      </c>
      <c r="B78" t="s">
        <v>524</v>
      </c>
      <c r="C78" t="s">
        <v>39</v>
      </c>
      <c r="D78" s="1">
        <v>4</v>
      </c>
      <c r="E78" s="1" t="s">
        <v>948</v>
      </c>
      <c r="F78" s="1" t="s">
        <v>772</v>
      </c>
      <c r="G78" t="str">
        <f>HYPERLINK("https://ksn2.faa.gov/ajg/ajg-r/_layouts/userdisp.aspx?ID=5","Southwest")</f>
        <v>Southwest</v>
      </c>
      <c r="H78" t="s">
        <v>137</v>
      </c>
      <c r="I78" t="s">
        <v>33</v>
      </c>
      <c r="J78" t="s">
        <v>138</v>
      </c>
      <c r="K78" t="str">
        <f>HYPERLINK("https://ksn2.faa.gov/ajg/ajg-r/_layouts/userdisp.aspx?ID=5","Southwest Regional Human Resource Services Division")</f>
        <v>Southwest Regional Human Resource Services Division</v>
      </c>
      <c r="L78" t="s">
        <v>17</v>
      </c>
      <c r="N78" t="str" cm="1">
        <f t="array" ref="N78">_xlfn.IFS(D78=4,"D",D78=5,"E",D78=6,"F",D78=7,"G",D78=8,"H", D78=9, "I", D78=10, "J", D78=11, "K", D78=12, "L")</f>
        <v>D</v>
      </c>
      <c r="O78" t="str" cm="1">
        <f t="array" ref="O78">_xlfn.IFS(Table1[[#This Row],[FacilityType]]="Approach control", "2", Table1[[#This Row],[FacilityType]]="Tower and Approach Control", "3", Table1[[#This Row],[FacilityType]]="Combined Control Facility", "6", Table1[[#This Row],[FacilityType]]="Tower", "7", Table1[[#This Row],[FacilityType]]="Enroute Center", "8")</f>
        <v>7</v>
      </c>
      <c r="P78" t="str" cm="1">
        <f t="array" ref="P7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79" spans="1:16" x14ac:dyDescent="0.25">
      <c r="A79" t="s">
        <v>163</v>
      </c>
      <c r="B79" t="s">
        <v>525</v>
      </c>
      <c r="C79" t="s">
        <v>39</v>
      </c>
      <c r="D79" s="1">
        <v>9</v>
      </c>
      <c r="E79" s="1" t="s">
        <v>45</v>
      </c>
      <c r="F79" s="1" t="s">
        <v>757</v>
      </c>
      <c r="G79" t="str">
        <f>HYPERLINK("https://ksn2.faa.gov/ajg/ajg-r/_layouts/userdisp.aspx?ID=4","Eastern")</f>
        <v>Eastern</v>
      </c>
      <c r="H79" t="s">
        <v>44</v>
      </c>
      <c r="I79" t="s">
        <v>21</v>
      </c>
      <c r="J79" t="s">
        <v>45</v>
      </c>
      <c r="K79" t="str">
        <f>HYPERLINK("https://ksn2.faa.gov/ajg/ajg-r/_layouts/userdisp.aspx?ID=4","Eastern Regional Human Resource Services Division")</f>
        <v>Eastern Regional Human Resource Services Division</v>
      </c>
      <c r="L79" t="s">
        <v>17</v>
      </c>
      <c r="N79" t="str" cm="1">
        <f t="array" ref="N79">_xlfn.IFS(D79=4,"D",D79=5,"E",D79=6,"F",D79=7,"G",D79=8,"H", D79=9, "I", D79=10, "J", D79=11, "K", D79=12, "L")</f>
        <v>I</v>
      </c>
      <c r="O79" t="str" cm="1">
        <f t="array" ref="O79">_xlfn.IFS(Table1[[#This Row],[FacilityType]]="Approach control", "2", Table1[[#This Row],[FacilityType]]="Tower and Approach Control", "3", Table1[[#This Row],[FacilityType]]="Combined Control Facility", "6", Table1[[#This Row],[FacilityType]]="Tower", "7", Table1[[#This Row],[FacilityType]]="Enroute Center", "8")</f>
        <v>7</v>
      </c>
      <c r="P79" t="str" cm="1">
        <f t="array" ref="P7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80" spans="1:16" x14ac:dyDescent="0.25">
      <c r="A80" t="s">
        <v>164</v>
      </c>
      <c r="B80" t="s">
        <v>526</v>
      </c>
      <c r="C80" t="s">
        <v>39</v>
      </c>
      <c r="D80" s="1">
        <v>12</v>
      </c>
      <c r="E80" s="1" t="s">
        <v>66</v>
      </c>
      <c r="F80" s="1" t="s">
        <v>766</v>
      </c>
      <c r="G80" t="str">
        <f>HYPERLINK("https://ksn2.faa.gov/ajg/ajg-r/_layouts/userdisp.aspx?ID=7","Northwest Mountain")</f>
        <v>Northwest Mountain</v>
      </c>
      <c r="H80" t="s">
        <v>65</v>
      </c>
      <c r="I80" t="s">
        <v>15</v>
      </c>
      <c r="J80" t="s">
        <v>66</v>
      </c>
      <c r="K80" t="str">
        <f>HYPERLINK("https://ksn2.faa.gov/ajg/ajg-r/_layouts/userdisp.aspx?ID=7","Northwest Mountain Regional Human Resource Services Division")</f>
        <v>Northwest Mountain Regional Human Resource Services Division</v>
      </c>
      <c r="L80" t="s">
        <v>17</v>
      </c>
      <c r="N80" t="str" cm="1">
        <f t="array" ref="N80">_xlfn.IFS(D80=4,"D",D80=5,"E",D80=6,"F",D80=7,"G",D80=8,"H", D80=9, "I", D80=10, "J", D80=11, "K", D80=12, "L")</f>
        <v>L</v>
      </c>
      <c r="O80" t="str" cm="1">
        <f t="array" ref="O80">_xlfn.IFS(Table1[[#This Row],[FacilityType]]="Approach control", "2", Table1[[#This Row],[FacilityType]]="Tower and Approach Control", "3", Table1[[#This Row],[FacilityType]]="Combined Control Facility", "6", Table1[[#This Row],[FacilityType]]="Tower", "7", Table1[[#This Row],[FacilityType]]="Enroute Center", "8")</f>
        <v>7</v>
      </c>
      <c r="P80" t="str" cm="1">
        <f t="array" ref="P8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81" spans="1:16" x14ac:dyDescent="0.25">
      <c r="A81" t="s">
        <v>165</v>
      </c>
      <c r="B81" t="s">
        <v>527</v>
      </c>
      <c r="C81" t="s">
        <v>39</v>
      </c>
      <c r="D81" s="1">
        <v>12</v>
      </c>
      <c r="E81" s="1" t="s">
        <v>837</v>
      </c>
      <c r="F81" s="1" t="s">
        <v>759</v>
      </c>
      <c r="G81" t="str">
        <f>HYPERLINK("https://ksn2.faa.gov/ajg/ajg-r/_layouts/userdisp.aspx?ID=5","Southwest")</f>
        <v>Southwest</v>
      </c>
      <c r="H81" t="s">
        <v>32</v>
      </c>
      <c r="I81" t="s">
        <v>33</v>
      </c>
      <c r="J81" t="s">
        <v>34</v>
      </c>
      <c r="K81" t="str">
        <f>HYPERLINK("https://ksn2.faa.gov/ajg/ajg-r/_layouts/userdisp.aspx?ID=5","Southwest Regional Human Resource Services Division")</f>
        <v>Southwest Regional Human Resource Services Division</v>
      </c>
      <c r="L81" t="s">
        <v>17</v>
      </c>
      <c r="N81" t="str" cm="1">
        <f t="array" ref="N81">_xlfn.IFS(D81=4,"D",D81=5,"E",D81=6,"F",D81=7,"G",D81=8,"H", D81=9, "I", D81=10, "J", D81=11, "K", D81=12, "L")</f>
        <v>L</v>
      </c>
      <c r="O81" t="str" cm="1">
        <f t="array" ref="O81">_xlfn.IFS(Table1[[#This Row],[FacilityType]]="Approach control", "2", Table1[[#This Row],[FacilityType]]="Tower and Approach Control", "3", Table1[[#This Row],[FacilityType]]="Combined Control Facility", "6", Table1[[#This Row],[FacilityType]]="Tower", "7", Table1[[#This Row],[FacilityType]]="Enroute Center", "8")</f>
        <v>7</v>
      </c>
      <c r="P81" t="str" cm="1">
        <f t="array" ref="P8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82" spans="1:16" x14ac:dyDescent="0.25">
      <c r="A82" t="s">
        <v>166</v>
      </c>
      <c r="B82" t="s">
        <v>528</v>
      </c>
      <c r="C82" t="s">
        <v>28</v>
      </c>
      <c r="D82" s="1">
        <v>5</v>
      </c>
      <c r="E82" s="1" t="s">
        <v>870</v>
      </c>
      <c r="F82" s="1" t="s">
        <v>775</v>
      </c>
      <c r="G82" t="str">
        <f>HYPERLINK("https://ksn2.faa.gov/ajg/ajg-r/_layouts/userdisp.aspx?ID=9","Great Lakes")</f>
        <v>Great Lakes</v>
      </c>
      <c r="H82" t="s">
        <v>102</v>
      </c>
      <c r="I82" t="s">
        <v>33</v>
      </c>
      <c r="J82" t="s">
        <v>103</v>
      </c>
      <c r="K82" t="str">
        <f>HYPERLINK("https://ksn2.faa.gov/ajg/ajg-r/_layouts/userdisp.aspx?ID=9","Great Lakes Regional Human Resource Services Division")</f>
        <v>Great Lakes Regional Human Resource Services Division</v>
      </c>
      <c r="L82" t="s">
        <v>17</v>
      </c>
      <c r="N82" t="str" cm="1">
        <f t="array" ref="N82">_xlfn.IFS(D82=4,"D",D82=5,"E",D82=6,"F",D82=7,"G",D82=8,"H", D82=9, "I", D82=10, "J", D82=11, "K", D82=12, "L")</f>
        <v>E</v>
      </c>
      <c r="O82" t="str" cm="1">
        <f t="array" ref="O82">_xlfn.IFS(Table1[[#This Row],[FacilityType]]="Approach control", "2", Table1[[#This Row],[FacilityType]]="Tower and Approach Control", "3", Table1[[#This Row],[FacilityType]]="Combined Control Facility", "6", Table1[[#This Row],[FacilityType]]="Tower", "7", Table1[[#This Row],[FacilityType]]="Enroute Center", "8")</f>
        <v>3</v>
      </c>
      <c r="P82" t="str" cm="1">
        <f t="array" ref="P8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83" spans="1:16" x14ac:dyDescent="0.25">
      <c r="A83" t="s">
        <v>167</v>
      </c>
      <c r="B83" t="s">
        <v>529</v>
      </c>
      <c r="C83" t="s">
        <v>39</v>
      </c>
      <c r="D83" s="1">
        <v>6</v>
      </c>
      <c r="E83" s="1" t="s">
        <v>1031</v>
      </c>
      <c r="F83" s="1" t="s">
        <v>769</v>
      </c>
      <c r="G83" t="str">
        <f>HYPERLINK("https://ksn2.faa.gov/ajg/ajg-r/_layouts/userdisp.aspx?ID=9","Great Lakes")</f>
        <v>Great Lakes</v>
      </c>
      <c r="H83" t="s">
        <v>57</v>
      </c>
      <c r="I83" t="s">
        <v>33</v>
      </c>
      <c r="J83" t="s">
        <v>58</v>
      </c>
      <c r="K83" t="str">
        <f>HYPERLINK("https://ksn2.faa.gov/ajg/ajg-r/_layouts/userdisp.aspx?ID=9","Great Lakes Regional Human Resource Services Division")</f>
        <v>Great Lakes Regional Human Resource Services Division</v>
      </c>
      <c r="L83" t="s">
        <v>17</v>
      </c>
      <c r="N83" t="str" cm="1">
        <f t="array" ref="N83">_xlfn.IFS(D83=4,"D",D83=5,"E",D83=6,"F",D83=7,"G",D83=8,"H", D83=9, "I", D83=10, "J", D83=11, "K", D83=12, "L")</f>
        <v>F</v>
      </c>
      <c r="O83" t="str" cm="1">
        <f t="array" ref="O83">_xlfn.IFS(Table1[[#This Row],[FacilityType]]="Approach control", "2", Table1[[#This Row],[FacilityType]]="Tower and Approach Control", "3", Table1[[#This Row],[FacilityType]]="Combined Control Facility", "6", Table1[[#This Row],[FacilityType]]="Tower", "7", Table1[[#This Row],[FacilityType]]="Enroute Center", "8")</f>
        <v>7</v>
      </c>
      <c r="P83" t="str" cm="1">
        <f t="array" ref="P8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84" spans="1:16" x14ac:dyDescent="0.25">
      <c r="A84" t="s">
        <v>168</v>
      </c>
      <c r="B84" t="s">
        <v>530</v>
      </c>
      <c r="C84" t="s">
        <v>28</v>
      </c>
      <c r="D84" s="1">
        <v>7</v>
      </c>
      <c r="E84" s="1" t="s">
        <v>917</v>
      </c>
      <c r="F84" s="1" t="s">
        <v>791</v>
      </c>
      <c r="G84" t="str">
        <f>HYPERLINK("https://ksn2.faa.gov/ajg/ajg-r/_layouts/userdisp.aspx?ID=6","Central")</f>
        <v>Central</v>
      </c>
      <c r="H84" t="s">
        <v>102</v>
      </c>
      <c r="I84" t="s">
        <v>33</v>
      </c>
      <c r="J84" t="s">
        <v>103</v>
      </c>
      <c r="K84" t="str">
        <f>HYPERLINK("https://ksn2.faa.gov/ajg/ajg-r/_layouts/userdisp.aspx?ID=6","Central Regional Human Resource Services Division")</f>
        <v>Central Regional Human Resource Services Division</v>
      </c>
      <c r="L84" t="s">
        <v>17</v>
      </c>
      <c r="N84" t="str" cm="1">
        <f t="array" ref="N84">_xlfn.IFS(D84=4,"D",D84=5,"E",D84=6,"F",D84=7,"G",D84=8,"H", D84=9, "I", D84=10, "J", D84=11, "K", D84=12, "L")</f>
        <v>G</v>
      </c>
      <c r="O84" t="str" cm="1">
        <f t="array" ref="O84">_xlfn.IFS(Table1[[#This Row],[FacilityType]]="Approach control", "2", Table1[[#This Row],[FacilityType]]="Tower and Approach Control", "3", Table1[[#This Row],[FacilityType]]="Combined Control Facility", "6", Table1[[#This Row],[FacilityType]]="Tower", "7", Table1[[#This Row],[FacilityType]]="Enroute Center", "8")</f>
        <v>3</v>
      </c>
      <c r="P84" t="str" cm="1">
        <f t="array" ref="P8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85" spans="1:16" x14ac:dyDescent="0.25">
      <c r="A85" t="s">
        <v>169</v>
      </c>
      <c r="B85" t="s">
        <v>531</v>
      </c>
      <c r="C85" t="s">
        <v>39</v>
      </c>
      <c r="D85" s="1">
        <v>11</v>
      </c>
      <c r="E85" s="1" t="s">
        <v>829</v>
      </c>
      <c r="F85" s="1" t="s">
        <v>767</v>
      </c>
      <c r="G85" t="str">
        <f>HYPERLINK("https://ksn2.faa.gov/ajg/ajg-r/_layouts/userdisp.aspx?ID=9","Great Lakes")</f>
        <v>Great Lakes</v>
      </c>
      <c r="H85" t="s">
        <v>51</v>
      </c>
      <c r="I85" t="s">
        <v>33</v>
      </c>
      <c r="J85" t="s">
        <v>52</v>
      </c>
      <c r="K85" t="str">
        <f>HYPERLINK("https://ksn2.faa.gov/ajg/ajg-r/_layouts/userdisp.aspx?ID=9","Great Lakes Regional Human Resource Services Division")</f>
        <v>Great Lakes Regional Human Resource Services Division</v>
      </c>
      <c r="L85" t="s">
        <v>17</v>
      </c>
      <c r="N85" t="str" cm="1">
        <f t="array" ref="N85">_xlfn.IFS(D85=4,"D",D85=5,"E",D85=6,"F",D85=7,"G",D85=8,"H", D85=9, "I", D85=10, "J", D85=11, "K", D85=12, "L")</f>
        <v>K</v>
      </c>
      <c r="O85" t="str" cm="1">
        <f t="array" ref="O85">_xlfn.IFS(Table1[[#This Row],[FacilityType]]="Approach control", "2", Table1[[#This Row],[FacilityType]]="Tower and Approach Control", "3", Table1[[#This Row],[FacilityType]]="Combined Control Facility", "6", Table1[[#This Row],[FacilityType]]="Tower", "7", Table1[[#This Row],[FacilityType]]="Enroute Center", "8")</f>
        <v>7</v>
      </c>
      <c r="P85" t="str" cm="1">
        <f t="array" ref="P8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86" spans="1:16" x14ac:dyDescent="0.25">
      <c r="A86" t="s">
        <v>170</v>
      </c>
      <c r="B86" t="s">
        <v>532</v>
      </c>
      <c r="C86" t="s">
        <v>39</v>
      </c>
      <c r="D86" s="1">
        <v>9</v>
      </c>
      <c r="E86" s="1" t="s">
        <v>832</v>
      </c>
      <c r="F86" s="1" t="s">
        <v>774</v>
      </c>
      <c r="G86" t="str">
        <f>HYPERLINK("https://ksn2.faa.gov/ajg/ajg-r/_layouts/userdisp.aspx?ID=8","Western Pacific")</f>
        <v>Western Pacific</v>
      </c>
      <c r="H86" t="s">
        <v>36</v>
      </c>
      <c r="I86" t="s">
        <v>33</v>
      </c>
      <c r="J86" t="s">
        <v>37</v>
      </c>
      <c r="K86" t="str">
        <f>HYPERLINK("https://ksn2.faa.gov/ajg/ajg-r/_layouts/userdisp.aspx?ID=8","Western Pacific Regional Human Resource Services Division")</f>
        <v>Western Pacific Regional Human Resource Services Division</v>
      </c>
      <c r="L86" t="s">
        <v>62</v>
      </c>
      <c r="N86" t="str" cm="1">
        <f t="array" ref="N86">_xlfn.IFS(D86=4,"D",D86=5,"E",D86=6,"F",D86=7,"G",D86=8,"H", D86=9, "I", D86=10, "J", D86=11, "K", D86=12, "L")</f>
        <v>I</v>
      </c>
      <c r="O86" t="str" cm="1">
        <f t="array" ref="O86">_xlfn.IFS(Table1[[#This Row],[FacilityType]]="Approach control", "2", Table1[[#This Row],[FacilityType]]="Tower and Approach Control", "3", Table1[[#This Row],[FacilityType]]="Combined Control Facility", "6", Table1[[#This Row],[FacilityType]]="Tower", "7", Table1[[#This Row],[FacilityType]]="Enroute Center", "8")</f>
        <v>7</v>
      </c>
      <c r="P86" t="str" cm="1">
        <f t="array" ref="P8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87" spans="1:16" x14ac:dyDescent="0.25">
      <c r="A87" t="s">
        <v>171</v>
      </c>
      <c r="B87" t="s">
        <v>533</v>
      </c>
      <c r="C87" t="s">
        <v>39</v>
      </c>
      <c r="D87" s="1">
        <v>6</v>
      </c>
      <c r="E87" s="1" t="s">
        <v>1032</v>
      </c>
      <c r="F87" s="1" t="s">
        <v>759</v>
      </c>
      <c r="G87" t="str">
        <f>HYPERLINK("https://ksn2.faa.gov/ajg/ajg-r/_layouts/userdisp.aspx?ID=2","Southern")</f>
        <v>Southern</v>
      </c>
      <c r="H87" t="s">
        <v>79</v>
      </c>
      <c r="I87" t="s">
        <v>33</v>
      </c>
      <c r="J87" t="s">
        <v>80</v>
      </c>
      <c r="K87" t="str">
        <f>HYPERLINK("https://ksn2.faa.gov/ajg/ajg-r/_layouts/userdisp.aspx?ID=2","Southern Regional Human Resource Services Division")</f>
        <v>Southern Regional Human Resource Services Division</v>
      </c>
      <c r="L87" t="s">
        <v>76</v>
      </c>
      <c r="N87" t="str" cm="1">
        <f t="array" ref="N87">_xlfn.IFS(D87=4,"D",D87=5,"E",D87=6,"F",D87=7,"G",D87=8,"H", D87=9, "I", D87=10, "J", D87=11, "K", D87=12, "L")</f>
        <v>F</v>
      </c>
      <c r="O87" t="str" cm="1">
        <f t="array" ref="O87">_xlfn.IFS(Table1[[#This Row],[FacilityType]]="Approach control", "2", Table1[[#This Row],[FacilityType]]="Tower and Approach Control", "3", Table1[[#This Row],[FacilityType]]="Combined Control Facility", "6", Table1[[#This Row],[FacilityType]]="Tower", "7", Table1[[#This Row],[FacilityType]]="Enroute Center", "8")</f>
        <v>7</v>
      </c>
      <c r="P87" t="str" cm="1">
        <f t="array" ref="P8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88" spans="1:16" x14ac:dyDescent="0.25">
      <c r="A88" t="s">
        <v>172</v>
      </c>
      <c r="B88" t="s">
        <v>534</v>
      </c>
      <c r="C88" t="s">
        <v>28</v>
      </c>
      <c r="D88" s="1">
        <v>5</v>
      </c>
      <c r="E88" s="1" t="s">
        <v>871</v>
      </c>
      <c r="F88" s="1" t="s">
        <v>777</v>
      </c>
      <c r="G88" t="str">
        <f>HYPERLINK("https://ksn2.faa.gov/ajg/ajg-r/_layouts/userdisp.aspx?ID=4","Eastern")</f>
        <v>Eastern</v>
      </c>
      <c r="H88" t="s">
        <v>29</v>
      </c>
      <c r="I88" t="s">
        <v>21</v>
      </c>
      <c r="J88" t="s">
        <v>30</v>
      </c>
      <c r="K88" t="str">
        <f>HYPERLINK("https://ksn2.faa.gov/ajg/ajg-r/_layouts/userdisp.aspx?ID=4","Eastern Regional Human Resource Services Division")</f>
        <v>Eastern Regional Human Resource Services Division</v>
      </c>
      <c r="L88" t="s">
        <v>62</v>
      </c>
      <c r="N88" t="str" cm="1">
        <f t="array" ref="N88">_xlfn.IFS(D88=4,"D",D88=5,"E",D88=6,"F",D88=7,"G",D88=8,"H", D88=9, "I", D88=10, "J", D88=11, "K", D88=12, "L")</f>
        <v>E</v>
      </c>
      <c r="O88" t="str" cm="1">
        <f t="array" ref="O88">_xlfn.IFS(Table1[[#This Row],[FacilityType]]="Approach control", "2", Table1[[#This Row],[FacilityType]]="Tower and Approach Control", "3", Table1[[#This Row],[FacilityType]]="Combined Control Facility", "6", Table1[[#This Row],[FacilityType]]="Tower", "7", Table1[[#This Row],[FacilityType]]="Enroute Center", "8")</f>
        <v>3</v>
      </c>
      <c r="P88" t="str" cm="1">
        <f t="array" ref="P8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89" spans="1:16" x14ac:dyDescent="0.25">
      <c r="A89" t="s">
        <v>173</v>
      </c>
      <c r="B89" t="s">
        <v>535</v>
      </c>
      <c r="C89" t="s">
        <v>28</v>
      </c>
      <c r="D89" s="1">
        <v>7</v>
      </c>
      <c r="E89" s="1" t="s">
        <v>918</v>
      </c>
      <c r="F89" s="1" t="s">
        <v>759</v>
      </c>
      <c r="G89" t="str">
        <f>HYPERLINK("https://ksn2.faa.gov/ajg/ajg-r/_layouts/userdisp.aspx?ID=8","Western Pacific")</f>
        <v>Western Pacific</v>
      </c>
      <c r="H89" t="s">
        <v>36</v>
      </c>
      <c r="I89" t="s">
        <v>33</v>
      </c>
      <c r="J89" t="s">
        <v>37</v>
      </c>
      <c r="K89" t="str">
        <f>HYPERLINK("https://ksn2.faa.gov/ajg/ajg-r/_layouts/userdisp.aspx?ID=8","Western Pacific Regional Human Resource Services Division")</f>
        <v>Western Pacific Regional Human Resource Services Division</v>
      </c>
      <c r="L89" t="s">
        <v>17</v>
      </c>
      <c r="N89" t="str" cm="1">
        <f t="array" ref="N89">_xlfn.IFS(D89=4,"D",D89=5,"E",D89=6,"F",D89=7,"G",D89=8,"H", D89=9, "I", D89=10, "J", D89=11, "K", D89=12, "L")</f>
        <v>G</v>
      </c>
      <c r="O89" t="str" cm="1">
        <f t="array" ref="O89">_xlfn.IFS(Table1[[#This Row],[FacilityType]]="Approach control", "2", Table1[[#This Row],[FacilityType]]="Tower and Approach Control", "3", Table1[[#This Row],[FacilityType]]="Combined Control Facility", "6", Table1[[#This Row],[FacilityType]]="Tower", "7", Table1[[#This Row],[FacilityType]]="Enroute Center", "8")</f>
        <v>3</v>
      </c>
      <c r="P89" t="str" cm="1">
        <f t="array" ref="P8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0" spans="1:16" x14ac:dyDescent="0.25">
      <c r="A90" t="s">
        <v>174</v>
      </c>
      <c r="B90" t="s">
        <v>536</v>
      </c>
      <c r="C90" t="s">
        <v>39</v>
      </c>
      <c r="D90" s="1">
        <v>5</v>
      </c>
      <c r="E90" s="1" t="s">
        <v>1033</v>
      </c>
      <c r="F90" s="1" t="s">
        <v>754</v>
      </c>
      <c r="G90" t="str">
        <f>HYPERLINK("https://ksn2.faa.gov/ajg/ajg-r/_layouts/userdisp.aspx?ID=8","Western Pacific")</f>
        <v>Western Pacific</v>
      </c>
      <c r="H90" t="s">
        <v>93</v>
      </c>
      <c r="I90" t="s">
        <v>15</v>
      </c>
      <c r="J90" t="s">
        <v>94</v>
      </c>
      <c r="K90" t="str">
        <f>HYPERLINK("https://ksn2.faa.gov/ajg/ajg-r/_layouts/userdisp.aspx?ID=8","Western Pacific Regional Human Resource Services Division")</f>
        <v>Western Pacific Regional Human Resource Services Division</v>
      </c>
      <c r="L90" t="s">
        <v>72</v>
      </c>
      <c r="N90" t="str" cm="1">
        <f t="array" ref="N90">_xlfn.IFS(D90=4,"D",D90=5,"E",D90=6,"F",D90=7,"G",D90=8,"H", D90=9, "I", D90=10, "J", D90=11, "K", D90=12, "L")</f>
        <v>E</v>
      </c>
      <c r="O90" t="str" cm="1">
        <f t="array" ref="O90">_xlfn.IFS(Table1[[#This Row],[FacilityType]]="Approach control", "2", Table1[[#This Row],[FacilityType]]="Tower and Approach Control", "3", Table1[[#This Row],[FacilityType]]="Combined Control Facility", "6", Table1[[#This Row],[FacilityType]]="Tower", "7", Table1[[#This Row],[FacilityType]]="Enroute Center", "8")</f>
        <v>7</v>
      </c>
      <c r="P90" t="str" cm="1">
        <f t="array" ref="P9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1" spans="1:16" x14ac:dyDescent="0.25">
      <c r="A91" t="s">
        <v>175</v>
      </c>
      <c r="B91" t="s">
        <v>537</v>
      </c>
      <c r="C91" t="s">
        <v>39</v>
      </c>
      <c r="D91" s="1">
        <v>4</v>
      </c>
      <c r="E91" s="1" t="s">
        <v>989</v>
      </c>
      <c r="F91" s="1" t="s">
        <v>760</v>
      </c>
      <c r="G91" t="str">
        <f>HYPERLINK("https://ksn2.faa.gov/ajg/ajg-r/_layouts/userdisp.aspx?ID=9","Great Lakes")</f>
        <v>Great Lakes</v>
      </c>
      <c r="H91" t="s">
        <v>51</v>
      </c>
      <c r="I91" t="s">
        <v>33</v>
      </c>
      <c r="J91" t="s">
        <v>52</v>
      </c>
      <c r="K91" t="str">
        <f>HYPERLINK("https://ksn2.faa.gov/ajg/ajg-r/_layouts/userdisp.aspx?ID=9","Great Lakes Regional Human Resource Services Division")</f>
        <v>Great Lakes Regional Human Resource Services Division</v>
      </c>
      <c r="L91" t="s">
        <v>62</v>
      </c>
      <c r="N91" t="str" cm="1">
        <f t="array" ref="N91">_xlfn.IFS(D91=4,"D",D91=5,"E",D91=6,"F",D91=7,"G",D91=8,"H", D91=9, "I", D91=10, "J", D91=11, "K", D91=12, "L")</f>
        <v>D</v>
      </c>
      <c r="O91" t="str" cm="1">
        <f t="array" ref="O91">_xlfn.IFS(Table1[[#This Row],[FacilityType]]="Approach control", "2", Table1[[#This Row],[FacilityType]]="Tower and Approach Control", "3", Table1[[#This Row],[FacilityType]]="Combined Control Facility", "6", Table1[[#This Row],[FacilityType]]="Tower", "7", Table1[[#This Row],[FacilityType]]="Enroute Center", "8")</f>
        <v>7</v>
      </c>
      <c r="P91" t="str" cm="1">
        <f t="array" ref="P9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92" spans="1:16" x14ac:dyDescent="0.25">
      <c r="A92" t="s">
        <v>176</v>
      </c>
      <c r="B92" t="s">
        <v>538</v>
      </c>
      <c r="C92" t="s">
        <v>28</v>
      </c>
      <c r="D92" s="1">
        <v>6</v>
      </c>
      <c r="E92" s="1" t="s">
        <v>449</v>
      </c>
      <c r="F92" s="1" t="s">
        <v>780</v>
      </c>
      <c r="G92" t="str">
        <f>HYPERLINK("https://ksn2.faa.gov/ajg/ajg-r/_layouts/userdisp.aspx?ID=7","Northwest Mountain")</f>
        <v>Northwest Mountain</v>
      </c>
      <c r="H92" t="s">
        <v>90</v>
      </c>
      <c r="I92" t="s">
        <v>15</v>
      </c>
      <c r="J92" t="s">
        <v>91</v>
      </c>
      <c r="K92" t="str">
        <f>HYPERLINK("https://ksn2.faa.gov/ajg/ajg-r/_layouts/userdisp.aspx?ID=7","Northwest Mountain Regional Human Resource Services Division")</f>
        <v>Northwest Mountain Regional Human Resource Services Division</v>
      </c>
      <c r="L92" t="s">
        <v>177</v>
      </c>
      <c r="N92" t="str" cm="1">
        <f t="array" ref="N92">_xlfn.IFS(D92=4,"D",D92=5,"E",D92=6,"F",D92=7,"G",D92=8,"H", D92=9, "I", D92=10, "J", D92=11, "K", D92=12, "L")</f>
        <v>F</v>
      </c>
      <c r="O92" t="str" cm="1">
        <f t="array" ref="O92">_xlfn.IFS(Table1[[#This Row],[FacilityType]]="Approach control", "2", Table1[[#This Row],[FacilityType]]="Tower and Approach Control", "3", Table1[[#This Row],[FacilityType]]="Combined Control Facility", "6", Table1[[#This Row],[FacilityType]]="Tower", "7", Table1[[#This Row],[FacilityType]]="Enroute Center", "8")</f>
        <v>3</v>
      </c>
      <c r="P92" t="str" cm="1">
        <f t="array" ref="P9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93" spans="1:16" x14ac:dyDescent="0.25">
      <c r="A93" t="s">
        <v>178</v>
      </c>
      <c r="B93" t="s">
        <v>539</v>
      </c>
      <c r="C93" t="s">
        <v>28</v>
      </c>
      <c r="D93" s="1">
        <v>5</v>
      </c>
      <c r="E93" s="1" t="s">
        <v>872</v>
      </c>
      <c r="F93" s="1" t="s">
        <v>761</v>
      </c>
      <c r="G93" t="str">
        <f>HYPERLINK("https://ksn2.faa.gov/ajg/ajg-r/_layouts/userdisp.aspx?ID=5","Southwest")</f>
        <v>Southwest</v>
      </c>
      <c r="H93" t="s">
        <v>137</v>
      </c>
      <c r="I93" t="s">
        <v>33</v>
      </c>
      <c r="J93" t="s">
        <v>138</v>
      </c>
      <c r="K93" t="str">
        <f>HYPERLINK("https://ksn2.faa.gov/ajg/ajg-r/_layouts/userdisp.aspx?ID=5","Southwest Regional Human Resource Services Division")</f>
        <v>Southwest Regional Human Resource Services Division</v>
      </c>
      <c r="L93" t="s">
        <v>85</v>
      </c>
      <c r="N93" t="str" cm="1">
        <f t="array" ref="N93">_xlfn.IFS(D93=4,"D",D93=5,"E",D93=6,"F",D93=7,"G",D93=8,"H", D93=9, "I", D93=10, "J", D93=11, "K", D93=12, "L")</f>
        <v>E</v>
      </c>
      <c r="O93" t="str" cm="1">
        <f t="array" ref="O93">_xlfn.IFS(Table1[[#This Row],[FacilityType]]="Approach control", "2", Table1[[#This Row],[FacilityType]]="Tower and Approach Control", "3", Table1[[#This Row],[FacilityType]]="Combined Control Facility", "6", Table1[[#This Row],[FacilityType]]="Tower", "7", Table1[[#This Row],[FacilityType]]="Enroute Center", "8")</f>
        <v>3</v>
      </c>
      <c r="P93" t="str" cm="1">
        <f t="array" ref="P9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94" spans="1:16" x14ac:dyDescent="0.25">
      <c r="A94" t="s">
        <v>179</v>
      </c>
      <c r="B94" t="s">
        <v>540</v>
      </c>
      <c r="C94" t="s">
        <v>39</v>
      </c>
      <c r="D94" s="1">
        <v>11</v>
      </c>
      <c r="E94" s="1" t="s">
        <v>990</v>
      </c>
      <c r="F94" s="1" t="s">
        <v>773</v>
      </c>
      <c r="G94" t="str">
        <f>HYPERLINK("https://ksn2.faa.gov/ajg/ajg-r/_layouts/userdisp.aspx?ID=4","Eastern")</f>
        <v>Eastern</v>
      </c>
      <c r="H94" t="s">
        <v>29</v>
      </c>
      <c r="I94" t="s">
        <v>21</v>
      </c>
      <c r="J94" t="s">
        <v>30</v>
      </c>
      <c r="K94" t="str">
        <f>HYPERLINK("https://ksn2.faa.gov/ajg/ajg-r/_layouts/userdisp.aspx?ID=4","Eastern Regional Human Resource Services Division")</f>
        <v>Eastern Regional Human Resource Services Division</v>
      </c>
      <c r="L94" t="s">
        <v>17</v>
      </c>
      <c r="N94" t="str" cm="1">
        <f t="array" ref="N94">_xlfn.IFS(D94=4,"D",D94=5,"E",D94=6,"F",D94=7,"G",D94=8,"H", D94=9, "I", D94=10, "J", D94=11, "K", D94=12, "L")</f>
        <v>K</v>
      </c>
      <c r="O94" t="str" cm="1">
        <f t="array" ref="O94">_xlfn.IFS(Table1[[#This Row],[FacilityType]]="Approach control", "2", Table1[[#This Row],[FacilityType]]="Tower and Approach Control", "3", Table1[[#This Row],[FacilityType]]="Combined Control Facility", "6", Table1[[#This Row],[FacilityType]]="Tower", "7", Table1[[#This Row],[FacilityType]]="Enroute Center", "8")</f>
        <v>7</v>
      </c>
      <c r="P94" t="str" cm="1">
        <f t="array" ref="P9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95" spans="1:16" x14ac:dyDescent="0.25">
      <c r="A95" t="s">
        <v>180</v>
      </c>
      <c r="B95" t="s">
        <v>181</v>
      </c>
      <c r="C95" t="s">
        <v>13</v>
      </c>
      <c r="D95" s="1">
        <v>11</v>
      </c>
      <c r="E95" s="1" t="s">
        <v>838</v>
      </c>
      <c r="F95" s="1" t="s">
        <v>776</v>
      </c>
      <c r="G95" t="str">
        <f>HYPERLINK("https://ksn2.faa.gov/ajg/ajg-r/_layouts/userdisp.aspx?ID=2","Southern")</f>
        <v>Southern</v>
      </c>
      <c r="H95" t="s">
        <v>121</v>
      </c>
      <c r="I95" t="s">
        <v>21</v>
      </c>
      <c r="J95" t="s">
        <v>122</v>
      </c>
      <c r="K95" t="str">
        <f>HYPERLINK("https://ksn2.faa.gov/ajg/ajg-r/_layouts/userdisp.aspx?ID=2","Southern Regional Human Resource Services Division")</f>
        <v>Southern Regional Human Resource Services Division</v>
      </c>
      <c r="L95" t="s">
        <v>17</v>
      </c>
      <c r="N95" t="str" cm="1">
        <f t="array" ref="N95">_xlfn.IFS(D95=4,"D",D95=5,"E",D95=6,"F",D95=7,"G",D95=8,"H", D95=9, "I", D95=10, "J", D95=11, "K", D95=12, "L")</f>
        <v>K</v>
      </c>
      <c r="O95" t="str" cm="1">
        <f t="array" ref="O95">_xlfn.IFS(Table1[[#This Row],[FacilityType]]="Approach control", "2", Table1[[#This Row],[FacilityType]]="Tower and Approach Control", "3", Table1[[#This Row],[FacilityType]]="Combined Control Facility", "6", Table1[[#This Row],[FacilityType]]="Tower", "7", Table1[[#This Row],[FacilityType]]="Enroute Center", "8")</f>
        <v>2</v>
      </c>
      <c r="P95" t="str" cm="1">
        <f t="array" ref="P9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96" spans="1:16" x14ac:dyDescent="0.25">
      <c r="A96" t="s">
        <v>182</v>
      </c>
      <c r="B96" t="s">
        <v>541</v>
      </c>
      <c r="C96" t="s">
        <v>28</v>
      </c>
      <c r="D96" s="1">
        <v>7</v>
      </c>
      <c r="E96" s="1" t="s">
        <v>873</v>
      </c>
      <c r="F96" s="1" t="s">
        <v>763</v>
      </c>
      <c r="G96" t="s">
        <v>1223</v>
      </c>
      <c r="H96" t="s">
        <v>14</v>
      </c>
      <c r="I96" t="s">
        <v>15</v>
      </c>
      <c r="J96" t="s">
        <v>16</v>
      </c>
      <c r="K96" t="str">
        <f>HYPERLINK("https://ksn2.faa.gov/ajg/ajg-r/_layouts/userdisp.aspx?ID=7","Northwest Mountain Regional Human Resource Services Division")</f>
        <v>Northwest Mountain Regional Human Resource Services Division</v>
      </c>
      <c r="L96" t="s">
        <v>183</v>
      </c>
      <c r="N96" t="str" cm="1">
        <f t="array" ref="N96">_xlfn.IFS(D96=4,"D",D96=5,"E",D96=6,"F",D96=7,"G",D96=8,"H", D96=9, "I", D96=10, "J", D96=11, "K", D96=12, "L")</f>
        <v>G</v>
      </c>
      <c r="O96" t="str" cm="1">
        <f t="array" ref="O96">_xlfn.IFS(Table1[[#This Row],[FacilityType]]="Approach control", "2", Table1[[#This Row],[FacilityType]]="Tower and Approach Control", "3", Table1[[#This Row],[FacilityType]]="Combined Control Facility", "6", Table1[[#This Row],[FacilityType]]="Tower", "7", Table1[[#This Row],[FacilityType]]="Enroute Center", "8")</f>
        <v>3</v>
      </c>
      <c r="P96" t="str" cm="1">
        <f t="array" ref="P9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97" spans="1:16" x14ac:dyDescent="0.25">
      <c r="A97" t="s">
        <v>184</v>
      </c>
      <c r="B97" t="s">
        <v>542</v>
      </c>
      <c r="C97" t="s">
        <v>28</v>
      </c>
      <c r="D97" s="1">
        <v>6</v>
      </c>
      <c r="E97" s="1" t="s">
        <v>874</v>
      </c>
      <c r="F97" s="1" t="s">
        <v>778</v>
      </c>
      <c r="G97" t="str">
        <f>HYPERLINK("https://ksn2.faa.gov/ajg/ajg-r/_layouts/userdisp.aspx?ID=9","Great Lakes")</f>
        <v>Great Lakes</v>
      </c>
      <c r="H97" t="s">
        <v>102</v>
      </c>
      <c r="I97" t="s">
        <v>33</v>
      </c>
      <c r="J97" t="s">
        <v>103</v>
      </c>
      <c r="K97" t="str">
        <f>HYPERLINK("https://ksn2.faa.gov/ajg/ajg-r/_layouts/userdisp.aspx?ID=9","Great Lakes Regional Human Resource Services Division")</f>
        <v>Great Lakes Regional Human Resource Services Division</v>
      </c>
      <c r="L97" t="s">
        <v>17</v>
      </c>
      <c r="N97" t="str" cm="1">
        <f t="array" ref="N97">_xlfn.IFS(D97=4,"D",D97=5,"E",D97=6,"F",D97=7,"G",D97=8,"H", D97=9, "I", D97=10, "J", D97=11, "K", D97=12, "L")</f>
        <v>F</v>
      </c>
      <c r="O97" t="str" cm="1">
        <f t="array" ref="O97">_xlfn.IFS(Table1[[#This Row],[FacilityType]]="Approach control", "2", Table1[[#This Row],[FacilityType]]="Tower and Approach Control", "3", Table1[[#This Row],[FacilityType]]="Combined Control Facility", "6", Table1[[#This Row],[FacilityType]]="Tower", "7", Table1[[#This Row],[FacilityType]]="Enroute Center", "8")</f>
        <v>3</v>
      </c>
      <c r="P97" t="str" cm="1">
        <f t="array" ref="P9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98" spans="1:16" x14ac:dyDescent="0.25">
      <c r="A98" t="s">
        <v>185</v>
      </c>
      <c r="B98" t="s">
        <v>543</v>
      </c>
      <c r="C98" t="s">
        <v>28</v>
      </c>
      <c r="D98" s="1">
        <v>7</v>
      </c>
      <c r="E98" s="1" t="s">
        <v>875</v>
      </c>
      <c r="F98" s="1" t="s">
        <v>754</v>
      </c>
      <c r="G98" t="str">
        <f>HYPERLINK("https://ksn2.faa.gov/ajg/ajg-r/_layouts/userdisp.aspx?ID=8","Western Pacific")</f>
        <v>Western Pacific</v>
      </c>
      <c r="H98" t="s">
        <v>68</v>
      </c>
      <c r="I98" t="s">
        <v>15</v>
      </c>
      <c r="J98" t="s">
        <v>69</v>
      </c>
      <c r="K98" t="str">
        <f>HYPERLINK("https://ksn2.faa.gov/ajg/ajg-r/_layouts/userdisp.aspx?ID=8","Western Pacific Regional Human Resource Services Division")</f>
        <v>Western Pacific Regional Human Resource Services Division</v>
      </c>
      <c r="L98" t="s">
        <v>17</v>
      </c>
      <c r="N98" t="str" cm="1">
        <f t="array" ref="N98">_xlfn.IFS(D98=4,"D",D98=5,"E",D98=6,"F",D98=7,"G",D98=8,"H", D98=9, "I", D98=10, "J", D98=11, "K", D98=12, "L")</f>
        <v>G</v>
      </c>
      <c r="O98" t="str" cm="1">
        <f t="array" ref="O98">_xlfn.IFS(Table1[[#This Row],[FacilityType]]="Approach control", "2", Table1[[#This Row],[FacilityType]]="Tower and Approach Control", "3", Table1[[#This Row],[FacilityType]]="Combined Control Facility", "6", Table1[[#This Row],[FacilityType]]="Tower", "7", Table1[[#This Row],[FacilityType]]="Enroute Center", "8")</f>
        <v>3</v>
      </c>
      <c r="P98" t="str" cm="1">
        <f t="array" ref="P9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99" spans="1:16" x14ac:dyDescent="0.25">
      <c r="A99" t="s">
        <v>186</v>
      </c>
      <c r="B99" t="s">
        <v>544</v>
      </c>
      <c r="C99" t="s">
        <v>28</v>
      </c>
      <c r="D99" s="1">
        <v>6</v>
      </c>
      <c r="E99" s="1" t="s">
        <v>876</v>
      </c>
      <c r="F99" s="1" t="s">
        <v>792</v>
      </c>
      <c r="G99" t="str">
        <f>HYPERLINK("https://ksn2.faa.gov/ajg/ajg-r/_layouts/userdisp.aspx?ID=4","Eastern")</f>
        <v>Eastern</v>
      </c>
      <c r="H99" t="s">
        <v>44</v>
      </c>
      <c r="I99" t="s">
        <v>21</v>
      </c>
      <c r="J99" t="s">
        <v>45</v>
      </c>
      <c r="K99" t="str">
        <f>HYPERLINK("https://ksn2.faa.gov/ajg/ajg-r/_layouts/userdisp.aspx?ID=4","Eastern Regional Human Resource Services Division")</f>
        <v>Eastern Regional Human Resource Services Division</v>
      </c>
      <c r="L99" t="s">
        <v>17</v>
      </c>
      <c r="N99" t="str" cm="1">
        <f t="array" ref="N99">_xlfn.IFS(D99=4,"D",D99=5,"E",D99=6,"F",D99=7,"G",D99=8,"H", D99=9, "I", D99=10, "J", D99=11, "K", D99=12, "L")</f>
        <v>F</v>
      </c>
      <c r="O99" t="str" cm="1">
        <f t="array" ref="O99">_xlfn.IFS(Table1[[#This Row],[FacilityType]]="Approach control", "2", Table1[[#This Row],[FacilityType]]="Tower and Approach Control", "3", Table1[[#This Row],[FacilityType]]="Combined Control Facility", "6", Table1[[#This Row],[FacilityType]]="Tower", "7", Table1[[#This Row],[FacilityType]]="Enroute Center", "8")</f>
        <v>3</v>
      </c>
      <c r="P99" t="str" cm="1">
        <f t="array" ref="P9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00" spans="1:16" x14ac:dyDescent="0.25">
      <c r="A100" t="s">
        <v>187</v>
      </c>
      <c r="B100" t="s">
        <v>545</v>
      </c>
      <c r="C100" t="s">
        <v>39</v>
      </c>
      <c r="D100" s="1">
        <v>6</v>
      </c>
      <c r="E100" s="1" t="s">
        <v>1034</v>
      </c>
      <c r="F100" s="1" t="s">
        <v>775</v>
      </c>
      <c r="G100" t="str">
        <f>HYPERLINK("https://ksn2.faa.gov/ajg/ajg-r/_layouts/userdisp.aspx?ID=9","Great Lakes")</f>
        <v>Great Lakes</v>
      </c>
      <c r="H100" t="s">
        <v>102</v>
      </c>
      <c r="I100" t="s">
        <v>33</v>
      </c>
      <c r="J100" t="s">
        <v>103</v>
      </c>
      <c r="K100" t="str">
        <f>HYPERLINK("https://ksn2.faa.gov/ajg/ajg-r/_layouts/userdisp.aspx?ID=9","Great Lakes Regional Human Resource Services Division")</f>
        <v>Great Lakes Regional Human Resource Services Division</v>
      </c>
      <c r="L100" t="s">
        <v>188</v>
      </c>
      <c r="N100" t="str" cm="1">
        <f t="array" ref="N100">_xlfn.IFS(D100=4,"D",D100=5,"E",D100=6,"F",D100=7,"G",D100=8,"H", D100=9, "I", D100=10, "J", D100=11, "K", D100=12, "L")</f>
        <v>F</v>
      </c>
      <c r="O100" t="str" cm="1">
        <f t="array" ref="O100">_xlfn.IFS(Table1[[#This Row],[FacilityType]]="Approach control", "2", Table1[[#This Row],[FacilityType]]="Tower and Approach Control", "3", Table1[[#This Row],[FacilityType]]="Combined Control Facility", "6", Table1[[#This Row],[FacilityType]]="Tower", "7", Table1[[#This Row],[FacilityType]]="Enroute Center", "8")</f>
        <v>7</v>
      </c>
      <c r="P100" t="str" cm="1">
        <f t="array" ref="P10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01" spans="1:16" x14ac:dyDescent="0.25">
      <c r="A101" t="s">
        <v>189</v>
      </c>
      <c r="B101" t="s">
        <v>546</v>
      </c>
      <c r="C101" t="s">
        <v>39</v>
      </c>
      <c r="D101" s="1">
        <v>8</v>
      </c>
      <c r="E101" s="1" t="s">
        <v>1035</v>
      </c>
      <c r="F101" s="1" t="s">
        <v>774</v>
      </c>
      <c r="G101" t="str">
        <f>HYPERLINK("https://ksn2.faa.gov/ajg/ajg-r/_layouts/userdisp.aspx?ID=8","Western Pacific")</f>
        <v>Western Pacific</v>
      </c>
      <c r="H101" t="s">
        <v>36</v>
      </c>
      <c r="I101" t="s">
        <v>33</v>
      </c>
      <c r="J101" t="s">
        <v>37</v>
      </c>
      <c r="K101" t="str">
        <f>HYPERLINK("https://ksn2.faa.gov/ajg/ajg-r/_layouts/userdisp.aspx?ID=8","Western Pacific Regional Human Resource Services Division")</f>
        <v>Western Pacific Regional Human Resource Services Division</v>
      </c>
      <c r="L101" t="s">
        <v>190</v>
      </c>
      <c r="N101" t="str" cm="1">
        <f t="array" ref="N101">_xlfn.IFS(D101=4,"D",D101=5,"E",D101=6,"F",D101=7,"G",D101=8,"H", D101=9, "I", D101=10, "J", D101=11, "K", D101=12, "L")</f>
        <v>H</v>
      </c>
      <c r="O101" t="str" cm="1">
        <f t="array" ref="O101">_xlfn.IFS(Table1[[#This Row],[FacilityType]]="Approach control", "2", Table1[[#This Row],[FacilityType]]="Tower and Approach Control", "3", Table1[[#This Row],[FacilityType]]="Combined Control Facility", "6", Table1[[#This Row],[FacilityType]]="Tower", "7", Table1[[#This Row],[FacilityType]]="Enroute Center", "8")</f>
        <v>7</v>
      </c>
      <c r="P101" t="str" cm="1">
        <f t="array" ref="P10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02" spans="1:16" x14ac:dyDescent="0.25">
      <c r="A102" t="s">
        <v>191</v>
      </c>
      <c r="B102" t="s">
        <v>547</v>
      </c>
      <c r="C102" t="s">
        <v>39</v>
      </c>
      <c r="D102" s="1">
        <v>8</v>
      </c>
      <c r="E102" s="1" t="s">
        <v>1036</v>
      </c>
      <c r="F102" s="1" t="s">
        <v>776</v>
      </c>
      <c r="G102" t="str">
        <f>HYPERLINK("https://ksn2.faa.gov/ajg/ajg-r/_layouts/userdisp.aspx?ID=2","Southern")</f>
        <v>Southern</v>
      </c>
      <c r="H102" t="s">
        <v>192</v>
      </c>
      <c r="I102" t="s">
        <v>21</v>
      </c>
      <c r="J102" t="s">
        <v>193</v>
      </c>
      <c r="K102" t="str">
        <f>HYPERLINK("https://ksn2.faa.gov/ajg/ajg-r/_layouts/userdisp.aspx?ID=2","Southern Regional Human Resource Services Division")</f>
        <v>Southern Regional Human Resource Services Division</v>
      </c>
      <c r="L102" t="s">
        <v>17</v>
      </c>
      <c r="N102" t="str" cm="1">
        <f t="array" ref="N102">_xlfn.IFS(D102=4,"D",D102=5,"E",D102=6,"F",D102=7,"G",D102=8,"H", D102=9, "I", D102=10, "J", D102=11, "K", D102=12, "L")</f>
        <v>H</v>
      </c>
      <c r="O102" t="str" cm="1">
        <f t="array" ref="O102">_xlfn.IFS(Table1[[#This Row],[FacilityType]]="Approach control", "2", Table1[[#This Row],[FacilityType]]="Tower and Approach Control", "3", Table1[[#This Row],[FacilityType]]="Combined Control Facility", "6", Table1[[#This Row],[FacilityType]]="Tower", "7", Table1[[#This Row],[FacilityType]]="Enroute Center", "8")</f>
        <v>7</v>
      </c>
      <c r="P102" t="str" cm="1">
        <f t="array" ref="P10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03" spans="1:16" x14ac:dyDescent="0.25">
      <c r="A103" t="s">
        <v>194</v>
      </c>
      <c r="B103" t="s">
        <v>548</v>
      </c>
      <c r="C103" t="s">
        <v>28</v>
      </c>
      <c r="D103" s="1">
        <v>5</v>
      </c>
      <c r="E103" s="1" t="s">
        <v>877</v>
      </c>
      <c r="F103" s="1" t="s">
        <v>756</v>
      </c>
      <c r="G103" t="str">
        <f>HYPERLINK("https://ksn2.faa.gov/ajg/ajg-r/_layouts/userdisp.aspx?ID=2","Southern")</f>
        <v>Southern</v>
      </c>
      <c r="H103" t="s">
        <v>121</v>
      </c>
      <c r="I103" t="s">
        <v>21</v>
      </c>
      <c r="J103" t="s">
        <v>122</v>
      </c>
      <c r="K103" t="str">
        <f>HYPERLINK("https://ksn2.faa.gov/ajg/ajg-r/_layouts/userdisp.aspx?ID=2","Southern Regional Human Resource Services Division")</f>
        <v>Southern Regional Human Resource Services Division</v>
      </c>
      <c r="L103" t="s">
        <v>147</v>
      </c>
      <c r="N103" t="str" cm="1">
        <f t="array" ref="N103">_xlfn.IFS(D103=4,"D",D103=5,"E",D103=6,"F",D103=7,"G",D103=8,"H", D103=9, "I", D103=10, "J", D103=11, "K", D103=12, "L")</f>
        <v>E</v>
      </c>
      <c r="O103" t="str" cm="1">
        <f t="array" ref="O103">_xlfn.IFS(Table1[[#This Row],[FacilityType]]="Approach control", "2", Table1[[#This Row],[FacilityType]]="Tower and Approach Control", "3", Table1[[#This Row],[FacilityType]]="Combined Control Facility", "6", Table1[[#This Row],[FacilityType]]="Tower", "7", Table1[[#This Row],[FacilityType]]="Enroute Center", "8")</f>
        <v>3</v>
      </c>
      <c r="P103" t="str" cm="1">
        <f t="array" ref="P10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04" spans="1:16" x14ac:dyDescent="0.25">
      <c r="A104" t="s">
        <v>195</v>
      </c>
      <c r="B104" t="s">
        <v>549</v>
      </c>
      <c r="C104" t="s">
        <v>39</v>
      </c>
      <c r="D104" s="1">
        <v>4</v>
      </c>
      <c r="E104" s="1" t="s">
        <v>991</v>
      </c>
      <c r="F104" s="1" t="s">
        <v>767</v>
      </c>
      <c r="G104" t="str">
        <f>HYPERLINK("https://ksn2.faa.gov/ajg/ajg-r/_layouts/userdisp.aspx?ID=9","Great Lakes")</f>
        <v>Great Lakes</v>
      </c>
      <c r="H104" t="s">
        <v>51</v>
      </c>
      <c r="I104" t="s">
        <v>33</v>
      </c>
      <c r="J104" t="s">
        <v>52</v>
      </c>
      <c r="K104" t="str">
        <f>HYPERLINK("https://ksn2.faa.gov/ajg/ajg-r/_layouts/userdisp.aspx?ID=9","Great Lakes Regional Human Resource Services Division")</f>
        <v>Great Lakes Regional Human Resource Services Division</v>
      </c>
      <c r="L104" t="s">
        <v>196</v>
      </c>
      <c r="N104" t="str" cm="1">
        <f t="array" ref="N104">_xlfn.IFS(D104=4,"D",D104=5,"E",D104=6,"F",D104=7,"G",D104=8,"H", D104=9, "I", D104=10, "J", D104=11, "K", D104=12, "L")</f>
        <v>D</v>
      </c>
      <c r="O104" t="str" cm="1">
        <f t="array" ref="O104">_xlfn.IFS(Table1[[#This Row],[FacilityType]]="Approach control", "2", Table1[[#This Row],[FacilityType]]="Tower and Approach Control", "3", Table1[[#This Row],[FacilityType]]="Combined Control Facility", "6", Table1[[#This Row],[FacilityType]]="Tower", "7", Table1[[#This Row],[FacilityType]]="Enroute Center", "8")</f>
        <v>7</v>
      </c>
      <c r="P104" t="str" cm="1">
        <f t="array" ref="P10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05" spans="1:16" x14ac:dyDescent="0.25">
      <c r="A105" t="s">
        <v>197</v>
      </c>
      <c r="B105" t="s">
        <v>550</v>
      </c>
      <c r="C105" t="s">
        <v>39</v>
      </c>
      <c r="D105" s="1">
        <v>7</v>
      </c>
      <c r="E105" s="1" t="s">
        <v>1037</v>
      </c>
      <c r="F105" s="1" t="s">
        <v>776</v>
      </c>
      <c r="G105" t="str">
        <f>HYPERLINK("https://ksn2.faa.gov/ajg/ajg-r/_layouts/userdisp.aspx?ID=2","Southern")</f>
        <v>Southern</v>
      </c>
      <c r="H105" t="s">
        <v>192</v>
      </c>
      <c r="I105" t="s">
        <v>21</v>
      </c>
      <c r="J105" t="s">
        <v>193</v>
      </c>
      <c r="K105" t="str">
        <f>HYPERLINK("https://ksn2.faa.gov/ajg/ajg-r/_layouts/userdisp.aspx?ID=2","Southern Regional Human Resource Services Division")</f>
        <v>Southern Regional Human Resource Services Division</v>
      </c>
      <c r="L105" t="s">
        <v>74</v>
      </c>
      <c r="N105" t="str" cm="1">
        <f t="array" ref="N105">_xlfn.IFS(D105=4,"D",D105=5,"E",D105=6,"F",D105=7,"G",D105=8,"H", D105=9, "I", D105=10, "J", D105=11, "K", D105=12, "L")</f>
        <v>G</v>
      </c>
      <c r="O105" t="str" cm="1">
        <f t="array" ref="O105">_xlfn.IFS(Table1[[#This Row],[FacilityType]]="Approach control", "2", Table1[[#This Row],[FacilityType]]="Tower and Approach Control", "3", Table1[[#This Row],[FacilityType]]="Combined Control Facility", "6", Table1[[#This Row],[FacilityType]]="Tower", "7", Table1[[#This Row],[FacilityType]]="Enroute Center", "8")</f>
        <v>7</v>
      </c>
      <c r="P105" t="str" cm="1">
        <f t="array" ref="P10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06" spans="1:16" x14ac:dyDescent="0.25">
      <c r="A106" t="s">
        <v>198</v>
      </c>
      <c r="B106" t="s">
        <v>551</v>
      </c>
      <c r="C106" t="s">
        <v>39</v>
      </c>
      <c r="D106" s="1">
        <v>7</v>
      </c>
      <c r="E106" s="1" t="s">
        <v>992</v>
      </c>
      <c r="F106" s="1" t="s">
        <v>777</v>
      </c>
      <c r="G106" t="str">
        <f>HYPERLINK("https://ksn2.faa.gov/ajg/ajg-r/_layouts/userdisp.aspx?ID=4","Eastern")</f>
        <v>Eastern</v>
      </c>
      <c r="H106" t="s">
        <v>29</v>
      </c>
      <c r="I106" t="s">
        <v>21</v>
      </c>
      <c r="J106" t="s">
        <v>30</v>
      </c>
      <c r="K106" t="str">
        <f>HYPERLINK("https://ksn2.faa.gov/ajg/ajg-r/_layouts/userdisp.aspx?ID=4","Eastern Regional Human Resource Services Division")</f>
        <v>Eastern Regional Human Resource Services Division</v>
      </c>
      <c r="L106" t="s">
        <v>88</v>
      </c>
      <c r="N106" t="str" cm="1">
        <f t="array" ref="N106">_xlfn.IFS(D106=4,"D",D106=5,"E",D106=6,"F",D106=7,"G",D106=8,"H", D106=9, "I", D106=10, "J", D106=11, "K", D106=12, "L")</f>
        <v>G</v>
      </c>
      <c r="O106" t="str" cm="1">
        <f t="array" ref="O106">_xlfn.IFS(Table1[[#This Row],[FacilityType]]="Approach control", "2", Table1[[#This Row],[FacilityType]]="Tower and Approach Control", "3", Table1[[#This Row],[FacilityType]]="Combined Control Facility", "6", Table1[[#This Row],[FacilityType]]="Tower", "7", Table1[[#This Row],[FacilityType]]="Enroute Center", "8")</f>
        <v>7</v>
      </c>
      <c r="P106" t="str" cm="1">
        <f t="array" ref="P10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07" spans="1:16" x14ac:dyDescent="0.25">
      <c r="A107" t="s">
        <v>199</v>
      </c>
      <c r="B107" t="s">
        <v>552</v>
      </c>
      <c r="C107" t="s">
        <v>28</v>
      </c>
      <c r="D107" s="1">
        <v>6</v>
      </c>
      <c r="E107" s="1" t="s">
        <v>919</v>
      </c>
      <c r="F107" s="1" t="s">
        <v>749</v>
      </c>
      <c r="G107" t="str">
        <f>HYPERLINK("https://ksn2.faa.gov/ajg/ajg-r/_layouts/userdisp.aspx?ID=9","Great Lakes")</f>
        <v>Great Lakes</v>
      </c>
      <c r="H107" t="s">
        <v>102</v>
      </c>
      <c r="I107" t="s">
        <v>33</v>
      </c>
      <c r="J107" t="s">
        <v>103</v>
      </c>
      <c r="K107" t="str">
        <f>HYPERLINK("https://ksn2.faa.gov/ajg/ajg-r/_layouts/userdisp.aspx?ID=9","Great Lakes Regional Human Resource Services Division")</f>
        <v>Great Lakes Regional Human Resource Services Division</v>
      </c>
      <c r="L107" t="s">
        <v>112</v>
      </c>
      <c r="N107" t="str" cm="1">
        <f t="array" ref="N107">_xlfn.IFS(D107=4,"D",D107=5,"E",D107=6,"F",D107=7,"G",D107=8,"H", D107=9, "I", D107=10, "J", D107=11, "K", D107=12, "L")</f>
        <v>F</v>
      </c>
      <c r="O107" t="str" cm="1">
        <f t="array" ref="O107">_xlfn.IFS(Table1[[#This Row],[FacilityType]]="Approach control", "2", Table1[[#This Row],[FacilityType]]="Tower and Approach Control", "3", Table1[[#This Row],[FacilityType]]="Combined Control Facility", "6", Table1[[#This Row],[FacilityType]]="Tower", "7", Table1[[#This Row],[FacilityType]]="Enroute Center", "8")</f>
        <v>3</v>
      </c>
      <c r="P107" t="str" cm="1">
        <f t="array" ref="P10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08" spans="1:16" x14ac:dyDescent="0.25">
      <c r="A108" t="s">
        <v>200</v>
      </c>
      <c r="B108" t="s">
        <v>553</v>
      </c>
      <c r="C108" t="s">
        <v>28</v>
      </c>
      <c r="D108" s="1">
        <v>7</v>
      </c>
      <c r="E108" s="1" t="s">
        <v>920</v>
      </c>
      <c r="F108" s="1" t="s">
        <v>800</v>
      </c>
      <c r="G108" t="str">
        <f>HYPERLINK("https://ksn2.faa.gov/ajg/ajg-r/_layouts/userdisp.aspx?ID=5","Southwest")</f>
        <v>Southwest</v>
      </c>
      <c r="H108" t="s">
        <v>106</v>
      </c>
      <c r="I108" t="s">
        <v>21</v>
      </c>
      <c r="J108" t="s">
        <v>107</v>
      </c>
      <c r="K108" t="str">
        <f>HYPERLINK("https://ksn2.faa.gov/ajg/ajg-r/_layouts/userdisp.aspx?ID=5","Southwest Regional Human Resource Services Division")</f>
        <v>Southwest Regional Human Resource Services Division</v>
      </c>
      <c r="L108" t="s">
        <v>201</v>
      </c>
      <c r="N108" t="str" cm="1">
        <f t="array" ref="N108">_xlfn.IFS(D108=4,"D",D108=5,"E",D108=6,"F",D108=7,"G",D108=8,"H", D108=9, "I", D108=10, "J", D108=11, "K", D108=12, "L")</f>
        <v>G</v>
      </c>
      <c r="O108" t="str" cm="1">
        <f t="array" ref="O108">_xlfn.IFS(Table1[[#This Row],[FacilityType]]="Approach control", "2", Table1[[#This Row],[FacilityType]]="Tower and Approach Control", "3", Table1[[#This Row],[FacilityType]]="Combined Control Facility", "6", Table1[[#This Row],[FacilityType]]="Tower", "7", Table1[[#This Row],[FacilityType]]="Enroute Center", "8")</f>
        <v>3</v>
      </c>
      <c r="P108" t="str" cm="1">
        <f t="array" ref="P10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09" spans="1:16" x14ac:dyDescent="0.25">
      <c r="A109" t="s">
        <v>202</v>
      </c>
      <c r="B109" t="s">
        <v>554</v>
      </c>
      <c r="C109" t="s">
        <v>39</v>
      </c>
      <c r="D109" s="1">
        <v>6</v>
      </c>
      <c r="E109" s="1" t="s">
        <v>34</v>
      </c>
      <c r="F109" s="1" t="s">
        <v>759</v>
      </c>
      <c r="G109" t="str">
        <f>HYPERLINK("https://ksn2.faa.gov/ajg/ajg-r/_layouts/userdisp.aspx?ID=5","Southwest")</f>
        <v>Southwest</v>
      </c>
      <c r="H109" t="s">
        <v>32</v>
      </c>
      <c r="I109" t="s">
        <v>33</v>
      </c>
      <c r="J109" t="s">
        <v>34</v>
      </c>
      <c r="K109" t="str">
        <f>HYPERLINK("https://ksn2.faa.gov/ajg/ajg-r/_layouts/userdisp.aspx?ID=5","Southwest Regional Human Resource Services Division")</f>
        <v>Southwest Regional Human Resource Services Division</v>
      </c>
      <c r="L109" t="s">
        <v>17</v>
      </c>
      <c r="N109" t="str" cm="1">
        <f t="array" ref="N109">_xlfn.IFS(D109=4,"D",D109=5,"E",D109=6,"F",D109=7,"G",D109=8,"H", D109=9, "I", D109=10, "J", D109=11, "K", D109=12, "L")</f>
        <v>F</v>
      </c>
      <c r="O109" t="str" cm="1">
        <f t="array" ref="O109">_xlfn.IFS(Table1[[#This Row],[FacilityType]]="Approach control", "2", Table1[[#This Row],[FacilityType]]="Tower and Approach Control", "3", Table1[[#This Row],[FacilityType]]="Combined Control Facility", "6", Table1[[#This Row],[FacilityType]]="Tower", "7", Table1[[#This Row],[FacilityType]]="Enroute Center", "8")</f>
        <v>7</v>
      </c>
      <c r="P109" t="str" cm="1">
        <f t="array" ref="P10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10" spans="1:16" x14ac:dyDescent="0.25">
      <c r="A110" t="s">
        <v>203</v>
      </c>
      <c r="B110" t="s">
        <v>555</v>
      </c>
      <c r="C110" t="s">
        <v>28</v>
      </c>
      <c r="D110" s="1">
        <v>5</v>
      </c>
      <c r="E110" s="1" t="s">
        <v>921</v>
      </c>
      <c r="F110" s="1" t="s">
        <v>761</v>
      </c>
      <c r="G110" t="str">
        <f>HYPERLINK("https://ksn2.faa.gov/ajg/ajg-r/_layouts/userdisp.aspx?ID=9","Great Lakes")</f>
        <v>Great Lakes</v>
      </c>
      <c r="H110" t="s">
        <v>57</v>
      </c>
      <c r="I110" t="s">
        <v>33</v>
      </c>
      <c r="J110" t="s">
        <v>58</v>
      </c>
      <c r="K110" t="str">
        <f>HYPERLINK("https://ksn2.faa.gov/ajg/ajg-r/_layouts/userdisp.aspx?ID=9","Great Lakes Regional Human Resource Services Division")</f>
        <v>Great Lakes Regional Human Resource Services Division</v>
      </c>
      <c r="L110" t="s">
        <v>17</v>
      </c>
      <c r="N110" t="str" cm="1">
        <f t="array" ref="N110">_xlfn.IFS(D110=4,"D",D110=5,"E",D110=6,"F",D110=7,"G",D110=8,"H", D110=9, "I", D110=10, "J", D110=11, "K", D110=12, "L")</f>
        <v>E</v>
      </c>
      <c r="O110" t="str" cm="1">
        <f t="array" ref="O110">_xlfn.IFS(Table1[[#This Row],[FacilityType]]="Approach control", "2", Table1[[#This Row],[FacilityType]]="Tower and Approach Control", "3", Table1[[#This Row],[FacilityType]]="Combined Control Facility", "6", Table1[[#This Row],[FacilityType]]="Tower", "7", Table1[[#This Row],[FacilityType]]="Enroute Center", "8")</f>
        <v>3</v>
      </c>
      <c r="P110" t="str" cm="1">
        <f t="array" ref="P1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1" spans="1:16" x14ac:dyDescent="0.25">
      <c r="A111" t="s">
        <v>204</v>
      </c>
      <c r="B111" t="s">
        <v>556</v>
      </c>
      <c r="C111" t="s">
        <v>39</v>
      </c>
      <c r="D111" s="1">
        <v>7</v>
      </c>
      <c r="E111" s="1" t="s">
        <v>1036</v>
      </c>
      <c r="F111" s="1" t="s">
        <v>776</v>
      </c>
      <c r="G111" t="str">
        <f>HYPERLINK("https://ksn2.faa.gov/ajg/ajg-r/_layouts/userdisp.aspx?ID=2","Southern")</f>
        <v>Southern</v>
      </c>
      <c r="H111" t="s">
        <v>192</v>
      </c>
      <c r="I111" t="s">
        <v>21</v>
      </c>
      <c r="J111" t="s">
        <v>193</v>
      </c>
      <c r="K111" t="str">
        <f>HYPERLINK("https://ksn2.faa.gov/ajg/ajg-r/_layouts/userdisp.aspx?ID=2","Southern Regional Human Resource Services Division")</f>
        <v>Southern Regional Human Resource Services Division</v>
      </c>
      <c r="L111" t="s">
        <v>17</v>
      </c>
      <c r="N111" t="str" cm="1">
        <f t="array" ref="N111">_xlfn.IFS(D111=4,"D",D111=5,"E",D111=6,"F",D111=7,"G",D111=8,"H", D111=9, "I", D111=10, "J", D111=11, "K", D111=12, "L")</f>
        <v>G</v>
      </c>
      <c r="O111" t="str" cm="1">
        <f t="array" ref="O111">_xlfn.IFS(Table1[[#This Row],[FacilityType]]="Approach control", "2", Table1[[#This Row],[FacilityType]]="Tower and Approach Control", "3", Table1[[#This Row],[FacilityType]]="Combined Control Facility", "6", Table1[[#This Row],[FacilityType]]="Tower", "7", Table1[[#This Row],[FacilityType]]="Enroute Center", "8")</f>
        <v>7</v>
      </c>
      <c r="P111" t="str" cm="1">
        <f t="array" ref="P1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12" spans="1:16" x14ac:dyDescent="0.25">
      <c r="A112" t="s">
        <v>205</v>
      </c>
      <c r="B112" t="s">
        <v>557</v>
      </c>
      <c r="C112" t="s">
        <v>39</v>
      </c>
      <c r="D112" s="1">
        <v>5</v>
      </c>
      <c r="E112" s="1" t="s">
        <v>1038</v>
      </c>
      <c r="F112" s="1" t="s">
        <v>774</v>
      </c>
      <c r="G112" t="str">
        <f>HYPERLINK("https://ksn2.faa.gov/ajg/ajg-r/_layouts/userdisp.aspx?ID=8","Western Pacific")</f>
        <v>Western Pacific</v>
      </c>
      <c r="H112" t="s">
        <v>93</v>
      </c>
      <c r="I112" t="s">
        <v>15</v>
      </c>
      <c r="J112" t="s">
        <v>94</v>
      </c>
      <c r="K112" t="str">
        <f>HYPERLINK("https://ksn2.faa.gov/ajg/ajg-r/_layouts/userdisp.aspx?ID=8","Western Pacific Regional Human Resource Services Division")</f>
        <v>Western Pacific Regional Human Resource Services Division</v>
      </c>
      <c r="L112" t="s">
        <v>206</v>
      </c>
      <c r="M112" t="s">
        <v>207</v>
      </c>
      <c r="N112" t="str" cm="1">
        <f t="array" ref="N112">_xlfn.IFS(D112=4,"D",D112=5,"E",D112=6,"F",D112=7,"G",D112=8,"H", D112=9, "I", D112=10, "J", D112=11, "K", D112=12, "L")</f>
        <v>E</v>
      </c>
      <c r="O112" t="str" cm="1">
        <f t="array" ref="O112">_xlfn.IFS(Table1[[#This Row],[FacilityType]]="Approach control", "2", Table1[[#This Row],[FacilityType]]="Tower and Approach Control", "3", Table1[[#This Row],[FacilityType]]="Combined Control Facility", "6", Table1[[#This Row],[FacilityType]]="Tower", "7", Table1[[#This Row],[FacilityType]]="Enroute Center", "8")</f>
        <v>7</v>
      </c>
      <c r="P112" t="str" cm="1">
        <f t="array" ref="P1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13" spans="1:16" x14ac:dyDescent="0.25">
      <c r="A113" t="s">
        <v>208</v>
      </c>
      <c r="B113" t="s">
        <v>558</v>
      </c>
      <c r="C113" t="s">
        <v>28</v>
      </c>
      <c r="D113" s="1">
        <v>7</v>
      </c>
      <c r="E113" s="1" t="s">
        <v>878</v>
      </c>
      <c r="F113" s="1" t="s">
        <v>771</v>
      </c>
      <c r="G113" t="str">
        <f>HYPERLINK("https://ksn2.faa.gov/ajg/ajg-r/_layouts/userdisp.aspx?ID=7","Northwest Mountain")</f>
        <v>Northwest Mountain</v>
      </c>
      <c r="H113" t="s">
        <v>90</v>
      </c>
      <c r="I113" t="s">
        <v>15</v>
      </c>
      <c r="J113" t="s">
        <v>91</v>
      </c>
      <c r="K113" t="str">
        <f>HYPERLINK("https://ksn2.faa.gov/ajg/ajg-r/_layouts/userdisp.aspx?ID=7","Northwest Mountain Regional Human Resource Services Division")</f>
        <v>Northwest Mountain Regional Human Resource Services Division</v>
      </c>
      <c r="L113" t="s">
        <v>17</v>
      </c>
      <c r="N113" t="str" cm="1">
        <f t="array" ref="N113">_xlfn.IFS(D113=4,"D",D113=5,"E",D113=6,"F",D113=7,"G",D113=8,"H", D113=9, "I", D113=10, "J", D113=11, "K", D113=12, "L")</f>
        <v>G</v>
      </c>
      <c r="O113" t="str" cm="1">
        <f t="array" ref="O113">_xlfn.IFS(Table1[[#This Row],[FacilityType]]="Approach control", "2", Table1[[#This Row],[FacilityType]]="Tower and Approach Control", "3", Table1[[#This Row],[FacilityType]]="Combined Control Facility", "6", Table1[[#This Row],[FacilityType]]="Tower", "7", Table1[[#This Row],[FacilityType]]="Enroute Center", "8")</f>
        <v>3</v>
      </c>
      <c r="P113" t="str" cm="1">
        <f t="array" ref="P1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14" spans="1:16" x14ac:dyDescent="0.25">
      <c r="A114" t="s">
        <v>209</v>
      </c>
      <c r="B114" t="s">
        <v>559</v>
      </c>
      <c r="C114" t="s">
        <v>39</v>
      </c>
      <c r="D114" s="1">
        <v>9</v>
      </c>
      <c r="E114" s="1" t="s">
        <v>1039</v>
      </c>
      <c r="F114" s="1" t="s">
        <v>778</v>
      </c>
      <c r="G114" t="str">
        <f>HYPERLINK("https://ksn2.faa.gov/ajg/ajg-r/_layouts/userdisp.aspx?ID=9","Great Lakes")</f>
        <v>Great Lakes</v>
      </c>
      <c r="H114" t="s">
        <v>102</v>
      </c>
      <c r="I114" t="s">
        <v>33</v>
      </c>
      <c r="J114" t="s">
        <v>103</v>
      </c>
      <c r="K114" t="str">
        <f>HYPERLINK("https://ksn2.faa.gov/ajg/ajg-r/_layouts/userdisp.aspx?ID=9","Great Lakes Regional Human Resource Services Division")</f>
        <v>Great Lakes Regional Human Resource Services Division</v>
      </c>
      <c r="L114" t="s">
        <v>177</v>
      </c>
      <c r="N114" t="str" cm="1">
        <f t="array" ref="N114">_xlfn.IFS(D114=4,"D",D114=5,"E",D114=6,"F",D114=7,"G",D114=8,"H", D114=9, "I", D114=10, "J", D114=11, "K", D114=12, "L")</f>
        <v>I</v>
      </c>
      <c r="O114" t="str" cm="1">
        <f t="array" ref="O114">_xlfn.IFS(Table1[[#This Row],[FacilityType]]="Approach control", "2", Table1[[#This Row],[FacilityType]]="Tower and Approach Control", "3", Table1[[#This Row],[FacilityType]]="Combined Control Facility", "6", Table1[[#This Row],[FacilityType]]="Tower", "7", Table1[[#This Row],[FacilityType]]="Enroute Center", "8")</f>
        <v>7</v>
      </c>
      <c r="P114" t="str" cm="1">
        <f t="array" ref="P1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5" spans="1:16" x14ac:dyDescent="0.25">
      <c r="A115" t="s">
        <v>210</v>
      </c>
      <c r="B115" t="s">
        <v>560</v>
      </c>
      <c r="C115" t="s">
        <v>28</v>
      </c>
      <c r="D115" s="1">
        <v>6</v>
      </c>
      <c r="E115" s="1" t="s">
        <v>879</v>
      </c>
      <c r="F115" s="1" t="s">
        <v>759</v>
      </c>
      <c r="G115" t="str">
        <f>HYPERLINK("https://ksn2.faa.gov/ajg/ajg-r/_layouts/userdisp.aspx?ID=5","Southwest")</f>
        <v>Southwest</v>
      </c>
      <c r="H115" t="s">
        <v>32</v>
      </c>
      <c r="I115" t="s">
        <v>33</v>
      </c>
      <c r="J115" t="s">
        <v>34</v>
      </c>
      <c r="K115" t="str">
        <f>HYPERLINK("https://ksn2.faa.gov/ajg/ajg-r/_layouts/userdisp.aspx?ID=5","Southwest Regional Human Resource Services Division")</f>
        <v>Southwest Regional Human Resource Services Division</v>
      </c>
      <c r="L115" t="s">
        <v>47</v>
      </c>
      <c r="N115" t="str" cm="1">
        <f t="array" ref="N115">_xlfn.IFS(D115=4,"D",D115=5,"E",D115=6,"F",D115=7,"G",D115=8,"H", D115=9, "I", D115=10, "J", D115=11, "K", D115=12, "L")</f>
        <v>F</v>
      </c>
      <c r="O115" t="str" cm="1">
        <f t="array" ref="O115">_xlfn.IFS(Table1[[#This Row],[FacilityType]]="Approach control", "2", Table1[[#This Row],[FacilityType]]="Tower and Approach Control", "3", Table1[[#This Row],[FacilityType]]="Combined Control Facility", "6", Table1[[#This Row],[FacilityType]]="Tower", "7", Table1[[#This Row],[FacilityType]]="Enroute Center", "8")</f>
        <v>3</v>
      </c>
      <c r="P115" t="str" cm="1">
        <f t="array" ref="P1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16" spans="1:16" x14ac:dyDescent="0.25">
      <c r="A116" t="s">
        <v>211</v>
      </c>
      <c r="B116" t="s">
        <v>561</v>
      </c>
      <c r="C116" t="s">
        <v>28</v>
      </c>
      <c r="D116" s="1">
        <v>7</v>
      </c>
      <c r="E116" s="1" t="s">
        <v>880</v>
      </c>
      <c r="F116" s="1" t="s">
        <v>801</v>
      </c>
      <c r="G116" t="str">
        <f>HYPERLINK("https://ksn2.faa.gov/ajg/ajg-r/_layouts/userdisp.aspx?ID=2","Southern")</f>
        <v>Southern</v>
      </c>
      <c r="H116" t="s">
        <v>79</v>
      </c>
      <c r="I116" t="s">
        <v>33</v>
      </c>
      <c r="J116" t="s">
        <v>80</v>
      </c>
      <c r="K116" t="str">
        <f>HYPERLINK("https://ksn2.faa.gov/ajg/ajg-r/_layouts/userdisp.aspx?ID=2","Southern Regional Human Resource Services Division")</f>
        <v>Southern Regional Human Resource Services Division</v>
      </c>
      <c r="L116" t="s">
        <v>85</v>
      </c>
      <c r="N116" t="str" cm="1">
        <f t="array" ref="N116">_xlfn.IFS(D116=4,"D",D116=5,"E",D116=6,"F",D116=7,"G",D116=8,"H", D116=9, "I", D116=10, "J", D116=11, "K", D116=12, "L")</f>
        <v>G</v>
      </c>
      <c r="O116" t="str" cm="1">
        <f t="array" ref="O116">_xlfn.IFS(Table1[[#This Row],[FacilityType]]="Approach control", "2", Table1[[#This Row],[FacilityType]]="Tower and Approach Control", "3", Table1[[#This Row],[FacilityType]]="Combined Control Facility", "6", Table1[[#This Row],[FacilityType]]="Tower", "7", Table1[[#This Row],[FacilityType]]="Enroute Center", "8")</f>
        <v>3</v>
      </c>
      <c r="P116" t="str" cm="1">
        <f t="array" ref="P11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17" spans="1:16" x14ac:dyDescent="0.25">
      <c r="A117" t="s">
        <v>212</v>
      </c>
      <c r="B117" t="s">
        <v>562</v>
      </c>
      <c r="C117" t="s">
        <v>28</v>
      </c>
      <c r="D117" s="1">
        <v>6</v>
      </c>
      <c r="E117" s="1" t="s">
        <v>922</v>
      </c>
      <c r="F117" s="1" t="s">
        <v>802</v>
      </c>
      <c r="G117" t="str">
        <f>HYPERLINK("https://ksn2.faa.gov/ajg/ajg-r/_layouts/userdisp.aspx?ID=9","Great Lakes")</f>
        <v>Great Lakes</v>
      </c>
      <c r="H117" t="s">
        <v>102</v>
      </c>
      <c r="I117" t="s">
        <v>33</v>
      </c>
      <c r="J117" t="s">
        <v>103</v>
      </c>
      <c r="K117" t="str">
        <f>HYPERLINK("https://ksn2.faa.gov/ajg/ajg-r/_layouts/userdisp.aspx?ID=9","Great Lakes Regional Human Resource Services Division")</f>
        <v>Great Lakes Regional Human Resource Services Division</v>
      </c>
      <c r="L117" t="s">
        <v>213</v>
      </c>
      <c r="N117" t="str" cm="1">
        <f t="array" ref="N117">_xlfn.IFS(D117=4,"D",D117=5,"E",D117=6,"F",D117=7,"G",D117=8,"H", D117=9, "I", D117=10, "J", D117=11, "K", D117=12, "L")</f>
        <v>F</v>
      </c>
      <c r="O117" t="str" cm="1">
        <f t="array" ref="O117">_xlfn.IFS(Table1[[#This Row],[FacilityType]]="Approach control", "2", Table1[[#This Row],[FacilityType]]="Tower and Approach Control", "3", Table1[[#This Row],[FacilityType]]="Combined Control Facility", "6", Table1[[#This Row],[FacilityType]]="Tower", "7", Table1[[#This Row],[FacilityType]]="Enroute Center", "8")</f>
        <v>3</v>
      </c>
      <c r="P117" t="str" cm="1">
        <f t="array" ref="P11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8" spans="1:16" x14ac:dyDescent="0.25">
      <c r="A118" t="s">
        <v>214</v>
      </c>
      <c r="B118" t="s">
        <v>563</v>
      </c>
      <c r="C118" t="s">
        <v>39</v>
      </c>
      <c r="D118" s="1">
        <v>5</v>
      </c>
      <c r="E118" s="1" t="s">
        <v>1040</v>
      </c>
      <c r="F118" s="1" t="s">
        <v>767</v>
      </c>
      <c r="G118" t="str">
        <f>HYPERLINK("https://ksn2.faa.gov/ajg/ajg-r/_layouts/userdisp.aspx?ID=9","Great Lakes")</f>
        <v>Great Lakes</v>
      </c>
      <c r="H118" t="s">
        <v>57</v>
      </c>
      <c r="I118" t="s">
        <v>33</v>
      </c>
      <c r="J118" t="s">
        <v>58</v>
      </c>
      <c r="K118" t="str">
        <f>HYPERLINK("https://ksn2.faa.gov/ajg/ajg-r/_layouts/userdisp.aspx?ID=9","Great Lakes Regional Human Resource Services Division")</f>
        <v>Great Lakes Regional Human Resource Services Division</v>
      </c>
      <c r="L118" t="s">
        <v>114</v>
      </c>
      <c r="N118" t="str" cm="1">
        <f t="array" ref="N118">_xlfn.IFS(D118=4,"D",D118=5,"E",D118=6,"F",D118=7,"G",D118=8,"H", D118=9, "I", D118=10, "J", D118=11, "K", D118=12, "L")</f>
        <v>E</v>
      </c>
      <c r="O118" t="str" cm="1">
        <f t="array" ref="O118">_xlfn.IFS(Table1[[#This Row],[FacilityType]]="Approach control", "2", Table1[[#This Row],[FacilityType]]="Tower and Approach Control", "3", Table1[[#This Row],[FacilityType]]="Combined Control Facility", "6", Table1[[#This Row],[FacilityType]]="Tower", "7", Table1[[#This Row],[FacilityType]]="Enroute Center", "8")</f>
        <v>7</v>
      </c>
      <c r="P118" t="str" cm="1">
        <f t="array" ref="P11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19" spans="1:16" x14ac:dyDescent="0.25">
      <c r="A119" t="s">
        <v>215</v>
      </c>
      <c r="B119" t="s">
        <v>564</v>
      </c>
      <c r="C119" t="s">
        <v>28</v>
      </c>
      <c r="D119" s="1">
        <v>7</v>
      </c>
      <c r="E119" s="1" t="s">
        <v>881</v>
      </c>
      <c r="F119" s="1" t="s">
        <v>792</v>
      </c>
      <c r="G119" t="str">
        <f>HYPERLINK("https://ksn2.faa.gov/ajg/ajg-r/_layouts/userdisp.aspx?ID=2","Southern")</f>
        <v>Southern</v>
      </c>
      <c r="H119" t="s">
        <v>20</v>
      </c>
      <c r="I119" t="s">
        <v>21</v>
      </c>
      <c r="J119" t="s">
        <v>22</v>
      </c>
      <c r="K119" t="str">
        <f>HYPERLINK("https://ksn2.faa.gov/ajg/ajg-r/_layouts/userdisp.aspx?ID=2","Southern Regional Human Resource Services Division")</f>
        <v>Southern Regional Human Resource Services Division</v>
      </c>
      <c r="L119" t="s">
        <v>17</v>
      </c>
      <c r="N119" t="str" cm="1">
        <f t="array" ref="N119">_xlfn.IFS(D119=4,"D",D119=5,"E",D119=6,"F",D119=7,"G",D119=8,"H", D119=9, "I", D119=10, "J", D119=11, "K", D119=12, "L")</f>
        <v>G</v>
      </c>
      <c r="O119" t="str" cm="1">
        <f t="array" ref="O119">_xlfn.IFS(Table1[[#This Row],[FacilityType]]="Approach control", "2", Table1[[#This Row],[FacilityType]]="Tower and Approach Control", "3", Table1[[#This Row],[FacilityType]]="Combined Control Facility", "6", Table1[[#This Row],[FacilityType]]="Tower", "7", Table1[[#This Row],[FacilityType]]="Enroute Center", "8")</f>
        <v>3</v>
      </c>
      <c r="P119" t="str" cm="1">
        <f t="array" ref="P11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20" spans="1:16" x14ac:dyDescent="0.25">
      <c r="A120" t="s">
        <v>216</v>
      </c>
      <c r="B120" t="s">
        <v>565</v>
      </c>
      <c r="C120" t="s">
        <v>28</v>
      </c>
      <c r="D120" s="1">
        <v>7</v>
      </c>
      <c r="E120" s="1" t="s">
        <v>882</v>
      </c>
      <c r="F120" s="1" t="s">
        <v>756</v>
      </c>
      <c r="G120" t="str">
        <f>HYPERLINK("https://ksn2.faa.gov/ajg/ajg-r/_layouts/userdisp.aspx?ID=2","Southern")</f>
        <v>Southern</v>
      </c>
      <c r="H120" t="s">
        <v>20</v>
      </c>
      <c r="I120" t="s">
        <v>21</v>
      </c>
      <c r="J120" t="s">
        <v>22</v>
      </c>
      <c r="K120" t="str">
        <f>HYPERLINK("https://ksn2.faa.gov/ajg/ajg-r/_layouts/userdisp.aspx?ID=2","Southern Regional Human Resource Services Division")</f>
        <v>Southern Regional Human Resource Services Division</v>
      </c>
      <c r="L120" t="s">
        <v>217</v>
      </c>
      <c r="N120" t="str" cm="1">
        <f t="array" ref="N120">_xlfn.IFS(D120=4,"D",D120=5,"E",D120=6,"F",D120=7,"G",D120=8,"H", D120=9, "I", D120=10, "J", D120=11, "K", D120=12, "L")</f>
        <v>G</v>
      </c>
      <c r="O120" t="str" cm="1">
        <f t="array" ref="O120">_xlfn.IFS(Table1[[#This Row],[FacilityType]]="Approach control", "2", Table1[[#This Row],[FacilityType]]="Tower and Approach Control", "3", Table1[[#This Row],[FacilityType]]="Combined Control Facility", "6", Table1[[#This Row],[FacilityType]]="Tower", "7", Table1[[#This Row],[FacilityType]]="Enroute Center", "8")</f>
        <v>3</v>
      </c>
      <c r="P120" t="str" cm="1">
        <f t="array" ref="P12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21" spans="1:16" x14ac:dyDescent="0.25">
      <c r="A121" t="s">
        <v>218</v>
      </c>
      <c r="B121" t="s">
        <v>566</v>
      </c>
      <c r="C121" t="s">
        <v>28</v>
      </c>
      <c r="D121" s="1">
        <v>5</v>
      </c>
      <c r="E121" s="1" t="s">
        <v>923</v>
      </c>
      <c r="F121" s="1" t="s">
        <v>795</v>
      </c>
      <c r="G121" t="str">
        <f>HYPERLINK("https://ksn2.faa.gov/ajg/ajg-r/_layouts/userdisp.aspx?ID=7","Northwest Mountain")</f>
        <v>Northwest Mountain</v>
      </c>
      <c r="H121" t="s">
        <v>99</v>
      </c>
      <c r="I121" t="s">
        <v>15</v>
      </c>
      <c r="J121" t="s">
        <v>100</v>
      </c>
      <c r="K121" t="str">
        <f>HYPERLINK("https://ksn2.faa.gov/ajg/ajg-r/_layouts/userdisp.aspx?ID=7","Northwest Mountain Regional Human Resource Services Division")</f>
        <v>Northwest Mountain Regional Human Resource Services Division</v>
      </c>
      <c r="L121" t="s">
        <v>17</v>
      </c>
      <c r="N121" t="str" cm="1">
        <f t="array" ref="N121">_xlfn.IFS(D121=4,"D",D121=5,"E",D121=6,"F",D121=7,"G",D121=8,"H", D121=9, "I", D121=10, "J", D121=11, "K", D121=12, "L")</f>
        <v>E</v>
      </c>
      <c r="O121" t="str" cm="1">
        <f t="array" ref="O121">_xlfn.IFS(Table1[[#This Row],[FacilityType]]="Approach control", "2", Table1[[#This Row],[FacilityType]]="Tower and Approach Control", "3", Table1[[#This Row],[FacilityType]]="Combined Control Facility", "6", Table1[[#This Row],[FacilityType]]="Tower", "7", Table1[[#This Row],[FacilityType]]="Enroute Center", "8")</f>
        <v>3</v>
      </c>
      <c r="P121" t="str" cm="1">
        <f t="array" ref="P12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22" spans="1:16" x14ac:dyDescent="0.25">
      <c r="A122" t="s">
        <v>61</v>
      </c>
      <c r="B122" t="s">
        <v>219</v>
      </c>
      <c r="C122" t="s">
        <v>220</v>
      </c>
      <c r="D122" s="1">
        <v>11</v>
      </c>
      <c r="E122" s="1" t="s">
        <v>830</v>
      </c>
      <c r="F122" s="1" t="s">
        <v>787</v>
      </c>
      <c r="G122" t="str">
        <f>HYPERLINK("https://ksn2.faa.gov/ajg/ajg-r/_layouts/userdisp.aspx?ID=8","Western Pacific")</f>
        <v>Western Pacific</v>
      </c>
      <c r="H122" t="s">
        <v>61</v>
      </c>
      <c r="I122" t="s">
        <v>15</v>
      </c>
      <c r="J122" t="s">
        <v>221</v>
      </c>
      <c r="K122" t="str">
        <f>HYPERLINK("https://ksn2.faa.gov/ajg/ajg-r/_layouts/userdisp.aspx?ID=8","Western Pacific Regional Human Resource Services Division")</f>
        <v>Western Pacific Regional Human Resource Services Division</v>
      </c>
      <c r="L122" t="s">
        <v>17</v>
      </c>
      <c r="N122" t="str" cm="1">
        <f t="array" ref="N122">_xlfn.IFS(D122=4,"D",D122=5,"E",D122=6,"F",D122=7,"G",D122=8,"H", D122=9, "I", D122=10, "J", D122=11, "K", D122=12, "L")</f>
        <v>K</v>
      </c>
      <c r="O122" t="str" cm="1">
        <f t="array" ref="O122">_xlfn.IFS(Table1[[#This Row],[FacilityType]]="Approach control", "2", Table1[[#This Row],[FacilityType]]="Tower and Approach Control", "3", Table1[[#This Row],[FacilityType]]="Combined Control Facility", "6", Table1[[#This Row],[FacilityType]]="Tower", "7", Table1[[#This Row],[FacilityType]]="Enroute Center", "8")</f>
        <v>6</v>
      </c>
      <c r="P122" t="str" cm="1">
        <f t="array" ref="P12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23" spans="1:16" x14ac:dyDescent="0.25">
      <c r="A123" t="s">
        <v>222</v>
      </c>
      <c r="B123" t="s">
        <v>567</v>
      </c>
      <c r="C123" t="s">
        <v>39</v>
      </c>
      <c r="D123" s="1">
        <v>5</v>
      </c>
      <c r="E123" s="1" t="s">
        <v>993</v>
      </c>
      <c r="F123" s="1" t="s">
        <v>779</v>
      </c>
      <c r="G123" t="str">
        <f>HYPERLINK("https://ksn2.faa.gov/ajg/ajg-r/_layouts/userdisp.aspx?ID=4","Eastern")</f>
        <v>Eastern</v>
      </c>
      <c r="H123" t="s">
        <v>44</v>
      </c>
      <c r="I123" t="s">
        <v>21</v>
      </c>
      <c r="J123" t="s">
        <v>45</v>
      </c>
      <c r="K123" t="str">
        <f>HYPERLINK("https://ksn2.faa.gov/ajg/ajg-r/_layouts/userdisp.aspx?ID=4","Eastern Regional Human Resource Services Division")</f>
        <v>Eastern Regional Human Resource Services Division</v>
      </c>
      <c r="L123" t="s">
        <v>223</v>
      </c>
      <c r="N123" t="str" cm="1">
        <f t="array" ref="N123">_xlfn.IFS(D123=4,"D",D123=5,"E",D123=6,"F",D123=7,"G",D123=8,"H", D123=9, "I", D123=10, "J", D123=11, "K", D123=12, "L")</f>
        <v>E</v>
      </c>
      <c r="O123" t="str" cm="1">
        <f t="array" ref="O123">_xlfn.IFS(Table1[[#This Row],[FacilityType]]="Approach control", "2", Table1[[#This Row],[FacilityType]]="Tower and Approach Control", "3", Table1[[#This Row],[FacilityType]]="Combined Control Facility", "6", Table1[[#This Row],[FacilityType]]="Tower", "7", Table1[[#This Row],[FacilityType]]="Enroute Center", "8")</f>
        <v>7</v>
      </c>
      <c r="P123" t="str" cm="1">
        <f t="array" ref="P12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24" spans="1:16" x14ac:dyDescent="0.25">
      <c r="A124" t="s">
        <v>224</v>
      </c>
      <c r="B124" t="s">
        <v>568</v>
      </c>
      <c r="C124" t="s">
        <v>39</v>
      </c>
      <c r="D124" s="1">
        <v>7</v>
      </c>
      <c r="E124" s="1" t="s">
        <v>994</v>
      </c>
      <c r="F124" s="1" t="s">
        <v>780</v>
      </c>
      <c r="G124" t="str">
        <f>HYPERLINK("https://ksn2.faa.gov/ajg/ajg-r/_layouts/userdisp.aspx?ID=7","Northwest Mountain")</f>
        <v>Northwest Mountain</v>
      </c>
      <c r="H124" t="s">
        <v>90</v>
      </c>
      <c r="I124" t="s">
        <v>15</v>
      </c>
      <c r="J124" t="s">
        <v>91</v>
      </c>
      <c r="K124" t="str">
        <f>HYPERLINK("https://ksn2.faa.gov/ajg/ajg-r/_layouts/userdisp.aspx?ID=7","Northwest Mountain Regional Human Resource Services Division")</f>
        <v>Northwest Mountain Regional Human Resource Services Division</v>
      </c>
      <c r="L124" t="s">
        <v>47</v>
      </c>
      <c r="N124" t="str" cm="1">
        <f t="array" ref="N124">_xlfn.IFS(D124=4,"D",D124=5,"E",D124=6,"F",D124=7,"G",D124=8,"H", D124=9, "I", D124=10, "J", D124=11, "K", D124=12, "L")</f>
        <v>G</v>
      </c>
      <c r="O124" t="str" cm="1">
        <f t="array" ref="O124">_xlfn.IFS(Table1[[#This Row],[FacilityType]]="Approach control", "2", Table1[[#This Row],[FacilityType]]="Tower and Approach Control", "3", Table1[[#This Row],[FacilityType]]="Combined Control Facility", "6", Table1[[#This Row],[FacilityType]]="Tower", "7", Table1[[#This Row],[FacilityType]]="Enroute Center", "8")</f>
        <v>7</v>
      </c>
      <c r="P124" t="str" cm="1">
        <f t="array" ref="P12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25" spans="1:16" x14ac:dyDescent="0.25">
      <c r="A125" t="s">
        <v>225</v>
      </c>
      <c r="B125" t="s">
        <v>569</v>
      </c>
      <c r="C125" t="s">
        <v>28</v>
      </c>
      <c r="D125" s="1">
        <v>5</v>
      </c>
      <c r="E125" s="1" t="s">
        <v>883</v>
      </c>
      <c r="F125" s="1" t="s">
        <v>795</v>
      </c>
      <c r="G125" t="str">
        <f>HYPERLINK("https://ksn2.faa.gov/ajg/ajg-r/_layouts/userdisp.aspx?ID=7","Northwest Mountain")</f>
        <v>Northwest Mountain</v>
      </c>
      <c r="H125" t="s">
        <v>99</v>
      </c>
      <c r="I125" t="s">
        <v>15</v>
      </c>
      <c r="J125" t="s">
        <v>100</v>
      </c>
      <c r="K125" t="str">
        <f>HYPERLINK("https://ksn2.faa.gov/ajg/ajg-r/_layouts/userdisp.aspx?ID=7","Northwest Mountain Regional Human Resource Services Division")</f>
        <v>Northwest Mountain Regional Human Resource Services Division</v>
      </c>
      <c r="L125" t="s">
        <v>47</v>
      </c>
      <c r="N125" t="str" cm="1">
        <f t="array" ref="N125">_xlfn.IFS(D125=4,"D",D125=5,"E",D125=6,"F",D125=7,"G",D125=8,"H", D125=9, "I", D125=10, "J", D125=11, "K", D125=12, "L")</f>
        <v>E</v>
      </c>
      <c r="O125" t="str" cm="1">
        <f t="array" ref="O125">_xlfn.IFS(Table1[[#This Row],[FacilityType]]="Approach control", "2", Table1[[#This Row],[FacilityType]]="Tower and Approach Control", "3", Table1[[#This Row],[FacilityType]]="Combined Control Facility", "6", Table1[[#This Row],[FacilityType]]="Tower", "7", Table1[[#This Row],[FacilityType]]="Enroute Center", "8")</f>
        <v>3</v>
      </c>
      <c r="P125" t="str" cm="1">
        <f t="array" ref="P12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26" spans="1:16" x14ac:dyDescent="0.25">
      <c r="A126" t="s">
        <v>226</v>
      </c>
      <c r="B126" t="s">
        <v>570</v>
      </c>
      <c r="C126" t="s">
        <v>39</v>
      </c>
      <c r="D126" s="1">
        <v>8</v>
      </c>
      <c r="E126" s="1" t="s">
        <v>80</v>
      </c>
      <c r="F126" s="1" t="s">
        <v>759</v>
      </c>
      <c r="G126" t="str">
        <f>HYPERLINK("https://ksn2.faa.gov/ajg/ajg-r/_layouts/userdisp.aspx?ID=2","Southern")</f>
        <v>Southern</v>
      </c>
      <c r="H126" t="s">
        <v>79</v>
      </c>
      <c r="I126" t="s">
        <v>33</v>
      </c>
      <c r="J126" t="s">
        <v>80</v>
      </c>
      <c r="K126" t="str">
        <f>HYPERLINK("https://ksn2.faa.gov/ajg/ajg-r/_layouts/userdisp.aspx?ID=2","Southern Regional Human Resource Services Division")</f>
        <v>Southern Regional Human Resource Services Division</v>
      </c>
      <c r="L126" t="s">
        <v>17</v>
      </c>
      <c r="N126" t="str" cm="1">
        <f t="array" ref="N126">_xlfn.IFS(D126=4,"D",D126=5,"E",D126=6,"F",D126=7,"G",D126=8,"H", D126=9, "I", D126=10, "J", D126=11, "K", D126=12, "L")</f>
        <v>H</v>
      </c>
      <c r="O126" t="str" cm="1">
        <f t="array" ref="O126">_xlfn.IFS(Table1[[#This Row],[FacilityType]]="Approach control", "2", Table1[[#This Row],[FacilityType]]="Tower and Approach Control", "3", Table1[[#This Row],[FacilityType]]="Combined Control Facility", "6", Table1[[#This Row],[FacilityType]]="Tower", "7", Table1[[#This Row],[FacilityType]]="Enroute Center", "8")</f>
        <v>7</v>
      </c>
      <c r="P126" t="str" cm="1">
        <f t="array" ref="P12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27" spans="1:16" x14ac:dyDescent="0.25">
      <c r="A127" t="s">
        <v>227</v>
      </c>
      <c r="B127" t="s">
        <v>571</v>
      </c>
      <c r="C127" t="s">
        <v>39</v>
      </c>
      <c r="D127" s="1">
        <v>7</v>
      </c>
      <c r="E127" s="1" t="s">
        <v>1041</v>
      </c>
      <c r="F127" s="1" t="s">
        <v>777</v>
      </c>
      <c r="G127" t="str">
        <f>HYPERLINK("https://ksn2.faa.gov/ajg/ajg-r/_layouts/userdisp.aspx?ID=4","Eastern")</f>
        <v>Eastern</v>
      </c>
      <c r="H127" t="s">
        <v>29</v>
      </c>
      <c r="I127" t="s">
        <v>21</v>
      </c>
      <c r="J127" t="s">
        <v>30</v>
      </c>
      <c r="K127" t="str">
        <f>HYPERLINK("https://ksn2.faa.gov/ajg/ajg-r/_layouts/userdisp.aspx?ID=4","Eastern Regional Human Resource Services Division")</f>
        <v>Eastern Regional Human Resource Services Division</v>
      </c>
      <c r="L127" t="s">
        <v>85</v>
      </c>
      <c r="N127" t="str" cm="1">
        <f t="array" ref="N127">_xlfn.IFS(D127=4,"D",D127=5,"E",D127=6,"F",D127=7,"G",D127=8,"H", D127=9, "I", D127=10, "J", D127=11, "K", D127=12, "L")</f>
        <v>G</v>
      </c>
      <c r="O127" t="str" cm="1">
        <f t="array" ref="O127">_xlfn.IFS(Table1[[#This Row],[FacilityType]]="Approach control", "2", Table1[[#This Row],[FacilityType]]="Tower and Approach Control", "3", Table1[[#This Row],[FacilityType]]="Combined Control Facility", "6", Table1[[#This Row],[FacilityType]]="Tower", "7", Table1[[#This Row],[FacilityType]]="Enroute Center", "8")</f>
        <v>7</v>
      </c>
      <c r="P127" t="str" cm="1">
        <f t="array" ref="P12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28" spans="1:16" x14ac:dyDescent="0.25">
      <c r="A128" t="s">
        <v>228</v>
      </c>
      <c r="B128" t="s">
        <v>572</v>
      </c>
      <c r="C128" t="s">
        <v>28</v>
      </c>
      <c r="D128" s="1">
        <v>7</v>
      </c>
      <c r="E128" s="1" t="s">
        <v>884</v>
      </c>
      <c r="F128" s="1" t="s">
        <v>794</v>
      </c>
      <c r="G128" t="str">
        <f>HYPERLINK("https://ksn2.faa.gov/ajg/ajg-r/_layouts/userdisp.aspx?ID=5","Southwest")</f>
        <v>Southwest</v>
      </c>
      <c r="H128" t="s">
        <v>106</v>
      </c>
      <c r="I128" t="s">
        <v>21</v>
      </c>
      <c r="J128" t="s">
        <v>107</v>
      </c>
      <c r="K128" t="str">
        <f>HYPERLINK("https://ksn2.faa.gov/ajg/ajg-r/_layouts/userdisp.aspx?ID=5","Southwest Regional Human Resource Services Division")</f>
        <v>Southwest Regional Human Resource Services Division</v>
      </c>
      <c r="L128" t="s">
        <v>62</v>
      </c>
      <c r="N128" t="str" cm="1">
        <f t="array" ref="N128">_xlfn.IFS(D128=4,"D",D128=5,"E",D128=6,"F",D128=7,"G",D128=8,"H", D128=9, "I", D128=10, "J", D128=11, "K", D128=12, "L")</f>
        <v>G</v>
      </c>
      <c r="O128" t="str" cm="1">
        <f t="array" ref="O128">_xlfn.IFS(Table1[[#This Row],[FacilityType]]="Approach control", "2", Table1[[#This Row],[FacilityType]]="Tower and Approach Control", "3", Table1[[#This Row],[FacilityType]]="Combined Control Facility", "6", Table1[[#This Row],[FacilityType]]="Tower", "7", Table1[[#This Row],[FacilityType]]="Enroute Center", "8")</f>
        <v>3</v>
      </c>
      <c r="P128" t="str" cm="1">
        <f t="array" ref="P12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29" spans="1:16" x14ac:dyDescent="0.25">
      <c r="A129" t="s">
        <v>229</v>
      </c>
      <c r="B129" t="s">
        <v>573</v>
      </c>
      <c r="C129" t="s">
        <v>28</v>
      </c>
      <c r="D129" s="1">
        <v>5</v>
      </c>
      <c r="E129" s="1" t="s">
        <v>885</v>
      </c>
      <c r="F129" s="1" t="s">
        <v>798</v>
      </c>
      <c r="G129" t="str">
        <f>HYPERLINK("https://ksn2.faa.gov/ajg/ajg-r/_layouts/userdisp.aspx?ID=5","Southwest")</f>
        <v>Southwest</v>
      </c>
      <c r="H129" t="s">
        <v>137</v>
      </c>
      <c r="I129" t="s">
        <v>33</v>
      </c>
      <c r="J129" t="s">
        <v>138</v>
      </c>
      <c r="K129" t="str">
        <f>HYPERLINK("https://ksn2.faa.gov/ajg/ajg-r/_layouts/userdisp.aspx?ID=5","Southwest Regional Human Resource Services Division")</f>
        <v>Southwest Regional Human Resource Services Division</v>
      </c>
      <c r="L129" t="s">
        <v>17</v>
      </c>
      <c r="N129" t="str" cm="1">
        <f t="array" ref="N129">_xlfn.IFS(D129=4,"D",D129=5,"E",D129=6,"F",D129=7,"G",D129=8,"H", D129=9, "I", D129=10, "J", D129=11, "K", D129=12, "L")</f>
        <v>E</v>
      </c>
      <c r="O129" t="str" cm="1">
        <f t="array" ref="O129">_xlfn.IFS(Table1[[#This Row],[FacilityType]]="Approach control", "2", Table1[[#This Row],[FacilityType]]="Tower and Approach Control", "3", Table1[[#This Row],[FacilityType]]="Combined Control Facility", "6", Table1[[#This Row],[FacilityType]]="Tower", "7", Table1[[#This Row],[FacilityType]]="Enroute Center", "8")</f>
        <v>3</v>
      </c>
      <c r="P129" t="str" cm="1">
        <f t="array" ref="P12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0" spans="1:16" x14ac:dyDescent="0.25">
      <c r="A130" t="s">
        <v>230</v>
      </c>
      <c r="B130" t="s">
        <v>574</v>
      </c>
      <c r="C130" t="s">
        <v>28</v>
      </c>
      <c r="D130" s="1">
        <v>5</v>
      </c>
      <c r="E130" s="1" t="s">
        <v>924</v>
      </c>
      <c r="F130" s="1" t="s">
        <v>761</v>
      </c>
      <c r="G130" t="str">
        <f>HYPERLINK("https://ksn2.faa.gov/ajg/ajg-r/_layouts/userdisp.aspx?ID=5","Southwest")</f>
        <v>Southwest</v>
      </c>
      <c r="H130" t="s">
        <v>137</v>
      </c>
      <c r="I130" t="s">
        <v>33</v>
      </c>
      <c r="J130" t="s">
        <v>138</v>
      </c>
      <c r="K130" t="str">
        <f>HYPERLINK("https://ksn2.faa.gov/ajg/ajg-r/_layouts/userdisp.aspx?ID=5","Southwest Regional Human Resource Services Division")</f>
        <v>Southwest Regional Human Resource Services Division</v>
      </c>
      <c r="L130" t="s">
        <v>17</v>
      </c>
      <c r="N130" t="str" cm="1">
        <f t="array" ref="N130">_xlfn.IFS(D130=4,"D",D130=5,"E",D130=6,"F",D130=7,"G",D130=8,"H", D130=9, "I", D130=10, "J", D130=11, "K", D130=12, "L")</f>
        <v>E</v>
      </c>
      <c r="O130" t="str" cm="1">
        <f t="array" ref="O130">_xlfn.IFS(Table1[[#This Row],[FacilityType]]="Approach control", "2", Table1[[#This Row],[FacilityType]]="Tower and Approach Control", "3", Table1[[#This Row],[FacilityType]]="Combined Control Facility", "6", Table1[[#This Row],[FacilityType]]="Tower", "7", Table1[[#This Row],[FacilityType]]="Enroute Center", "8")</f>
        <v>3</v>
      </c>
      <c r="P130" t="str" cm="1">
        <f t="array" ref="P13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1" spans="1:16" x14ac:dyDescent="0.25">
      <c r="A131" t="s">
        <v>231</v>
      </c>
      <c r="B131" t="s">
        <v>575</v>
      </c>
      <c r="C131" t="s">
        <v>39</v>
      </c>
      <c r="D131" s="1">
        <v>6</v>
      </c>
      <c r="E131" s="1" t="s">
        <v>995</v>
      </c>
      <c r="F131" s="1" t="s">
        <v>754</v>
      </c>
      <c r="G131" t="str">
        <f>HYPERLINK("https://ksn2.faa.gov/ajg/ajg-r/_layouts/userdisp.aspx?ID=8","Western Pacific")</f>
        <v>Western Pacific</v>
      </c>
      <c r="H131" t="s">
        <v>68</v>
      </c>
      <c r="I131" t="s">
        <v>15</v>
      </c>
      <c r="J131" t="s">
        <v>69</v>
      </c>
      <c r="K131" t="str">
        <f>HYPERLINK("https://ksn2.faa.gov/ajg/ajg-r/_layouts/userdisp.aspx?ID=8","Western Pacific Regional Human Resource Services Division")</f>
        <v>Western Pacific Regional Human Resource Services Division</v>
      </c>
      <c r="L131" t="s">
        <v>74</v>
      </c>
      <c r="N131" t="str" cm="1">
        <f t="array" ref="N131">_xlfn.IFS(D131=4,"D",D131=5,"E",D131=6,"F",D131=7,"G",D131=8,"H", D131=9, "I", D131=10, "J", D131=11, "K", D131=12, "L")</f>
        <v>F</v>
      </c>
      <c r="O131" t="str" cm="1">
        <f t="array" ref="O131">_xlfn.IFS(Table1[[#This Row],[FacilityType]]="Approach control", "2", Table1[[#This Row],[FacilityType]]="Tower and Approach Control", "3", Table1[[#This Row],[FacilityType]]="Combined Control Facility", "6", Table1[[#This Row],[FacilityType]]="Tower", "7", Table1[[#This Row],[FacilityType]]="Enroute Center", "8")</f>
        <v>7</v>
      </c>
      <c r="P131" t="str" cm="1">
        <f t="array" ref="P13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32" spans="1:16" x14ac:dyDescent="0.25">
      <c r="A132" t="s">
        <v>232</v>
      </c>
      <c r="B132" t="s">
        <v>233</v>
      </c>
      <c r="C132" t="s">
        <v>13</v>
      </c>
      <c r="D132" s="1">
        <v>12</v>
      </c>
      <c r="E132" s="1" t="s">
        <v>80</v>
      </c>
      <c r="F132" s="1" t="s">
        <v>759</v>
      </c>
      <c r="G132" t="str">
        <f>HYPERLINK("https://ksn2.faa.gov/ajg/ajg-r/_layouts/userdisp.aspx?ID=2","Southern")</f>
        <v>Southern</v>
      </c>
      <c r="H132" t="s">
        <v>79</v>
      </c>
      <c r="I132" t="s">
        <v>33</v>
      </c>
      <c r="J132" t="s">
        <v>80</v>
      </c>
      <c r="K132" t="str">
        <f>HYPERLINK("https://ksn2.faa.gov/ajg/ajg-r/_layouts/userdisp.aspx?ID=2","Southern Regional Human Resource Services Division")</f>
        <v>Southern Regional Human Resource Services Division</v>
      </c>
      <c r="L132" t="s">
        <v>17</v>
      </c>
      <c r="N132" t="str" cm="1">
        <f t="array" ref="N132">_xlfn.IFS(D132=4,"D",D132=5,"E",D132=6,"F",D132=7,"G",D132=8,"H", D132=9, "I", D132=10, "J", D132=11, "K", D132=12, "L")</f>
        <v>L</v>
      </c>
      <c r="O132" t="str" cm="1">
        <f t="array" ref="O132">_xlfn.IFS(Table1[[#This Row],[FacilityType]]="Approach control", "2", Table1[[#This Row],[FacilityType]]="Tower and Approach Control", "3", Table1[[#This Row],[FacilityType]]="Combined Control Facility", "6", Table1[[#This Row],[FacilityType]]="Tower", "7", Table1[[#This Row],[FacilityType]]="Enroute Center", "8")</f>
        <v>2</v>
      </c>
      <c r="P132" t="str" cm="1">
        <f t="array" ref="P13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33" spans="1:16" x14ac:dyDescent="0.25">
      <c r="A133" t="s">
        <v>234</v>
      </c>
      <c r="B133" t="s">
        <v>576</v>
      </c>
      <c r="C133" t="s">
        <v>39</v>
      </c>
      <c r="D133" s="1">
        <v>9</v>
      </c>
      <c r="E133" s="1" t="s">
        <v>996</v>
      </c>
      <c r="F133" s="1" t="s">
        <v>779</v>
      </c>
      <c r="G133" t="str">
        <f>HYPERLINK("https://ksn2.faa.gov/ajg/ajg-r/_layouts/userdisp.aspx?ID=4","Eastern")</f>
        <v>Eastern</v>
      </c>
      <c r="H133" t="s">
        <v>44</v>
      </c>
      <c r="I133" t="s">
        <v>21</v>
      </c>
      <c r="J133" t="s">
        <v>45</v>
      </c>
      <c r="K133" t="str">
        <f>HYPERLINK("https://ksn2.faa.gov/ajg/ajg-r/_layouts/userdisp.aspx?ID=4","Eastern Regional Human Resource Services Division")</f>
        <v>Eastern Regional Human Resource Services Division</v>
      </c>
      <c r="L133" t="s">
        <v>17</v>
      </c>
      <c r="N133" t="str" cm="1">
        <f t="array" ref="N133">_xlfn.IFS(D133=4,"D",D133=5,"E",D133=6,"F",D133=7,"G",D133=8,"H", D133=9, "I", D133=10, "J", D133=11, "K", D133=12, "L")</f>
        <v>I</v>
      </c>
      <c r="O133" t="str" cm="1">
        <f t="array" ref="O133">_xlfn.IFS(Table1[[#This Row],[FacilityType]]="Approach control", "2", Table1[[#This Row],[FacilityType]]="Tower and Approach Control", "3", Table1[[#This Row],[FacilityType]]="Combined Control Facility", "6", Table1[[#This Row],[FacilityType]]="Tower", "7", Table1[[#This Row],[FacilityType]]="Enroute Center", "8")</f>
        <v>7</v>
      </c>
      <c r="P133" t="str" cm="1">
        <f t="array" ref="P13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34" spans="1:16" x14ac:dyDescent="0.25">
      <c r="A134" t="s">
        <v>235</v>
      </c>
      <c r="B134" t="s">
        <v>577</v>
      </c>
      <c r="C134" t="s">
        <v>39</v>
      </c>
      <c r="D134" s="1">
        <v>11</v>
      </c>
      <c r="E134" s="1" t="s">
        <v>80</v>
      </c>
      <c r="F134" s="1" t="s">
        <v>759</v>
      </c>
      <c r="G134" t="str">
        <f>HYPERLINK("https://ksn2.faa.gov/ajg/ajg-r/_layouts/userdisp.aspx?ID=2","Southern")</f>
        <v>Southern</v>
      </c>
      <c r="H134" t="s">
        <v>79</v>
      </c>
      <c r="I134" t="s">
        <v>33</v>
      </c>
      <c r="J134" t="s">
        <v>80</v>
      </c>
      <c r="K134" t="str">
        <f>HYPERLINK("https://ksn2.faa.gov/ajg/ajg-r/_layouts/userdisp.aspx?ID=2","Southern Regional Human Resource Services Division")</f>
        <v>Southern Regional Human Resource Services Division</v>
      </c>
      <c r="L134" t="s">
        <v>17</v>
      </c>
      <c r="N134" t="str" cm="1">
        <f t="array" ref="N134">_xlfn.IFS(D134=4,"D",D134=5,"E",D134=6,"F",D134=7,"G",D134=8,"H", D134=9, "I", D134=10, "J", D134=11, "K", D134=12, "L")</f>
        <v>K</v>
      </c>
      <c r="O134" t="str" cm="1">
        <f t="array" ref="O134">_xlfn.IFS(Table1[[#This Row],[FacilityType]]="Approach control", "2", Table1[[#This Row],[FacilityType]]="Tower and Approach Control", "3", Table1[[#This Row],[FacilityType]]="Combined Control Facility", "6", Table1[[#This Row],[FacilityType]]="Tower", "7", Table1[[#This Row],[FacilityType]]="Enroute Center", "8")</f>
        <v>7</v>
      </c>
      <c r="P134" t="str" cm="1">
        <f t="array" ref="P13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35" spans="1:16" x14ac:dyDescent="0.25">
      <c r="A135" t="s">
        <v>236</v>
      </c>
      <c r="B135" t="s">
        <v>578</v>
      </c>
      <c r="C135" t="s">
        <v>28</v>
      </c>
      <c r="D135" s="1">
        <v>8</v>
      </c>
      <c r="E135" s="1" t="s">
        <v>886</v>
      </c>
      <c r="F135" s="1" t="s">
        <v>803</v>
      </c>
      <c r="G135" t="str">
        <f>HYPERLINK("https://ksn2.faa.gov/ajg/ajg-r/_layouts/userdisp.aspx?ID=6","Central")</f>
        <v>Central</v>
      </c>
      <c r="H135" t="s">
        <v>145</v>
      </c>
      <c r="I135" t="s">
        <v>33</v>
      </c>
      <c r="J135" t="s">
        <v>146</v>
      </c>
      <c r="K135" t="str">
        <f>HYPERLINK("https://ksn2.faa.gov/ajg/ajg-r/_layouts/userdisp.aspx?ID=6","Central Regional Human Resource Services Division")</f>
        <v>Central Regional Human Resource Services Division</v>
      </c>
      <c r="L135" t="s">
        <v>17</v>
      </c>
      <c r="N135" t="str" cm="1">
        <f t="array" ref="N135">_xlfn.IFS(D135=4,"D",D135=5,"E",D135=6,"F",D135=7,"G",D135=8,"H", D135=9, "I", D135=10, "J", D135=11, "K", D135=12, "L")</f>
        <v>H</v>
      </c>
      <c r="O135" t="str" cm="1">
        <f t="array" ref="O135">_xlfn.IFS(Table1[[#This Row],[FacilityType]]="Approach control", "2", Table1[[#This Row],[FacilityType]]="Tower and Approach Control", "3", Table1[[#This Row],[FacilityType]]="Combined Control Facility", "6", Table1[[#This Row],[FacilityType]]="Tower", "7", Table1[[#This Row],[FacilityType]]="Enroute Center", "8")</f>
        <v>3</v>
      </c>
      <c r="P135" t="str" cm="1">
        <f t="array" ref="P13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36" spans="1:16" x14ac:dyDescent="0.25">
      <c r="A136" t="s">
        <v>237</v>
      </c>
      <c r="B136" t="s">
        <v>579</v>
      </c>
      <c r="C136" t="s">
        <v>39</v>
      </c>
      <c r="D136" s="1">
        <v>4</v>
      </c>
      <c r="E136" s="1" t="s">
        <v>1042</v>
      </c>
      <c r="F136" s="1" t="s">
        <v>764</v>
      </c>
      <c r="G136" t="str">
        <f>HYPERLINK("https://ksn2.faa.gov/ajg/ajg-r/_layouts/userdisp.aspx?ID=4","Eastern")</f>
        <v>Eastern</v>
      </c>
      <c r="H136" t="s">
        <v>29</v>
      </c>
      <c r="I136" t="s">
        <v>21</v>
      </c>
      <c r="J136" t="s">
        <v>30</v>
      </c>
      <c r="K136" t="str">
        <f>HYPERLINK("https://ksn2.faa.gov/ajg/ajg-r/_layouts/userdisp.aspx?ID=4","Eastern Regional Human Resource Services Division")</f>
        <v>Eastern Regional Human Resource Services Division</v>
      </c>
      <c r="L136" t="s">
        <v>82</v>
      </c>
      <c r="N136" t="str" cm="1">
        <f t="array" ref="N136">_xlfn.IFS(D136=4,"D",D136=5,"E",D136=6,"F",D136=7,"G",D136=8,"H", D136=9, "I", D136=10, "J", D136=11, "K", D136=12, "L")</f>
        <v>D</v>
      </c>
      <c r="O136" t="str" cm="1">
        <f t="array" ref="O136">_xlfn.IFS(Table1[[#This Row],[FacilityType]]="Approach control", "2", Table1[[#This Row],[FacilityType]]="Tower and Approach Control", "3", Table1[[#This Row],[FacilityType]]="Combined Control Facility", "6", Table1[[#This Row],[FacilityType]]="Tower", "7", Table1[[#This Row],[FacilityType]]="Enroute Center", "8")</f>
        <v>7</v>
      </c>
      <c r="P136" t="str" cm="1">
        <f t="array" ref="P13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37" spans="1:16" x14ac:dyDescent="0.25">
      <c r="A137" t="s">
        <v>238</v>
      </c>
      <c r="B137" t="s">
        <v>579</v>
      </c>
      <c r="C137" t="s">
        <v>28</v>
      </c>
      <c r="D137" s="1">
        <v>7</v>
      </c>
      <c r="E137" s="1" t="s">
        <v>887</v>
      </c>
      <c r="F137" s="1" t="s">
        <v>792</v>
      </c>
      <c r="G137" t="str">
        <f>HYPERLINK("https://ksn2.faa.gov/ajg/ajg-r/_layouts/userdisp.aspx?ID=4","Eastern")</f>
        <v>Eastern</v>
      </c>
      <c r="H137" t="s">
        <v>44</v>
      </c>
      <c r="I137" t="s">
        <v>21</v>
      </c>
      <c r="J137" t="s">
        <v>45</v>
      </c>
      <c r="K137" t="str">
        <f>HYPERLINK("https://ksn2.faa.gov/ajg/ajg-r/_layouts/userdisp.aspx?ID=4","Eastern Regional Human Resource Services Division")</f>
        <v>Eastern Regional Human Resource Services Division</v>
      </c>
      <c r="L137" t="s">
        <v>85</v>
      </c>
      <c r="N137" t="str" cm="1">
        <f t="array" ref="N137">_xlfn.IFS(D137=4,"D",D137=5,"E",D137=6,"F",D137=7,"G",D137=8,"H", D137=9, "I", D137=10, "J", D137=11, "K", D137=12, "L")</f>
        <v>G</v>
      </c>
      <c r="O137" t="str" cm="1">
        <f t="array" ref="O137">_xlfn.IFS(Table1[[#This Row],[FacilityType]]="Approach control", "2", Table1[[#This Row],[FacilityType]]="Tower and Approach Control", "3", Table1[[#This Row],[FacilityType]]="Combined Control Facility", "6", Table1[[#This Row],[FacilityType]]="Tower", "7", Table1[[#This Row],[FacilityType]]="Enroute Center", "8")</f>
        <v>3</v>
      </c>
      <c r="P137" t="str" cm="1">
        <f t="array" ref="P13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38" spans="1:16" x14ac:dyDescent="0.25">
      <c r="A138" t="s">
        <v>239</v>
      </c>
      <c r="B138" t="s">
        <v>580</v>
      </c>
      <c r="C138" t="s">
        <v>28</v>
      </c>
      <c r="D138" s="1">
        <v>8</v>
      </c>
      <c r="E138" s="1" t="s">
        <v>138</v>
      </c>
      <c r="F138" s="1" t="s">
        <v>761</v>
      </c>
      <c r="G138" t="str">
        <f>HYPERLINK("https://ksn2.faa.gov/ajg/ajg-r/_layouts/userdisp.aspx?ID=5","Southwest")</f>
        <v>Southwest</v>
      </c>
      <c r="H138" t="s">
        <v>137</v>
      </c>
      <c r="I138" t="s">
        <v>33</v>
      </c>
      <c r="J138" t="s">
        <v>138</v>
      </c>
      <c r="K138" t="str">
        <f>HYPERLINK("https://ksn2.faa.gov/ajg/ajg-r/_layouts/userdisp.aspx?ID=5","Southwest Regional Human Resource Services Division")</f>
        <v>Southwest Regional Human Resource Services Division</v>
      </c>
      <c r="L138" t="s">
        <v>17</v>
      </c>
      <c r="N138" t="str" cm="1">
        <f t="array" ref="N138">_xlfn.IFS(D138=4,"D",D138=5,"E",D138=6,"F",D138=7,"G",D138=8,"H", D138=9, "I", D138=10, "J", D138=11, "K", D138=12, "L")</f>
        <v>H</v>
      </c>
      <c r="O138" t="str" cm="1">
        <f t="array" ref="O138">_xlfn.IFS(Table1[[#This Row],[FacilityType]]="Approach control", "2", Table1[[#This Row],[FacilityType]]="Tower and Approach Control", "3", Table1[[#This Row],[FacilityType]]="Combined Control Facility", "6", Table1[[#This Row],[FacilityType]]="Tower", "7", Table1[[#This Row],[FacilityType]]="Enroute Center", "8")</f>
        <v>3</v>
      </c>
      <c r="P138" t="str" cm="1">
        <f t="array" ref="P13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39" spans="1:16" x14ac:dyDescent="0.25">
      <c r="A139" t="s">
        <v>240</v>
      </c>
      <c r="B139" t="s">
        <v>581</v>
      </c>
      <c r="C139" t="s">
        <v>39</v>
      </c>
      <c r="D139" s="1">
        <v>6</v>
      </c>
      <c r="E139" s="1" t="s">
        <v>972</v>
      </c>
      <c r="F139" s="1" t="s">
        <v>777</v>
      </c>
      <c r="G139" t="str">
        <f>HYPERLINK("https://ksn2.faa.gov/ajg/ajg-r/_layouts/userdisp.aspx?ID=4","Eastern")</f>
        <v>Eastern</v>
      </c>
      <c r="H139" t="s">
        <v>29</v>
      </c>
      <c r="I139" t="s">
        <v>21</v>
      </c>
      <c r="J139" t="s">
        <v>30</v>
      </c>
      <c r="K139" t="str">
        <f>HYPERLINK("https://ksn2.faa.gov/ajg/ajg-r/_layouts/userdisp.aspx?ID=4","Eastern Regional Human Resource Services Division")</f>
        <v>Eastern Regional Human Resource Services Division</v>
      </c>
      <c r="L139" t="s">
        <v>62</v>
      </c>
      <c r="N139" t="str" cm="1">
        <f t="array" ref="N139">_xlfn.IFS(D139=4,"D",D139=5,"E",D139=6,"F",D139=7,"G",D139=8,"H", D139=9, "I", D139=10, "J", D139=11, "K", D139=12, "L")</f>
        <v>F</v>
      </c>
      <c r="O139" t="str" cm="1">
        <f t="array" ref="O139">_xlfn.IFS(Table1[[#This Row],[FacilityType]]="Approach control", "2", Table1[[#This Row],[FacilityType]]="Tower and Approach Control", "3", Table1[[#This Row],[FacilityType]]="Combined Control Facility", "6", Table1[[#This Row],[FacilityType]]="Tower", "7", Table1[[#This Row],[FacilityType]]="Enroute Center", "8")</f>
        <v>7</v>
      </c>
      <c r="P139" t="str" cm="1">
        <f t="array" ref="P13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40" spans="1:16" x14ac:dyDescent="0.25">
      <c r="A140" t="s">
        <v>241</v>
      </c>
      <c r="B140" t="s">
        <v>582</v>
      </c>
      <c r="C140" t="s">
        <v>28</v>
      </c>
      <c r="D140" s="1">
        <v>6</v>
      </c>
      <c r="E140" s="1" t="s">
        <v>888</v>
      </c>
      <c r="F140" s="1" t="s">
        <v>787</v>
      </c>
      <c r="G140" t="str">
        <f>HYPERLINK("https://ksn2.faa.gov/ajg/ajg-r/_layouts/userdisp.aspx?ID=8","Western Pacific")</f>
        <v>Western Pacific</v>
      </c>
      <c r="H140" t="s">
        <v>61</v>
      </c>
      <c r="I140" t="s">
        <v>15</v>
      </c>
      <c r="J140" t="s">
        <v>221</v>
      </c>
      <c r="K140" t="str">
        <f>HYPERLINK("https://ksn2.faa.gov/ajg/ajg-r/_layouts/userdisp.aspx?ID=8","Western Pacific Regional Human Resource Services Division")</f>
        <v>Western Pacific Regional Human Resource Services Division</v>
      </c>
      <c r="L140" t="s">
        <v>47</v>
      </c>
      <c r="N140" t="str" cm="1">
        <f t="array" ref="N140">_xlfn.IFS(D140=4,"D",D140=5,"E",D140=6,"F",D140=7,"G",D140=8,"H", D140=9, "I", D140=10, "J", D140=11, "K", D140=12, "L")</f>
        <v>F</v>
      </c>
      <c r="O140" t="str" cm="1">
        <f t="array" ref="O140">_xlfn.IFS(Table1[[#This Row],[FacilityType]]="Approach control", "2", Table1[[#This Row],[FacilityType]]="Tower and Approach Control", "3", Table1[[#This Row],[FacilityType]]="Combined Control Facility", "6", Table1[[#This Row],[FacilityType]]="Tower", "7", Table1[[#This Row],[FacilityType]]="Enroute Center", "8")</f>
        <v>3</v>
      </c>
      <c r="P140" t="str" cm="1">
        <f t="array" ref="P14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41" spans="1:16" x14ac:dyDescent="0.25">
      <c r="A141" t="s">
        <v>242</v>
      </c>
      <c r="B141" t="s">
        <v>583</v>
      </c>
      <c r="C141" t="s">
        <v>28</v>
      </c>
      <c r="D141" s="1">
        <v>6</v>
      </c>
      <c r="E141" s="1" t="s">
        <v>889</v>
      </c>
      <c r="F141" s="1" t="s">
        <v>801</v>
      </c>
      <c r="G141" t="str">
        <f>HYPERLINK("https://ksn2.faa.gov/ajg/ajg-r/_layouts/userdisp.aspx?ID=5","Southwest")</f>
        <v>Southwest</v>
      </c>
      <c r="H141" t="s">
        <v>106</v>
      </c>
      <c r="I141" t="s">
        <v>21</v>
      </c>
      <c r="J141" t="s">
        <v>107</v>
      </c>
      <c r="K141" t="str">
        <f>HYPERLINK("https://ksn2.faa.gov/ajg/ajg-r/_layouts/userdisp.aspx?ID=5","Southwest Regional Human Resource Services Division")</f>
        <v>Southwest Regional Human Resource Services Division</v>
      </c>
      <c r="L141" t="s">
        <v>85</v>
      </c>
      <c r="N141" t="str" cm="1">
        <f t="array" ref="N141">_xlfn.IFS(D141=4,"D",D141=5,"E",D141=6,"F",D141=7,"G",D141=8,"H", D141=9, "I", D141=10, "J", D141=11, "K", D141=12, "L")</f>
        <v>F</v>
      </c>
      <c r="O141" t="str" cm="1">
        <f t="array" ref="O141">_xlfn.IFS(Table1[[#This Row],[FacilityType]]="Approach control", "2", Table1[[#This Row],[FacilityType]]="Tower and Approach Control", "3", Table1[[#This Row],[FacilityType]]="Combined Control Facility", "6", Table1[[#This Row],[FacilityType]]="Tower", "7", Table1[[#This Row],[FacilityType]]="Enroute Center", "8")</f>
        <v>3</v>
      </c>
      <c r="P141" t="str" cm="1">
        <f t="array" ref="P14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42" spans="1:16" x14ac:dyDescent="0.25">
      <c r="A142" t="s">
        <v>243</v>
      </c>
      <c r="B142" t="s">
        <v>584</v>
      </c>
      <c r="C142" t="s">
        <v>28</v>
      </c>
      <c r="D142" s="1">
        <v>9</v>
      </c>
      <c r="E142" s="1" t="s">
        <v>122</v>
      </c>
      <c r="F142" s="1" t="s">
        <v>776</v>
      </c>
      <c r="G142" t="str">
        <f>HYPERLINK("https://ksn2.faa.gov/ajg/ajg-r/_layouts/userdisp.aspx?ID=2","Southern")</f>
        <v>Southern</v>
      </c>
      <c r="H142" t="s">
        <v>121</v>
      </c>
      <c r="I142" t="s">
        <v>21</v>
      </c>
      <c r="J142" t="s">
        <v>122</v>
      </c>
      <c r="K142" t="str">
        <f>HYPERLINK("https://ksn2.faa.gov/ajg/ajg-r/_layouts/userdisp.aspx?ID=2","Southern Regional Human Resource Services Division")</f>
        <v>Southern Regional Human Resource Services Division</v>
      </c>
      <c r="L142" t="s">
        <v>17</v>
      </c>
      <c r="N142" t="str" cm="1">
        <f t="array" ref="N142">_xlfn.IFS(D142=4,"D",D142=5,"E",D142=6,"F",D142=7,"G",D142=8,"H", D142=9, "I", D142=10, "J", D142=11, "K", D142=12, "L")</f>
        <v>I</v>
      </c>
      <c r="O142" t="str" cm="1">
        <f t="array" ref="O142">_xlfn.IFS(Table1[[#This Row],[FacilityType]]="Approach control", "2", Table1[[#This Row],[FacilityType]]="Tower and Approach Control", "3", Table1[[#This Row],[FacilityType]]="Combined Control Facility", "6", Table1[[#This Row],[FacilityType]]="Tower", "7", Table1[[#This Row],[FacilityType]]="Enroute Center", "8")</f>
        <v>3</v>
      </c>
      <c r="P142" t="str" cm="1">
        <f t="array" ref="P14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43" spans="1:16" x14ac:dyDescent="0.25">
      <c r="A143" t="s">
        <v>244</v>
      </c>
      <c r="B143" t="s">
        <v>245</v>
      </c>
      <c r="C143" t="s">
        <v>220</v>
      </c>
      <c r="D143" s="1">
        <v>8</v>
      </c>
      <c r="E143" s="1" t="s">
        <v>979</v>
      </c>
      <c r="F143" s="1" t="s">
        <v>754</v>
      </c>
      <c r="G143" t="str">
        <f>HYPERLINK("https://ksn2.faa.gov/ajg/ajg-r/_layouts/userdisp.aspx?ID=8","Western Pacific")</f>
        <v>Western Pacific</v>
      </c>
      <c r="H143" t="s">
        <v>93</v>
      </c>
      <c r="I143" t="s">
        <v>15</v>
      </c>
      <c r="J143" t="s">
        <v>94</v>
      </c>
      <c r="K143" t="str">
        <f>HYPERLINK("https://ksn2.faa.gov/ajg/ajg-r/_layouts/userdisp.aspx?ID=8","Western Pacific Regional Human Resource Services Division")</f>
        <v>Western Pacific Regional Human Resource Services Division</v>
      </c>
      <c r="L143" t="s">
        <v>17</v>
      </c>
      <c r="N143" t="str" cm="1">
        <f t="array" ref="N143">_xlfn.IFS(D143=4,"D",D143=5,"E",D143=6,"F",D143=7,"G",D143=8,"H", D143=9, "I", D143=10, "J", D143=11, "K", D143=12, "L")</f>
        <v>H</v>
      </c>
      <c r="O143" t="str" cm="1">
        <f t="array" ref="O143">_xlfn.IFS(Table1[[#This Row],[FacilityType]]="Approach control", "2", Table1[[#This Row],[FacilityType]]="Tower and Approach Control", "3", Table1[[#This Row],[FacilityType]]="Combined Control Facility", "6", Table1[[#This Row],[FacilityType]]="Tower", "7", Table1[[#This Row],[FacilityType]]="Enroute Center", "8")</f>
        <v>6</v>
      </c>
      <c r="P143" t="str" cm="1">
        <f t="array" ref="P14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44" spans="1:16" x14ac:dyDescent="0.25">
      <c r="A144" t="s">
        <v>246</v>
      </c>
      <c r="B144" t="s">
        <v>585</v>
      </c>
      <c r="C144" t="s">
        <v>39</v>
      </c>
      <c r="D144" s="1">
        <v>11</v>
      </c>
      <c r="E144" s="1" t="s">
        <v>1043</v>
      </c>
      <c r="F144" s="1" t="s">
        <v>777</v>
      </c>
      <c r="G144" t="str">
        <f>HYPERLINK("https://ksn2.faa.gov/ajg/ajg-r/_layouts/userdisp.aspx?ID=4","Eastern")</f>
        <v>Eastern</v>
      </c>
      <c r="H144" t="s">
        <v>29</v>
      </c>
      <c r="I144" t="s">
        <v>21</v>
      </c>
      <c r="J144" t="s">
        <v>30</v>
      </c>
      <c r="K144" t="str">
        <f>HYPERLINK("https://ksn2.faa.gov/ajg/ajg-r/_layouts/userdisp.aspx?ID=4","Eastern Regional Human Resource Services Division")</f>
        <v>Eastern Regional Human Resource Services Division</v>
      </c>
      <c r="L144" t="s">
        <v>17</v>
      </c>
      <c r="N144" t="str" cm="1">
        <f t="array" ref="N144">_xlfn.IFS(D144=4,"D",D144=5,"E",D144=6,"F",D144=7,"G",D144=8,"H", D144=9, "I", D144=10, "J", D144=11, "K", D144=12, "L")</f>
        <v>K</v>
      </c>
      <c r="O144" t="str" cm="1">
        <f t="array" ref="O144">_xlfn.IFS(Table1[[#This Row],[FacilityType]]="Approach control", "2", Table1[[#This Row],[FacilityType]]="Tower and Approach Control", "3", Table1[[#This Row],[FacilityType]]="Combined Control Facility", "6", Table1[[#This Row],[FacilityType]]="Tower", "7", Table1[[#This Row],[FacilityType]]="Enroute Center", "8")</f>
        <v>7</v>
      </c>
      <c r="P144" t="str" cm="1">
        <f t="array" ref="P14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45" spans="1:16" x14ac:dyDescent="0.25">
      <c r="A145" t="s">
        <v>247</v>
      </c>
      <c r="B145" t="s">
        <v>586</v>
      </c>
      <c r="C145" t="s">
        <v>39</v>
      </c>
      <c r="D145" s="1">
        <v>5</v>
      </c>
      <c r="E145" s="1" t="s">
        <v>997</v>
      </c>
      <c r="F145" s="1" t="s">
        <v>763</v>
      </c>
      <c r="G145" t="s">
        <v>1223</v>
      </c>
      <c r="H145" t="s">
        <v>14</v>
      </c>
      <c r="I145" t="s">
        <v>15</v>
      </c>
      <c r="J145" t="s">
        <v>16</v>
      </c>
      <c r="K145" t="str">
        <f>HYPERLINK("https://ksn2.faa.gov/ajg/ajg-r/_layouts/userdisp.aspx?ID=7","Northwest Mountain Regional Human Resource Services Division")</f>
        <v>Northwest Mountain Regional Human Resource Services Division</v>
      </c>
      <c r="L145" t="s">
        <v>248</v>
      </c>
      <c r="M145" t="s">
        <v>249</v>
      </c>
      <c r="N145" t="str" cm="1">
        <f t="array" ref="N145">_xlfn.IFS(D145=4,"D",D145=5,"E",D145=6,"F",D145=7,"G",D145=8,"H", D145=9, "I", D145=10, "J", D145=11, "K", D145=12, "L")</f>
        <v>E</v>
      </c>
      <c r="O145" t="str" cm="1">
        <f t="array" ref="O145">_xlfn.IFS(Table1[[#This Row],[FacilityType]]="Approach control", "2", Table1[[#This Row],[FacilityType]]="Tower and Approach Control", "3", Table1[[#This Row],[FacilityType]]="Combined Control Facility", "6", Table1[[#This Row],[FacilityType]]="Tower", "7", Table1[[#This Row],[FacilityType]]="Enroute Center", "8")</f>
        <v>7</v>
      </c>
      <c r="P145" t="str" cm="1">
        <f t="array" ref="P14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146" spans="1:16" x14ac:dyDescent="0.25">
      <c r="A146" t="s">
        <v>250</v>
      </c>
      <c r="B146" t="s">
        <v>251</v>
      </c>
      <c r="C146" t="s">
        <v>13</v>
      </c>
      <c r="D146" s="1">
        <v>11</v>
      </c>
      <c r="E146" s="1" t="s">
        <v>839</v>
      </c>
      <c r="F146" s="1" t="s">
        <v>781</v>
      </c>
      <c r="G146" t="str">
        <f>HYPERLINK("https://ksn2.faa.gov/ajg/ajg-r/_layouts/userdisp.aspx?ID=8","Western Pacific")</f>
        <v>Western Pacific</v>
      </c>
      <c r="H146" t="s">
        <v>93</v>
      </c>
      <c r="I146" t="s">
        <v>15</v>
      </c>
      <c r="J146" t="s">
        <v>94</v>
      </c>
      <c r="K146" t="str">
        <f>HYPERLINK("https://ksn2.faa.gov/ajg/ajg-r/_layouts/userdisp.aspx?ID=8","Western Pacific Regional Human Resource Services Division")</f>
        <v>Western Pacific Regional Human Resource Services Division</v>
      </c>
      <c r="L146" t="s">
        <v>17</v>
      </c>
      <c r="N146" t="str" cm="1">
        <f t="array" ref="N146">_xlfn.IFS(D146=4,"D",D146=5,"E",D146=6,"F",D146=7,"G",D146=8,"H", D146=9, "I", D146=10, "J", D146=11, "K", D146=12, "L")</f>
        <v>K</v>
      </c>
      <c r="O146" t="str" cm="1">
        <f t="array" ref="O146">_xlfn.IFS(Table1[[#This Row],[FacilityType]]="Approach control", "2", Table1[[#This Row],[FacilityType]]="Tower and Approach Control", "3", Table1[[#This Row],[FacilityType]]="Combined Control Facility", "6", Table1[[#This Row],[FacilityType]]="Tower", "7", Table1[[#This Row],[FacilityType]]="Enroute Center", "8")</f>
        <v>2</v>
      </c>
      <c r="P146" t="str" cm="1">
        <f t="array" ref="P14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47" spans="1:16" x14ac:dyDescent="0.25">
      <c r="A147" t="s">
        <v>252</v>
      </c>
      <c r="B147" t="s">
        <v>587</v>
      </c>
      <c r="C147" t="s">
        <v>39</v>
      </c>
      <c r="D147" s="1">
        <v>6</v>
      </c>
      <c r="E147" s="1" t="s">
        <v>1044</v>
      </c>
      <c r="F147" s="1" t="s">
        <v>761</v>
      </c>
      <c r="G147" t="str">
        <f>HYPERLINK("https://ksn2.faa.gov/ajg/ajg-r/_layouts/userdisp.aspx?ID=5","Southwest")</f>
        <v>Southwest</v>
      </c>
      <c r="H147" t="s">
        <v>57</v>
      </c>
      <c r="I147" t="s">
        <v>33</v>
      </c>
      <c r="J147" t="s">
        <v>58</v>
      </c>
      <c r="K147" t="str">
        <f>HYPERLINK("https://ksn2.faa.gov/ajg/ajg-r/_layouts/userdisp.aspx?ID=5","Southwest Regional Human Resource Services Division")</f>
        <v>Southwest Regional Human Resource Services Division</v>
      </c>
      <c r="L147" t="s">
        <v>74</v>
      </c>
      <c r="N147" t="str" cm="1">
        <f t="array" ref="N147">_xlfn.IFS(D147=4,"D",D147=5,"E",D147=6,"F",D147=7,"G",D147=8,"H", D147=9, "I", D147=10, "J", D147=11, "K", D147=12, "L")</f>
        <v>F</v>
      </c>
      <c r="O147" t="str" cm="1">
        <f t="array" ref="O147">_xlfn.IFS(Table1[[#This Row],[FacilityType]]="Approach control", "2", Table1[[#This Row],[FacilityType]]="Tower and Approach Control", "3", Table1[[#This Row],[FacilityType]]="Combined Control Facility", "6", Table1[[#This Row],[FacilityType]]="Tower", "7", Table1[[#This Row],[FacilityType]]="Enroute Center", "8")</f>
        <v>7</v>
      </c>
      <c r="P147" t="str" cm="1">
        <f t="array" ref="P14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48" spans="1:16" x14ac:dyDescent="0.25">
      <c r="A148" t="s">
        <v>253</v>
      </c>
      <c r="B148" t="s">
        <v>588</v>
      </c>
      <c r="C148" t="s">
        <v>39</v>
      </c>
      <c r="D148" s="1">
        <v>4</v>
      </c>
      <c r="E148" s="1" t="s">
        <v>998</v>
      </c>
      <c r="F148" s="1" t="s">
        <v>767</v>
      </c>
      <c r="G148" t="str">
        <f>HYPERLINK("https://ksn2.faa.gov/ajg/ajg-r/_layouts/userdisp.aspx?ID=9","Great Lakes")</f>
        <v>Great Lakes</v>
      </c>
      <c r="H148" t="s">
        <v>51</v>
      </c>
      <c r="I148" t="s">
        <v>33</v>
      </c>
      <c r="J148" t="s">
        <v>52</v>
      </c>
      <c r="K148" t="str">
        <f>HYPERLINK("https://ksn2.faa.gov/ajg/ajg-r/_layouts/userdisp.aspx?ID=9","Great Lakes Regional Human Resource Services Division")</f>
        <v>Great Lakes Regional Human Resource Services Division</v>
      </c>
      <c r="L148" t="s">
        <v>17</v>
      </c>
      <c r="N148" t="str" cm="1">
        <f t="array" ref="N148">_xlfn.IFS(D148=4,"D",D148=5,"E",D148=6,"F",D148=7,"G",D148=8,"H", D148=9, "I", D148=10, "J", D148=11, "K", D148=12, "L")</f>
        <v>D</v>
      </c>
      <c r="O148" t="str" cm="1">
        <f t="array" ref="O148">_xlfn.IFS(Table1[[#This Row],[FacilityType]]="Approach control", "2", Table1[[#This Row],[FacilityType]]="Tower and Approach Control", "3", Table1[[#This Row],[FacilityType]]="Combined Control Facility", "6", Table1[[#This Row],[FacilityType]]="Tower", "7", Table1[[#This Row],[FacilityType]]="Enroute Center", "8")</f>
        <v>7</v>
      </c>
      <c r="P148" t="str" cm="1">
        <f t="array" ref="P14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49" spans="1:16" x14ac:dyDescent="0.25">
      <c r="A149" t="s">
        <v>254</v>
      </c>
      <c r="B149" t="s">
        <v>589</v>
      </c>
      <c r="C149" t="s">
        <v>39</v>
      </c>
      <c r="D149" s="1">
        <v>11</v>
      </c>
      <c r="E149" s="1" t="s">
        <v>839</v>
      </c>
      <c r="F149" s="1" t="s">
        <v>781</v>
      </c>
      <c r="G149" t="str">
        <f>HYPERLINK("https://ksn2.faa.gov/ajg/ajg-r/_layouts/userdisp.aspx?ID=8","Western Pacific")</f>
        <v>Western Pacific</v>
      </c>
      <c r="H149" t="s">
        <v>93</v>
      </c>
      <c r="I149" t="s">
        <v>15</v>
      </c>
      <c r="J149" t="s">
        <v>94</v>
      </c>
      <c r="K149" t="str">
        <f>HYPERLINK("https://ksn2.faa.gov/ajg/ajg-r/_layouts/userdisp.aspx?ID=8","Western Pacific Regional Human Resource Services Division")</f>
        <v>Western Pacific Regional Human Resource Services Division</v>
      </c>
      <c r="L149" t="s">
        <v>17</v>
      </c>
      <c r="N149" t="str" cm="1">
        <f t="array" ref="N149">_xlfn.IFS(D149=4,"D",D149=5,"E",D149=6,"F",D149=7,"G",D149=8,"H", D149=9, "I", D149=10, "J", D149=11, "K", D149=12, "L")</f>
        <v>K</v>
      </c>
      <c r="O149" t="str" cm="1">
        <f t="array" ref="O149">_xlfn.IFS(Table1[[#This Row],[FacilityType]]="Approach control", "2", Table1[[#This Row],[FacilityType]]="Tower and Approach Control", "3", Table1[[#This Row],[FacilityType]]="Combined Control Facility", "6", Table1[[#This Row],[FacilityType]]="Tower", "7", Table1[[#This Row],[FacilityType]]="Enroute Center", "8")</f>
        <v>7</v>
      </c>
      <c r="P149" t="str" cm="1">
        <f t="array" ref="P14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50" spans="1:16" x14ac:dyDescent="0.25">
      <c r="A150" t="s">
        <v>255</v>
      </c>
      <c r="B150" t="s">
        <v>590</v>
      </c>
      <c r="C150" t="s">
        <v>39</v>
      </c>
      <c r="D150" s="1">
        <v>12</v>
      </c>
      <c r="E150" s="1" t="s">
        <v>94</v>
      </c>
      <c r="F150" s="1" t="s">
        <v>754</v>
      </c>
      <c r="G150" t="str">
        <f>HYPERLINK("https://ksn2.faa.gov/ajg/ajg-r/_layouts/userdisp.aspx?ID=8","Western Pacific")</f>
        <v>Western Pacific</v>
      </c>
      <c r="H150" t="s">
        <v>93</v>
      </c>
      <c r="I150" t="s">
        <v>15</v>
      </c>
      <c r="J150" t="s">
        <v>94</v>
      </c>
      <c r="K150" t="str">
        <f>HYPERLINK("https://ksn2.faa.gov/ajg/ajg-r/_layouts/userdisp.aspx?ID=8","Western Pacific Regional Human Resource Services Division")</f>
        <v>Western Pacific Regional Human Resource Services Division</v>
      </c>
      <c r="L150" t="s">
        <v>17</v>
      </c>
      <c r="N150" t="str" cm="1">
        <f t="array" ref="N150">_xlfn.IFS(D150=4,"D",D150=5,"E",D150=6,"F",D150=7,"G",D150=8,"H", D150=9, "I", D150=10, "J", D150=11, "K", D150=12, "L")</f>
        <v>L</v>
      </c>
      <c r="O150" t="str" cm="1">
        <f t="array" ref="O150">_xlfn.IFS(Table1[[#This Row],[FacilityType]]="Approach control", "2", Table1[[#This Row],[FacilityType]]="Tower and Approach Control", "3", Table1[[#This Row],[FacilityType]]="Combined Control Facility", "6", Table1[[#This Row],[FacilityType]]="Tower", "7", Table1[[#This Row],[FacilityType]]="Enroute Center", "8")</f>
        <v>7</v>
      </c>
      <c r="P150" t="str" cm="1">
        <f t="array" ref="P15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51" spans="1:16" x14ac:dyDescent="0.25">
      <c r="A151" t="s">
        <v>256</v>
      </c>
      <c r="B151" t="s">
        <v>591</v>
      </c>
      <c r="C151" t="s">
        <v>28</v>
      </c>
      <c r="D151" s="1">
        <v>7</v>
      </c>
      <c r="E151" s="1" t="s">
        <v>890</v>
      </c>
      <c r="F151" s="1" t="s">
        <v>759</v>
      </c>
      <c r="G151" t="str">
        <f>HYPERLINK("https://ksn2.faa.gov/ajg/ajg-r/_layouts/userdisp.aspx?ID=5","Southwest")</f>
        <v>Southwest</v>
      </c>
      <c r="H151" t="s">
        <v>32</v>
      </c>
      <c r="I151" t="s">
        <v>33</v>
      </c>
      <c r="J151" t="s">
        <v>34</v>
      </c>
      <c r="K151" t="str">
        <f>HYPERLINK("https://ksn2.faa.gov/ajg/ajg-r/_layouts/userdisp.aspx?ID=5","Southwest Regional Human Resource Services Division")</f>
        <v>Southwest Regional Human Resource Services Division</v>
      </c>
      <c r="L151" t="s">
        <v>17</v>
      </c>
      <c r="N151" t="str" cm="1">
        <f t="array" ref="N151">_xlfn.IFS(D151=4,"D",D151=5,"E",D151=6,"F",D151=7,"G",D151=8,"H", D151=9, "I", D151=10, "J", D151=11, "K", D151=12, "L")</f>
        <v>G</v>
      </c>
      <c r="O151" t="str" cm="1">
        <f t="array" ref="O151">_xlfn.IFS(Table1[[#This Row],[FacilityType]]="Approach control", "2", Table1[[#This Row],[FacilityType]]="Tower and Approach Control", "3", Table1[[#This Row],[FacilityType]]="Combined Control Facility", "6", Table1[[#This Row],[FacilityType]]="Tower", "7", Table1[[#This Row],[FacilityType]]="Enroute Center", "8")</f>
        <v>3</v>
      </c>
      <c r="P151" t="str" cm="1">
        <f t="array" ref="P15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2" spans="1:16" x14ac:dyDescent="0.25">
      <c r="A152" t="s">
        <v>257</v>
      </c>
      <c r="B152" t="s">
        <v>592</v>
      </c>
      <c r="C152" t="s">
        <v>28</v>
      </c>
      <c r="D152" s="1">
        <v>5</v>
      </c>
      <c r="E152" s="1" t="s">
        <v>925</v>
      </c>
      <c r="F152" s="1" t="s">
        <v>755</v>
      </c>
      <c r="G152" t="str">
        <f>HYPERLINK("https://ksn2.faa.gov/ajg/ajg-r/_layouts/userdisp.aspx?ID=2","Southern")</f>
        <v>Southern</v>
      </c>
      <c r="H152" t="s">
        <v>79</v>
      </c>
      <c r="I152" t="s">
        <v>33</v>
      </c>
      <c r="J152" t="s">
        <v>80</v>
      </c>
      <c r="K152" t="str">
        <f>HYPERLINK("https://ksn2.faa.gov/ajg/ajg-r/_layouts/userdisp.aspx?ID=2","Southern Regional Human Resource Services Division")</f>
        <v>Southern Regional Human Resource Services Division</v>
      </c>
      <c r="L152" t="s">
        <v>47</v>
      </c>
      <c r="N152" t="str" cm="1">
        <f t="array" ref="N152">_xlfn.IFS(D152=4,"D",D152=5,"E",D152=6,"F",D152=7,"G",D152=8,"H", D152=9, "I", D152=10, "J", D152=11, "K", D152=12, "L")</f>
        <v>E</v>
      </c>
      <c r="O152" t="str" cm="1">
        <f t="array" ref="O152">_xlfn.IFS(Table1[[#This Row],[FacilityType]]="Approach control", "2", Table1[[#This Row],[FacilityType]]="Tower and Approach Control", "3", Table1[[#This Row],[FacilityType]]="Combined Control Facility", "6", Table1[[#This Row],[FacilityType]]="Tower", "7", Table1[[#This Row],[FacilityType]]="Enroute Center", "8")</f>
        <v>3</v>
      </c>
      <c r="P152" t="str" cm="1">
        <f t="array" ref="P15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53" spans="1:16" x14ac:dyDescent="0.25">
      <c r="A153" t="s">
        <v>258</v>
      </c>
      <c r="B153" t="s">
        <v>593</v>
      </c>
      <c r="C153" t="s">
        <v>28</v>
      </c>
      <c r="D153" s="1">
        <v>7</v>
      </c>
      <c r="E153" s="1" t="s">
        <v>891</v>
      </c>
      <c r="F153" s="1" t="s">
        <v>783</v>
      </c>
      <c r="G153" t="str">
        <f>HYPERLINK("https://ksn2.faa.gov/ajg/ajg-r/_layouts/userdisp.aspx?ID=5","Southwest")</f>
        <v>Southwest</v>
      </c>
      <c r="H153" t="s">
        <v>137</v>
      </c>
      <c r="I153" t="s">
        <v>33</v>
      </c>
      <c r="J153" t="s">
        <v>138</v>
      </c>
      <c r="K153" t="str">
        <f>HYPERLINK("https://ksn2.faa.gov/ajg/ajg-r/_layouts/userdisp.aspx?ID=5","Southwest Regional Human Resource Services Division")</f>
        <v>Southwest Regional Human Resource Services Division</v>
      </c>
      <c r="L153" t="s">
        <v>17</v>
      </c>
      <c r="N153" t="str" cm="1">
        <f t="array" ref="N153">_xlfn.IFS(D153=4,"D",D153=5,"E",D153=6,"F",D153=7,"G",D153=8,"H", D153=9, "I", D153=10, "J", D153=11, "K", D153=12, "L")</f>
        <v>G</v>
      </c>
      <c r="O153" t="str" cm="1">
        <f t="array" ref="O153">_xlfn.IFS(Table1[[#This Row],[FacilityType]]="Approach control", "2", Table1[[#This Row],[FacilityType]]="Tower and Approach Control", "3", Table1[[#This Row],[FacilityType]]="Combined Control Facility", "6", Table1[[#This Row],[FacilityType]]="Tower", "7", Table1[[#This Row],[FacilityType]]="Enroute Center", "8")</f>
        <v>3</v>
      </c>
      <c r="P153" t="str" cm="1">
        <f t="array" ref="P15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4" spans="1:16" x14ac:dyDescent="0.25">
      <c r="A154" t="s">
        <v>259</v>
      </c>
      <c r="B154" t="s">
        <v>587</v>
      </c>
      <c r="C154" t="s">
        <v>28</v>
      </c>
      <c r="D154" s="1">
        <v>5</v>
      </c>
      <c r="E154" s="1" t="s">
        <v>892</v>
      </c>
      <c r="F154" s="1" t="s">
        <v>755</v>
      </c>
      <c r="G154" t="str">
        <f>HYPERLINK("https://ksn2.faa.gov/ajg/ajg-r/_layouts/userdisp.aspx?ID=2","Southern")</f>
        <v>Southern</v>
      </c>
      <c r="H154" t="s">
        <v>79</v>
      </c>
      <c r="I154" t="s">
        <v>33</v>
      </c>
      <c r="J154" t="s">
        <v>80</v>
      </c>
      <c r="K154" t="str">
        <f>HYPERLINK("https://ksn2.faa.gov/ajg/ajg-r/_layouts/userdisp.aspx?ID=2","Southern Regional Human Resource Services Division")</f>
        <v>Southern Regional Human Resource Services Division</v>
      </c>
      <c r="L154" t="s">
        <v>260</v>
      </c>
      <c r="N154" t="str" cm="1">
        <f t="array" ref="N154">_xlfn.IFS(D154=4,"D",D154=5,"E",D154=6,"F",D154=7,"G",D154=8,"H", D154=9, "I", D154=10, "J", D154=11, "K", D154=12, "L")</f>
        <v>E</v>
      </c>
      <c r="O154" t="str" cm="1">
        <f t="array" ref="O154">_xlfn.IFS(Table1[[#This Row],[FacilityType]]="Approach control", "2", Table1[[#This Row],[FacilityType]]="Tower and Approach Control", "3", Table1[[#This Row],[FacilityType]]="Combined Control Facility", "6", Table1[[#This Row],[FacilityType]]="Tower", "7", Table1[[#This Row],[FacilityType]]="Enroute Center", "8")</f>
        <v>3</v>
      </c>
      <c r="P154" t="str" cm="1">
        <f t="array" ref="P15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55" spans="1:16" x14ac:dyDescent="0.25">
      <c r="A155" t="s">
        <v>261</v>
      </c>
      <c r="B155" t="s">
        <v>594</v>
      </c>
      <c r="C155" t="s">
        <v>39</v>
      </c>
      <c r="D155" s="1">
        <v>11</v>
      </c>
      <c r="E155" s="1" t="s">
        <v>1045</v>
      </c>
      <c r="F155" s="1" t="s">
        <v>777</v>
      </c>
      <c r="G155" t="str">
        <f>HYPERLINK("https://ksn2.faa.gov/ajg/ajg-r/_layouts/userdisp.aspx?ID=4","Eastern")</f>
        <v>Eastern</v>
      </c>
      <c r="H155" t="s">
        <v>29</v>
      </c>
      <c r="I155" t="s">
        <v>21</v>
      </c>
      <c r="J155" t="s">
        <v>30</v>
      </c>
      <c r="K155" t="str">
        <f>HYPERLINK("https://ksn2.faa.gov/ajg/ajg-r/_layouts/userdisp.aspx?ID=4","Eastern Regional Human Resource Services Division")</f>
        <v>Eastern Regional Human Resource Services Division</v>
      </c>
      <c r="L155" t="s">
        <v>17</v>
      </c>
      <c r="N155" t="str" cm="1">
        <f t="array" ref="N155">_xlfn.IFS(D155=4,"D",D155=5,"E",D155=6,"F",D155=7,"G",D155=8,"H", D155=9, "I", D155=10, "J", D155=11, "K", D155=12, "L")</f>
        <v>K</v>
      </c>
      <c r="O155" t="str" cm="1">
        <f t="array" ref="O155">_xlfn.IFS(Table1[[#This Row],[FacilityType]]="Approach control", "2", Table1[[#This Row],[FacilityType]]="Tower and Approach Control", "3", Table1[[#This Row],[FacilityType]]="Combined Control Facility", "6", Table1[[#This Row],[FacilityType]]="Tower", "7", Table1[[#This Row],[FacilityType]]="Enroute Center", "8")</f>
        <v>7</v>
      </c>
      <c r="P155" t="str" cm="1">
        <f t="array" ref="P15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56" spans="1:16" x14ac:dyDescent="0.25">
      <c r="A156" t="s">
        <v>262</v>
      </c>
      <c r="B156" t="s">
        <v>595</v>
      </c>
      <c r="C156" t="s">
        <v>39</v>
      </c>
      <c r="D156" s="1">
        <v>8</v>
      </c>
      <c r="E156" s="1" t="s">
        <v>1046</v>
      </c>
      <c r="F156" s="1" t="s">
        <v>754</v>
      </c>
      <c r="G156" t="str">
        <f>HYPERLINK("https://ksn2.faa.gov/ajg/ajg-r/_layouts/userdisp.aspx?ID=8","Western Pacific")</f>
        <v>Western Pacific</v>
      </c>
      <c r="H156" t="s">
        <v>99</v>
      </c>
      <c r="I156" t="s">
        <v>15</v>
      </c>
      <c r="J156" t="s">
        <v>94</v>
      </c>
      <c r="K156" t="str">
        <f>HYPERLINK("https://ksn2.faa.gov/ajg/ajg-r/_layouts/userdisp.aspx?ID=8","Western Pacific Regional Human Resource Services Division")</f>
        <v>Western Pacific Regional Human Resource Services Division</v>
      </c>
      <c r="L156" t="s">
        <v>263</v>
      </c>
      <c r="N156" t="str" cm="1">
        <f t="array" ref="N156">_xlfn.IFS(D156=4,"D",D156=5,"E",D156=6,"F",D156=7,"G",D156=8,"H", D156=9, "I", D156=10, "J", D156=11, "K", D156=12, "L")</f>
        <v>H</v>
      </c>
      <c r="O156" t="str" cm="1">
        <f t="array" ref="O156">_xlfn.IFS(Table1[[#This Row],[FacilityType]]="Approach control", "2", Table1[[#This Row],[FacilityType]]="Tower and Approach Control", "3", Table1[[#This Row],[FacilityType]]="Combined Control Facility", "6", Table1[[#This Row],[FacilityType]]="Tower", "7", Table1[[#This Row],[FacilityType]]="Enroute Center", "8")</f>
        <v>7</v>
      </c>
      <c r="P156" t="str" cm="1">
        <f t="array" ref="P15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57" spans="1:16" x14ac:dyDescent="0.25">
      <c r="A157" t="s">
        <v>264</v>
      </c>
      <c r="B157" t="s">
        <v>596</v>
      </c>
      <c r="C157" t="s">
        <v>28</v>
      </c>
      <c r="D157" s="1">
        <v>7</v>
      </c>
      <c r="E157" s="1" t="s">
        <v>926</v>
      </c>
      <c r="F157" s="1" t="s">
        <v>800</v>
      </c>
      <c r="G157" t="str">
        <f>HYPERLINK("https://ksn2.faa.gov/ajg/ajg-r/_layouts/userdisp.aspx?ID=5","Southwest")</f>
        <v>Southwest</v>
      </c>
      <c r="H157" t="s">
        <v>106</v>
      </c>
      <c r="I157" t="s">
        <v>21</v>
      </c>
      <c r="J157" t="s">
        <v>107</v>
      </c>
      <c r="K157" t="str">
        <f>HYPERLINK("https://ksn2.faa.gov/ajg/ajg-r/_layouts/userdisp.aspx?ID=5","Southwest Regional Human Resource Services Division")</f>
        <v>Southwest Regional Human Resource Services Division</v>
      </c>
      <c r="L157" t="s">
        <v>17</v>
      </c>
      <c r="N157" t="str" cm="1">
        <f t="array" ref="N157">_xlfn.IFS(D157=4,"D",D157=5,"E",D157=6,"F",D157=7,"G",D157=8,"H", D157=9, "I", D157=10, "J", D157=11, "K", D157=12, "L")</f>
        <v>G</v>
      </c>
      <c r="O157" t="str" cm="1">
        <f t="array" ref="O157">_xlfn.IFS(Table1[[#This Row],[FacilityType]]="Approach control", "2", Table1[[#This Row],[FacilityType]]="Tower and Approach Control", "3", Table1[[#This Row],[FacilityType]]="Combined Control Facility", "6", Table1[[#This Row],[FacilityType]]="Tower", "7", Table1[[#This Row],[FacilityType]]="Enroute Center", "8")</f>
        <v>3</v>
      </c>
      <c r="P157" t="str" cm="1">
        <f t="array" ref="P15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58" spans="1:16" x14ac:dyDescent="0.25">
      <c r="A158" t="s">
        <v>265</v>
      </c>
      <c r="B158" t="s">
        <v>597</v>
      </c>
      <c r="C158" t="s">
        <v>39</v>
      </c>
      <c r="D158" s="1">
        <v>5</v>
      </c>
      <c r="E158" s="1" t="s">
        <v>999</v>
      </c>
      <c r="F158" s="1" t="s">
        <v>782</v>
      </c>
      <c r="G158" t="str">
        <f>HYPERLINK("https://ksn2.faa.gov/ajg/ajg-r/_layouts/userdisp.aspx?ID=6","Central")</f>
        <v>Central</v>
      </c>
      <c r="H158" t="s">
        <v>102</v>
      </c>
      <c r="I158" t="s">
        <v>33</v>
      </c>
      <c r="J158" t="s">
        <v>103</v>
      </c>
      <c r="K158" t="str">
        <f>HYPERLINK("https://ksn2.faa.gov/ajg/ajg-r/_layouts/userdisp.aspx?ID=6","Central Regional Human Resource Services Division")</f>
        <v>Central Regional Human Resource Services Division</v>
      </c>
      <c r="L158" t="s">
        <v>114</v>
      </c>
      <c r="N158" t="str" cm="1">
        <f t="array" ref="N158">_xlfn.IFS(D158=4,"D",D158=5,"E",D158=6,"F",D158=7,"G",D158=8,"H", D158=9, "I", D158=10, "J", D158=11, "K", D158=12, "L")</f>
        <v>E</v>
      </c>
      <c r="O158" t="str" cm="1">
        <f t="array" ref="O158">_xlfn.IFS(Table1[[#This Row],[FacilityType]]="Approach control", "2", Table1[[#This Row],[FacilityType]]="Tower and Approach Control", "3", Table1[[#This Row],[FacilityType]]="Combined Control Facility", "6", Table1[[#This Row],[FacilityType]]="Tower", "7", Table1[[#This Row],[FacilityType]]="Enroute Center", "8")</f>
        <v>7</v>
      </c>
      <c r="P158" t="str" cm="1">
        <f t="array" ref="P15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59" spans="1:16" x14ac:dyDescent="0.25">
      <c r="A159" t="s">
        <v>266</v>
      </c>
      <c r="B159" t="s">
        <v>598</v>
      </c>
      <c r="C159" t="s">
        <v>39</v>
      </c>
      <c r="D159" s="1">
        <v>5</v>
      </c>
      <c r="E159" s="1" t="s">
        <v>957</v>
      </c>
      <c r="F159" s="1" t="s">
        <v>783</v>
      </c>
      <c r="G159" t="str">
        <f>HYPERLINK("https://ksn2.faa.gov/ajg/ajg-r/_layouts/userdisp.aspx?ID=5","Southwest")</f>
        <v>Southwest</v>
      </c>
      <c r="H159" t="s">
        <v>137</v>
      </c>
      <c r="I159" t="s">
        <v>33</v>
      </c>
      <c r="J159" t="s">
        <v>138</v>
      </c>
      <c r="K159" t="str">
        <f>HYPERLINK("https://ksn2.faa.gov/ajg/ajg-r/_layouts/userdisp.aspx?ID=5","Southwest Regional Human Resource Services Division")</f>
        <v>Southwest Regional Human Resource Services Division</v>
      </c>
      <c r="L159" t="s">
        <v>76</v>
      </c>
      <c r="N159" t="str" cm="1">
        <f t="array" ref="N159">_xlfn.IFS(D159=4,"D",D159=5,"E",D159=6,"F",D159=7,"G",D159=8,"H", D159=9, "I", D159=10, "J", D159=11, "K", D159=12, "L")</f>
        <v>E</v>
      </c>
      <c r="O159" t="str" cm="1">
        <f t="array" ref="O159">_xlfn.IFS(Table1[[#This Row],[FacilityType]]="Approach control", "2", Table1[[#This Row],[FacilityType]]="Tower and Approach Control", "3", Table1[[#This Row],[FacilityType]]="Combined Control Facility", "6", Table1[[#This Row],[FacilityType]]="Tower", "7", Table1[[#This Row],[FacilityType]]="Enroute Center", "8")</f>
        <v>7</v>
      </c>
      <c r="P159" t="str" cm="1">
        <f t="array" ref="P15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60" spans="1:16" x14ac:dyDescent="0.25">
      <c r="A160" t="s">
        <v>267</v>
      </c>
      <c r="B160" t="s">
        <v>599</v>
      </c>
      <c r="C160" t="s">
        <v>39</v>
      </c>
      <c r="D160" s="1">
        <v>6</v>
      </c>
      <c r="E160" s="1" t="s">
        <v>1000</v>
      </c>
      <c r="F160" s="1" t="s">
        <v>754</v>
      </c>
      <c r="G160" t="str">
        <f>HYPERLINK("https://ksn2.faa.gov/ajg/ajg-r/_layouts/userdisp.aspx?ID=8","Western Pacific")</f>
        <v>Western Pacific</v>
      </c>
      <c r="H160" t="s">
        <v>68</v>
      </c>
      <c r="I160" t="s">
        <v>15</v>
      </c>
      <c r="J160" t="s">
        <v>69</v>
      </c>
      <c r="K160" t="str">
        <f>HYPERLINK("https://ksn2.faa.gov/ajg/ajg-r/_layouts/userdisp.aspx?ID=8","Western Pacific Regional Human Resource Services Division")</f>
        <v>Western Pacific Regional Human Resource Services Division</v>
      </c>
      <c r="L160" t="s">
        <v>74</v>
      </c>
      <c r="N160" t="str" cm="1">
        <f t="array" ref="N160">_xlfn.IFS(D160=4,"D",D160=5,"E",D160=6,"F",D160=7,"G",D160=8,"H", D160=9, "I", D160=10, "J", D160=11, "K", D160=12, "L")</f>
        <v>F</v>
      </c>
      <c r="O160" t="str" cm="1">
        <f t="array" ref="O160">_xlfn.IFS(Table1[[#This Row],[FacilityType]]="Approach control", "2", Table1[[#This Row],[FacilityType]]="Tower and Approach Control", "3", Table1[[#This Row],[FacilityType]]="Combined Control Facility", "6", Table1[[#This Row],[FacilityType]]="Tower", "7", Table1[[#This Row],[FacilityType]]="Enroute Center", "8")</f>
        <v>7</v>
      </c>
      <c r="P160" t="str" cm="1">
        <f t="array" ref="P16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61" spans="1:16" x14ac:dyDescent="0.25">
      <c r="A161" t="s">
        <v>268</v>
      </c>
      <c r="B161" t="s">
        <v>269</v>
      </c>
      <c r="C161" t="s">
        <v>13</v>
      </c>
      <c r="D161" s="1">
        <v>9</v>
      </c>
      <c r="E161" s="1" t="s">
        <v>107</v>
      </c>
      <c r="F161" s="1" t="s">
        <v>784</v>
      </c>
      <c r="G161" t="str">
        <f>HYPERLINK("https://ksn2.faa.gov/ajg/ajg-r/_layouts/userdisp.aspx?ID=5","Southwest")</f>
        <v>Southwest</v>
      </c>
      <c r="H161" t="s">
        <v>106</v>
      </c>
      <c r="I161" t="s">
        <v>21</v>
      </c>
      <c r="J161" t="s">
        <v>107</v>
      </c>
      <c r="K161" t="str">
        <f>HYPERLINK("https://ksn2.faa.gov/ajg/ajg-r/_layouts/userdisp.aspx?ID=5","Southwest Regional Human Resource Services Division")</f>
        <v>Southwest Regional Human Resource Services Division</v>
      </c>
      <c r="L161" t="s">
        <v>17</v>
      </c>
      <c r="N161" t="str" cm="1">
        <f t="array" ref="N161">_xlfn.IFS(D161=4,"D",D161=5,"E",D161=6,"F",D161=7,"G",D161=8,"H", D161=9, "I", D161=10, "J", D161=11, "K", D161=12, "L")</f>
        <v>I</v>
      </c>
      <c r="O161" t="str" cm="1">
        <f t="array" ref="O161">_xlfn.IFS(Table1[[#This Row],[FacilityType]]="Approach control", "2", Table1[[#This Row],[FacilityType]]="Tower and Approach Control", "3", Table1[[#This Row],[FacilityType]]="Combined Control Facility", "6", Table1[[#This Row],[FacilityType]]="Tower", "7", Table1[[#This Row],[FacilityType]]="Enroute Center", "8")</f>
        <v>2</v>
      </c>
      <c r="P161" t="str" cm="1">
        <f t="array" ref="P16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62" spans="1:16" x14ac:dyDescent="0.25">
      <c r="A162" t="s">
        <v>270</v>
      </c>
      <c r="B162" t="s">
        <v>271</v>
      </c>
      <c r="C162" t="s">
        <v>13</v>
      </c>
      <c r="D162" s="1">
        <v>10</v>
      </c>
      <c r="E162" s="1" t="s">
        <v>103</v>
      </c>
      <c r="F162" s="1" t="s">
        <v>775</v>
      </c>
      <c r="G162" t="str">
        <f>HYPERLINK("https://ksn2.faa.gov/ajg/ajg-r/_layouts/userdisp.aspx?ID=9","Great Lakes")</f>
        <v>Great Lakes</v>
      </c>
      <c r="H162" t="s">
        <v>102</v>
      </c>
      <c r="I162" t="s">
        <v>33</v>
      </c>
      <c r="J162" t="s">
        <v>103</v>
      </c>
      <c r="K162" t="str">
        <f>HYPERLINK("https://ksn2.faa.gov/ajg/ajg-r/_layouts/userdisp.aspx?ID=9","Great Lakes Regional Human Resource Services Division")</f>
        <v>Great Lakes Regional Human Resource Services Division</v>
      </c>
      <c r="L162" t="s">
        <v>17</v>
      </c>
      <c r="N162" t="str" cm="1">
        <f t="array" ref="N162">_xlfn.IFS(D162=4,"D",D162=5,"E",D162=6,"F",D162=7,"G",D162=8,"H", D162=9, "I", D162=10, "J", D162=11, "K", D162=12, "L")</f>
        <v>J</v>
      </c>
      <c r="O162" t="str" cm="1">
        <f t="array" ref="O162">_xlfn.IFS(Table1[[#This Row],[FacilityType]]="Approach control", "2", Table1[[#This Row],[FacilityType]]="Tower and Approach Control", "3", Table1[[#This Row],[FacilityType]]="Combined Control Facility", "6", Table1[[#This Row],[FacilityType]]="Tower", "7", Table1[[#This Row],[FacilityType]]="Enroute Center", "8")</f>
        <v>2</v>
      </c>
      <c r="P162" t="str" cm="1">
        <f t="array" ref="P16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63" spans="1:16" x14ac:dyDescent="0.25">
      <c r="A163" t="s">
        <v>272</v>
      </c>
      <c r="B163" t="s">
        <v>600</v>
      </c>
      <c r="C163" t="s">
        <v>28</v>
      </c>
      <c r="D163" s="1">
        <v>7</v>
      </c>
      <c r="E163" s="1" t="s">
        <v>893</v>
      </c>
      <c r="F163" s="1" t="s">
        <v>759</v>
      </c>
      <c r="G163" t="str">
        <f>HYPERLINK("https://ksn2.faa.gov/ajg/ajg-r/_layouts/userdisp.aspx?ID=5","Southwest")</f>
        <v>Southwest</v>
      </c>
      <c r="H163" t="s">
        <v>32</v>
      </c>
      <c r="I163" t="s">
        <v>33</v>
      </c>
      <c r="J163" t="s">
        <v>34</v>
      </c>
      <c r="K163" t="str">
        <f>HYPERLINK("https://ksn2.faa.gov/ajg/ajg-r/_layouts/userdisp.aspx?ID=5","Southwest Regional Human Resource Services Division")</f>
        <v>Southwest Regional Human Resource Services Division</v>
      </c>
      <c r="L163" t="s">
        <v>42</v>
      </c>
      <c r="N163" t="str" cm="1">
        <f t="array" ref="N163">_xlfn.IFS(D163=4,"D",D163=5,"E",D163=6,"F",D163=7,"G",D163=8,"H", D163=9, "I", D163=10, "J", D163=11, "K", D163=12, "L")</f>
        <v>G</v>
      </c>
      <c r="O163" t="str" cm="1">
        <f t="array" ref="O163">_xlfn.IFS(Table1[[#This Row],[FacilityType]]="Approach control", "2", Table1[[#This Row],[FacilityType]]="Tower and Approach Control", "3", Table1[[#This Row],[FacilityType]]="Combined Control Facility", "6", Table1[[#This Row],[FacilityType]]="Tower", "7", Table1[[#This Row],[FacilityType]]="Enroute Center", "8")</f>
        <v>3</v>
      </c>
      <c r="P163" t="str" cm="1">
        <f t="array" ref="P16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64" spans="1:16" x14ac:dyDescent="0.25">
      <c r="A164" t="s">
        <v>273</v>
      </c>
      <c r="B164" t="s">
        <v>601</v>
      </c>
      <c r="C164" t="s">
        <v>39</v>
      </c>
      <c r="D164" s="1">
        <v>4</v>
      </c>
      <c r="E164" s="1" t="s">
        <v>1047</v>
      </c>
      <c r="F164" s="1" t="s">
        <v>767</v>
      </c>
      <c r="G164" t="str">
        <f>HYPERLINK("https://ksn2.faa.gov/ajg/ajg-r/_layouts/userdisp.aspx?ID=9","Great Lakes")</f>
        <v>Great Lakes</v>
      </c>
      <c r="H164" t="s">
        <v>51</v>
      </c>
      <c r="I164" t="s">
        <v>33</v>
      </c>
      <c r="J164" t="s">
        <v>52</v>
      </c>
      <c r="K164" t="str">
        <f>HYPERLINK("https://ksn2.faa.gov/ajg/ajg-r/_layouts/userdisp.aspx?ID=9","Great Lakes Regional Human Resource Services Division")</f>
        <v>Great Lakes Regional Human Resource Services Division</v>
      </c>
      <c r="L164" t="s">
        <v>85</v>
      </c>
      <c r="N164" t="str" cm="1">
        <f t="array" ref="N164">_xlfn.IFS(D164=4,"D",D164=5,"E",D164=6,"F",D164=7,"G",D164=8,"H", D164=9, "I", D164=10, "J", D164=11, "K", D164=12, "L")</f>
        <v>D</v>
      </c>
      <c r="O164" t="str" cm="1">
        <f t="array" ref="O164">_xlfn.IFS(Table1[[#This Row],[FacilityType]]="Approach control", "2", Table1[[#This Row],[FacilityType]]="Tower and Approach Control", "3", Table1[[#This Row],[FacilityType]]="Combined Control Facility", "6", Table1[[#This Row],[FacilityType]]="Tower", "7", Table1[[#This Row],[FacilityType]]="Enroute Center", "8")</f>
        <v>7</v>
      </c>
      <c r="P164" t="str" cm="1">
        <f t="array" ref="P16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65" spans="1:16" x14ac:dyDescent="0.25">
      <c r="A165" t="s">
        <v>274</v>
      </c>
      <c r="B165" t="s">
        <v>602</v>
      </c>
      <c r="C165" t="s">
        <v>28</v>
      </c>
      <c r="D165" s="1">
        <v>8</v>
      </c>
      <c r="E165" s="1" t="s">
        <v>146</v>
      </c>
      <c r="F165" s="1" t="s">
        <v>786</v>
      </c>
      <c r="G165" t="str">
        <f>HYPERLINK("https://ksn2.faa.gov/ajg/ajg-r/_layouts/userdisp.aspx?ID=6","Central")</f>
        <v>Central</v>
      </c>
      <c r="H165" t="s">
        <v>145</v>
      </c>
      <c r="I165" t="s">
        <v>33</v>
      </c>
      <c r="J165" t="s">
        <v>146</v>
      </c>
      <c r="K165" t="str">
        <f>HYPERLINK("https://ksn2.faa.gov/ajg/ajg-r/_layouts/userdisp.aspx?ID=6","Central Regional Human Resource Services Division")</f>
        <v>Central Regional Human Resource Services Division</v>
      </c>
      <c r="L165" t="s">
        <v>17</v>
      </c>
      <c r="N165" t="str" cm="1">
        <f t="array" ref="N165">_xlfn.IFS(D165=4,"D",D165=5,"E",D165=6,"F",D165=7,"G",D165=8,"H", D165=9, "I", D165=10, "J", D165=11, "K", D165=12, "L")</f>
        <v>H</v>
      </c>
      <c r="O165" t="str" cm="1">
        <f t="array" ref="O165">_xlfn.IFS(Table1[[#This Row],[FacilityType]]="Approach control", "2", Table1[[#This Row],[FacilityType]]="Tower and Approach Control", "3", Table1[[#This Row],[FacilityType]]="Combined Control Facility", "6", Table1[[#This Row],[FacilityType]]="Tower", "7", Table1[[#This Row],[FacilityType]]="Enroute Center", "8")</f>
        <v>3</v>
      </c>
      <c r="P165" t="str" cm="1">
        <f t="array" ref="P16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66" spans="1:16" x14ac:dyDescent="0.25">
      <c r="A166" t="s">
        <v>275</v>
      </c>
      <c r="B166" t="s">
        <v>603</v>
      </c>
      <c r="C166" t="s">
        <v>39</v>
      </c>
      <c r="D166" s="1">
        <v>9</v>
      </c>
      <c r="E166" s="1" t="s">
        <v>838</v>
      </c>
      <c r="F166" s="1" t="s">
        <v>776</v>
      </c>
      <c r="G166" t="str">
        <f>HYPERLINK("https://ksn2.faa.gov/ajg/ajg-r/_layouts/userdisp.aspx?ID=2","Southern")</f>
        <v>Southern</v>
      </c>
      <c r="H166" t="s">
        <v>121</v>
      </c>
      <c r="I166" t="s">
        <v>21</v>
      </c>
      <c r="J166" t="s">
        <v>122</v>
      </c>
      <c r="K166" t="str">
        <f>HYPERLINK("https://ksn2.faa.gov/ajg/ajg-r/_layouts/userdisp.aspx?ID=2","Southern Regional Human Resource Services Division")</f>
        <v>Southern Regional Human Resource Services Division</v>
      </c>
      <c r="L166" t="s">
        <v>17</v>
      </c>
      <c r="N166" t="str" cm="1">
        <f t="array" ref="N166">_xlfn.IFS(D166=4,"D",D166=5,"E",D166=6,"F",D166=7,"G",D166=8,"H", D166=9, "I", D166=10, "J", D166=11, "K", D166=12, "L")</f>
        <v>I</v>
      </c>
      <c r="O166" t="str" cm="1">
        <f t="array" ref="O166">_xlfn.IFS(Table1[[#This Row],[FacilityType]]="Approach control", "2", Table1[[#This Row],[FacilityType]]="Tower and Approach Control", "3", Table1[[#This Row],[FacilityType]]="Combined Control Facility", "6", Table1[[#This Row],[FacilityType]]="Tower", "7", Table1[[#This Row],[FacilityType]]="Enroute Center", "8")</f>
        <v>7</v>
      </c>
      <c r="P166" t="str" cm="1">
        <f t="array" ref="P16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67" spans="1:16" x14ac:dyDescent="0.25">
      <c r="A167" t="s">
        <v>276</v>
      </c>
      <c r="B167" t="s">
        <v>604</v>
      </c>
      <c r="C167" t="s">
        <v>28</v>
      </c>
      <c r="D167" s="1">
        <v>7</v>
      </c>
      <c r="E167" s="1" t="s">
        <v>949</v>
      </c>
      <c r="F167" s="1" t="s">
        <v>760</v>
      </c>
      <c r="G167" t="str">
        <f>HYPERLINK("https://ksn2.faa.gov/ajg/ajg-r/_layouts/userdisp.aspx?ID=4","Eastern")</f>
        <v>Eastern</v>
      </c>
      <c r="H167" t="s">
        <v>29</v>
      </c>
      <c r="I167" t="s">
        <v>21</v>
      </c>
      <c r="J167" t="s">
        <v>30</v>
      </c>
      <c r="K167" t="str">
        <f>HYPERLINK("https://ksn2.faa.gov/ajg/ajg-r/_layouts/userdisp.aspx?ID=4","Eastern Regional Human Resource Services Division")</f>
        <v>Eastern Regional Human Resource Services Division</v>
      </c>
      <c r="L167" t="s">
        <v>17</v>
      </c>
      <c r="N167" t="str" cm="1">
        <f t="array" ref="N167">_xlfn.IFS(D167=4,"D",D167=5,"E",D167=6,"F",D167=7,"G",D167=8,"H", D167=9, "I", D167=10, "J", D167=11, "K", D167=12, "L")</f>
        <v>G</v>
      </c>
      <c r="O167" t="str" cm="1">
        <f t="array" ref="O167">_xlfn.IFS(Table1[[#This Row],[FacilityType]]="Approach control", "2", Table1[[#This Row],[FacilityType]]="Tower and Approach Control", "3", Table1[[#This Row],[FacilityType]]="Combined Control Facility", "6", Table1[[#This Row],[FacilityType]]="Tower", "7", Table1[[#This Row],[FacilityType]]="Enroute Center", "8")</f>
        <v>3</v>
      </c>
      <c r="P167" t="str" cm="1">
        <f t="array" ref="P16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68" spans="1:16" x14ac:dyDescent="0.25">
      <c r="A168" t="s">
        <v>277</v>
      </c>
      <c r="B168" t="s">
        <v>605</v>
      </c>
      <c r="C168" t="s">
        <v>39</v>
      </c>
      <c r="D168" s="1">
        <v>8</v>
      </c>
      <c r="E168" s="1" t="s">
        <v>58</v>
      </c>
      <c r="F168" s="1" t="s">
        <v>769</v>
      </c>
      <c r="G168" t="str">
        <f>HYPERLINK("https://ksn2.faa.gov/ajg/ajg-r/_layouts/userdisp.aspx?ID=9","Great Lakes")</f>
        <v>Great Lakes</v>
      </c>
      <c r="H168" t="s">
        <v>57</v>
      </c>
      <c r="I168" t="s">
        <v>33</v>
      </c>
      <c r="J168" t="s">
        <v>58</v>
      </c>
      <c r="K168" t="str">
        <f>HYPERLINK("https://ksn2.faa.gov/ajg/ajg-r/_layouts/userdisp.aspx?ID=9","Great Lakes Regional Human Resource Services Division")</f>
        <v>Great Lakes Regional Human Resource Services Division</v>
      </c>
      <c r="L168" t="s">
        <v>17</v>
      </c>
      <c r="N168" t="str" cm="1">
        <f t="array" ref="N168">_xlfn.IFS(D168=4,"D",D168=5,"E",D168=6,"F",D168=7,"G",D168=8,"H", D168=9, "I", D168=10, "J", D168=11, "K", D168=12, "L")</f>
        <v>H</v>
      </c>
      <c r="O168" t="str" cm="1">
        <f t="array" ref="O168">_xlfn.IFS(Table1[[#This Row],[FacilityType]]="Approach control", "2", Table1[[#This Row],[FacilityType]]="Tower and Approach Control", "3", Table1[[#This Row],[FacilityType]]="Combined Control Facility", "6", Table1[[#This Row],[FacilityType]]="Tower", "7", Table1[[#This Row],[FacilityType]]="Enroute Center", "8")</f>
        <v>7</v>
      </c>
      <c r="P168" t="str" cm="1">
        <f t="array" ref="P16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69" spans="1:16" x14ac:dyDescent="0.25">
      <c r="A169" t="s">
        <v>278</v>
      </c>
      <c r="B169" t="s">
        <v>606</v>
      </c>
      <c r="C169" t="s">
        <v>39</v>
      </c>
      <c r="D169" s="1">
        <v>8</v>
      </c>
      <c r="E169" s="1" t="s">
        <v>107</v>
      </c>
      <c r="F169" s="1" t="s">
        <v>784</v>
      </c>
      <c r="G169" t="str">
        <f>HYPERLINK("https://ksn2.faa.gov/ajg/ajg-r/_layouts/userdisp.aspx?ID=5","Southwest")</f>
        <v>Southwest</v>
      </c>
      <c r="H169" t="s">
        <v>102</v>
      </c>
      <c r="I169" t="s">
        <v>21</v>
      </c>
      <c r="J169" t="s">
        <v>107</v>
      </c>
      <c r="K169" t="str">
        <f>HYPERLINK("https://ksn2.faa.gov/ajg/ajg-r/_layouts/userdisp.aspx?ID=5","Southwest Regional Human Resource Services Division")</f>
        <v>Southwest Regional Human Resource Services Division</v>
      </c>
      <c r="L169" t="s">
        <v>17</v>
      </c>
      <c r="N169" t="str" cm="1">
        <f t="array" ref="N169">_xlfn.IFS(D169=4,"D",D169=5,"E",D169=6,"F",D169=7,"G",D169=8,"H", D169=9, "I", D169=10, "J", D169=11, "K", D169=12, "L")</f>
        <v>H</v>
      </c>
      <c r="O169" t="str" cm="1">
        <f t="array" ref="O169">_xlfn.IFS(Table1[[#This Row],[FacilityType]]="Approach control", "2", Table1[[#This Row],[FacilityType]]="Tower and Approach Control", "3", Table1[[#This Row],[FacilityType]]="Combined Control Facility", "6", Table1[[#This Row],[FacilityType]]="Tower", "7", Table1[[#This Row],[FacilityType]]="Enroute Center", "8")</f>
        <v>7</v>
      </c>
      <c r="P169" t="str" cm="1">
        <f t="array" ref="P16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70" spans="1:16" x14ac:dyDescent="0.25">
      <c r="A170" t="s">
        <v>279</v>
      </c>
      <c r="B170" t="s">
        <v>607</v>
      </c>
      <c r="C170" t="s">
        <v>39</v>
      </c>
      <c r="D170" s="1">
        <v>4</v>
      </c>
      <c r="E170" s="1" t="s">
        <v>1001</v>
      </c>
      <c r="F170" s="1" t="s">
        <v>772</v>
      </c>
      <c r="G170" t="str">
        <f>HYPERLINK("https://ksn2.faa.gov/ajg/ajg-r/_layouts/userdisp.aspx?ID=9","Great Lakes")</f>
        <v>Great Lakes</v>
      </c>
      <c r="H170" t="s">
        <v>51</v>
      </c>
      <c r="I170" t="s">
        <v>33</v>
      </c>
      <c r="J170" t="s">
        <v>52</v>
      </c>
      <c r="K170" t="str">
        <f>HYPERLINK("https://ksn2.faa.gov/ajg/ajg-r/_layouts/userdisp.aspx?ID=9","Great Lakes Regional Human Resource Services Division")</f>
        <v>Great Lakes Regional Human Resource Services Division</v>
      </c>
      <c r="L170" t="s">
        <v>85</v>
      </c>
      <c r="N170" t="str" cm="1">
        <f t="array" ref="N170">_xlfn.IFS(D170=4,"D",D170=5,"E",D170=6,"F",D170=7,"G",D170=8,"H", D170=9, "I", D170=10, "J", D170=11, "K", D170=12, "L")</f>
        <v>D</v>
      </c>
      <c r="O170" t="str" cm="1">
        <f t="array" ref="O170">_xlfn.IFS(Table1[[#This Row],[FacilityType]]="Approach control", "2", Table1[[#This Row],[FacilityType]]="Tower and Approach Control", "3", Table1[[#This Row],[FacilityType]]="Combined Control Facility", "6", Table1[[#This Row],[FacilityType]]="Tower", "7", Table1[[#This Row],[FacilityType]]="Enroute Center", "8")</f>
        <v>7</v>
      </c>
      <c r="P170" t="str" cm="1">
        <f t="array" ref="P17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1" spans="1:16" x14ac:dyDescent="0.25">
      <c r="A171" t="s">
        <v>280</v>
      </c>
      <c r="B171" t="s">
        <v>608</v>
      </c>
      <c r="C171" t="s">
        <v>28</v>
      </c>
      <c r="D171" s="1">
        <v>7</v>
      </c>
      <c r="E171" s="1" t="s">
        <v>950</v>
      </c>
      <c r="F171" s="1" t="s">
        <v>794</v>
      </c>
      <c r="G171" t="str">
        <f>HYPERLINK("https://ksn2.faa.gov/ajg/ajg-r/_layouts/userdisp.aspx?ID=2","Southern")</f>
        <v>Southern</v>
      </c>
      <c r="H171" t="s">
        <v>20</v>
      </c>
      <c r="I171" t="s">
        <v>21</v>
      </c>
      <c r="J171" t="s">
        <v>22</v>
      </c>
      <c r="K171" t="str">
        <f>HYPERLINK("https://ksn2.faa.gov/ajg/ajg-r/_layouts/userdisp.aspx?ID=2","Southern Regional Human Resource Services Division")</f>
        <v>Southern Regional Human Resource Services Division</v>
      </c>
      <c r="L171" t="s">
        <v>85</v>
      </c>
      <c r="N171" t="str" cm="1">
        <f t="array" ref="N171">_xlfn.IFS(D171=4,"D",D171=5,"E",D171=6,"F",D171=7,"G",D171=8,"H", D171=9, "I", D171=10, "J", D171=11, "K", D171=12, "L")</f>
        <v>G</v>
      </c>
      <c r="O171" t="str" cm="1">
        <f t="array" ref="O171">_xlfn.IFS(Table1[[#This Row],[FacilityType]]="Approach control", "2", Table1[[#This Row],[FacilityType]]="Tower and Approach Control", "3", Table1[[#This Row],[FacilityType]]="Combined Control Facility", "6", Table1[[#This Row],[FacilityType]]="Tower", "7", Table1[[#This Row],[FacilityType]]="Enroute Center", "8")</f>
        <v>3</v>
      </c>
      <c r="P171" t="str" cm="1">
        <f t="array" ref="P17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72" spans="1:16" x14ac:dyDescent="0.25">
      <c r="A172" t="s">
        <v>281</v>
      </c>
      <c r="B172" t="s">
        <v>609</v>
      </c>
      <c r="C172" t="s">
        <v>39</v>
      </c>
      <c r="D172" s="1">
        <v>4</v>
      </c>
      <c r="E172" s="1" t="s">
        <v>1002</v>
      </c>
      <c r="F172" s="1" t="s">
        <v>785</v>
      </c>
      <c r="G172" t="str">
        <f>HYPERLINK("https://ksn2.faa.gov/ajg/ajg-r/_layouts/userdisp.aspx?ID=3","New England")</f>
        <v>New England</v>
      </c>
      <c r="H172" t="s">
        <v>25</v>
      </c>
      <c r="I172" t="s">
        <v>21</v>
      </c>
      <c r="J172" t="s">
        <v>26</v>
      </c>
      <c r="K172" t="str">
        <f>HYPERLINK("https://ksn2.faa.gov/ajg/ajg-r/_layouts/userdisp.aspx?ID=3","New England Regional Human Resource Services Division")</f>
        <v>New England Regional Human Resource Services Division</v>
      </c>
      <c r="L172" t="s">
        <v>17</v>
      </c>
      <c r="N172" t="str" cm="1">
        <f t="array" ref="N172">_xlfn.IFS(D172=4,"D",D172=5,"E",D172=6,"F",D172=7,"G",D172=8,"H", D172=9, "I", D172=10, "J", D172=11, "K", D172=12, "L")</f>
        <v>D</v>
      </c>
      <c r="O172" t="str" cm="1">
        <f t="array" ref="O172">_xlfn.IFS(Table1[[#This Row],[FacilityType]]="Approach control", "2", Table1[[#This Row],[FacilityType]]="Tower and Approach Control", "3", Table1[[#This Row],[FacilityType]]="Combined Control Facility", "6", Table1[[#This Row],[FacilityType]]="Tower", "7", Table1[[#This Row],[FacilityType]]="Enroute Center", "8")</f>
        <v>7</v>
      </c>
      <c r="P172" t="str" cm="1">
        <f t="array" ref="P17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173" spans="1:16" x14ac:dyDescent="0.25">
      <c r="A173" t="s">
        <v>282</v>
      </c>
      <c r="B173" t="s">
        <v>610</v>
      </c>
      <c r="C173" t="s">
        <v>28</v>
      </c>
      <c r="D173" s="1">
        <v>12</v>
      </c>
      <c r="E173" s="1" t="s">
        <v>193</v>
      </c>
      <c r="F173" s="1" t="s">
        <v>776</v>
      </c>
      <c r="G173" t="str">
        <f>HYPERLINK("https://ksn2.faa.gov/ajg/ajg-r/_layouts/userdisp.aspx?ID=2","Southern")</f>
        <v>Southern</v>
      </c>
      <c r="H173" t="s">
        <v>192</v>
      </c>
      <c r="I173" t="s">
        <v>21</v>
      </c>
      <c r="J173" t="s">
        <v>193</v>
      </c>
      <c r="K173" t="str">
        <f>HYPERLINK("https://ksn2.faa.gov/ajg/ajg-r/_layouts/userdisp.aspx?ID=2","Southern Regional Human Resource Services Division")</f>
        <v>Southern Regional Human Resource Services Division</v>
      </c>
      <c r="L173" t="s">
        <v>17</v>
      </c>
      <c r="N173" t="str" cm="1">
        <f t="array" ref="N173">_xlfn.IFS(D173=4,"D",D173=5,"E",D173=6,"F",D173=7,"G",D173=8,"H", D173=9, "I", D173=10, "J", D173=11, "K", D173=12, "L")</f>
        <v>L</v>
      </c>
      <c r="O173" t="str" cm="1">
        <f t="array" ref="O173">_xlfn.IFS(Table1[[#This Row],[FacilityType]]="Approach control", "2", Table1[[#This Row],[FacilityType]]="Tower and Approach Control", "3", Table1[[#This Row],[FacilityType]]="Combined Control Facility", "6", Table1[[#This Row],[FacilityType]]="Tower", "7", Table1[[#This Row],[FacilityType]]="Enroute Center", "8")</f>
        <v>3</v>
      </c>
      <c r="P173" t="str" cm="1">
        <f t="array" ref="P17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74" spans="1:16" x14ac:dyDescent="0.25">
      <c r="A174" t="s">
        <v>283</v>
      </c>
      <c r="B174" t="s">
        <v>611</v>
      </c>
      <c r="C174" t="s">
        <v>39</v>
      </c>
      <c r="D174" s="1">
        <v>4</v>
      </c>
      <c r="E174" s="1" t="s">
        <v>1003</v>
      </c>
      <c r="F174" s="1" t="s">
        <v>775</v>
      </c>
      <c r="G174" t="str">
        <f>HYPERLINK("https://ksn2.faa.gov/ajg/ajg-r/_layouts/userdisp.aspx?ID=9","Great Lakes")</f>
        <v>Great Lakes</v>
      </c>
      <c r="H174" t="s">
        <v>102</v>
      </c>
      <c r="I174" t="s">
        <v>33</v>
      </c>
      <c r="J174" t="s">
        <v>103</v>
      </c>
      <c r="K174" t="str">
        <f>HYPERLINK("https://ksn2.faa.gov/ajg/ajg-r/_layouts/userdisp.aspx?ID=9","Great Lakes Regional Human Resource Services Division")</f>
        <v>Great Lakes Regional Human Resource Services Division</v>
      </c>
      <c r="L174" t="s">
        <v>76</v>
      </c>
      <c r="N174" t="str" cm="1">
        <f t="array" ref="N174">_xlfn.IFS(D174=4,"D",D174=5,"E",D174=6,"F",D174=7,"G",D174=8,"H", D174=9, "I", D174=10, "J", D174=11, "K", D174=12, "L")</f>
        <v>D</v>
      </c>
      <c r="O174" t="str" cm="1">
        <f t="array" ref="O174">_xlfn.IFS(Table1[[#This Row],[FacilityType]]="Approach control", "2", Table1[[#This Row],[FacilityType]]="Tower and Approach Control", "3", Table1[[#This Row],[FacilityType]]="Combined Control Facility", "6", Table1[[#This Row],[FacilityType]]="Tower", "7", Table1[[#This Row],[FacilityType]]="Enroute Center", "8")</f>
        <v>7</v>
      </c>
      <c r="P174" t="str" cm="1">
        <f t="array" ref="P17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5" spans="1:16" x14ac:dyDescent="0.25">
      <c r="A175" t="s">
        <v>284</v>
      </c>
      <c r="B175" t="s">
        <v>602</v>
      </c>
      <c r="C175" t="s">
        <v>39</v>
      </c>
      <c r="D175" s="1">
        <v>5</v>
      </c>
      <c r="E175" s="1" t="s">
        <v>146</v>
      </c>
      <c r="F175" s="1" t="s">
        <v>786</v>
      </c>
      <c r="G175" t="str">
        <f>HYPERLINK("https://ksn2.faa.gov/ajg/ajg-r/_layouts/userdisp.aspx?ID=6","Central")</f>
        <v>Central</v>
      </c>
      <c r="H175" t="s">
        <v>145</v>
      </c>
      <c r="I175" t="s">
        <v>33</v>
      </c>
      <c r="J175" t="s">
        <v>146</v>
      </c>
      <c r="K175" t="str">
        <f>HYPERLINK("https://ksn2.faa.gov/ajg/ajg-r/_layouts/userdisp.aspx?ID=6","Central Regional Human Resource Services Division")</f>
        <v>Central Regional Human Resource Services Division</v>
      </c>
      <c r="L175" t="s">
        <v>17</v>
      </c>
      <c r="N175" t="str" cm="1">
        <f t="array" ref="N175">_xlfn.IFS(D175=4,"D",D175=5,"E",D175=6,"F",D175=7,"G",D175=8,"H", D175=9, "I", D175=10, "J", D175=11, "K", D175=12, "L")</f>
        <v>E</v>
      </c>
      <c r="O175" t="str" cm="1">
        <f t="array" ref="O175">_xlfn.IFS(Table1[[#This Row],[FacilityType]]="Approach control", "2", Table1[[#This Row],[FacilityType]]="Tower and Approach Control", "3", Table1[[#This Row],[FacilityType]]="Combined Control Facility", "6", Table1[[#This Row],[FacilityType]]="Tower", "7", Table1[[#This Row],[FacilityType]]="Enroute Center", "8")</f>
        <v>7</v>
      </c>
      <c r="P175" t="str" cm="1">
        <f t="array" ref="P17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76" spans="1:16" x14ac:dyDescent="0.25">
      <c r="A176" t="s">
        <v>285</v>
      </c>
      <c r="B176" t="s">
        <v>612</v>
      </c>
      <c r="C176" t="s">
        <v>28</v>
      </c>
      <c r="D176" s="1">
        <v>8</v>
      </c>
      <c r="E176" s="1" t="s">
        <v>894</v>
      </c>
      <c r="F176" s="1" t="s">
        <v>802</v>
      </c>
      <c r="G176" t="str">
        <f>HYPERLINK("https://ksn2.faa.gov/ajg/ajg-r/_layouts/userdisp.aspx?ID=9","Great Lakes")</f>
        <v>Great Lakes</v>
      </c>
      <c r="H176" t="s">
        <v>57</v>
      </c>
      <c r="I176" t="s">
        <v>33</v>
      </c>
      <c r="J176" t="s">
        <v>58</v>
      </c>
      <c r="K176" t="str">
        <f>HYPERLINK("https://ksn2.faa.gov/ajg/ajg-r/_layouts/userdisp.aspx?ID=9","Great Lakes Regional Human Resource Services Division")</f>
        <v>Great Lakes Regional Human Resource Services Division</v>
      </c>
      <c r="L176" t="s">
        <v>17</v>
      </c>
      <c r="N176" t="str" cm="1">
        <f t="array" ref="N176">_xlfn.IFS(D176=4,"D",D176=5,"E",D176=6,"F",D176=7,"G",D176=8,"H", D176=9, "I", D176=10, "J", D176=11, "K", D176=12, "L")</f>
        <v>H</v>
      </c>
      <c r="O176" t="str" cm="1">
        <f t="array" ref="O176">_xlfn.IFS(Table1[[#This Row],[FacilityType]]="Approach control", "2", Table1[[#This Row],[FacilityType]]="Tower and Approach Control", "3", Table1[[#This Row],[FacilityType]]="Combined Control Facility", "6", Table1[[#This Row],[FacilityType]]="Tower", "7", Table1[[#This Row],[FacilityType]]="Enroute Center", "8")</f>
        <v>3</v>
      </c>
      <c r="P176" t="str" cm="1">
        <f t="array" ref="P17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7" spans="1:16" x14ac:dyDescent="0.25">
      <c r="A177" t="s">
        <v>286</v>
      </c>
      <c r="B177" t="s">
        <v>613</v>
      </c>
      <c r="C177" t="s">
        <v>39</v>
      </c>
      <c r="D177" s="1">
        <v>4</v>
      </c>
      <c r="E177" s="1" t="s">
        <v>1004</v>
      </c>
      <c r="F177" s="1" t="s">
        <v>767</v>
      </c>
      <c r="G177" t="str">
        <f>HYPERLINK("https://ksn2.faa.gov/ajg/ajg-r/_layouts/userdisp.aspx?ID=9","Great Lakes")</f>
        <v>Great Lakes</v>
      </c>
      <c r="H177" t="s">
        <v>57</v>
      </c>
      <c r="I177" t="s">
        <v>33</v>
      </c>
      <c r="J177" t="s">
        <v>58</v>
      </c>
      <c r="K177" t="str">
        <f>HYPERLINK("https://ksn2.faa.gov/ajg/ajg-r/_layouts/userdisp.aspx?ID=9","Great Lakes Regional Human Resource Services Division")</f>
        <v>Great Lakes Regional Human Resource Services Division</v>
      </c>
      <c r="L177" t="s">
        <v>85</v>
      </c>
      <c r="N177" t="str" cm="1">
        <f t="array" ref="N177">_xlfn.IFS(D177=4,"D",D177=5,"E",D177=6,"F",D177=7,"G",D177=8,"H", D177=9, "I", D177=10, "J", D177=11, "K", D177=12, "L")</f>
        <v>D</v>
      </c>
      <c r="O177" t="str" cm="1">
        <f t="array" ref="O177">_xlfn.IFS(Table1[[#This Row],[FacilityType]]="Approach control", "2", Table1[[#This Row],[FacilityType]]="Tower and Approach Control", "3", Table1[[#This Row],[FacilityType]]="Combined Control Facility", "6", Table1[[#This Row],[FacilityType]]="Tower", "7", Table1[[#This Row],[FacilityType]]="Enroute Center", "8")</f>
        <v>7</v>
      </c>
      <c r="P177" t="str" cm="1">
        <f t="array" ref="P17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8" spans="1:16" x14ac:dyDescent="0.25">
      <c r="A178" t="s">
        <v>287</v>
      </c>
      <c r="B178" t="s">
        <v>614</v>
      </c>
      <c r="C178" t="s">
        <v>28</v>
      </c>
      <c r="D178" s="1">
        <v>5</v>
      </c>
      <c r="E178" s="1" t="s">
        <v>951</v>
      </c>
      <c r="F178" s="1" t="s">
        <v>769</v>
      </c>
      <c r="G178" t="str">
        <f>HYPERLINK("https://ksn2.faa.gov/ajg/ajg-r/_layouts/userdisp.aspx?ID=9","Great Lakes")</f>
        <v>Great Lakes</v>
      </c>
      <c r="H178" t="s">
        <v>57</v>
      </c>
      <c r="I178" t="s">
        <v>33</v>
      </c>
      <c r="J178" t="s">
        <v>58</v>
      </c>
      <c r="K178" t="str">
        <f>HYPERLINK("https://ksn2.faa.gov/ajg/ajg-r/_layouts/userdisp.aspx?ID=9","Great Lakes Regional Human Resource Services Division")</f>
        <v>Great Lakes Regional Human Resource Services Division</v>
      </c>
      <c r="L178" t="s">
        <v>260</v>
      </c>
      <c r="N178" t="str" cm="1">
        <f t="array" ref="N178">_xlfn.IFS(D178=4,"D",D178=5,"E",D178=6,"F",D178=7,"G",D178=8,"H", D178=9, "I", D178=10, "J", D178=11, "K", D178=12, "L")</f>
        <v>E</v>
      </c>
      <c r="O178" t="str" cm="1">
        <f t="array" ref="O178">_xlfn.IFS(Table1[[#This Row],[FacilityType]]="Approach control", "2", Table1[[#This Row],[FacilityType]]="Tower and Approach Control", "3", Table1[[#This Row],[FacilityType]]="Combined Control Facility", "6", Table1[[#This Row],[FacilityType]]="Tower", "7", Table1[[#This Row],[FacilityType]]="Enroute Center", "8")</f>
        <v>3</v>
      </c>
      <c r="P178" t="str" cm="1">
        <f t="array" ref="P17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79" spans="1:16" x14ac:dyDescent="0.25">
      <c r="A179" t="s">
        <v>288</v>
      </c>
      <c r="B179" t="s">
        <v>615</v>
      </c>
      <c r="C179" t="s">
        <v>28</v>
      </c>
      <c r="D179" s="1">
        <v>5</v>
      </c>
      <c r="E179" s="1" t="s">
        <v>895</v>
      </c>
      <c r="F179" s="1" t="s">
        <v>755</v>
      </c>
      <c r="G179" t="str">
        <f>HYPERLINK("https://ksn2.faa.gov/ajg/ajg-r/_layouts/userdisp.aspx?ID=5","Southwest")</f>
        <v>Southwest</v>
      </c>
      <c r="H179" t="s">
        <v>32</v>
      </c>
      <c r="I179" t="s">
        <v>33</v>
      </c>
      <c r="J179" t="s">
        <v>34</v>
      </c>
      <c r="K179" t="str">
        <f>HYPERLINK("https://ksn2.faa.gov/ajg/ajg-r/_layouts/userdisp.aspx?ID=5","Southwest Regional Human Resource Services Division")</f>
        <v>Southwest Regional Human Resource Services Division</v>
      </c>
      <c r="L179" t="s">
        <v>47</v>
      </c>
      <c r="N179" t="str" cm="1">
        <f t="array" ref="N179">_xlfn.IFS(D179=4,"D",D179=5,"E",D179=6,"F",D179=7,"G",D179=8,"H", D179=9, "I", D179=10, "J", D179=11, "K", D179=12, "L")</f>
        <v>E</v>
      </c>
      <c r="O179" t="str" cm="1">
        <f t="array" ref="O179">_xlfn.IFS(Table1[[#This Row],[FacilityType]]="Approach control", "2", Table1[[#This Row],[FacilityType]]="Tower and Approach Control", "3", Table1[[#This Row],[FacilityType]]="Combined Control Facility", "6", Table1[[#This Row],[FacilityType]]="Tower", "7", Table1[[#This Row],[FacilityType]]="Enroute Center", "8")</f>
        <v>3</v>
      </c>
      <c r="P179" t="str" cm="1">
        <f t="array" ref="P17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180" spans="1:16" x14ac:dyDescent="0.25">
      <c r="A180" t="s">
        <v>289</v>
      </c>
      <c r="B180" t="s">
        <v>616</v>
      </c>
      <c r="C180" t="s">
        <v>39</v>
      </c>
      <c r="D180" s="1">
        <v>5</v>
      </c>
      <c r="E180" s="1" t="s">
        <v>1005</v>
      </c>
      <c r="F180" s="1" t="s">
        <v>773</v>
      </c>
      <c r="G180" t="str">
        <f>HYPERLINK("https://ksn2.faa.gov/ajg/ajg-r/_layouts/userdisp.aspx?ID=4","Eastern")</f>
        <v>Eastern</v>
      </c>
      <c r="H180" t="s">
        <v>29</v>
      </c>
      <c r="I180" t="s">
        <v>21</v>
      </c>
      <c r="J180" t="s">
        <v>30</v>
      </c>
      <c r="K180" t="str">
        <f>HYPERLINK("https://ksn2.faa.gov/ajg/ajg-r/_layouts/userdisp.aspx?ID=4","Eastern Regional Human Resource Services Division")</f>
        <v>Eastern Regional Human Resource Services Division</v>
      </c>
      <c r="L180" t="s">
        <v>290</v>
      </c>
      <c r="N180" t="str" cm="1">
        <f t="array" ref="N180">_xlfn.IFS(D180=4,"D",D180=5,"E",D180=6,"F",D180=7,"G",D180=8,"H", D180=9, "I", D180=10, "J", D180=11, "K", D180=12, "L")</f>
        <v>E</v>
      </c>
      <c r="O180" t="str" cm="1">
        <f t="array" ref="O180">_xlfn.IFS(Table1[[#This Row],[FacilityType]]="Approach control", "2", Table1[[#This Row],[FacilityType]]="Tower and Approach Control", "3", Table1[[#This Row],[FacilityType]]="Combined Control Facility", "6", Table1[[#This Row],[FacilityType]]="Tower", "7", Table1[[#This Row],[FacilityType]]="Enroute Center", "8")</f>
        <v>7</v>
      </c>
      <c r="P180" t="str" cm="1">
        <f t="array" ref="P18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81" spans="1:16" x14ac:dyDescent="0.25">
      <c r="A181" t="s">
        <v>291</v>
      </c>
      <c r="B181" t="s">
        <v>617</v>
      </c>
      <c r="C181" t="s">
        <v>28</v>
      </c>
      <c r="D181" s="1">
        <v>8</v>
      </c>
      <c r="E181" s="1" t="s">
        <v>896</v>
      </c>
      <c r="F181" s="1" t="s">
        <v>794</v>
      </c>
      <c r="G181" t="str">
        <f>HYPERLINK("https://ksn2.faa.gov/ajg/ajg-r/_layouts/userdisp.aspx?ID=2","Southern")</f>
        <v>Southern</v>
      </c>
      <c r="H181" t="s">
        <v>79</v>
      </c>
      <c r="I181" t="s">
        <v>33</v>
      </c>
      <c r="J181" t="s">
        <v>80</v>
      </c>
      <c r="K181" t="str">
        <f>HYPERLINK("https://ksn2.faa.gov/ajg/ajg-r/_layouts/userdisp.aspx?ID=2","Southern Regional Human Resource Services Division")</f>
        <v>Southern Regional Human Resource Services Division</v>
      </c>
      <c r="L181" t="s">
        <v>85</v>
      </c>
      <c r="N181" t="str" cm="1">
        <f t="array" ref="N181">_xlfn.IFS(D181=4,"D",D181=5,"E",D181=6,"F",D181=7,"G",D181=8,"H", D181=9, "I", D181=10, "J", D181=11, "K", D181=12, "L")</f>
        <v>H</v>
      </c>
      <c r="O181" t="str" cm="1">
        <f t="array" ref="O181">_xlfn.IFS(Table1[[#This Row],[FacilityType]]="Approach control", "2", Table1[[#This Row],[FacilityType]]="Tower and Approach Control", "3", Table1[[#This Row],[FacilityType]]="Combined Control Facility", "6", Table1[[#This Row],[FacilityType]]="Tower", "7", Table1[[#This Row],[FacilityType]]="Enroute Center", "8")</f>
        <v>3</v>
      </c>
      <c r="P181" t="str" cm="1">
        <f t="array" ref="P18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82" spans="1:16" x14ac:dyDescent="0.25">
      <c r="A182" t="s">
        <v>292</v>
      </c>
      <c r="B182" t="s">
        <v>618</v>
      </c>
      <c r="C182" t="s">
        <v>39</v>
      </c>
      <c r="D182" s="1">
        <v>6</v>
      </c>
      <c r="E182" s="1" t="s">
        <v>827</v>
      </c>
      <c r="F182" s="1" t="s">
        <v>763</v>
      </c>
      <c r="G182" t="s">
        <v>1223</v>
      </c>
      <c r="H182" t="s">
        <v>14</v>
      </c>
      <c r="I182" t="s">
        <v>15</v>
      </c>
      <c r="J182" t="s">
        <v>16</v>
      </c>
      <c r="K182" t="str">
        <f>HYPERLINK("https://ksn2.faa.gov/ajg/ajg-r/_layouts/userdisp.aspx?ID=7","Northwest Mountain Regional Human Resource Services Division")</f>
        <v>Northwest Mountain Regional Human Resource Services Division</v>
      </c>
      <c r="L182" t="s">
        <v>293</v>
      </c>
      <c r="N182" t="str" cm="1">
        <f t="array" ref="N182">_xlfn.IFS(D182=4,"D",D182=5,"E",D182=6,"F",D182=7,"G",D182=8,"H", D182=9, "I", D182=10, "J", D182=11, "K", D182=12, "L")</f>
        <v>F</v>
      </c>
      <c r="O182" t="str" cm="1">
        <f t="array" ref="O182">_xlfn.IFS(Table1[[#This Row],[FacilityType]]="Approach control", "2", Table1[[#This Row],[FacilityType]]="Tower and Approach Control", "3", Table1[[#This Row],[FacilityType]]="Combined Control Facility", "6", Table1[[#This Row],[FacilityType]]="Tower", "7", Table1[[#This Row],[FacilityType]]="Enroute Center", "8")</f>
        <v>7</v>
      </c>
      <c r="P182" t="str" cm="1">
        <f t="array" ref="P18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183" spans="1:16" x14ac:dyDescent="0.25">
      <c r="A183" t="s">
        <v>294</v>
      </c>
      <c r="B183" t="s">
        <v>619</v>
      </c>
      <c r="C183" t="s">
        <v>39</v>
      </c>
      <c r="D183" s="1">
        <v>5</v>
      </c>
      <c r="E183" s="1" t="s">
        <v>1006</v>
      </c>
      <c r="F183" s="1" t="s">
        <v>754</v>
      </c>
      <c r="G183" t="str">
        <f>HYPERLINK("https://ksn2.faa.gov/ajg/ajg-r/_layouts/userdisp.aspx?ID=8","Western Pacific")</f>
        <v>Western Pacific</v>
      </c>
      <c r="H183" t="s">
        <v>68</v>
      </c>
      <c r="I183" t="s">
        <v>15</v>
      </c>
      <c r="J183" t="s">
        <v>69</v>
      </c>
      <c r="K183" t="str">
        <f>HYPERLINK("https://ksn2.faa.gov/ajg/ajg-r/_layouts/userdisp.aspx?ID=8","Western Pacific Regional Human Resource Services Division")</f>
        <v>Western Pacific Regional Human Resource Services Division</v>
      </c>
      <c r="L183" t="s">
        <v>190</v>
      </c>
      <c r="N183" t="str" cm="1">
        <f t="array" ref="N183">_xlfn.IFS(D183=4,"D",D183=5,"E",D183=6,"F",D183=7,"G",D183=8,"H", D183=9, "I", D183=10, "J", D183=11, "K", D183=12, "L")</f>
        <v>E</v>
      </c>
      <c r="O183" t="str" cm="1">
        <f t="array" ref="O183">_xlfn.IFS(Table1[[#This Row],[FacilityType]]="Approach control", "2", Table1[[#This Row],[FacilityType]]="Tower and Approach Control", "3", Table1[[#This Row],[FacilityType]]="Combined Control Facility", "6", Table1[[#This Row],[FacilityType]]="Tower", "7", Table1[[#This Row],[FacilityType]]="Enroute Center", "8")</f>
        <v>7</v>
      </c>
      <c r="P183" t="str" cm="1">
        <f t="array" ref="P18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84" spans="1:16" x14ac:dyDescent="0.25">
      <c r="A184" t="s">
        <v>295</v>
      </c>
      <c r="B184" t="s">
        <v>620</v>
      </c>
      <c r="C184" t="s">
        <v>28</v>
      </c>
      <c r="D184" s="1">
        <v>7</v>
      </c>
      <c r="E184" s="1" t="s">
        <v>897</v>
      </c>
      <c r="F184" s="1" t="s">
        <v>802</v>
      </c>
      <c r="G184" t="str">
        <f>HYPERLINK("https://ksn2.faa.gov/ajg/ajg-r/_layouts/userdisp.aspx?ID=9","Great Lakes")</f>
        <v>Great Lakes</v>
      </c>
      <c r="H184" t="s">
        <v>57</v>
      </c>
      <c r="I184" t="s">
        <v>33</v>
      </c>
      <c r="J184" t="s">
        <v>58</v>
      </c>
      <c r="K184" t="str">
        <f>HYPERLINK("https://ksn2.faa.gov/ajg/ajg-r/_layouts/userdisp.aspx?ID=9","Great Lakes Regional Human Resource Services Division")</f>
        <v>Great Lakes Regional Human Resource Services Division</v>
      </c>
      <c r="L184" t="s">
        <v>85</v>
      </c>
      <c r="N184" t="str" cm="1">
        <f t="array" ref="N184">_xlfn.IFS(D184=4,"D",D184=5,"E",D184=6,"F",D184=7,"G",D184=8,"H", D184=9, "I", D184=10, "J", D184=11, "K", D184=12, "L")</f>
        <v>G</v>
      </c>
      <c r="O184" t="str" cm="1">
        <f t="array" ref="O184">_xlfn.IFS(Table1[[#This Row],[FacilityType]]="Approach control", "2", Table1[[#This Row],[FacilityType]]="Tower and Approach Control", "3", Table1[[#This Row],[FacilityType]]="Combined Control Facility", "6", Table1[[#This Row],[FacilityType]]="Tower", "7", Table1[[#This Row],[FacilityType]]="Enroute Center", "8")</f>
        <v>3</v>
      </c>
      <c r="P184" t="str" cm="1">
        <f t="array" ref="P18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85" spans="1:16" x14ac:dyDescent="0.25">
      <c r="A185" t="s">
        <v>296</v>
      </c>
      <c r="B185" t="s">
        <v>621</v>
      </c>
      <c r="C185" t="s">
        <v>39</v>
      </c>
      <c r="D185" s="1">
        <v>11</v>
      </c>
      <c r="E185" s="1" t="s">
        <v>103</v>
      </c>
      <c r="F185" s="1" t="s">
        <v>775</v>
      </c>
      <c r="G185" t="str">
        <f>HYPERLINK("https://ksn2.faa.gov/ajg/ajg-r/_layouts/userdisp.aspx?ID=9","Great Lakes")</f>
        <v>Great Lakes</v>
      </c>
      <c r="H185" t="s">
        <v>102</v>
      </c>
      <c r="I185" t="s">
        <v>33</v>
      </c>
      <c r="J185" t="s">
        <v>103</v>
      </c>
      <c r="K185" t="str">
        <f>HYPERLINK("https://ksn2.faa.gov/ajg/ajg-r/_layouts/userdisp.aspx?ID=9","Great Lakes Regional Human Resource Services Division")</f>
        <v>Great Lakes Regional Human Resource Services Division</v>
      </c>
      <c r="L185" t="s">
        <v>17</v>
      </c>
      <c r="N185" t="str" cm="1">
        <f t="array" ref="N185">_xlfn.IFS(D185=4,"D",D185=5,"E",D185=6,"F",D185=7,"G",D185=8,"H", D185=9, "I", D185=10, "J", D185=11, "K", D185=12, "L")</f>
        <v>K</v>
      </c>
      <c r="O185" t="str" cm="1">
        <f t="array" ref="O185">_xlfn.IFS(Table1[[#This Row],[FacilityType]]="Approach control", "2", Table1[[#This Row],[FacilityType]]="Tower and Approach Control", "3", Table1[[#This Row],[FacilityType]]="Combined Control Facility", "6", Table1[[#This Row],[FacilityType]]="Tower", "7", Table1[[#This Row],[FacilityType]]="Enroute Center", "8")</f>
        <v>7</v>
      </c>
      <c r="P185" t="str" cm="1">
        <f t="array" ref="P18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86" spans="1:16" x14ac:dyDescent="0.25">
      <c r="A186" t="s">
        <v>297</v>
      </c>
      <c r="B186" t="s">
        <v>622</v>
      </c>
      <c r="C186" t="s">
        <v>28</v>
      </c>
      <c r="D186" s="1">
        <v>9</v>
      </c>
      <c r="E186" s="1" t="s">
        <v>927</v>
      </c>
      <c r="F186" s="1" t="s">
        <v>755</v>
      </c>
      <c r="G186" t="str">
        <f>HYPERLINK("https://ksn2.faa.gov/ajg/ajg-r/_layouts/userdisp.aspx?ID=2","Southern")</f>
        <v>Southern</v>
      </c>
      <c r="H186" t="s">
        <v>79</v>
      </c>
      <c r="I186" t="s">
        <v>33</v>
      </c>
      <c r="J186" t="s">
        <v>80</v>
      </c>
      <c r="K186" t="str">
        <f>HYPERLINK("https://ksn2.faa.gov/ajg/ajg-r/_layouts/userdisp.aspx?ID=2","Southern Regional Human Resource Services Division")</f>
        <v>Southern Regional Human Resource Services Division</v>
      </c>
      <c r="L186" t="s">
        <v>17</v>
      </c>
      <c r="N186" t="str" cm="1">
        <f t="array" ref="N186">_xlfn.IFS(D186=4,"D",D186=5,"E",D186=6,"F",D186=7,"G",D186=8,"H", D186=9, "I", D186=10, "J", D186=11, "K", D186=12, "L")</f>
        <v>I</v>
      </c>
      <c r="O186" t="str" cm="1">
        <f t="array" ref="O186">_xlfn.IFS(Table1[[#This Row],[FacilityType]]="Approach control", "2", Table1[[#This Row],[FacilityType]]="Tower and Approach Control", "3", Table1[[#This Row],[FacilityType]]="Combined Control Facility", "6", Table1[[#This Row],[FacilityType]]="Tower", "7", Table1[[#This Row],[FacilityType]]="Enroute Center", "8")</f>
        <v>3</v>
      </c>
      <c r="P186" t="str" cm="1">
        <f t="array" ref="P18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87" spans="1:16" x14ac:dyDescent="0.25">
      <c r="A187" t="s">
        <v>298</v>
      </c>
      <c r="B187" t="s">
        <v>623</v>
      </c>
      <c r="C187" t="s">
        <v>28</v>
      </c>
      <c r="D187" s="1">
        <v>6</v>
      </c>
      <c r="E187" s="1" t="s">
        <v>952</v>
      </c>
      <c r="F187" s="1" t="s">
        <v>771</v>
      </c>
      <c r="G187" t="str">
        <f>HYPERLINK("https://ksn2.faa.gov/ajg/ajg-r/_layouts/userdisp.aspx?ID=7","Northwest Mountain")</f>
        <v>Northwest Mountain</v>
      </c>
      <c r="H187" t="s">
        <v>90</v>
      </c>
      <c r="I187" t="s">
        <v>15</v>
      </c>
      <c r="J187" t="s">
        <v>91</v>
      </c>
      <c r="K187" t="str">
        <f>HYPERLINK("https://ksn2.faa.gov/ajg/ajg-r/_layouts/userdisp.aspx?ID=7","Northwest Mountain Regional Human Resource Services Division")</f>
        <v>Northwest Mountain Regional Human Resource Services Division</v>
      </c>
      <c r="L187" t="s">
        <v>47</v>
      </c>
      <c r="N187" t="str" cm="1">
        <f t="array" ref="N187">_xlfn.IFS(D187=4,"D",D187=5,"E",D187=6,"F",D187=7,"G",D187=8,"H", D187=9, "I", D187=10, "J", D187=11, "K", D187=12, "L")</f>
        <v>F</v>
      </c>
      <c r="O187" t="str" cm="1">
        <f t="array" ref="O187">_xlfn.IFS(Table1[[#This Row],[FacilityType]]="Approach control", "2", Table1[[#This Row],[FacilityType]]="Tower and Approach Control", "3", Table1[[#This Row],[FacilityType]]="Combined Control Facility", "6", Table1[[#This Row],[FacilityType]]="Tower", "7", Table1[[#This Row],[FacilityType]]="Enroute Center", "8")</f>
        <v>3</v>
      </c>
      <c r="P187" t="str" cm="1">
        <f t="array" ref="P18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188" spans="1:16" x14ac:dyDescent="0.25">
      <c r="A188" t="s">
        <v>299</v>
      </c>
      <c r="B188" t="s">
        <v>608</v>
      </c>
      <c r="C188" t="s">
        <v>39</v>
      </c>
      <c r="D188" s="1">
        <v>9</v>
      </c>
      <c r="E188" s="1" t="s">
        <v>848</v>
      </c>
      <c r="F188" s="1" t="s">
        <v>754</v>
      </c>
      <c r="G188" t="str">
        <f>HYPERLINK("https://ksn2.faa.gov/ajg/ajg-r/_layouts/userdisp.aspx?ID=8","Western Pacific")</f>
        <v>Western Pacific</v>
      </c>
      <c r="H188" t="s">
        <v>93</v>
      </c>
      <c r="I188" t="s">
        <v>15</v>
      </c>
      <c r="J188" t="s">
        <v>94</v>
      </c>
      <c r="K188" t="str">
        <f>HYPERLINK("https://ksn2.faa.gov/ajg/ajg-r/_layouts/userdisp.aspx?ID=8","Western Pacific Regional Human Resource Services Division")</f>
        <v>Western Pacific Regional Human Resource Services Division</v>
      </c>
      <c r="L188" t="s">
        <v>190</v>
      </c>
      <c r="N188" t="str" cm="1">
        <f t="array" ref="N188">_xlfn.IFS(D188=4,"D",D188=5,"E",D188=6,"F",D188=7,"G",D188=8,"H", D188=9, "I", D188=10, "J", D188=11, "K", D188=12, "L")</f>
        <v>I</v>
      </c>
      <c r="O188" t="str" cm="1">
        <f t="array" ref="O188">_xlfn.IFS(Table1[[#This Row],[FacilityType]]="Approach control", "2", Table1[[#This Row],[FacilityType]]="Tower and Approach Control", "3", Table1[[#This Row],[FacilityType]]="Combined Control Facility", "6", Table1[[#This Row],[FacilityType]]="Tower", "7", Table1[[#This Row],[FacilityType]]="Enroute Center", "8")</f>
        <v>7</v>
      </c>
      <c r="P188" t="str" cm="1">
        <f t="array" ref="P18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89" spans="1:16" x14ac:dyDescent="0.25">
      <c r="A189" t="s">
        <v>300</v>
      </c>
      <c r="B189" t="s">
        <v>624</v>
      </c>
      <c r="C189" t="s">
        <v>28</v>
      </c>
      <c r="D189" s="1">
        <v>9</v>
      </c>
      <c r="E189" s="1" t="s">
        <v>928</v>
      </c>
      <c r="F189" s="1" t="s">
        <v>756</v>
      </c>
      <c r="G189" t="str">
        <f>HYPERLINK("https://ksn2.faa.gov/ajg/ajg-r/_layouts/userdisp.aspx?ID=2","Southern")</f>
        <v>Southern</v>
      </c>
      <c r="H189" t="s">
        <v>121</v>
      </c>
      <c r="I189" t="s">
        <v>21</v>
      </c>
      <c r="J189" t="s">
        <v>122</v>
      </c>
      <c r="K189" t="str">
        <f>HYPERLINK("https://ksn2.faa.gov/ajg/ajg-r/_layouts/userdisp.aspx?ID=2","Southern Regional Human Resource Services Division")</f>
        <v>Southern Regional Human Resource Services Division</v>
      </c>
      <c r="L189" t="s">
        <v>85</v>
      </c>
      <c r="N189" t="str" cm="1">
        <f t="array" ref="N189">_xlfn.IFS(D189=4,"D",D189=5,"E",D189=6,"F",D189=7,"G",D189=8,"H", D189=9, "I", D189=10, "J", D189=11, "K", D189=12, "L")</f>
        <v>I</v>
      </c>
      <c r="O189" t="str" cm="1">
        <f t="array" ref="O189">_xlfn.IFS(Table1[[#This Row],[FacilityType]]="Approach control", "2", Table1[[#This Row],[FacilityType]]="Tower and Approach Control", "3", Table1[[#This Row],[FacilityType]]="Combined Control Facility", "6", Table1[[#This Row],[FacilityType]]="Tower", "7", Table1[[#This Row],[FacilityType]]="Enroute Center", "8")</f>
        <v>3</v>
      </c>
      <c r="P189" t="str" cm="1">
        <f t="array" ref="P18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90" spans="1:16" x14ac:dyDescent="0.25">
      <c r="A190" t="s">
        <v>301</v>
      </c>
      <c r="B190" t="s">
        <v>302</v>
      </c>
      <c r="C190" t="s">
        <v>13</v>
      </c>
      <c r="D190" s="1">
        <v>12</v>
      </c>
      <c r="E190" s="1" t="s">
        <v>843</v>
      </c>
      <c r="F190" s="1" t="s">
        <v>777</v>
      </c>
      <c r="G190" t="str">
        <f>HYPERLINK("https://ksn2.faa.gov/ajg/ajg-r/_layouts/userdisp.aspx?ID=4","Eastern")</f>
        <v>Eastern</v>
      </c>
      <c r="H190" t="s">
        <v>29</v>
      </c>
      <c r="I190" t="s">
        <v>21</v>
      </c>
      <c r="J190" t="s">
        <v>30</v>
      </c>
      <c r="K190" t="str">
        <f>HYPERLINK("https://ksn2.faa.gov/ajg/ajg-r/_layouts/userdisp.aspx?ID=4","Eastern Regional Human Resource Services Division")</f>
        <v>Eastern Regional Human Resource Services Division</v>
      </c>
      <c r="L190" t="s">
        <v>17</v>
      </c>
      <c r="N190" t="str" cm="1">
        <f t="array" ref="N190">_xlfn.IFS(D190=4,"D",D190=5,"E",D190=6,"F",D190=7,"G",D190=8,"H", D190=9, "I", D190=10, "J", D190=11, "K", D190=12, "L")</f>
        <v>L</v>
      </c>
      <c r="O190" t="str" cm="1">
        <f t="array" ref="O190">_xlfn.IFS(Table1[[#This Row],[FacilityType]]="Approach control", "2", Table1[[#This Row],[FacilityType]]="Tower and Approach Control", "3", Table1[[#This Row],[FacilityType]]="Combined Control Facility", "6", Table1[[#This Row],[FacilityType]]="Tower", "7", Table1[[#This Row],[FacilityType]]="Enroute Center", "8")</f>
        <v>2</v>
      </c>
      <c r="P190" t="str" cm="1">
        <f t="array" ref="P19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191" spans="1:16" x14ac:dyDescent="0.25">
      <c r="A191" t="s">
        <v>303</v>
      </c>
      <c r="B191" t="s">
        <v>304</v>
      </c>
      <c r="C191" t="s">
        <v>13</v>
      </c>
      <c r="D191" s="1">
        <v>12</v>
      </c>
      <c r="E191" s="1" t="s">
        <v>844</v>
      </c>
      <c r="F191" s="1" t="s">
        <v>754</v>
      </c>
      <c r="G191" t="str">
        <f>HYPERLINK("https://ksn2.faa.gov/ajg/ajg-r/_layouts/userdisp.aspx?ID=8","Western Pacific")</f>
        <v>Western Pacific</v>
      </c>
      <c r="H191" t="s">
        <v>68</v>
      </c>
      <c r="I191" t="s">
        <v>15</v>
      </c>
      <c r="J191" t="s">
        <v>69</v>
      </c>
      <c r="K191" t="str">
        <f>HYPERLINK("https://ksn2.faa.gov/ajg/ajg-r/_layouts/userdisp.aspx?ID=8","Western Pacific Regional Human Resource Services Division")</f>
        <v>Western Pacific Regional Human Resource Services Division</v>
      </c>
      <c r="L191" t="s">
        <v>17</v>
      </c>
      <c r="N191" t="str" cm="1">
        <f t="array" ref="N191">_xlfn.IFS(D191=4,"D",D191=5,"E",D191=6,"F",D191=7,"G",D191=8,"H", D191=9, "I", D191=10, "J", D191=11, "K", D191=12, "L")</f>
        <v>L</v>
      </c>
      <c r="O191" t="str" cm="1">
        <f t="array" ref="O191">_xlfn.IFS(Table1[[#This Row],[FacilityType]]="Approach control", "2", Table1[[#This Row],[FacilityType]]="Tower and Approach Control", "3", Table1[[#This Row],[FacilityType]]="Combined Control Facility", "6", Table1[[#This Row],[FacilityType]]="Tower", "7", Table1[[#This Row],[FacilityType]]="Enroute Center", "8")</f>
        <v>2</v>
      </c>
      <c r="P191" t="str" cm="1">
        <f t="array" ref="P19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2" spans="1:16" x14ac:dyDescent="0.25">
      <c r="A192" t="s">
        <v>305</v>
      </c>
      <c r="B192" t="s">
        <v>625</v>
      </c>
      <c r="C192" t="s">
        <v>39</v>
      </c>
      <c r="D192" s="1">
        <v>5</v>
      </c>
      <c r="E192" s="1" t="s">
        <v>927</v>
      </c>
      <c r="F192" s="1" t="s">
        <v>755</v>
      </c>
      <c r="G192" t="str">
        <f>HYPERLINK("https://ksn2.faa.gov/ajg/ajg-r/_layouts/userdisp.aspx?ID=2","Southern")</f>
        <v>Southern</v>
      </c>
      <c r="H192" t="s">
        <v>79</v>
      </c>
      <c r="I192" t="s">
        <v>33</v>
      </c>
      <c r="J192" t="s">
        <v>80</v>
      </c>
      <c r="K192" t="str">
        <f>HYPERLINK("https://ksn2.faa.gov/ajg/ajg-r/_layouts/userdisp.aspx?ID=2","Southern Regional Human Resource Services Division")</f>
        <v>Southern Regional Human Resource Services Division</v>
      </c>
      <c r="L192" t="s">
        <v>306</v>
      </c>
      <c r="N192" t="str" cm="1">
        <f t="array" ref="N192">_xlfn.IFS(D192=4,"D",D192=5,"E",D192=6,"F",D192=7,"G",D192=8,"H", D192=9, "I", D192=10, "J", D192=11, "K", D192=12, "L")</f>
        <v>E</v>
      </c>
      <c r="O192" t="str" cm="1">
        <f t="array" ref="O192">_xlfn.IFS(Table1[[#This Row],[FacilityType]]="Approach control", "2", Table1[[#This Row],[FacilityType]]="Tower and Approach Control", "3", Table1[[#This Row],[FacilityType]]="Combined Control Facility", "6", Table1[[#This Row],[FacilityType]]="Tower", "7", Table1[[#This Row],[FacilityType]]="Enroute Center", "8")</f>
        <v>7</v>
      </c>
      <c r="P192" t="str" cm="1">
        <f t="array" ref="P19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193" spans="1:16" x14ac:dyDescent="0.25">
      <c r="A193" t="s">
        <v>307</v>
      </c>
      <c r="B193" t="s">
        <v>626</v>
      </c>
      <c r="C193" t="s">
        <v>39</v>
      </c>
      <c r="D193" s="1">
        <v>8</v>
      </c>
      <c r="E193" s="1" t="s">
        <v>69</v>
      </c>
      <c r="F193" s="1" t="s">
        <v>754</v>
      </c>
      <c r="G193" t="str">
        <f>HYPERLINK("https://ksn2.faa.gov/ajg/ajg-r/_layouts/userdisp.aspx?ID=8","Western Pacific")</f>
        <v>Western Pacific</v>
      </c>
      <c r="H193" t="s">
        <v>68</v>
      </c>
      <c r="I193" t="s">
        <v>15</v>
      </c>
      <c r="J193" t="s">
        <v>69</v>
      </c>
      <c r="K193" t="str">
        <f>HYPERLINK("https://ksn2.faa.gov/ajg/ajg-r/_layouts/userdisp.aspx?ID=8","Western Pacific Regional Human Resource Services Division")</f>
        <v>Western Pacific Regional Human Resource Services Division</v>
      </c>
      <c r="L193" t="s">
        <v>17</v>
      </c>
      <c r="N193" t="str" cm="1">
        <f t="array" ref="N193">_xlfn.IFS(D193=4,"D",D193=5,"E",D193=6,"F",D193=7,"G",D193=8,"H", D193=9, "I", D193=10, "J", D193=11, "K", D193=12, "L")</f>
        <v>H</v>
      </c>
      <c r="O193" t="str" cm="1">
        <f t="array" ref="O193">_xlfn.IFS(Table1[[#This Row],[FacilityType]]="Approach control", "2", Table1[[#This Row],[FacilityType]]="Tower and Approach Control", "3", Table1[[#This Row],[FacilityType]]="Combined Control Facility", "6", Table1[[#This Row],[FacilityType]]="Tower", "7", Table1[[#This Row],[FacilityType]]="Enroute Center", "8")</f>
        <v>7</v>
      </c>
      <c r="P193" t="str" cm="1">
        <f t="array" ref="P19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4" spans="1:16" x14ac:dyDescent="0.25">
      <c r="A194" t="s">
        <v>308</v>
      </c>
      <c r="B194" t="s">
        <v>627</v>
      </c>
      <c r="C194" t="s">
        <v>39</v>
      </c>
      <c r="D194" s="1">
        <v>7</v>
      </c>
      <c r="E194" s="1" t="s">
        <v>1048</v>
      </c>
      <c r="F194" s="1" t="s">
        <v>787</v>
      </c>
      <c r="G194" t="str">
        <f>HYPERLINK("https://ksn2.faa.gov/ajg/ajg-r/_layouts/userdisp.aspx?ID=8","Western Pacific")</f>
        <v>Western Pacific</v>
      </c>
      <c r="H194" t="s">
        <v>61</v>
      </c>
      <c r="I194" t="s">
        <v>15</v>
      </c>
      <c r="J194" t="s">
        <v>221</v>
      </c>
      <c r="K194" t="str">
        <f>HYPERLINK("https://ksn2.faa.gov/ajg/ajg-r/_layouts/userdisp.aspx?ID=8","Western Pacific Regional Human Resource Services Division")</f>
        <v>Western Pacific Regional Human Resource Services Division</v>
      </c>
      <c r="L194" t="s">
        <v>309</v>
      </c>
      <c r="N194" t="str" cm="1">
        <f t="array" ref="N194">_xlfn.IFS(D194=4,"D",D194=5,"E",D194=6,"F",D194=7,"G",D194=8,"H", D194=9, "I", D194=10, "J", D194=11, "K", D194=12, "L")</f>
        <v>G</v>
      </c>
      <c r="O194" t="str" cm="1">
        <f t="array" ref="O194">_xlfn.IFS(Table1[[#This Row],[FacilityType]]="Approach control", "2", Table1[[#This Row],[FacilityType]]="Tower and Approach Control", "3", Table1[[#This Row],[FacilityType]]="Combined Control Facility", "6", Table1[[#This Row],[FacilityType]]="Tower", "7", Table1[[#This Row],[FacilityType]]="Enroute Center", "8")</f>
        <v>7</v>
      </c>
      <c r="P194" t="str" cm="1">
        <f t="array" ref="P19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5" spans="1:16" x14ac:dyDescent="0.25">
      <c r="A195" t="s">
        <v>310</v>
      </c>
      <c r="B195" t="s">
        <v>628</v>
      </c>
      <c r="C195" t="s">
        <v>28</v>
      </c>
      <c r="D195" s="1">
        <v>8</v>
      </c>
      <c r="E195" s="1" t="s">
        <v>929</v>
      </c>
      <c r="F195" s="1" t="s">
        <v>788</v>
      </c>
      <c r="G195" t="str">
        <f>HYPERLINK("https://ksn2.faa.gov/ajg/ajg-r/_layouts/userdisp.aspx?ID=9","Great Lakes")</f>
        <v>Great Lakes</v>
      </c>
      <c r="H195" t="s">
        <v>32</v>
      </c>
      <c r="I195" t="s">
        <v>33</v>
      </c>
      <c r="J195" t="s">
        <v>34</v>
      </c>
      <c r="K195" t="str">
        <f>HYPERLINK("https://ksn2.faa.gov/ajg/ajg-r/_layouts/userdisp.aspx?ID=9","Great Lakes Regional Human Resource Services Division")</f>
        <v>Great Lakes Regional Human Resource Services Division</v>
      </c>
      <c r="L195" t="s">
        <v>17</v>
      </c>
      <c r="N195" t="str" cm="1">
        <f t="array" ref="N195">_xlfn.IFS(D195=4,"D",D195=5,"E",D195=6,"F",D195=7,"G",D195=8,"H", D195=9, "I", D195=10, "J", D195=11, "K", D195=12, "L")</f>
        <v>H</v>
      </c>
      <c r="O195" t="str" cm="1">
        <f t="array" ref="O195">_xlfn.IFS(Table1[[#This Row],[FacilityType]]="Approach control", "2", Table1[[#This Row],[FacilityType]]="Tower and Approach Control", "3", Table1[[#This Row],[FacilityType]]="Combined Control Facility", "6", Table1[[#This Row],[FacilityType]]="Tower", "7", Table1[[#This Row],[FacilityType]]="Enroute Center", "8")</f>
        <v>3</v>
      </c>
      <c r="P195" t="str" cm="1">
        <f t="array" ref="P19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96" spans="1:16" x14ac:dyDescent="0.25">
      <c r="A196" t="s">
        <v>311</v>
      </c>
      <c r="B196" t="s">
        <v>629</v>
      </c>
      <c r="C196" t="s">
        <v>39</v>
      </c>
      <c r="D196" s="1">
        <v>6</v>
      </c>
      <c r="E196" s="1" t="s">
        <v>840</v>
      </c>
      <c r="F196" s="1" t="s">
        <v>782</v>
      </c>
      <c r="G196" t="str">
        <f>HYPERLINK("https://ksn2.faa.gov/ajg/ajg-r/_layouts/userdisp.aspx?ID=6","Central")</f>
        <v>Central</v>
      </c>
      <c r="H196" t="s">
        <v>102</v>
      </c>
      <c r="I196" t="s">
        <v>33</v>
      </c>
      <c r="J196" t="s">
        <v>103</v>
      </c>
      <c r="K196" t="str">
        <f>HYPERLINK("https://ksn2.faa.gov/ajg/ajg-r/_layouts/userdisp.aspx?ID=6","Central Regional Human Resource Services Division")</f>
        <v>Central Regional Human Resource Services Division</v>
      </c>
      <c r="L196" t="s">
        <v>17</v>
      </c>
      <c r="N196" t="str" cm="1">
        <f t="array" ref="N196">_xlfn.IFS(D196=4,"D",D196=5,"E",D196=6,"F",D196=7,"G",D196=8,"H", D196=9, "I", D196=10, "J", D196=11, "K", D196=12, "L")</f>
        <v>F</v>
      </c>
      <c r="O196" t="str" cm="1">
        <f t="array" ref="O196">_xlfn.IFS(Table1[[#This Row],[FacilityType]]="Approach control", "2", Table1[[#This Row],[FacilityType]]="Tower and Approach Control", "3", Table1[[#This Row],[FacilityType]]="Combined Control Facility", "6", Table1[[#This Row],[FacilityType]]="Tower", "7", Table1[[#This Row],[FacilityType]]="Enroute Center", "8")</f>
        <v>7</v>
      </c>
      <c r="P196" t="str" cm="1">
        <f t="array" ref="P19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197" spans="1:16" x14ac:dyDescent="0.25">
      <c r="A197" t="s">
        <v>312</v>
      </c>
      <c r="B197" t="s">
        <v>630</v>
      </c>
      <c r="C197" t="s">
        <v>39</v>
      </c>
      <c r="D197" s="1">
        <v>5</v>
      </c>
      <c r="E197" s="1" t="s">
        <v>1007</v>
      </c>
      <c r="F197" s="1" t="s">
        <v>754</v>
      </c>
      <c r="G197" t="str">
        <f>HYPERLINK("https://ksn2.faa.gov/ajg/ajg-r/_layouts/userdisp.aspx?ID=8","Western Pacific")</f>
        <v>Western Pacific</v>
      </c>
      <c r="H197" t="s">
        <v>93</v>
      </c>
      <c r="I197" t="s">
        <v>15</v>
      </c>
      <c r="J197" t="s">
        <v>94</v>
      </c>
      <c r="K197" t="str">
        <f>HYPERLINK("https://ksn2.faa.gov/ajg/ajg-r/_layouts/userdisp.aspx?ID=8","Western Pacific Regional Human Resource Services Division")</f>
        <v>Western Pacific Regional Human Resource Services Division</v>
      </c>
      <c r="L197" t="s">
        <v>17</v>
      </c>
      <c r="N197" t="str" cm="1">
        <f t="array" ref="N197">_xlfn.IFS(D197=4,"D",D197=5,"E",D197=6,"F",D197=7,"G",D197=8,"H", D197=9, "I", D197=10, "J", D197=11, "K", D197=12, "L")</f>
        <v>E</v>
      </c>
      <c r="O197" t="str" cm="1">
        <f t="array" ref="O197">_xlfn.IFS(Table1[[#This Row],[FacilityType]]="Approach control", "2", Table1[[#This Row],[FacilityType]]="Tower and Approach Control", "3", Table1[[#This Row],[FacilityType]]="Combined Control Facility", "6", Table1[[#This Row],[FacilityType]]="Tower", "7", Table1[[#This Row],[FacilityType]]="Enroute Center", "8")</f>
        <v>7</v>
      </c>
      <c r="P197" t="str" cm="1">
        <f t="array" ref="P19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198" spans="1:16" x14ac:dyDescent="0.25">
      <c r="A198" t="s">
        <v>313</v>
      </c>
      <c r="B198" t="s">
        <v>631</v>
      </c>
      <c r="C198" t="s">
        <v>39</v>
      </c>
      <c r="D198" s="1">
        <v>12</v>
      </c>
      <c r="E198" s="1" t="s">
        <v>58</v>
      </c>
      <c r="F198" s="1" t="s">
        <v>769</v>
      </c>
      <c r="G198" t="str">
        <f>HYPERLINK("https://ksn2.faa.gov/ajg/ajg-r/_layouts/userdisp.aspx?ID=9","Great Lakes")</f>
        <v>Great Lakes</v>
      </c>
      <c r="H198" t="s">
        <v>57</v>
      </c>
      <c r="I198" t="s">
        <v>33</v>
      </c>
      <c r="J198" t="s">
        <v>58</v>
      </c>
      <c r="K198" t="str">
        <f>HYPERLINK("https://ksn2.faa.gov/ajg/ajg-r/_layouts/userdisp.aspx?ID=9","Great Lakes Regional Human Resource Services Division")</f>
        <v>Great Lakes Regional Human Resource Services Division</v>
      </c>
      <c r="L198" t="s">
        <v>17</v>
      </c>
      <c r="N198" t="str" cm="1">
        <f t="array" ref="N198">_xlfn.IFS(D198=4,"D",D198=5,"E",D198=6,"F",D198=7,"G",D198=8,"H", D198=9, "I", D198=10, "J", D198=11, "K", D198=12, "L")</f>
        <v>L</v>
      </c>
      <c r="O198" t="str" cm="1">
        <f t="array" ref="O198">_xlfn.IFS(Table1[[#This Row],[FacilityType]]="Approach control", "2", Table1[[#This Row],[FacilityType]]="Tower and Approach Control", "3", Table1[[#This Row],[FacilityType]]="Combined Control Facility", "6", Table1[[#This Row],[FacilityType]]="Tower", "7", Table1[[#This Row],[FacilityType]]="Enroute Center", "8")</f>
        <v>7</v>
      </c>
      <c r="P198" t="str" cm="1">
        <f t="array" ref="P19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199" spans="1:16" x14ac:dyDescent="0.25">
      <c r="A199" t="s">
        <v>314</v>
      </c>
      <c r="B199" t="s">
        <v>632</v>
      </c>
      <c r="C199" t="s">
        <v>28</v>
      </c>
      <c r="D199" s="1">
        <v>8</v>
      </c>
      <c r="E199" s="1" t="s">
        <v>953</v>
      </c>
      <c r="F199" s="1" t="s">
        <v>779</v>
      </c>
      <c r="G199" t="str">
        <f>HYPERLINK("https://ksn2.faa.gov/ajg/ajg-r/_layouts/userdisp.aspx?ID=4","Eastern")</f>
        <v>Eastern</v>
      </c>
      <c r="H199" t="s">
        <v>44</v>
      </c>
      <c r="I199" t="s">
        <v>21</v>
      </c>
      <c r="J199" t="s">
        <v>45</v>
      </c>
      <c r="K199" t="str">
        <f>HYPERLINK("https://ksn2.faa.gov/ajg/ajg-r/_layouts/userdisp.aspx?ID=4","Eastern Regional Human Resource Services Division")</f>
        <v>Eastern Regional Human Resource Services Division</v>
      </c>
      <c r="L199" t="s">
        <v>17</v>
      </c>
      <c r="N199" t="str" cm="1">
        <f t="array" ref="N199">_xlfn.IFS(D199=4,"D",D199=5,"E",D199=6,"F",D199=7,"G",D199=8,"H", D199=9, "I", D199=10, "J", D199=11, "K", D199=12, "L")</f>
        <v>H</v>
      </c>
      <c r="O199" t="str" cm="1">
        <f t="array" ref="O199">_xlfn.IFS(Table1[[#This Row],[FacilityType]]="Approach control", "2", Table1[[#This Row],[FacilityType]]="Tower and Approach Control", "3", Table1[[#This Row],[FacilityType]]="Combined Control Facility", "6", Table1[[#This Row],[FacilityType]]="Tower", "7", Table1[[#This Row],[FacilityType]]="Enroute Center", "8")</f>
        <v>3</v>
      </c>
      <c r="P199" t="str" cm="1">
        <f t="array" ref="P19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00" spans="1:16" x14ac:dyDescent="0.25">
      <c r="A200" t="s">
        <v>315</v>
      </c>
      <c r="B200" t="s">
        <v>633</v>
      </c>
      <c r="C200" t="s">
        <v>39</v>
      </c>
      <c r="D200" s="1">
        <v>6</v>
      </c>
      <c r="E200" s="1" t="s">
        <v>838</v>
      </c>
      <c r="F200" s="1" t="s">
        <v>776</v>
      </c>
      <c r="G200" t="str">
        <f>HYPERLINK("https://ksn2.faa.gov/ajg/ajg-r/_layouts/userdisp.aspx?ID=2","Southern")</f>
        <v>Southern</v>
      </c>
      <c r="H200" t="s">
        <v>121</v>
      </c>
      <c r="I200" t="s">
        <v>21</v>
      </c>
      <c r="J200" t="s">
        <v>122</v>
      </c>
      <c r="K200" t="str">
        <f>HYPERLINK("https://ksn2.faa.gov/ajg/ajg-r/_layouts/userdisp.aspx?ID=2","Southern Regional Human Resource Services Division")</f>
        <v>Southern Regional Human Resource Services Division</v>
      </c>
      <c r="L200" t="s">
        <v>76</v>
      </c>
      <c r="N200" t="str" cm="1">
        <f t="array" ref="N200">_xlfn.IFS(D200=4,"D",D200=5,"E",D200=6,"F",D200=7,"G",D200=8,"H", D200=9, "I", D200=10, "J", D200=11, "K", D200=12, "L")</f>
        <v>F</v>
      </c>
      <c r="O200" t="str" cm="1">
        <f t="array" ref="O200">_xlfn.IFS(Table1[[#This Row],[FacilityType]]="Approach control", "2", Table1[[#This Row],[FacilityType]]="Tower and Approach Control", "3", Table1[[#This Row],[FacilityType]]="Combined Control Facility", "6", Table1[[#This Row],[FacilityType]]="Tower", "7", Table1[[#This Row],[FacilityType]]="Enroute Center", "8")</f>
        <v>7</v>
      </c>
      <c r="P200" t="str" cm="1">
        <f t="array" ref="P20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1" spans="1:16" x14ac:dyDescent="0.25">
      <c r="A201" t="s">
        <v>316</v>
      </c>
      <c r="B201" t="s">
        <v>317</v>
      </c>
      <c r="C201" t="s">
        <v>13</v>
      </c>
      <c r="D201" s="1">
        <v>9</v>
      </c>
      <c r="E201" s="1" t="s">
        <v>831</v>
      </c>
      <c r="F201" s="1" t="s">
        <v>776</v>
      </c>
      <c r="G201" t="str">
        <f>HYPERLINK("https://ksn2.faa.gov/ajg/ajg-r/_layouts/userdisp.aspx?ID=2","Southern")</f>
        <v>Southern</v>
      </c>
      <c r="H201" t="s">
        <v>121</v>
      </c>
      <c r="I201" t="s">
        <v>21</v>
      </c>
      <c r="J201" t="s">
        <v>122</v>
      </c>
      <c r="K201" t="str">
        <f>HYPERLINK("https://ksn2.faa.gov/ajg/ajg-r/_layouts/userdisp.aspx?ID=2","Southern Regional Human Resource Services Division")</f>
        <v>Southern Regional Human Resource Services Division</v>
      </c>
      <c r="L201" t="s">
        <v>17</v>
      </c>
      <c r="N201" t="str" cm="1">
        <f t="array" ref="N201">_xlfn.IFS(D201=4,"D",D201=5,"E",D201=6,"F",D201=7,"G",D201=8,"H", D201=9, "I", D201=10, "J", D201=11, "K", D201=12, "L")</f>
        <v>I</v>
      </c>
      <c r="O201" t="str" cm="1">
        <f t="array" ref="O201">_xlfn.IFS(Table1[[#This Row],[FacilityType]]="Approach control", "2", Table1[[#This Row],[FacilityType]]="Tower and Approach Control", "3", Table1[[#This Row],[FacilityType]]="Combined Control Facility", "6", Table1[[#This Row],[FacilityType]]="Tower", "7", Table1[[#This Row],[FacilityType]]="Enroute Center", "8")</f>
        <v>2</v>
      </c>
      <c r="P201" t="str" cm="1">
        <f t="array" ref="P20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2" spans="1:16" x14ac:dyDescent="0.25">
      <c r="A202" t="s">
        <v>318</v>
      </c>
      <c r="B202" t="s">
        <v>319</v>
      </c>
      <c r="C202" t="s">
        <v>13</v>
      </c>
      <c r="D202" s="1">
        <v>11</v>
      </c>
      <c r="E202" s="1" t="s">
        <v>832</v>
      </c>
      <c r="F202" s="1" t="s">
        <v>774</v>
      </c>
      <c r="G202" t="str">
        <f>HYPERLINK("https://ksn2.faa.gov/ajg/ajg-r/_layouts/userdisp.aspx?ID=8","Western Pacific")</f>
        <v>Western Pacific</v>
      </c>
      <c r="H202" t="s">
        <v>36</v>
      </c>
      <c r="I202" t="s">
        <v>33</v>
      </c>
      <c r="J202" t="s">
        <v>37</v>
      </c>
      <c r="K202" t="str">
        <f>HYPERLINK("https://ksn2.faa.gov/ajg/ajg-r/_layouts/userdisp.aspx?ID=8","Western Pacific Regional Human Resource Services Division")</f>
        <v>Western Pacific Regional Human Resource Services Division</v>
      </c>
      <c r="L202" t="s">
        <v>17</v>
      </c>
      <c r="N202" t="str" cm="1">
        <f t="array" ref="N202">_xlfn.IFS(D202=4,"D",D202=5,"E",D202=6,"F",D202=7,"G",D202=8,"H", D202=9, "I", D202=10, "J", D202=11, "K", D202=12, "L")</f>
        <v>K</v>
      </c>
      <c r="O202" t="str" cm="1">
        <f t="array" ref="O202">_xlfn.IFS(Table1[[#This Row],[FacilityType]]="Approach control", "2", Table1[[#This Row],[FacilityType]]="Tower and Approach Control", "3", Table1[[#This Row],[FacilityType]]="Combined Control Facility", "6", Table1[[#This Row],[FacilityType]]="Tower", "7", Table1[[#This Row],[FacilityType]]="Enroute Center", "8")</f>
        <v>2</v>
      </c>
      <c r="P202" t="str" cm="1">
        <f t="array" ref="P20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03" spans="1:16" x14ac:dyDescent="0.25">
      <c r="A203" t="s">
        <v>320</v>
      </c>
      <c r="B203" t="s">
        <v>321</v>
      </c>
      <c r="C203" t="s">
        <v>13</v>
      </c>
      <c r="D203" s="1">
        <v>9</v>
      </c>
      <c r="E203" s="1" t="s">
        <v>833</v>
      </c>
      <c r="F203" s="1" t="s">
        <v>780</v>
      </c>
      <c r="G203" t="str">
        <f>HYPERLINK("https://ksn2.faa.gov/ajg/ajg-r/_layouts/userdisp.aspx?ID=7","Northwest Mountain")</f>
        <v>Northwest Mountain</v>
      </c>
      <c r="H203" t="s">
        <v>90</v>
      </c>
      <c r="I203" t="s">
        <v>15</v>
      </c>
      <c r="J203" t="s">
        <v>91</v>
      </c>
      <c r="K203" t="str">
        <f>HYPERLINK("https://ksn2.faa.gov/ajg/ajg-r/_layouts/userdisp.aspx?ID=7","Northwest Mountain Regional Human Resource Services Division")</f>
        <v>Northwest Mountain Regional Human Resource Services Division</v>
      </c>
      <c r="L203" t="s">
        <v>17</v>
      </c>
      <c r="N203" t="str" cm="1">
        <f t="array" ref="N203">_xlfn.IFS(D203=4,"D",D203=5,"E",D203=6,"F",D203=7,"G",D203=8,"H", D203=9, "I", D203=10, "J", D203=11, "K", D203=12, "L")</f>
        <v>I</v>
      </c>
      <c r="O203" t="str" cm="1">
        <f t="array" ref="O203">_xlfn.IFS(Table1[[#This Row],[FacilityType]]="Approach control", "2", Table1[[#This Row],[FacilityType]]="Tower and Approach Control", "3", Table1[[#This Row],[FacilityType]]="Combined Control Facility", "6", Table1[[#This Row],[FacilityType]]="Tower", "7", Table1[[#This Row],[FacilityType]]="Enroute Center", "8")</f>
        <v>2</v>
      </c>
      <c r="P203" t="str" cm="1">
        <f t="array" ref="P20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04" spans="1:16" x14ac:dyDescent="0.25">
      <c r="A204" t="s">
        <v>322</v>
      </c>
      <c r="B204" t="s">
        <v>634</v>
      </c>
      <c r="C204" t="s">
        <v>39</v>
      </c>
      <c r="D204" s="1">
        <v>6</v>
      </c>
      <c r="E204" s="1" t="s">
        <v>1049</v>
      </c>
      <c r="F204" s="1" t="s">
        <v>771</v>
      </c>
      <c r="G204" t="str">
        <f>HYPERLINK("https://ksn2.faa.gov/ajg/ajg-r/_layouts/userdisp.aspx?ID=7","Northwest Mountain")</f>
        <v>Northwest Mountain</v>
      </c>
      <c r="H204" t="s">
        <v>90</v>
      </c>
      <c r="I204" t="s">
        <v>15</v>
      </c>
      <c r="J204" t="s">
        <v>91</v>
      </c>
      <c r="K204" t="str">
        <f>HYPERLINK("https://ksn2.faa.gov/ajg/ajg-r/_layouts/userdisp.aspx?ID=7","Northwest Mountain Regional Human Resource Services Division")</f>
        <v>Northwest Mountain Regional Human Resource Services Division</v>
      </c>
      <c r="L204" t="s">
        <v>74</v>
      </c>
      <c r="N204" t="str" cm="1">
        <f t="array" ref="N204">_xlfn.IFS(D204=4,"D",D204=5,"E",D204=6,"F",D204=7,"G",D204=8,"H", D204=9, "I", D204=10, "J", D204=11, "K", D204=12, "L")</f>
        <v>F</v>
      </c>
      <c r="O204" t="str" cm="1">
        <f t="array" ref="O204">_xlfn.IFS(Table1[[#This Row],[FacilityType]]="Approach control", "2", Table1[[#This Row],[FacilityType]]="Tower and Approach Control", "3", Table1[[#This Row],[FacilityType]]="Combined Control Facility", "6", Table1[[#This Row],[FacilityType]]="Tower", "7", Table1[[#This Row],[FacilityType]]="Enroute Center", "8")</f>
        <v>7</v>
      </c>
      <c r="P204" t="str" cm="1">
        <f t="array" ref="P20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05" spans="1:16" x14ac:dyDescent="0.25">
      <c r="A205" t="s">
        <v>323</v>
      </c>
      <c r="B205" t="s">
        <v>635</v>
      </c>
      <c r="C205" t="s">
        <v>39</v>
      </c>
      <c r="D205" s="1">
        <v>6</v>
      </c>
      <c r="E205" s="1" t="s">
        <v>1050</v>
      </c>
      <c r="F205" s="1" t="s">
        <v>754</v>
      </c>
      <c r="G205" t="str">
        <f>HYPERLINK("https://ksn2.faa.gov/ajg/ajg-r/_layouts/userdisp.aspx?ID=8","Western Pacific")</f>
        <v>Western Pacific</v>
      </c>
      <c r="H205" t="s">
        <v>68</v>
      </c>
      <c r="I205" t="s">
        <v>15</v>
      </c>
      <c r="J205" t="s">
        <v>69</v>
      </c>
      <c r="K205" t="str">
        <f>HYPERLINK("https://ksn2.faa.gov/ajg/ajg-r/_layouts/userdisp.aspx?ID=8","Western Pacific Regional Human Resource Services Division")</f>
        <v>Western Pacific Regional Human Resource Services Division</v>
      </c>
      <c r="L205" t="s">
        <v>74</v>
      </c>
      <c r="N205" t="str" cm="1">
        <f t="array" ref="N205">_xlfn.IFS(D205=4,"D",D205=5,"E",D205=6,"F",D205=7,"G",D205=8,"H", D205=9, "I", D205=10, "J", D205=11, "K", D205=12, "L")</f>
        <v>F</v>
      </c>
      <c r="O205" t="str" cm="1">
        <f t="array" ref="O205">_xlfn.IFS(Table1[[#This Row],[FacilityType]]="Approach control", "2", Table1[[#This Row],[FacilityType]]="Tower and Approach Control", "3", Table1[[#This Row],[FacilityType]]="Combined Control Facility", "6", Table1[[#This Row],[FacilityType]]="Tower", "7", Table1[[#This Row],[FacilityType]]="Enroute Center", "8")</f>
        <v>7</v>
      </c>
      <c r="P205" t="str" cm="1">
        <f t="array" ref="P20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06" spans="1:16" x14ac:dyDescent="0.25">
      <c r="A206" t="s">
        <v>324</v>
      </c>
      <c r="B206" t="s">
        <v>636</v>
      </c>
      <c r="C206" t="s">
        <v>28</v>
      </c>
      <c r="D206" s="1">
        <v>9</v>
      </c>
      <c r="E206" s="1" t="s">
        <v>930</v>
      </c>
      <c r="F206" s="1" t="s">
        <v>776</v>
      </c>
      <c r="G206" t="str">
        <f>HYPERLINK("https://ksn2.faa.gov/ajg/ajg-r/_layouts/userdisp.aspx?ID=2","Southern")</f>
        <v>Southern</v>
      </c>
      <c r="H206" t="s">
        <v>192</v>
      </c>
      <c r="I206" t="s">
        <v>21</v>
      </c>
      <c r="J206" t="s">
        <v>193</v>
      </c>
      <c r="K206" t="str">
        <f>HYPERLINK("https://ksn2.faa.gov/ajg/ajg-r/_layouts/userdisp.aspx?ID=2","Southern Regional Human Resource Services Division")</f>
        <v>Southern Regional Human Resource Services Division</v>
      </c>
      <c r="L206" t="s">
        <v>17</v>
      </c>
      <c r="N206" t="str" cm="1">
        <f t="array" ref="N206">_xlfn.IFS(D206=4,"D",D206=5,"E",D206=6,"F",D206=7,"G",D206=8,"H", D206=9, "I", D206=10, "J", D206=11, "K", D206=12, "L")</f>
        <v>I</v>
      </c>
      <c r="O206" t="str" cm="1">
        <f t="array" ref="O206">_xlfn.IFS(Table1[[#This Row],[FacilityType]]="Approach control", "2", Table1[[#This Row],[FacilityType]]="Tower and Approach Control", "3", Table1[[#This Row],[FacilityType]]="Combined Control Facility", "6", Table1[[#This Row],[FacilityType]]="Tower", "7", Table1[[#This Row],[FacilityType]]="Enroute Center", "8")</f>
        <v>3</v>
      </c>
      <c r="P206" t="str" cm="1">
        <f t="array" ref="P20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7" spans="1:16" x14ac:dyDescent="0.25">
      <c r="A207" t="s">
        <v>325</v>
      </c>
      <c r="B207" t="s">
        <v>326</v>
      </c>
      <c r="C207" t="s">
        <v>13</v>
      </c>
      <c r="D207" s="1">
        <v>12</v>
      </c>
      <c r="E207" s="1" t="s">
        <v>845</v>
      </c>
      <c r="F207" s="1" t="s">
        <v>779</v>
      </c>
      <c r="G207" t="str">
        <f>HYPERLINK("https://ksn2.faa.gov/ajg/ajg-r/_layouts/userdisp.aspx?ID=4","Eastern")</f>
        <v>Eastern</v>
      </c>
      <c r="H207" t="s">
        <v>44</v>
      </c>
      <c r="I207" t="s">
        <v>21</v>
      </c>
      <c r="J207" t="s">
        <v>45</v>
      </c>
      <c r="K207" t="str">
        <f>HYPERLINK("https://ksn2.faa.gov/ajg/ajg-r/_layouts/userdisp.aspx?ID=4","Eastern Regional Human Resource Services Division")</f>
        <v>Eastern Regional Human Resource Services Division</v>
      </c>
      <c r="L207" t="s">
        <v>17</v>
      </c>
      <c r="N207" t="str" cm="1">
        <f t="array" ref="N207">_xlfn.IFS(D207=4,"D",D207=5,"E",D207=6,"F",D207=7,"G",D207=8,"H", D207=9, "I", D207=10, "J", D207=11, "K", D207=12, "L")</f>
        <v>L</v>
      </c>
      <c r="O207" t="str" cm="1">
        <f t="array" ref="O207">_xlfn.IFS(Table1[[#This Row],[FacilityType]]="Approach control", "2", Table1[[#This Row],[FacilityType]]="Tower and Approach Control", "3", Table1[[#This Row],[FacilityType]]="Combined Control Facility", "6", Table1[[#This Row],[FacilityType]]="Tower", "7", Table1[[#This Row],[FacilityType]]="Enroute Center", "8")</f>
        <v>2</v>
      </c>
      <c r="P207" t="str" cm="1">
        <f t="array" ref="P20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08" spans="1:16" x14ac:dyDescent="0.25">
      <c r="A208" t="s">
        <v>327</v>
      </c>
      <c r="B208" t="s">
        <v>637</v>
      </c>
      <c r="C208" t="s">
        <v>39</v>
      </c>
      <c r="D208" s="1">
        <v>7</v>
      </c>
      <c r="E208" s="1" t="s">
        <v>1051</v>
      </c>
      <c r="F208" s="1" t="s">
        <v>765</v>
      </c>
      <c r="G208" t="str">
        <f>HYPERLINK("https://ksn2.faa.gov/ajg/ajg-r/_layouts/userdisp.aspx?ID=2","Southern")</f>
        <v>Southern</v>
      </c>
      <c r="H208" t="s">
        <v>20</v>
      </c>
      <c r="I208" t="s">
        <v>21</v>
      </c>
      <c r="J208" t="s">
        <v>22</v>
      </c>
      <c r="K208" t="str">
        <f>HYPERLINK("https://ksn2.faa.gov/ajg/ajg-r/_layouts/userdisp.aspx?ID=2","Southern Regional Human Resource Services Division")</f>
        <v>Southern Regional Human Resource Services Division</v>
      </c>
      <c r="L208" t="s">
        <v>328</v>
      </c>
      <c r="N208" t="str" cm="1">
        <f t="array" ref="N208">_xlfn.IFS(D208=4,"D",D208=5,"E",D208=6,"F",D208=7,"G",D208=8,"H", D208=9, "I", D208=10, "J", D208=11, "K", D208=12, "L")</f>
        <v>G</v>
      </c>
      <c r="O208" t="str" cm="1">
        <f t="array" ref="O208">_xlfn.IFS(Table1[[#This Row],[FacilityType]]="Approach control", "2", Table1[[#This Row],[FacilityType]]="Tower and Approach Control", "3", Table1[[#This Row],[FacilityType]]="Combined Control Facility", "6", Table1[[#This Row],[FacilityType]]="Tower", "7", Table1[[#This Row],[FacilityType]]="Enroute Center", "8")</f>
        <v>7</v>
      </c>
      <c r="P208" t="str" cm="1">
        <f t="array" ref="P20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09" spans="1:16" x14ac:dyDescent="0.25">
      <c r="A209" t="s">
        <v>329</v>
      </c>
      <c r="B209" t="s">
        <v>638</v>
      </c>
      <c r="C209" t="s">
        <v>39</v>
      </c>
      <c r="D209" s="1">
        <v>8</v>
      </c>
      <c r="E209" s="1" t="s">
        <v>833</v>
      </c>
      <c r="F209" s="1" t="s">
        <v>780</v>
      </c>
      <c r="G209" t="str">
        <f>HYPERLINK("https://ksn2.faa.gov/ajg/ajg-r/_layouts/userdisp.aspx?ID=8","Western Pacific")</f>
        <v>Western Pacific</v>
      </c>
      <c r="H209" t="s">
        <v>90</v>
      </c>
      <c r="I209" t="s">
        <v>15</v>
      </c>
      <c r="J209" t="s">
        <v>91</v>
      </c>
      <c r="K209" t="str">
        <f>HYPERLINK("https://ksn2.faa.gov/ajg/ajg-r/_layouts/userdisp.aspx?ID=8","Western Pacific Regional Human Resource Services Division")</f>
        <v>Western Pacific Regional Human Resource Services Division</v>
      </c>
      <c r="L209" t="s">
        <v>17</v>
      </c>
      <c r="N209" t="str" cm="1">
        <f t="array" ref="N209">_xlfn.IFS(D209=4,"D",D209=5,"E",D209=6,"F",D209=7,"G",D209=8,"H", D209=9, "I", D209=10, "J", D209=11, "K", D209=12, "L")</f>
        <v>H</v>
      </c>
      <c r="O209" t="str" cm="1">
        <f t="array" ref="O209">_xlfn.IFS(Table1[[#This Row],[FacilityType]]="Approach control", "2", Table1[[#This Row],[FacilityType]]="Tower and Approach Control", "3", Table1[[#This Row],[FacilityType]]="Combined Control Facility", "6", Table1[[#This Row],[FacilityType]]="Tower", "7", Table1[[#This Row],[FacilityType]]="Enroute Center", "8")</f>
        <v>7</v>
      </c>
      <c r="P209" t="str" cm="1">
        <f t="array" ref="P20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10" spans="1:16" x14ac:dyDescent="0.25">
      <c r="A210" t="s">
        <v>330</v>
      </c>
      <c r="B210" t="s">
        <v>639</v>
      </c>
      <c r="C210" t="s">
        <v>39</v>
      </c>
      <c r="D210" s="1">
        <v>5</v>
      </c>
      <c r="E210" s="1" t="s">
        <v>1052</v>
      </c>
      <c r="F210" s="1" t="s">
        <v>779</v>
      </c>
      <c r="G210" t="str">
        <f>HYPERLINK("https://ksn2.faa.gov/ajg/ajg-r/_layouts/userdisp.aspx?ID=4","Eastern")</f>
        <v>Eastern</v>
      </c>
      <c r="H210" t="s">
        <v>44</v>
      </c>
      <c r="I210" t="s">
        <v>21</v>
      </c>
      <c r="J210" t="s">
        <v>45</v>
      </c>
      <c r="K210" t="str">
        <f>HYPERLINK("https://ksn2.faa.gov/ajg/ajg-r/_layouts/userdisp.aspx?ID=4","Eastern Regional Human Resource Services Division")</f>
        <v>Eastern Regional Human Resource Services Division</v>
      </c>
      <c r="L210" t="s">
        <v>85</v>
      </c>
      <c r="N210" t="str" cm="1">
        <f t="array" ref="N210">_xlfn.IFS(D210=4,"D",D210=5,"E",D210=6,"F",D210=7,"G",D210=8,"H", D210=9, "I", D210=10, "J", D210=11, "K", D210=12, "L")</f>
        <v>E</v>
      </c>
      <c r="O210" t="str" cm="1">
        <f t="array" ref="O210">_xlfn.IFS(Table1[[#This Row],[FacilityType]]="Approach control", "2", Table1[[#This Row],[FacilityType]]="Tower and Approach Control", "3", Table1[[#This Row],[FacilityType]]="Combined Control Facility", "6", Table1[[#This Row],[FacilityType]]="Tower", "7", Table1[[#This Row],[FacilityType]]="Enroute Center", "8")</f>
        <v>7</v>
      </c>
      <c r="P210" t="str" cm="1">
        <f t="array" ref="P2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11" spans="1:16" x14ac:dyDescent="0.25">
      <c r="A211" t="s">
        <v>331</v>
      </c>
      <c r="B211" t="s">
        <v>640</v>
      </c>
      <c r="C211" t="s">
        <v>28</v>
      </c>
      <c r="D211" s="1">
        <v>11</v>
      </c>
      <c r="E211" s="1" t="s">
        <v>898</v>
      </c>
      <c r="F211" s="1" t="s">
        <v>760</v>
      </c>
      <c r="G211" t="str">
        <f>HYPERLINK("https://ksn2.faa.gov/ajg/ajg-r/_layouts/userdisp.aspx?ID=4","Eastern")</f>
        <v>Eastern</v>
      </c>
      <c r="H211" t="s">
        <v>29</v>
      </c>
      <c r="I211" t="s">
        <v>21</v>
      </c>
      <c r="J211" t="s">
        <v>30</v>
      </c>
      <c r="K211" t="str">
        <f>HYPERLINK("https://ksn2.faa.gov/ajg/ajg-r/_layouts/userdisp.aspx?ID=4","Eastern Regional Human Resource Services Division")</f>
        <v>Eastern Regional Human Resource Services Division</v>
      </c>
      <c r="L211" t="s">
        <v>17</v>
      </c>
      <c r="N211" t="str" cm="1">
        <f t="array" ref="N211">_xlfn.IFS(D211=4,"D",D211=5,"E",D211=6,"F",D211=7,"G",D211=8,"H", D211=9, "I", D211=10, "J", D211=11, "K", D211=12, "L")</f>
        <v>K</v>
      </c>
      <c r="O211" t="str" cm="1">
        <f t="array" ref="O211">_xlfn.IFS(Table1[[#This Row],[FacilityType]]="Approach control", "2", Table1[[#This Row],[FacilityType]]="Tower and Approach Control", "3", Table1[[#This Row],[FacilityType]]="Combined Control Facility", "6", Table1[[#This Row],[FacilityType]]="Tower", "7", Table1[[#This Row],[FacilityType]]="Enroute Center", "8")</f>
        <v>3</v>
      </c>
      <c r="P211" t="str" cm="1">
        <f t="array" ref="P2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12" spans="1:16" x14ac:dyDescent="0.25">
      <c r="A212" t="s">
        <v>332</v>
      </c>
      <c r="B212" t="s">
        <v>641</v>
      </c>
      <c r="C212" t="s">
        <v>39</v>
      </c>
      <c r="D212" s="1">
        <v>10</v>
      </c>
      <c r="E212" s="1" t="s">
        <v>832</v>
      </c>
      <c r="F212" s="1" t="s">
        <v>774</v>
      </c>
      <c r="G212" t="str">
        <f>HYPERLINK("https://ksn2.faa.gov/ajg/ajg-r/_layouts/userdisp.aspx?ID=8","Western Pacific")</f>
        <v>Western Pacific</v>
      </c>
      <c r="H212" t="s">
        <v>14</v>
      </c>
      <c r="I212" t="s">
        <v>33</v>
      </c>
      <c r="J212" t="s">
        <v>37</v>
      </c>
      <c r="K212" t="str">
        <f>HYPERLINK("https://ksn2.faa.gov/ajg/ajg-r/_layouts/userdisp.aspx?ID=8","Western Pacific Regional Human Resource Services Division")</f>
        <v>Western Pacific Regional Human Resource Services Division</v>
      </c>
      <c r="L212" t="s">
        <v>17</v>
      </c>
      <c r="N212" t="str" cm="1">
        <f t="array" ref="N212">_xlfn.IFS(D212=4,"D",D212=5,"E",D212=6,"F",D212=7,"G",D212=8,"H", D212=9, "I", D212=10, "J", D212=11, "K", D212=12, "L")</f>
        <v>J</v>
      </c>
      <c r="O212" t="str" cm="1">
        <f t="array" ref="O212">_xlfn.IFS(Table1[[#This Row],[FacilityType]]="Approach control", "2", Table1[[#This Row],[FacilityType]]="Tower and Approach Control", "3", Table1[[#This Row],[FacilityType]]="Combined Control Facility", "6", Table1[[#This Row],[FacilityType]]="Tower", "7", Table1[[#This Row],[FacilityType]]="Enroute Center", "8")</f>
        <v>7</v>
      </c>
      <c r="P212" t="str" cm="1">
        <f t="array" ref="P2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13" spans="1:16" x14ac:dyDescent="0.25">
      <c r="A213" t="s">
        <v>333</v>
      </c>
      <c r="B213" t="s">
        <v>642</v>
      </c>
      <c r="C213" t="s">
        <v>28</v>
      </c>
      <c r="D213" s="1">
        <v>5</v>
      </c>
      <c r="E213" s="1" t="s">
        <v>899</v>
      </c>
      <c r="F213" s="1" t="s">
        <v>769</v>
      </c>
      <c r="G213" t="str">
        <f>HYPERLINK("https://ksn2.faa.gov/ajg/ajg-r/_layouts/userdisp.aspx?ID=9","Great Lakes")</f>
        <v>Great Lakes</v>
      </c>
      <c r="H213" t="s">
        <v>57</v>
      </c>
      <c r="I213" t="s">
        <v>33</v>
      </c>
      <c r="J213" t="s">
        <v>58</v>
      </c>
      <c r="K213" t="str">
        <f>HYPERLINK("https://ksn2.faa.gov/ajg/ajg-r/_layouts/userdisp.aspx?ID=9","Great Lakes Regional Human Resource Services Division")</f>
        <v>Great Lakes Regional Human Resource Services Division</v>
      </c>
      <c r="L213" t="s">
        <v>17</v>
      </c>
      <c r="N213" t="str" cm="1">
        <f t="array" ref="N213">_xlfn.IFS(D213=4,"D",D213=5,"E",D213=6,"F",D213=7,"G",D213=8,"H", D213=9, "I", D213=10, "J", D213=11, "K", D213=12, "L")</f>
        <v>E</v>
      </c>
      <c r="O213" t="str" cm="1">
        <f t="array" ref="O213">_xlfn.IFS(Table1[[#This Row],[FacilityType]]="Approach control", "2", Table1[[#This Row],[FacilityType]]="Tower and Approach Control", "3", Table1[[#This Row],[FacilityType]]="Combined Control Facility", "6", Table1[[#This Row],[FacilityType]]="Tower", "7", Table1[[#This Row],[FacilityType]]="Enroute Center", "8")</f>
        <v>3</v>
      </c>
      <c r="P213" t="str" cm="1">
        <f t="array" ref="P2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14" spans="1:16" x14ac:dyDescent="0.25">
      <c r="A214" t="s">
        <v>334</v>
      </c>
      <c r="B214" t="s">
        <v>643</v>
      </c>
      <c r="C214" t="s">
        <v>39</v>
      </c>
      <c r="D214" s="1">
        <v>7</v>
      </c>
      <c r="E214" s="1" t="s">
        <v>1053</v>
      </c>
      <c r="F214" s="1" t="s">
        <v>776</v>
      </c>
      <c r="G214" t="str">
        <f>HYPERLINK("https://ksn2.faa.gov/ajg/ajg-r/_layouts/userdisp.aspx?ID=2","Southern")</f>
        <v>Southern</v>
      </c>
      <c r="H214" t="s">
        <v>192</v>
      </c>
      <c r="I214" t="s">
        <v>21</v>
      </c>
      <c r="J214" t="s">
        <v>193</v>
      </c>
      <c r="K214" t="str">
        <f>HYPERLINK("https://ksn2.faa.gov/ajg/ajg-r/_layouts/userdisp.aspx?ID=2","Southern Regional Human Resource Services Division")</f>
        <v>Southern Regional Human Resource Services Division</v>
      </c>
      <c r="L214" t="s">
        <v>85</v>
      </c>
      <c r="N214" t="str" cm="1">
        <f t="array" ref="N214">_xlfn.IFS(D214=4,"D",D214=5,"E",D214=6,"F",D214=7,"G",D214=8,"H", D214=9, "I", D214=10, "J", D214=11, "K", D214=12, "L")</f>
        <v>G</v>
      </c>
      <c r="O214" t="str" cm="1">
        <f t="array" ref="O214">_xlfn.IFS(Table1[[#This Row],[FacilityType]]="Approach control", "2", Table1[[#This Row],[FacilityType]]="Tower and Approach Control", "3", Table1[[#This Row],[FacilityType]]="Combined Control Facility", "6", Table1[[#This Row],[FacilityType]]="Tower", "7", Table1[[#This Row],[FacilityType]]="Enroute Center", "8")</f>
        <v>7</v>
      </c>
      <c r="P214" t="str" cm="1">
        <f t="array" ref="P2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15" spans="1:16" x14ac:dyDescent="0.25">
      <c r="A215" t="s">
        <v>335</v>
      </c>
      <c r="B215" t="s">
        <v>644</v>
      </c>
      <c r="C215" t="s">
        <v>28</v>
      </c>
      <c r="D215" s="1">
        <v>9</v>
      </c>
      <c r="E215" s="1" t="s">
        <v>900</v>
      </c>
      <c r="F215" s="1" t="s">
        <v>760</v>
      </c>
      <c r="G215" t="str">
        <f>HYPERLINK("https://ksn2.faa.gov/ajg/ajg-r/_layouts/userdisp.aspx?ID=9","Great Lakes")</f>
        <v>Great Lakes</v>
      </c>
      <c r="H215" t="s">
        <v>51</v>
      </c>
      <c r="I215" t="s">
        <v>33</v>
      </c>
      <c r="J215" t="s">
        <v>52</v>
      </c>
      <c r="K215" t="str">
        <f>HYPERLINK("https://ksn2.faa.gov/ajg/ajg-r/_layouts/userdisp.aspx?ID=9","Great Lakes Regional Human Resource Services Division")</f>
        <v>Great Lakes Regional Human Resource Services Division</v>
      </c>
      <c r="L215" t="s">
        <v>17</v>
      </c>
      <c r="N215" t="str" cm="1">
        <f t="array" ref="N215">_xlfn.IFS(D215=4,"D",D215=5,"E",D215=6,"F",D215=7,"G",D215=8,"H", D215=9, "I", D215=10, "J", D215=11, "K", D215=12, "L")</f>
        <v>I</v>
      </c>
      <c r="O215" t="str" cm="1">
        <f t="array" ref="O215">_xlfn.IFS(Table1[[#This Row],[FacilityType]]="Approach control", "2", Table1[[#This Row],[FacilityType]]="Tower and Approach Control", "3", Table1[[#This Row],[FacilityType]]="Combined Control Facility", "6", Table1[[#This Row],[FacilityType]]="Tower", "7", Table1[[#This Row],[FacilityType]]="Enroute Center", "8")</f>
        <v>3</v>
      </c>
      <c r="P215" t="str" cm="1">
        <f t="array" ref="P2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16" spans="1:16" x14ac:dyDescent="0.25">
      <c r="A216" t="s">
        <v>336</v>
      </c>
      <c r="B216" t="s">
        <v>645</v>
      </c>
      <c r="C216" t="s">
        <v>39</v>
      </c>
      <c r="D216" s="1">
        <v>5</v>
      </c>
      <c r="E216" s="1" t="s">
        <v>898</v>
      </c>
      <c r="F216" s="1" t="s">
        <v>760</v>
      </c>
      <c r="G216" t="str">
        <f>HYPERLINK("https://ksn2.faa.gov/ajg/ajg-r/_layouts/userdisp.aspx?ID=4","Eastern")</f>
        <v>Eastern</v>
      </c>
      <c r="H216" t="s">
        <v>29</v>
      </c>
      <c r="I216" t="s">
        <v>21</v>
      </c>
      <c r="J216" t="s">
        <v>30</v>
      </c>
      <c r="K216" t="str">
        <f>HYPERLINK("https://ksn2.faa.gov/ajg/ajg-r/_layouts/userdisp.aspx?ID=4","Eastern Regional Human Resource Services Division")</f>
        <v>Eastern Regional Human Resource Services Division</v>
      </c>
      <c r="L216" t="s">
        <v>85</v>
      </c>
      <c r="N216" t="str" cm="1">
        <f t="array" ref="N216">_xlfn.IFS(D216=4,"D",D216=5,"E",D216=6,"F",D216=7,"G",D216=8,"H", D216=9, "I", D216=10, "J", D216=11, "K", D216=12, "L")</f>
        <v>E</v>
      </c>
      <c r="O216" t="str" cm="1">
        <f t="array" ref="O216">_xlfn.IFS(Table1[[#This Row],[FacilityType]]="Approach control", "2", Table1[[#This Row],[FacilityType]]="Tower and Approach Control", "3", Table1[[#This Row],[FacilityType]]="Combined Control Facility", "6", Table1[[#This Row],[FacilityType]]="Tower", "7", Table1[[#This Row],[FacilityType]]="Enroute Center", "8")</f>
        <v>7</v>
      </c>
      <c r="P216" t="str" cm="1">
        <f t="array" ref="P21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17" spans="1:16" x14ac:dyDescent="0.25">
      <c r="A217" t="s">
        <v>337</v>
      </c>
      <c r="B217" t="s">
        <v>646</v>
      </c>
      <c r="C217" t="s">
        <v>39</v>
      </c>
      <c r="D217" s="1">
        <v>6</v>
      </c>
      <c r="E217" s="1" t="s">
        <v>831</v>
      </c>
      <c r="F217" s="1" t="s">
        <v>776</v>
      </c>
      <c r="G217" t="str">
        <f>HYPERLINK("https://ksn2.faa.gov/ajg/ajg-r/_layouts/userdisp.aspx?ID=2","Southern")</f>
        <v>Southern</v>
      </c>
      <c r="H217" t="s">
        <v>121</v>
      </c>
      <c r="I217" t="s">
        <v>21</v>
      </c>
      <c r="J217" t="s">
        <v>122</v>
      </c>
      <c r="K217" t="str">
        <f>HYPERLINK("https://ksn2.faa.gov/ajg/ajg-r/_layouts/userdisp.aspx?ID=2","Southern Regional Human Resource Services Division")</f>
        <v>Southern Regional Human Resource Services Division</v>
      </c>
      <c r="L217" t="s">
        <v>201</v>
      </c>
      <c r="N217" t="str" cm="1">
        <f t="array" ref="N217">_xlfn.IFS(D217=4,"D",D217=5,"E",D217=6,"F",D217=7,"G",D217=8,"H", D217=9, "I", D217=10, "J", D217=11, "K", D217=12, "L")</f>
        <v>F</v>
      </c>
      <c r="O217" t="str" cm="1">
        <f t="array" ref="O217">_xlfn.IFS(Table1[[#This Row],[FacilityType]]="Approach control", "2", Table1[[#This Row],[FacilityType]]="Tower and Approach Control", "3", Table1[[#This Row],[FacilityType]]="Combined Control Facility", "6", Table1[[#This Row],[FacilityType]]="Tower", "7", Table1[[#This Row],[FacilityType]]="Enroute Center", "8")</f>
        <v>7</v>
      </c>
      <c r="P217" t="str" cm="1">
        <f t="array" ref="P21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18" spans="1:16" x14ac:dyDescent="0.25">
      <c r="A218" t="s">
        <v>338</v>
      </c>
      <c r="B218" t="s">
        <v>647</v>
      </c>
      <c r="C218" t="s">
        <v>39</v>
      </c>
      <c r="D218" s="1">
        <v>5</v>
      </c>
      <c r="E218" s="1" t="s">
        <v>1054</v>
      </c>
      <c r="F218" s="1" t="s">
        <v>754</v>
      </c>
      <c r="G218" t="str">
        <f>HYPERLINK("https://ksn2.faa.gov/ajg/ajg-r/_layouts/userdisp.aspx?ID=8","Western Pacific")</f>
        <v>Western Pacific</v>
      </c>
      <c r="H218" t="s">
        <v>93</v>
      </c>
      <c r="I218" t="s">
        <v>15</v>
      </c>
      <c r="J218" t="s">
        <v>94</v>
      </c>
      <c r="K218" t="str">
        <f>HYPERLINK("https://ksn2.faa.gov/ajg/ajg-r/_layouts/userdisp.aspx?ID=8","Western Pacific Regional Human Resource Services Division")</f>
        <v>Western Pacific Regional Human Resource Services Division</v>
      </c>
      <c r="L218" t="s">
        <v>74</v>
      </c>
      <c r="N218" t="str" cm="1">
        <f t="array" ref="N218">_xlfn.IFS(D218=4,"D",D218=5,"E",D218=6,"F",D218=7,"G",D218=8,"H", D218=9, "I", D218=10, "J", D218=11, "K", D218=12, "L")</f>
        <v>E</v>
      </c>
      <c r="O218" t="str" cm="1">
        <f t="array" ref="O218">_xlfn.IFS(Table1[[#This Row],[FacilityType]]="Approach control", "2", Table1[[#This Row],[FacilityType]]="Tower and Approach Control", "3", Table1[[#This Row],[FacilityType]]="Combined Control Facility", "6", Table1[[#This Row],[FacilityType]]="Tower", "7", Table1[[#This Row],[FacilityType]]="Enroute Center", "8")</f>
        <v>7</v>
      </c>
      <c r="P218" t="str" cm="1">
        <f t="array" ref="P21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19" spans="1:16" x14ac:dyDescent="0.25">
      <c r="A219" t="s">
        <v>339</v>
      </c>
      <c r="B219" t="s">
        <v>648</v>
      </c>
      <c r="C219" t="s">
        <v>39</v>
      </c>
      <c r="D219" s="1">
        <v>4</v>
      </c>
      <c r="E219" s="1" t="s">
        <v>1055</v>
      </c>
      <c r="F219" s="1" t="s">
        <v>777</v>
      </c>
      <c r="G219" t="str">
        <f>HYPERLINK("https://ksn2.faa.gov/ajg/ajg-r/_layouts/userdisp.aspx?ID=4","Eastern")</f>
        <v>Eastern</v>
      </c>
      <c r="H219" t="s">
        <v>29</v>
      </c>
      <c r="I219" t="s">
        <v>21</v>
      </c>
      <c r="J219" t="s">
        <v>30</v>
      </c>
      <c r="K219" t="str">
        <f>HYPERLINK("https://ksn2.faa.gov/ajg/ajg-r/_layouts/userdisp.aspx?ID=4","Eastern Regional Human Resource Services Division")</f>
        <v>Eastern Regional Human Resource Services Division</v>
      </c>
      <c r="L219" t="s">
        <v>340</v>
      </c>
      <c r="N219" t="str" cm="1">
        <f t="array" ref="N219">_xlfn.IFS(D219=4,"D",D219=5,"E",D219=6,"F",D219=7,"G",D219=8,"H", D219=9, "I", D219=10, "J", D219=11, "K", D219=12, "L")</f>
        <v>D</v>
      </c>
      <c r="O219" t="str" cm="1">
        <f t="array" ref="O219">_xlfn.IFS(Table1[[#This Row],[FacilityType]]="Approach control", "2", Table1[[#This Row],[FacilityType]]="Tower and Approach Control", "3", Table1[[#This Row],[FacilityType]]="Combined Control Facility", "6", Table1[[#This Row],[FacilityType]]="Tower", "7", Table1[[#This Row],[FacilityType]]="Enroute Center", "8")</f>
        <v>7</v>
      </c>
      <c r="P219" t="str" cm="1">
        <f t="array" ref="P21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20" spans="1:16" x14ac:dyDescent="0.25">
      <c r="A220" t="s">
        <v>341</v>
      </c>
      <c r="B220" t="s">
        <v>649</v>
      </c>
      <c r="C220" t="s">
        <v>39</v>
      </c>
      <c r="D220" s="1">
        <v>8</v>
      </c>
      <c r="E220" s="1" t="s">
        <v>1008</v>
      </c>
      <c r="F220" s="1" t="s">
        <v>774</v>
      </c>
      <c r="G220" t="str">
        <f>HYPERLINK("https://ksn2.faa.gov/ajg/ajg-r/_layouts/userdisp.aspx?ID=8","Western Pacific")</f>
        <v>Western Pacific</v>
      </c>
      <c r="H220" t="s">
        <v>36</v>
      </c>
      <c r="I220" t="s">
        <v>33</v>
      </c>
      <c r="J220" t="s">
        <v>37</v>
      </c>
      <c r="K220" t="str">
        <f>HYPERLINK("https://ksn2.faa.gov/ajg/ajg-r/_layouts/userdisp.aspx?ID=8","Western Pacific Regional Human Resource Services Division")</f>
        <v>Western Pacific Regional Human Resource Services Division</v>
      </c>
      <c r="L220" t="s">
        <v>47</v>
      </c>
      <c r="N220" t="str" cm="1">
        <f t="array" ref="N220">_xlfn.IFS(D220=4,"D",D220=5,"E",D220=6,"F",D220=7,"G",D220=8,"H", D220=9, "I", D220=10, "J", D220=11, "K", D220=12, "L")</f>
        <v>H</v>
      </c>
      <c r="O220" t="str" cm="1">
        <f t="array" ref="O220">_xlfn.IFS(Table1[[#This Row],[FacilityType]]="Approach control", "2", Table1[[#This Row],[FacilityType]]="Tower and Approach Control", "3", Table1[[#This Row],[FacilityType]]="Combined Control Facility", "6", Table1[[#This Row],[FacilityType]]="Tower", "7", Table1[[#This Row],[FacilityType]]="Enroute Center", "8")</f>
        <v>7</v>
      </c>
      <c r="P220" t="str" cm="1">
        <f t="array" ref="P22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21" spans="1:16" x14ac:dyDescent="0.25">
      <c r="A221" t="s">
        <v>342</v>
      </c>
      <c r="B221" t="s">
        <v>650</v>
      </c>
      <c r="C221" t="s">
        <v>28</v>
      </c>
      <c r="D221" s="1">
        <v>6</v>
      </c>
      <c r="E221" s="1" t="s">
        <v>901</v>
      </c>
      <c r="F221" s="1" t="s">
        <v>771</v>
      </c>
      <c r="G221" t="str">
        <f>HYPERLINK("https://ksn2.faa.gov/ajg/ajg-r/_layouts/userdisp.aspx?ID=7","Northwest Mountain")</f>
        <v>Northwest Mountain</v>
      </c>
      <c r="H221" t="s">
        <v>90</v>
      </c>
      <c r="I221" t="s">
        <v>15</v>
      </c>
      <c r="J221" t="s">
        <v>91</v>
      </c>
      <c r="K221" t="str">
        <f>HYPERLINK("https://ksn2.faa.gov/ajg/ajg-r/_layouts/userdisp.aspx?ID=7","Northwest Mountain Regional Human Resource Services Division")</f>
        <v>Northwest Mountain Regional Human Resource Services Division</v>
      </c>
      <c r="L221" t="s">
        <v>47</v>
      </c>
      <c r="N221" t="str" cm="1">
        <f t="array" ref="N221">_xlfn.IFS(D221=4,"D",D221=5,"E",D221=6,"F",D221=7,"G",D221=8,"H", D221=9, "I", D221=10, "J", D221=11, "K", D221=12, "L")</f>
        <v>F</v>
      </c>
      <c r="O221" t="str" cm="1">
        <f t="array" ref="O221">_xlfn.IFS(Table1[[#This Row],[FacilityType]]="Approach control", "2", Table1[[#This Row],[FacilityType]]="Tower and Approach Control", "3", Table1[[#This Row],[FacilityType]]="Combined Control Facility", "6", Table1[[#This Row],[FacilityType]]="Tower", "7", Table1[[#This Row],[FacilityType]]="Enroute Center", "8")</f>
        <v>3</v>
      </c>
      <c r="P221" t="str" cm="1">
        <f t="array" ref="P22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22" spans="1:16" x14ac:dyDescent="0.25">
      <c r="A222" t="s">
        <v>343</v>
      </c>
      <c r="B222" t="s">
        <v>651</v>
      </c>
      <c r="C222" t="s">
        <v>39</v>
      </c>
      <c r="D222" s="1">
        <v>5</v>
      </c>
      <c r="E222" s="1" t="s">
        <v>1056</v>
      </c>
      <c r="F222" s="1" t="s">
        <v>754</v>
      </c>
      <c r="G222" t="str">
        <f>HYPERLINK("https://ksn2.faa.gov/ajg/ajg-r/_layouts/userdisp.aspx?ID=8","Western Pacific")</f>
        <v>Western Pacific</v>
      </c>
      <c r="H222" t="s">
        <v>93</v>
      </c>
      <c r="I222" t="s">
        <v>15</v>
      </c>
      <c r="J222" t="s">
        <v>94</v>
      </c>
      <c r="K222" t="str">
        <f>HYPERLINK("https://ksn2.faa.gov/ajg/ajg-r/_layouts/userdisp.aspx?ID=8","Western Pacific Regional Human Resource Services Division")</f>
        <v>Western Pacific Regional Human Resource Services Division</v>
      </c>
      <c r="L222" t="s">
        <v>85</v>
      </c>
      <c r="N222" t="str" cm="1">
        <f t="array" ref="N222">_xlfn.IFS(D222=4,"D",D222=5,"E",D222=6,"F",D222=7,"G",D222=8,"H", D222=9, "I", D222=10, "J", D222=11, "K", D222=12, "L")</f>
        <v>E</v>
      </c>
      <c r="O222" t="str" cm="1">
        <f t="array" ref="O222">_xlfn.IFS(Table1[[#This Row],[FacilityType]]="Approach control", "2", Table1[[#This Row],[FacilityType]]="Tower and Approach Control", "3", Table1[[#This Row],[FacilityType]]="Combined Control Facility", "6", Table1[[#This Row],[FacilityType]]="Tower", "7", Table1[[#This Row],[FacilityType]]="Enroute Center", "8")</f>
        <v>7</v>
      </c>
      <c r="P222" t="str" cm="1">
        <f t="array" ref="P22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23" spans="1:16" x14ac:dyDescent="0.25">
      <c r="A223" t="s">
        <v>344</v>
      </c>
      <c r="B223" t="s">
        <v>652</v>
      </c>
      <c r="C223" t="s">
        <v>39</v>
      </c>
      <c r="D223" s="1">
        <v>6</v>
      </c>
      <c r="E223" s="1" t="s">
        <v>1057</v>
      </c>
      <c r="F223" s="1" t="s">
        <v>767</v>
      </c>
      <c r="G223" t="str">
        <f>HYPERLINK("https://ksn2.faa.gov/ajg/ajg-r/_layouts/userdisp.aspx?ID=9","Great Lakes")</f>
        <v>Great Lakes</v>
      </c>
      <c r="H223" t="s">
        <v>51</v>
      </c>
      <c r="I223" t="s">
        <v>33</v>
      </c>
      <c r="J223" t="s">
        <v>52</v>
      </c>
      <c r="K223" t="str">
        <f>HYPERLINK("https://ksn2.faa.gov/ajg/ajg-r/_layouts/userdisp.aspx?ID=9","Great Lakes Regional Human Resource Services Division")</f>
        <v>Great Lakes Regional Human Resource Services Division</v>
      </c>
      <c r="L223" t="s">
        <v>62</v>
      </c>
      <c r="N223" t="str" cm="1">
        <f t="array" ref="N223">_xlfn.IFS(D223=4,"D",D223=5,"E",D223=6,"F",D223=7,"G",D223=8,"H", D223=9, "I", D223=10, "J", D223=11, "K", D223=12, "L")</f>
        <v>F</v>
      </c>
      <c r="O223" t="str" cm="1">
        <f t="array" ref="O223">_xlfn.IFS(Table1[[#This Row],[FacilityType]]="Approach control", "2", Table1[[#This Row],[FacilityType]]="Tower and Approach Control", "3", Table1[[#This Row],[FacilityType]]="Combined Control Facility", "6", Table1[[#This Row],[FacilityType]]="Tower", "7", Table1[[#This Row],[FacilityType]]="Enroute Center", "8")</f>
        <v>7</v>
      </c>
      <c r="P223" t="str" cm="1">
        <f t="array" ref="P22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24" spans="1:16" x14ac:dyDescent="0.25">
      <c r="A224" t="s">
        <v>345</v>
      </c>
      <c r="B224" t="s">
        <v>653</v>
      </c>
      <c r="C224" t="s">
        <v>39</v>
      </c>
      <c r="D224" s="1">
        <v>8</v>
      </c>
      <c r="E224" s="1" t="s">
        <v>1009</v>
      </c>
      <c r="F224" s="1" t="s">
        <v>766</v>
      </c>
      <c r="G224" t="str">
        <f>HYPERLINK("https://ksn2.faa.gov/ajg/ajg-r/_layouts/userdisp.aspx?ID=7","Northwest Mountain")</f>
        <v>Northwest Mountain</v>
      </c>
      <c r="H224" t="s">
        <v>65</v>
      </c>
      <c r="I224" t="s">
        <v>15</v>
      </c>
      <c r="J224" t="s">
        <v>66</v>
      </c>
      <c r="K224" t="str">
        <f>HYPERLINK("https://ksn2.faa.gov/ajg/ajg-r/_layouts/userdisp.aspx?ID=7","Northwest Mountain Regional Human Resource Services Division")</f>
        <v>Northwest Mountain Regional Human Resource Services Division</v>
      </c>
      <c r="L224" t="s">
        <v>47</v>
      </c>
      <c r="N224" t="str" cm="1">
        <f t="array" ref="N224">_xlfn.IFS(D224=4,"D",D224=5,"E",D224=6,"F",D224=7,"G",D224=8,"H", D224=9, "I", D224=10, "J", D224=11, "K", D224=12, "L")</f>
        <v>H</v>
      </c>
      <c r="O224" t="str" cm="1">
        <f t="array" ref="O224">_xlfn.IFS(Table1[[#This Row],[FacilityType]]="Approach control", "2", Table1[[#This Row],[FacilityType]]="Tower and Approach Control", "3", Table1[[#This Row],[FacilityType]]="Combined Control Facility", "6", Table1[[#This Row],[FacilityType]]="Tower", "7", Table1[[#This Row],[FacilityType]]="Enroute Center", "8")</f>
        <v>7</v>
      </c>
      <c r="P224" t="str" cm="1">
        <f t="array" ref="P22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25" spans="1:16" x14ac:dyDescent="0.25">
      <c r="A225" t="s">
        <v>346</v>
      </c>
      <c r="B225" t="s">
        <v>654</v>
      </c>
      <c r="C225" t="s">
        <v>28</v>
      </c>
      <c r="D225" s="1">
        <v>7</v>
      </c>
      <c r="E225" s="1" t="s">
        <v>954</v>
      </c>
      <c r="F225" s="1" t="s">
        <v>804</v>
      </c>
      <c r="G225" t="str">
        <f>HYPERLINK("https://ksn2.faa.gov/ajg/ajg-r/_layouts/userdisp.aspx?ID=3","New England")</f>
        <v>New England</v>
      </c>
      <c r="H225" t="s">
        <v>25</v>
      </c>
      <c r="I225" t="s">
        <v>21</v>
      </c>
      <c r="J225" t="s">
        <v>26</v>
      </c>
      <c r="K225" t="str">
        <f>HYPERLINK("https://ksn2.faa.gov/ajg/ajg-r/_layouts/userdisp.aspx?ID=3","New England Regional Human Resource Services Division")</f>
        <v>New England Regional Human Resource Services Division</v>
      </c>
      <c r="L225" t="s">
        <v>347</v>
      </c>
      <c r="N225" t="str" cm="1">
        <f t="array" ref="N225">_xlfn.IFS(D225=4,"D",D225=5,"E",D225=6,"F",D225=7,"G",D225=8,"H", D225=9, "I", D225=10, "J", D225=11, "K", D225=12, "L")</f>
        <v>G</v>
      </c>
      <c r="O225" t="str" cm="1">
        <f t="array" ref="O225">_xlfn.IFS(Table1[[#This Row],[FacilityType]]="Approach control", "2", Table1[[#This Row],[FacilityType]]="Tower and Approach Control", "3", Table1[[#This Row],[FacilityType]]="Combined Control Facility", "6", Table1[[#This Row],[FacilityType]]="Tower", "7", Table1[[#This Row],[FacilityType]]="Enroute Center", "8")</f>
        <v>3</v>
      </c>
      <c r="P225" t="str" cm="1">
        <f t="array" ref="P22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26" spans="1:16" x14ac:dyDescent="0.25">
      <c r="A226" t="s">
        <v>348</v>
      </c>
      <c r="B226" t="s">
        <v>655</v>
      </c>
      <c r="C226" t="s">
        <v>39</v>
      </c>
      <c r="D226" s="1">
        <v>5</v>
      </c>
      <c r="E226" s="1" t="s">
        <v>1058</v>
      </c>
      <c r="F226" s="1" t="s">
        <v>769</v>
      </c>
      <c r="G226" t="str">
        <f>HYPERLINK("https://ksn2.faa.gov/ajg/ajg-r/_layouts/userdisp.aspx?ID=9","Great Lakes")</f>
        <v>Great Lakes</v>
      </c>
      <c r="H226" t="s">
        <v>57</v>
      </c>
      <c r="I226" t="s">
        <v>33</v>
      </c>
      <c r="J226" t="s">
        <v>58</v>
      </c>
      <c r="K226" t="str">
        <f>HYPERLINK("https://ksn2.faa.gov/ajg/ajg-r/_layouts/userdisp.aspx?ID=9","Great Lakes Regional Human Resource Services Division")</f>
        <v>Great Lakes Regional Human Resource Services Division</v>
      </c>
      <c r="L226" t="s">
        <v>349</v>
      </c>
      <c r="N226" t="str" cm="1">
        <f t="array" ref="N226">_xlfn.IFS(D226=4,"D",D226=5,"E",D226=6,"F",D226=7,"G",D226=8,"H", D226=9, "I", D226=10, "J", D226=11, "K", D226=12, "L")</f>
        <v>E</v>
      </c>
      <c r="O226" t="str" cm="1">
        <f t="array" ref="O226">_xlfn.IFS(Table1[[#This Row],[FacilityType]]="Approach control", "2", Table1[[#This Row],[FacilityType]]="Tower and Approach Control", "3", Table1[[#This Row],[FacilityType]]="Combined Control Facility", "6", Table1[[#This Row],[FacilityType]]="Tower", "7", Table1[[#This Row],[FacilityType]]="Enroute Center", "8")</f>
        <v>7</v>
      </c>
      <c r="P226" t="str" cm="1">
        <f t="array" ref="P22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27" spans="1:16" x14ac:dyDescent="0.25">
      <c r="A227" t="s">
        <v>350</v>
      </c>
      <c r="B227" t="s">
        <v>638</v>
      </c>
      <c r="C227" t="s">
        <v>28</v>
      </c>
      <c r="D227" s="1">
        <v>6</v>
      </c>
      <c r="E227" s="1" t="s">
        <v>833</v>
      </c>
      <c r="F227" s="1" t="s">
        <v>793</v>
      </c>
      <c r="G227" t="str">
        <f>HYPERLINK("https://ksn2.faa.gov/ajg/ajg-r/_layouts/userdisp.aspx?ID=3","New England")</f>
        <v>New England</v>
      </c>
      <c r="H227" t="s">
        <v>25</v>
      </c>
      <c r="I227" t="s">
        <v>21</v>
      </c>
      <c r="J227" t="s">
        <v>26</v>
      </c>
      <c r="K227" t="str">
        <f>HYPERLINK("https://ksn2.faa.gov/ajg/ajg-r/_layouts/userdisp.aspx?ID=3","New England Regional Human Resource Services Division")</f>
        <v>New England Regional Human Resource Services Division</v>
      </c>
      <c r="L227" t="s">
        <v>347</v>
      </c>
      <c r="N227" t="str" cm="1">
        <f t="array" ref="N227">_xlfn.IFS(D227=4,"D",D227=5,"E",D227=6,"F",D227=7,"G",D227=8,"H", D227=9, "I", D227=10, "J", D227=11, "K", D227=12, "L")</f>
        <v>F</v>
      </c>
      <c r="O227" t="str" cm="1">
        <f t="array" ref="O227">_xlfn.IFS(Table1[[#This Row],[FacilityType]]="Approach control", "2", Table1[[#This Row],[FacilityType]]="Tower and Approach Control", "3", Table1[[#This Row],[FacilityType]]="Combined Control Facility", "6", Table1[[#This Row],[FacilityType]]="Tower", "7", Table1[[#This Row],[FacilityType]]="Enroute Center", "8")</f>
        <v>3</v>
      </c>
      <c r="P227" t="str" cm="1">
        <f t="array" ref="P22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28" spans="1:16" x14ac:dyDescent="0.25">
      <c r="A228" t="s">
        <v>351</v>
      </c>
      <c r="B228" t="s">
        <v>352</v>
      </c>
      <c r="C228" t="s">
        <v>13</v>
      </c>
      <c r="D228" s="1">
        <v>8</v>
      </c>
      <c r="E228" s="1" t="s">
        <v>846</v>
      </c>
      <c r="F228" s="1" t="s">
        <v>782</v>
      </c>
      <c r="G228" t="str">
        <f>HYPERLINK("https://ksn2.faa.gov/ajg/ajg-r/_layouts/userdisp.aspx?ID=6","Central")</f>
        <v>Central</v>
      </c>
      <c r="H228" t="s">
        <v>102</v>
      </c>
      <c r="I228" t="s">
        <v>33</v>
      </c>
      <c r="J228" t="s">
        <v>103</v>
      </c>
      <c r="K228" t="str">
        <f>HYPERLINK("https://ksn2.faa.gov/ajg/ajg-r/_layouts/userdisp.aspx?ID=6","Central Regional Human Resource Services Division")</f>
        <v>Central Regional Human Resource Services Division</v>
      </c>
      <c r="L228" t="s">
        <v>17</v>
      </c>
      <c r="N228" t="str" cm="1">
        <f t="array" ref="N228">_xlfn.IFS(D228=4,"D",D228=5,"E",D228=6,"F",D228=7,"G",D228=8,"H", D228=9, "I", D228=10, "J", D228=11, "K", D228=12, "L")</f>
        <v>H</v>
      </c>
      <c r="O228" t="str" cm="1">
        <f t="array" ref="O228">_xlfn.IFS(Table1[[#This Row],[FacilityType]]="Approach control", "2", Table1[[#This Row],[FacilityType]]="Tower and Approach Control", "3", Table1[[#This Row],[FacilityType]]="Combined Control Facility", "6", Table1[[#This Row],[FacilityType]]="Tower", "7", Table1[[#This Row],[FacilityType]]="Enroute Center", "8")</f>
        <v>2</v>
      </c>
      <c r="P228" t="str" cm="1">
        <f t="array" ref="P22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29" spans="1:16" x14ac:dyDescent="0.25">
      <c r="A229" t="s">
        <v>353</v>
      </c>
      <c r="B229" t="s">
        <v>656</v>
      </c>
      <c r="C229" t="s">
        <v>28</v>
      </c>
      <c r="D229" s="1">
        <v>5</v>
      </c>
      <c r="E229" s="1" t="s">
        <v>902</v>
      </c>
      <c r="F229" s="1" t="s">
        <v>760</v>
      </c>
      <c r="G229" t="str">
        <f>HYPERLINK("https://ksn2.faa.gov/ajg/ajg-r/_layouts/userdisp.aspx?ID=4","Eastern")</f>
        <v>Eastern</v>
      </c>
      <c r="H229" t="s">
        <v>29</v>
      </c>
      <c r="I229" t="s">
        <v>21</v>
      </c>
      <c r="J229" t="s">
        <v>30</v>
      </c>
      <c r="K229" t="str">
        <f>HYPERLINK("https://ksn2.faa.gov/ajg/ajg-r/_layouts/userdisp.aspx?ID=4","Eastern Regional Human Resource Services Division")</f>
        <v>Eastern Regional Human Resource Services Division</v>
      </c>
      <c r="L229" t="s">
        <v>62</v>
      </c>
      <c r="N229" t="str" cm="1">
        <f t="array" ref="N229">_xlfn.IFS(D229=4,"D",D229=5,"E",D229=6,"F",D229=7,"G",D229=8,"H", D229=9, "I", D229=10, "J", D229=11, "K", D229=12, "L")</f>
        <v>E</v>
      </c>
      <c r="O229" t="str" cm="1">
        <f t="array" ref="O229">_xlfn.IFS(Table1[[#This Row],[FacilityType]]="Approach control", "2", Table1[[#This Row],[FacilityType]]="Tower and Approach Control", "3", Table1[[#This Row],[FacilityType]]="Combined Control Facility", "6", Table1[[#This Row],[FacilityType]]="Tower", "7", Table1[[#This Row],[FacilityType]]="Enroute Center", "8")</f>
        <v>3</v>
      </c>
      <c r="P229" t="str" cm="1">
        <f t="array" ref="P22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0" spans="1:16" x14ac:dyDescent="0.25">
      <c r="A230" t="s">
        <v>354</v>
      </c>
      <c r="B230" t="s">
        <v>657</v>
      </c>
      <c r="C230" t="s">
        <v>28</v>
      </c>
      <c r="D230" s="1">
        <v>9</v>
      </c>
      <c r="E230" s="1" t="s">
        <v>955</v>
      </c>
      <c r="F230" s="1" t="s">
        <v>792</v>
      </c>
      <c r="G230" t="str">
        <f>HYPERLINK("https://ksn2.faa.gov/ajg/ajg-r/_layouts/userdisp.aspx?ID=4","Eastern")</f>
        <v>Eastern</v>
      </c>
      <c r="H230" t="s">
        <v>44</v>
      </c>
      <c r="I230" t="s">
        <v>21</v>
      </c>
      <c r="J230" t="s">
        <v>45</v>
      </c>
      <c r="K230" t="str">
        <f>HYPERLINK("https://ksn2.faa.gov/ajg/ajg-r/_layouts/userdisp.aspx?ID=4","Eastern Regional Human Resource Services Division")</f>
        <v>Eastern Regional Human Resource Services Division</v>
      </c>
      <c r="L230" t="s">
        <v>17</v>
      </c>
      <c r="N230" t="str" cm="1">
        <f t="array" ref="N230">_xlfn.IFS(D230=4,"D",D230=5,"E",D230=6,"F",D230=7,"G",D230=8,"H", D230=9, "I", D230=10, "J", D230=11, "K", D230=12, "L")</f>
        <v>I</v>
      </c>
      <c r="O230" t="str" cm="1">
        <f t="array" ref="O230">_xlfn.IFS(Table1[[#This Row],[FacilityType]]="Approach control", "2", Table1[[#This Row],[FacilityType]]="Tower and Approach Control", "3", Table1[[#This Row],[FacilityType]]="Combined Control Facility", "6", Table1[[#This Row],[FacilityType]]="Tower", "7", Table1[[#This Row],[FacilityType]]="Enroute Center", "8")</f>
        <v>3</v>
      </c>
      <c r="P230" t="str" cm="1">
        <f t="array" ref="P23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1" spans="1:16" x14ac:dyDescent="0.25">
      <c r="A231" t="s">
        <v>355</v>
      </c>
      <c r="B231" t="s">
        <v>658</v>
      </c>
      <c r="C231" t="s">
        <v>28</v>
      </c>
      <c r="D231" s="1">
        <v>6</v>
      </c>
      <c r="E231" s="1" t="s">
        <v>903</v>
      </c>
      <c r="F231" s="1" t="s">
        <v>769</v>
      </c>
      <c r="G231" t="str">
        <f>HYPERLINK("https://ksn2.faa.gov/ajg/ajg-r/_layouts/userdisp.aspx?ID=9","Great Lakes")</f>
        <v>Great Lakes</v>
      </c>
      <c r="H231" t="s">
        <v>57</v>
      </c>
      <c r="I231" t="s">
        <v>33</v>
      </c>
      <c r="J231" t="s">
        <v>58</v>
      </c>
      <c r="K231" t="str">
        <f>HYPERLINK("https://ksn2.faa.gov/ajg/ajg-r/_layouts/userdisp.aspx?ID=9","Great Lakes Regional Human Resource Services Division")</f>
        <v>Great Lakes Regional Human Resource Services Division</v>
      </c>
      <c r="L231" t="s">
        <v>17</v>
      </c>
      <c r="N231" t="str" cm="1">
        <f t="array" ref="N231">_xlfn.IFS(D231=4,"D",D231=5,"E",D231=6,"F",D231=7,"G",D231=8,"H", D231=9, "I", D231=10, "J", D231=11, "K", D231=12, "L")</f>
        <v>F</v>
      </c>
      <c r="O231" t="str" cm="1">
        <f t="array" ref="O231">_xlfn.IFS(Table1[[#This Row],[FacilityType]]="Approach control", "2", Table1[[#This Row],[FacilityType]]="Tower and Approach Control", "3", Table1[[#This Row],[FacilityType]]="Combined Control Facility", "6", Table1[[#This Row],[FacilityType]]="Tower", "7", Table1[[#This Row],[FacilityType]]="Enroute Center", "8")</f>
        <v>3</v>
      </c>
      <c r="P231" t="str" cm="1">
        <f t="array" ref="P23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32" spans="1:16" x14ac:dyDescent="0.25">
      <c r="A232" t="s">
        <v>356</v>
      </c>
      <c r="B232" t="s">
        <v>659</v>
      </c>
      <c r="C232" t="s">
        <v>39</v>
      </c>
      <c r="D232" s="1">
        <v>7</v>
      </c>
      <c r="E232" s="1" t="s">
        <v>1059</v>
      </c>
      <c r="F232" s="1" t="s">
        <v>754</v>
      </c>
      <c r="G232" t="str">
        <f>HYPERLINK("https://ksn2.faa.gov/ajg/ajg-r/_layouts/userdisp.aspx?ID=8","Western Pacific")</f>
        <v>Western Pacific</v>
      </c>
      <c r="H232" t="s">
        <v>68</v>
      </c>
      <c r="I232" t="s">
        <v>15</v>
      </c>
      <c r="J232" t="s">
        <v>69</v>
      </c>
      <c r="K232" t="str">
        <f>HYPERLINK("https://ksn2.faa.gov/ajg/ajg-r/_layouts/userdisp.aspx?ID=8","Western Pacific Regional Human Resource Services Division")</f>
        <v>Western Pacific Regional Human Resource Services Division</v>
      </c>
      <c r="L232" t="s">
        <v>76</v>
      </c>
      <c r="N232" t="str" cm="1">
        <f t="array" ref="N232">_xlfn.IFS(D232=4,"D",D232=5,"E",D232=6,"F",D232=7,"G",D232=8,"H", D232=9, "I", D232=10, "J", D232=11, "K", D232=12, "L")</f>
        <v>G</v>
      </c>
      <c r="O232" t="str" cm="1">
        <f t="array" ref="O232">_xlfn.IFS(Table1[[#This Row],[FacilityType]]="Approach control", "2", Table1[[#This Row],[FacilityType]]="Tower and Approach Control", "3", Table1[[#This Row],[FacilityType]]="Combined Control Facility", "6", Table1[[#This Row],[FacilityType]]="Tower", "7", Table1[[#This Row],[FacilityType]]="Enroute Center", "8")</f>
        <v>7</v>
      </c>
      <c r="P232" t="str" cm="1">
        <f t="array" ref="P23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3" spans="1:16" x14ac:dyDescent="0.25">
      <c r="A233" t="s">
        <v>357</v>
      </c>
      <c r="B233" t="s">
        <v>660</v>
      </c>
      <c r="C233" t="s">
        <v>39</v>
      </c>
      <c r="D233" s="1">
        <v>6</v>
      </c>
      <c r="E233" s="1" t="s">
        <v>1010</v>
      </c>
      <c r="F233" s="1" t="s">
        <v>779</v>
      </c>
      <c r="G233" t="str">
        <f>HYPERLINK("https://ksn2.faa.gov/ajg/ajg-r/_layouts/userdisp.aspx?ID=4","Eastern")</f>
        <v>Eastern</v>
      </c>
      <c r="H233" t="s">
        <v>44</v>
      </c>
      <c r="I233" t="s">
        <v>21</v>
      </c>
      <c r="J233" t="s">
        <v>45</v>
      </c>
      <c r="K233" t="str">
        <f>HYPERLINK("https://ksn2.faa.gov/ajg/ajg-r/_layouts/userdisp.aspx?ID=4","Eastern Regional Human Resource Services Division")</f>
        <v>Eastern Regional Human Resource Services Division</v>
      </c>
      <c r="L233" t="s">
        <v>17</v>
      </c>
      <c r="N233" t="str" cm="1">
        <f t="array" ref="N233">_xlfn.IFS(D233=4,"D",D233=5,"E",D233=6,"F",D233=7,"G",D233=8,"H", D233=9, "I", D233=10, "J", D233=11, "K", D233=12, "L")</f>
        <v>F</v>
      </c>
      <c r="O233" t="str" cm="1">
        <f t="array" ref="O233">_xlfn.IFS(Table1[[#This Row],[FacilityType]]="Approach control", "2", Table1[[#This Row],[FacilityType]]="Tower and Approach Control", "3", Table1[[#This Row],[FacilityType]]="Combined Control Facility", "6", Table1[[#This Row],[FacilityType]]="Tower", "7", Table1[[#This Row],[FacilityType]]="Enroute Center", "8")</f>
        <v>7</v>
      </c>
      <c r="P233" t="str" cm="1">
        <f t="array" ref="P23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4" spans="1:16" x14ac:dyDescent="0.25">
      <c r="A234" t="s">
        <v>358</v>
      </c>
      <c r="B234" t="s">
        <v>661</v>
      </c>
      <c r="C234" t="s">
        <v>39</v>
      </c>
      <c r="D234" s="1">
        <v>5</v>
      </c>
      <c r="E234" s="1" t="s">
        <v>1011</v>
      </c>
      <c r="F234" s="1" t="s">
        <v>781</v>
      </c>
      <c r="G234" t="str">
        <f>HYPERLINK("https://ksn2.faa.gov/ajg/ajg-r/_layouts/userdisp.aspx?ID=8","Western Pacific")</f>
        <v>Western Pacific</v>
      </c>
      <c r="H234" t="s">
        <v>68</v>
      </c>
      <c r="I234" t="s">
        <v>15</v>
      </c>
      <c r="J234" t="s">
        <v>69</v>
      </c>
      <c r="K234" t="str">
        <f>HYPERLINK("https://ksn2.faa.gov/ajg/ajg-r/_layouts/userdisp.aspx?ID=8","Western Pacific Regional Human Resource Services Division")</f>
        <v>Western Pacific Regional Human Resource Services Division</v>
      </c>
      <c r="L234" t="s">
        <v>17</v>
      </c>
      <c r="N234" t="str" cm="1">
        <f t="array" ref="N234">_xlfn.IFS(D234=4,"D",D234=5,"E",D234=6,"F",D234=7,"G",D234=8,"H", D234=9, "I", D234=10, "J", D234=11, "K", D234=12, "L")</f>
        <v>E</v>
      </c>
      <c r="O234" t="str" cm="1">
        <f t="array" ref="O234">_xlfn.IFS(Table1[[#This Row],[FacilityType]]="Approach control", "2", Table1[[#This Row],[FacilityType]]="Tower and Approach Control", "3", Table1[[#This Row],[FacilityType]]="Combined Control Facility", "6", Table1[[#This Row],[FacilityType]]="Tower", "7", Table1[[#This Row],[FacilityType]]="Enroute Center", "8")</f>
        <v>7</v>
      </c>
      <c r="P234" t="str" cm="1">
        <f t="array" ref="P23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5" spans="1:16" x14ac:dyDescent="0.25">
      <c r="A235" t="s">
        <v>359</v>
      </c>
      <c r="B235" t="s">
        <v>662</v>
      </c>
      <c r="C235" t="s">
        <v>28</v>
      </c>
      <c r="D235" s="1">
        <v>6</v>
      </c>
      <c r="E235" s="1" t="s">
        <v>904</v>
      </c>
      <c r="F235" s="1" t="s">
        <v>779</v>
      </c>
      <c r="G235" t="str">
        <f>HYPERLINK("https://ksn2.faa.gov/ajg/ajg-r/_layouts/userdisp.aspx?ID=4","Eastern")</f>
        <v>Eastern</v>
      </c>
      <c r="H235" t="s">
        <v>44</v>
      </c>
      <c r="I235" t="s">
        <v>21</v>
      </c>
      <c r="J235" t="s">
        <v>45</v>
      </c>
      <c r="K235" t="str">
        <f>HYPERLINK("https://ksn2.faa.gov/ajg/ajg-r/_layouts/userdisp.aspx?ID=4","Eastern Regional Human Resource Services Division")</f>
        <v>Eastern Regional Human Resource Services Division</v>
      </c>
      <c r="L235" t="s">
        <v>17</v>
      </c>
      <c r="N235" t="str" cm="1">
        <f t="array" ref="N235">_xlfn.IFS(D235=4,"D",D235=5,"E",D235=6,"F",D235=7,"G",D235=8,"H", D235=9, "I", D235=10, "J", D235=11, "K", D235=12, "L")</f>
        <v>F</v>
      </c>
      <c r="O235" t="str" cm="1">
        <f t="array" ref="O235">_xlfn.IFS(Table1[[#This Row],[FacilityType]]="Approach control", "2", Table1[[#This Row],[FacilityType]]="Tower and Approach Control", "3", Table1[[#This Row],[FacilityType]]="Combined Control Facility", "6", Table1[[#This Row],[FacilityType]]="Tower", "7", Table1[[#This Row],[FacilityType]]="Enroute Center", "8")</f>
        <v>3</v>
      </c>
      <c r="P235" t="str" cm="1">
        <f t="array" ref="P23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36" spans="1:16" x14ac:dyDescent="0.25">
      <c r="A236" t="s">
        <v>360</v>
      </c>
      <c r="B236" t="s">
        <v>663</v>
      </c>
      <c r="C236" t="s">
        <v>28</v>
      </c>
      <c r="D236" s="1">
        <v>6</v>
      </c>
      <c r="E236" s="1" t="s">
        <v>905</v>
      </c>
      <c r="F236" s="1" t="s">
        <v>777</v>
      </c>
      <c r="G236" t="str">
        <f>HYPERLINK("https://ksn2.faa.gov/ajg/ajg-r/_layouts/userdisp.aspx?ID=9","Great Lakes")</f>
        <v>Great Lakes</v>
      </c>
      <c r="H236" t="s">
        <v>51</v>
      </c>
      <c r="I236" t="s">
        <v>33</v>
      </c>
      <c r="J236" t="s">
        <v>52</v>
      </c>
      <c r="K236" t="str">
        <f>HYPERLINK("https://ksn2.faa.gov/ajg/ajg-r/_layouts/userdisp.aspx?ID=9","Great Lakes Regional Human Resource Services Division")</f>
        <v>Great Lakes Regional Human Resource Services Division</v>
      </c>
      <c r="L236" t="s">
        <v>17</v>
      </c>
      <c r="N236" t="str" cm="1">
        <f t="array" ref="N236">_xlfn.IFS(D236=4,"D",D236=5,"E",D236=6,"F",D236=7,"G",D236=8,"H", D236=9, "I", D236=10, "J", D236=11, "K", D236=12, "L")</f>
        <v>F</v>
      </c>
      <c r="O236" t="str" cm="1">
        <f t="array" ref="O236">_xlfn.IFS(Table1[[#This Row],[FacilityType]]="Approach control", "2", Table1[[#This Row],[FacilityType]]="Tower and Approach Control", "3", Table1[[#This Row],[FacilityType]]="Combined Control Facility", "6", Table1[[#This Row],[FacilityType]]="Tower", "7", Table1[[#This Row],[FacilityType]]="Enroute Center", "8")</f>
        <v>3</v>
      </c>
      <c r="P236" t="str" cm="1">
        <f t="array" ref="P23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37" spans="1:16" x14ac:dyDescent="0.25">
      <c r="A237" t="s">
        <v>361</v>
      </c>
      <c r="B237" t="s">
        <v>664</v>
      </c>
      <c r="C237" t="s">
        <v>28</v>
      </c>
      <c r="D237" s="1">
        <v>5</v>
      </c>
      <c r="E237" s="1" t="s">
        <v>906</v>
      </c>
      <c r="F237" s="1" t="s">
        <v>790</v>
      </c>
      <c r="G237" t="str">
        <f>HYPERLINK("https://ksn2.faa.gov/ajg/ajg-r/_layouts/userdisp.aspx?ID=8","Western Pacific")</f>
        <v>Western Pacific</v>
      </c>
      <c r="H237" t="s">
        <v>36</v>
      </c>
      <c r="I237" t="s">
        <v>33</v>
      </c>
      <c r="J237" t="s">
        <v>37</v>
      </c>
      <c r="K237" t="str">
        <f>HYPERLINK("https://ksn2.faa.gov/ajg/ajg-r/_layouts/userdisp.aspx?ID=8","Western Pacific Regional Human Resource Services Division")</f>
        <v>Western Pacific Regional Human Resource Services Division</v>
      </c>
      <c r="L237" t="s">
        <v>190</v>
      </c>
      <c r="N237" t="str" cm="1">
        <f t="array" ref="N237">_xlfn.IFS(D237=4,"D",D237=5,"E",D237=6,"F",D237=7,"G",D237=8,"H", D237=9, "I", D237=10, "J", D237=11, "K", D237=12, "L")</f>
        <v>E</v>
      </c>
      <c r="O237" t="str" cm="1">
        <f t="array" ref="O237">_xlfn.IFS(Table1[[#This Row],[FacilityType]]="Approach control", "2", Table1[[#This Row],[FacilityType]]="Tower and Approach Control", "3", Table1[[#This Row],[FacilityType]]="Combined Control Facility", "6", Table1[[#This Row],[FacilityType]]="Tower", "7", Table1[[#This Row],[FacilityType]]="Enroute Center", "8")</f>
        <v>3</v>
      </c>
      <c r="P237" t="str" cm="1">
        <f t="array" ref="P23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38" spans="1:16" x14ac:dyDescent="0.25">
      <c r="A238" t="s">
        <v>362</v>
      </c>
      <c r="B238" t="s">
        <v>663</v>
      </c>
      <c r="C238" t="s">
        <v>28</v>
      </c>
      <c r="D238" s="1">
        <v>5</v>
      </c>
      <c r="E238" s="1" t="s">
        <v>905</v>
      </c>
      <c r="F238" s="1" t="s">
        <v>775</v>
      </c>
      <c r="G238" t="str">
        <f>HYPERLINK("https://ksn2.faa.gov/ajg/ajg-r/_layouts/userdisp.aspx?ID=9","Great Lakes")</f>
        <v>Great Lakes</v>
      </c>
      <c r="H238" t="s">
        <v>102</v>
      </c>
      <c r="I238" t="s">
        <v>33</v>
      </c>
      <c r="J238" t="s">
        <v>103</v>
      </c>
      <c r="K238" t="str">
        <f>HYPERLINK("https://ksn2.faa.gov/ajg/ajg-r/_layouts/userdisp.aspx?ID=9","Great Lakes Regional Human Resource Services Division")</f>
        <v>Great Lakes Regional Human Resource Services Division</v>
      </c>
      <c r="L238" t="s">
        <v>363</v>
      </c>
      <c r="N238" t="str" cm="1">
        <f t="array" ref="N238">_xlfn.IFS(D238=4,"D",D238=5,"E",D238=6,"F",D238=7,"G",D238=8,"H", D238=9, "I", D238=10, "J", D238=11, "K", D238=12, "L")</f>
        <v>E</v>
      </c>
      <c r="O238" t="str" cm="1">
        <f t="array" ref="O238">_xlfn.IFS(Table1[[#This Row],[FacilityType]]="Approach control", "2", Table1[[#This Row],[FacilityType]]="Tower and Approach Control", "3", Table1[[#This Row],[FacilityType]]="Combined Control Facility", "6", Table1[[#This Row],[FacilityType]]="Tower", "7", Table1[[#This Row],[FacilityType]]="Enroute Center", "8")</f>
        <v>3</v>
      </c>
      <c r="P238" t="str" cm="1">
        <f t="array" ref="P23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39" spans="1:16" x14ac:dyDescent="0.25">
      <c r="A239" t="s">
        <v>364</v>
      </c>
      <c r="B239" t="s">
        <v>665</v>
      </c>
      <c r="C239" t="s">
        <v>28</v>
      </c>
      <c r="D239" s="1">
        <v>8</v>
      </c>
      <c r="E239" s="1" t="s">
        <v>931</v>
      </c>
      <c r="F239" s="1" t="s">
        <v>776</v>
      </c>
      <c r="G239" t="str">
        <f>HYPERLINK("https://ksn2.faa.gov/ajg/ajg-r/_layouts/userdisp.aspx?ID=2","Southern")</f>
        <v>Southern</v>
      </c>
      <c r="H239" t="s">
        <v>192</v>
      </c>
      <c r="I239" t="s">
        <v>21</v>
      </c>
      <c r="J239" t="s">
        <v>193</v>
      </c>
      <c r="K239" t="str">
        <f>HYPERLINK("https://ksn2.faa.gov/ajg/ajg-r/_layouts/userdisp.aspx?ID=2","Southern Regional Human Resource Services Division")</f>
        <v>Southern Regional Human Resource Services Division</v>
      </c>
      <c r="L239" t="s">
        <v>62</v>
      </c>
      <c r="N239" t="str" cm="1">
        <f t="array" ref="N239">_xlfn.IFS(D239=4,"D",D239=5,"E",D239=6,"F",D239=7,"G",D239=8,"H", D239=9, "I", D239=10, "J", D239=11, "K", D239=12, "L")</f>
        <v>H</v>
      </c>
      <c r="O239" t="str" cm="1">
        <f t="array" ref="O239">_xlfn.IFS(Table1[[#This Row],[FacilityType]]="Approach control", "2", Table1[[#This Row],[FacilityType]]="Tower and Approach Control", "3", Table1[[#This Row],[FacilityType]]="Combined Control Facility", "6", Table1[[#This Row],[FacilityType]]="Tower", "7", Table1[[#This Row],[FacilityType]]="Enroute Center", "8")</f>
        <v>3</v>
      </c>
      <c r="P239" t="str" cm="1">
        <f t="array" ref="P23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40" spans="1:16" x14ac:dyDescent="0.25">
      <c r="A240" t="s">
        <v>365</v>
      </c>
      <c r="B240" t="s">
        <v>666</v>
      </c>
      <c r="C240" t="s">
        <v>39</v>
      </c>
      <c r="D240" s="1">
        <v>7</v>
      </c>
      <c r="E240" s="1" t="s">
        <v>911</v>
      </c>
      <c r="F240" s="1" t="s">
        <v>788</v>
      </c>
      <c r="G240" t="str">
        <f>HYPERLINK("https://ksn2.faa.gov/ajg/ajg-r/_layouts/userdisp.aspx?ID=9","Great Lakes")</f>
        <v>Great Lakes</v>
      </c>
      <c r="H240" t="s">
        <v>145</v>
      </c>
      <c r="I240" t="s">
        <v>33</v>
      </c>
      <c r="J240" t="s">
        <v>146</v>
      </c>
      <c r="K240" t="str">
        <f>HYPERLINK("https://ksn2.faa.gov/ajg/ajg-r/_layouts/userdisp.aspx?ID=9","Great Lakes Regional Human Resource Services Division")</f>
        <v>Great Lakes Regional Human Resource Services Division</v>
      </c>
      <c r="L240" t="s">
        <v>76</v>
      </c>
      <c r="N240" t="str" cm="1">
        <f t="array" ref="N240">_xlfn.IFS(D240=4,"D",D240=5,"E",D240=6,"F",D240=7,"G",D240=8,"H", D240=9, "I", D240=10, "J", D240=11, "K", D240=12, "L")</f>
        <v>G</v>
      </c>
      <c r="O240" t="str" cm="1">
        <f t="array" ref="O240">_xlfn.IFS(Table1[[#This Row],[FacilityType]]="Approach control", "2", Table1[[#This Row],[FacilityType]]="Tower and Approach Control", "3", Table1[[#This Row],[FacilityType]]="Combined Control Facility", "6", Table1[[#This Row],[FacilityType]]="Tower", "7", Table1[[#This Row],[FacilityType]]="Enroute Center", "8")</f>
        <v>7</v>
      </c>
      <c r="P240" t="str" cm="1">
        <f t="array" ref="P24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41" spans="1:16" x14ac:dyDescent="0.25">
      <c r="A241" t="s">
        <v>366</v>
      </c>
      <c r="B241" t="s">
        <v>367</v>
      </c>
      <c r="C241" t="s">
        <v>13</v>
      </c>
      <c r="D241" s="1">
        <v>10</v>
      </c>
      <c r="E241" s="1" t="s">
        <v>847</v>
      </c>
      <c r="F241" s="1" t="s">
        <v>771</v>
      </c>
      <c r="G241" t="str">
        <f>HYPERLINK("https://ksn2.faa.gov/ajg/ajg-r/_layouts/userdisp.aspx?ID=7","Northwest Mountain")</f>
        <v>Northwest Mountain</v>
      </c>
      <c r="H241" t="s">
        <v>90</v>
      </c>
      <c r="I241" t="s">
        <v>15</v>
      </c>
      <c r="J241" t="s">
        <v>91</v>
      </c>
      <c r="K241" t="str">
        <f>HYPERLINK("https://ksn2.faa.gov/ajg/ajg-r/_layouts/userdisp.aspx?ID=7","Northwest Mountain Regional Human Resource Services Division")</f>
        <v>Northwest Mountain Regional Human Resource Services Division</v>
      </c>
      <c r="L241" t="s">
        <v>17</v>
      </c>
      <c r="N241" t="str" cm="1">
        <f t="array" ref="N241">_xlfn.IFS(D241=4,"D",D241=5,"E",D241=6,"F",D241=7,"G",D241=8,"H", D241=9, "I", D241=10, "J", D241=11, "K", D241=12, "L")</f>
        <v>J</v>
      </c>
      <c r="O241" t="str" cm="1">
        <f t="array" ref="O241">_xlfn.IFS(Table1[[#This Row],[FacilityType]]="Approach control", "2", Table1[[#This Row],[FacilityType]]="Tower and Approach Control", "3", Table1[[#This Row],[FacilityType]]="Combined Control Facility", "6", Table1[[#This Row],[FacilityType]]="Tower", "7", Table1[[#This Row],[FacilityType]]="Enroute Center", "8")</f>
        <v>2</v>
      </c>
      <c r="P241" t="str" cm="1">
        <f t="array" ref="P24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42" spans="1:16" x14ac:dyDescent="0.25">
      <c r="A242" t="s">
        <v>368</v>
      </c>
      <c r="B242" t="s">
        <v>369</v>
      </c>
      <c r="C242" t="s">
        <v>13</v>
      </c>
      <c r="D242" s="1">
        <v>10</v>
      </c>
      <c r="E242" s="1" t="s">
        <v>841</v>
      </c>
      <c r="F242" s="1" t="s">
        <v>789</v>
      </c>
      <c r="G242" t="str">
        <f>HYPERLINK("https://ksn2.faa.gov/ajg/ajg-r/_layouts/userdisp.aspx?ID=7","Northwest Mountain")</f>
        <v>Northwest Mountain</v>
      </c>
      <c r="H242" t="s">
        <v>99</v>
      </c>
      <c r="I242" t="s">
        <v>15</v>
      </c>
      <c r="J242" t="s">
        <v>100</v>
      </c>
      <c r="K242" t="str">
        <f>HYPERLINK("https://ksn2.faa.gov/ajg/ajg-r/_layouts/userdisp.aspx?ID=7","Northwest Mountain Regional Human Resource Services Division")</f>
        <v>Northwest Mountain Regional Human Resource Services Division</v>
      </c>
      <c r="L242" t="s">
        <v>17</v>
      </c>
      <c r="N242" t="str" cm="1">
        <f t="array" ref="N242">_xlfn.IFS(D242=4,"D",D242=5,"E",D242=6,"F",D242=7,"G",D242=8,"H", D242=9, "I", D242=10, "J", D242=11, "K", D242=12, "L")</f>
        <v>J</v>
      </c>
      <c r="O242" t="str" cm="1">
        <f t="array" ref="O242">_xlfn.IFS(Table1[[#This Row],[FacilityType]]="Approach control", "2", Table1[[#This Row],[FacilityType]]="Tower and Approach Control", "3", Table1[[#This Row],[FacilityType]]="Combined Control Facility", "6", Table1[[#This Row],[FacilityType]]="Tower", "7", Table1[[#This Row],[FacilityType]]="Enroute Center", "8")</f>
        <v>2</v>
      </c>
      <c r="P242" t="str" cm="1">
        <f t="array" ref="P24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43" spans="1:16" x14ac:dyDescent="0.25">
      <c r="A243" t="s">
        <v>370</v>
      </c>
      <c r="B243" t="s">
        <v>667</v>
      </c>
      <c r="C243" t="s">
        <v>39</v>
      </c>
      <c r="D243" s="1">
        <v>8</v>
      </c>
      <c r="E243" s="1" t="s">
        <v>848</v>
      </c>
      <c r="F243" s="1" t="s">
        <v>754</v>
      </c>
      <c r="G243" t="str">
        <f>HYPERLINK("https://ksn2.faa.gov/ajg/ajg-r/_layouts/userdisp.aspx?ID=8","Western Pacific")</f>
        <v>Western Pacific</v>
      </c>
      <c r="H243" t="s">
        <v>93</v>
      </c>
      <c r="I243" t="s">
        <v>15</v>
      </c>
      <c r="J243" t="s">
        <v>94</v>
      </c>
      <c r="K243" t="str">
        <f>HYPERLINK("https://ksn2.faa.gov/ajg/ajg-r/_layouts/userdisp.aspx?ID=8","Western Pacific Regional Human Resource Services Division")</f>
        <v>Western Pacific Regional Human Resource Services Division</v>
      </c>
      <c r="L243" t="s">
        <v>17</v>
      </c>
      <c r="N243" t="str" cm="1">
        <f t="array" ref="N243">_xlfn.IFS(D243=4,"D",D243=5,"E",D243=6,"F",D243=7,"G",D243=8,"H", D243=9, "I", D243=10, "J", D243=11, "K", D243=12, "L")</f>
        <v>H</v>
      </c>
      <c r="O243" t="str" cm="1">
        <f t="array" ref="O243">_xlfn.IFS(Table1[[#This Row],[FacilityType]]="Approach control", "2", Table1[[#This Row],[FacilityType]]="Tower and Approach Control", "3", Table1[[#This Row],[FacilityType]]="Combined Control Facility", "6", Table1[[#This Row],[FacilityType]]="Tower", "7", Table1[[#This Row],[FacilityType]]="Enroute Center", "8")</f>
        <v>7</v>
      </c>
      <c r="P243" t="str" cm="1">
        <f t="array" ref="P24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44" spans="1:16" x14ac:dyDescent="0.25">
      <c r="A244" t="s">
        <v>371</v>
      </c>
      <c r="B244" t="s">
        <v>668</v>
      </c>
      <c r="C244" t="s">
        <v>28</v>
      </c>
      <c r="D244" s="1">
        <v>9</v>
      </c>
      <c r="E244" s="1" t="s">
        <v>932</v>
      </c>
      <c r="F244" s="1" t="s">
        <v>759</v>
      </c>
      <c r="G244" t="str">
        <f>HYPERLINK("https://ksn2.faa.gov/ajg/ajg-r/_layouts/userdisp.aspx?ID=2","Southern")</f>
        <v>Southern</v>
      </c>
      <c r="H244" t="s">
        <v>79</v>
      </c>
      <c r="I244" t="s">
        <v>33</v>
      </c>
      <c r="J244" t="s">
        <v>80</v>
      </c>
      <c r="K244" t="str">
        <f>HYPERLINK("https://ksn2.faa.gov/ajg/ajg-r/_layouts/userdisp.aspx?ID=2","Southern Regional Human Resource Services Division")</f>
        <v>Southern Regional Human Resource Services Division</v>
      </c>
      <c r="L244" t="s">
        <v>17</v>
      </c>
      <c r="N244" t="str" cm="1">
        <f t="array" ref="N244">_xlfn.IFS(D244=4,"D",D244=5,"E",D244=6,"F",D244=7,"G",D244=8,"H", D244=9, "I", D244=10, "J", D244=11, "K", D244=12, "L")</f>
        <v>I</v>
      </c>
      <c r="O244" t="str" cm="1">
        <f t="array" ref="O244">_xlfn.IFS(Table1[[#This Row],[FacilityType]]="Approach control", "2", Table1[[#This Row],[FacilityType]]="Tower and Approach Control", "3", Table1[[#This Row],[FacilityType]]="Combined Control Facility", "6", Table1[[#This Row],[FacilityType]]="Tower", "7", Table1[[#This Row],[FacilityType]]="Enroute Center", "8")</f>
        <v>3</v>
      </c>
      <c r="P244" t="str" cm="1">
        <f t="array" ref="P24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45" spans="1:16" x14ac:dyDescent="0.25">
      <c r="A245" t="s">
        <v>372</v>
      </c>
      <c r="B245" t="s">
        <v>669</v>
      </c>
      <c r="C245" t="s">
        <v>28</v>
      </c>
      <c r="D245" s="1">
        <v>8</v>
      </c>
      <c r="E245" s="1" t="s">
        <v>907</v>
      </c>
      <c r="F245" s="1" t="s">
        <v>765</v>
      </c>
      <c r="G245" t="str">
        <f>HYPERLINK("https://ksn2.faa.gov/ajg/ajg-r/_layouts/userdisp.aspx?ID=2","Southern")</f>
        <v>Southern</v>
      </c>
      <c r="H245" t="s">
        <v>121</v>
      </c>
      <c r="I245" t="s">
        <v>21</v>
      </c>
      <c r="J245" t="s">
        <v>122</v>
      </c>
      <c r="K245" t="str">
        <f>HYPERLINK("https://ksn2.faa.gov/ajg/ajg-r/_layouts/userdisp.aspx?ID=2","Southern Regional Human Resource Services Division")</f>
        <v>Southern Regional Human Resource Services Division</v>
      </c>
      <c r="L245" t="s">
        <v>62</v>
      </c>
      <c r="N245" t="str" cm="1">
        <f t="array" ref="N245">_xlfn.IFS(D245=4,"D",D245=5,"E",D245=6,"F",D245=7,"G",D245=8,"H", D245=9, "I", D245=10, "J", D245=11, "K", D245=12, "L")</f>
        <v>H</v>
      </c>
      <c r="O245" t="str" cm="1">
        <f t="array" ref="O245">_xlfn.IFS(Table1[[#This Row],[FacilityType]]="Approach control", "2", Table1[[#This Row],[FacilityType]]="Tower and Approach Control", "3", Table1[[#This Row],[FacilityType]]="Combined Control Facility", "6", Table1[[#This Row],[FacilityType]]="Tower", "7", Table1[[#This Row],[FacilityType]]="Enroute Center", "8")</f>
        <v>3</v>
      </c>
      <c r="P245" t="str" cm="1">
        <f t="array" ref="P24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46" spans="1:16" x14ac:dyDescent="0.25">
      <c r="A246" t="s">
        <v>373</v>
      </c>
      <c r="B246" t="s">
        <v>670</v>
      </c>
      <c r="C246" t="s">
        <v>28</v>
      </c>
      <c r="D246" s="1">
        <v>7</v>
      </c>
      <c r="E246" s="1" t="s">
        <v>956</v>
      </c>
      <c r="F246" s="1" t="s">
        <v>754</v>
      </c>
      <c r="G246" t="str">
        <f>HYPERLINK("https://ksn2.faa.gov/ajg/ajg-r/_layouts/userdisp.aspx?ID=8","Western Pacific")</f>
        <v>Western Pacific</v>
      </c>
      <c r="H246" t="s">
        <v>93</v>
      </c>
      <c r="I246" t="s">
        <v>15</v>
      </c>
      <c r="J246" t="s">
        <v>94</v>
      </c>
      <c r="K246" t="str">
        <f>HYPERLINK("https://ksn2.faa.gov/ajg/ajg-r/_layouts/userdisp.aspx?ID=8","Western Pacific Regional Human Resource Services Division")</f>
        <v>Western Pacific Regional Human Resource Services Division</v>
      </c>
      <c r="L246" t="s">
        <v>85</v>
      </c>
      <c r="N246" t="str" cm="1">
        <f t="array" ref="N246">_xlfn.IFS(D246=4,"D",D246=5,"E",D246=6,"F",D246=7,"G",D246=8,"H", D246=9, "I", D246=10, "J", D246=11, "K", D246=12, "L")</f>
        <v>G</v>
      </c>
      <c r="O246" t="str" cm="1">
        <f t="array" ref="O246">_xlfn.IFS(Table1[[#This Row],[FacilityType]]="Approach control", "2", Table1[[#This Row],[FacilityType]]="Tower and Approach Control", "3", Table1[[#This Row],[FacilityType]]="Combined Control Facility", "6", Table1[[#This Row],[FacilityType]]="Tower", "7", Table1[[#This Row],[FacilityType]]="Enroute Center", "8")</f>
        <v>3</v>
      </c>
      <c r="P246" t="str" cm="1">
        <f t="array" ref="P24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47" spans="1:16" x14ac:dyDescent="0.25">
      <c r="A247" t="s">
        <v>374</v>
      </c>
      <c r="B247" t="s">
        <v>671</v>
      </c>
      <c r="C247" t="s">
        <v>28</v>
      </c>
      <c r="D247" s="1">
        <v>7</v>
      </c>
      <c r="E247" s="1" t="s">
        <v>933</v>
      </c>
      <c r="F247" s="1" t="s">
        <v>761</v>
      </c>
      <c r="G247" t="str">
        <f>HYPERLINK("https://ksn2.faa.gov/ajg/ajg-r/_layouts/userdisp.aspx?ID=9","Great Lakes")</f>
        <v>Great Lakes</v>
      </c>
      <c r="H247" t="s">
        <v>57</v>
      </c>
      <c r="I247" t="s">
        <v>33</v>
      </c>
      <c r="J247" t="s">
        <v>58</v>
      </c>
      <c r="K247" t="str">
        <f>HYPERLINK("https://ksn2.faa.gov/ajg/ajg-r/_layouts/userdisp.aspx?ID=9","Great Lakes Regional Human Resource Services Division")</f>
        <v>Great Lakes Regional Human Resource Services Division</v>
      </c>
      <c r="L247" t="s">
        <v>114</v>
      </c>
      <c r="N247" t="str" cm="1">
        <f t="array" ref="N247">_xlfn.IFS(D247=4,"D",D247=5,"E",D247=6,"F",D247=7,"G",D247=8,"H", D247=9, "I", D247=10, "J", D247=11, "K", D247=12, "L")</f>
        <v>G</v>
      </c>
      <c r="O247" t="str" cm="1">
        <f t="array" ref="O247">_xlfn.IFS(Table1[[#This Row],[FacilityType]]="Approach control", "2", Table1[[#This Row],[FacilityType]]="Tower and Approach Control", "3", Table1[[#This Row],[FacilityType]]="Combined Control Facility", "6", Table1[[#This Row],[FacilityType]]="Tower", "7", Table1[[#This Row],[FacilityType]]="Enroute Center", "8")</f>
        <v>3</v>
      </c>
      <c r="P247" t="str" cm="1">
        <f t="array" ref="P24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48" spans="1:16" x14ac:dyDescent="0.25">
      <c r="A248" t="s">
        <v>375</v>
      </c>
      <c r="B248" t="s">
        <v>672</v>
      </c>
      <c r="C248" t="s">
        <v>39</v>
      </c>
      <c r="D248" s="1">
        <v>5</v>
      </c>
      <c r="E248" s="1" t="s">
        <v>1012</v>
      </c>
      <c r="F248" s="1" t="s">
        <v>754</v>
      </c>
      <c r="G248" t="str">
        <f>HYPERLINK("https://ksn2.faa.gov/ajg/ajg-r/_layouts/userdisp.aspx?ID=8","Western Pacific")</f>
        <v>Western Pacific</v>
      </c>
      <c r="H248" t="s">
        <v>68</v>
      </c>
      <c r="I248" t="s">
        <v>15</v>
      </c>
      <c r="J248" t="s">
        <v>69</v>
      </c>
      <c r="K248" t="str">
        <f>HYPERLINK("https://ksn2.faa.gov/ajg/ajg-r/_layouts/userdisp.aspx?ID=8","Western Pacific Regional Human Resource Services Division")</f>
        <v>Western Pacific Regional Human Resource Services Division</v>
      </c>
      <c r="L248" t="s">
        <v>74</v>
      </c>
      <c r="N248" t="str" cm="1">
        <f t="array" ref="N248">_xlfn.IFS(D248=4,"D",D248=5,"E",D248=6,"F",D248=7,"G",D248=8,"H", D248=9, "I", D248=10, "J", D248=11, "K", D248=12, "L")</f>
        <v>E</v>
      </c>
      <c r="O248" t="str" cm="1">
        <f t="array" ref="O248">_xlfn.IFS(Table1[[#This Row],[FacilityType]]="Approach control", "2", Table1[[#This Row],[FacilityType]]="Tower and Approach Control", "3", Table1[[#This Row],[FacilityType]]="Combined Control Facility", "6", Table1[[#This Row],[FacilityType]]="Tower", "7", Table1[[#This Row],[FacilityType]]="Enroute Center", "8")</f>
        <v>7</v>
      </c>
      <c r="P248" t="str" cm="1">
        <f t="array" ref="P24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49" spans="1:16" x14ac:dyDescent="0.25">
      <c r="A249" t="s">
        <v>376</v>
      </c>
      <c r="B249" t="s">
        <v>377</v>
      </c>
      <c r="C249" t="s">
        <v>13</v>
      </c>
      <c r="D249" s="1">
        <v>12</v>
      </c>
      <c r="E249" s="1" t="s">
        <v>848</v>
      </c>
      <c r="F249" s="1" t="s">
        <v>754</v>
      </c>
      <c r="G249" t="str">
        <f>HYPERLINK("https://ksn2.faa.gov/ajg/ajg-r/_layouts/userdisp.aspx?ID=8","Western Pacific")</f>
        <v>Western Pacific</v>
      </c>
      <c r="H249" t="s">
        <v>93</v>
      </c>
      <c r="I249" t="s">
        <v>15</v>
      </c>
      <c r="J249" t="s">
        <v>94</v>
      </c>
      <c r="K249" t="str">
        <f>HYPERLINK("https://ksn2.faa.gov/ajg/ajg-r/_layouts/userdisp.aspx?ID=8","Western Pacific Regional Human Resource Services Division")</f>
        <v>Western Pacific Regional Human Resource Services Division</v>
      </c>
      <c r="L249" t="s">
        <v>17</v>
      </c>
      <c r="N249" t="str" cm="1">
        <f t="array" ref="N249">_xlfn.IFS(D249=4,"D",D249=5,"E",D249=6,"F",D249=7,"G",D249=8,"H", D249=9, "I", D249=10, "J", D249=11, "K", D249=12, "L")</f>
        <v>L</v>
      </c>
      <c r="O249" t="str" cm="1">
        <f t="array" ref="O249">_xlfn.IFS(Table1[[#This Row],[FacilityType]]="Approach control", "2", Table1[[#This Row],[FacilityType]]="Tower and Approach Control", "3", Table1[[#This Row],[FacilityType]]="Combined Control Facility", "6", Table1[[#This Row],[FacilityType]]="Tower", "7", Table1[[#This Row],[FacilityType]]="Enroute Center", "8")</f>
        <v>2</v>
      </c>
      <c r="P249" t="str" cm="1">
        <f t="array" ref="P24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0" spans="1:16" x14ac:dyDescent="0.25">
      <c r="A250" t="s">
        <v>378</v>
      </c>
      <c r="B250" t="s">
        <v>673</v>
      </c>
      <c r="C250" t="s">
        <v>28</v>
      </c>
      <c r="D250" s="1">
        <v>8</v>
      </c>
      <c r="E250" s="1" t="s">
        <v>957</v>
      </c>
      <c r="F250" s="1" t="s">
        <v>783</v>
      </c>
      <c r="G250" t="str">
        <f>HYPERLINK("https://ksn2.faa.gov/ajg/ajg-r/_layouts/userdisp.aspx?ID=5","Southwest")</f>
        <v>Southwest</v>
      </c>
      <c r="H250" t="s">
        <v>137</v>
      </c>
      <c r="I250" t="s">
        <v>33</v>
      </c>
      <c r="J250" t="s">
        <v>138</v>
      </c>
      <c r="K250" t="str">
        <f>HYPERLINK("https://ksn2.faa.gov/ajg/ajg-r/_layouts/userdisp.aspx?ID=5","Southwest Regional Human Resource Services Division")</f>
        <v>Southwest Regional Human Resource Services Division</v>
      </c>
      <c r="L250" t="s">
        <v>17</v>
      </c>
      <c r="N250" t="str" cm="1">
        <f t="array" ref="N250">_xlfn.IFS(D250=4,"D",D250=5,"E",D250=6,"F",D250=7,"G",D250=8,"H", D250=9, "I", D250=10, "J", D250=11, "K", D250=12, "L")</f>
        <v>H</v>
      </c>
      <c r="O250" t="str" cm="1">
        <f t="array" ref="O250">_xlfn.IFS(Table1[[#This Row],[FacilityType]]="Approach control", "2", Table1[[#This Row],[FacilityType]]="Tower and Approach Control", "3", Table1[[#This Row],[FacilityType]]="Combined Control Facility", "6", Table1[[#This Row],[FacilityType]]="Tower", "7", Table1[[#This Row],[FacilityType]]="Enroute Center", "8")</f>
        <v>3</v>
      </c>
      <c r="P250" t="str" cm="1">
        <f t="array" ref="P25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251" spans="1:16" x14ac:dyDescent="0.25">
      <c r="A251" t="s">
        <v>379</v>
      </c>
      <c r="B251" t="s">
        <v>674</v>
      </c>
      <c r="C251" t="s">
        <v>39</v>
      </c>
      <c r="D251" s="1">
        <v>7</v>
      </c>
      <c r="E251" s="1" t="s">
        <v>1013</v>
      </c>
      <c r="F251" s="1" t="s">
        <v>774</v>
      </c>
      <c r="G251" t="str">
        <f>HYPERLINK("https://ksn2.faa.gov/ajg/ajg-r/_layouts/userdisp.aspx?ID=8","Western Pacific")</f>
        <v>Western Pacific</v>
      </c>
      <c r="H251" t="s">
        <v>36</v>
      </c>
      <c r="I251" t="s">
        <v>33</v>
      </c>
      <c r="J251" t="s">
        <v>37</v>
      </c>
      <c r="K251" t="str">
        <f>HYPERLINK("https://ksn2.faa.gov/ajg/ajg-r/_layouts/userdisp.aspx?ID=8","Western Pacific Regional Human Resource Services Division")</f>
        <v>Western Pacific Regional Human Resource Services Division</v>
      </c>
      <c r="L251" t="s">
        <v>190</v>
      </c>
      <c r="N251" t="str" cm="1">
        <f t="array" ref="N251">_xlfn.IFS(D251=4,"D",D251=5,"E",D251=6,"F",D251=7,"G",D251=8,"H", D251=9, "I", D251=10, "J", D251=11, "K", D251=12, "L")</f>
        <v>G</v>
      </c>
      <c r="O251" t="str" cm="1">
        <f t="array" ref="O251">_xlfn.IFS(Table1[[#This Row],[FacilityType]]="Approach control", "2", Table1[[#This Row],[FacilityType]]="Tower and Approach Control", "3", Table1[[#This Row],[FacilityType]]="Combined Control Facility", "6", Table1[[#This Row],[FacilityType]]="Tower", "7", Table1[[#This Row],[FacilityType]]="Enroute Center", "8")</f>
        <v>7</v>
      </c>
      <c r="P251" t="str" cm="1">
        <f t="array" ref="P25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2" spans="1:16" x14ac:dyDescent="0.25">
      <c r="A252" t="s">
        <v>380</v>
      </c>
      <c r="B252" t="s">
        <v>675</v>
      </c>
      <c r="C252" t="s">
        <v>39</v>
      </c>
      <c r="D252" s="1">
        <v>10</v>
      </c>
      <c r="E252" s="1" t="s">
        <v>91</v>
      </c>
      <c r="F252" s="1" t="s">
        <v>771</v>
      </c>
      <c r="G252" t="str">
        <f>HYPERLINK("https://ksn2.faa.gov/ajg/ajg-r/_layouts/userdisp.aspx?ID=7","Northwest Mountain")</f>
        <v>Northwest Mountain</v>
      </c>
      <c r="H252" t="s">
        <v>90</v>
      </c>
      <c r="I252" t="s">
        <v>15</v>
      </c>
      <c r="J252" t="s">
        <v>91</v>
      </c>
      <c r="K252" t="str">
        <f>HYPERLINK("https://ksn2.faa.gov/ajg/ajg-r/_layouts/userdisp.aspx?ID=7","Northwest Mountain Regional Human Resource Services Division")</f>
        <v>Northwest Mountain Regional Human Resource Services Division</v>
      </c>
      <c r="L252" t="s">
        <v>17</v>
      </c>
      <c r="N252" t="str" cm="1">
        <f t="array" ref="N252">_xlfn.IFS(D252=4,"D",D252=5,"E",D252=6,"F",D252=7,"G",D252=8,"H", D252=9, "I", D252=10, "J", D252=11, "K", D252=12, "L")</f>
        <v>J</v>
      </c>
      <c r="O252" t="str" cm="1">
        <f t="array" ref="O252">_xlfn.IFS(Table1[[#This Row],[FacilityType]]="Approach control", "2", Table1[[#This Row],[FacilityType]]="Tower and Approach Control", "3", Table1[[#This Row],[FacilityType]]="Combined Control Facility", "6", Table1[[#This Row],[FacilityType]]="Tower", "7", Table1[[#This Row],[FacilityType]]="Enroute Center", "8")</f>
        <v>7</v>
      </c>
      <c r="P252" t="str" cm="1">
        <f t="array" ref="P25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53" spans="1:16" x14ac:dyDescent="0.25">
      <c r="A253" t="s">
        <v>381</v>
      </c>
      <c r="B253" t="s">
        <v>676</v>
      </c>
      <c r="C253" t="s">
        <v>39</v>
      </c>
      <c r="D253" s="1">
        <v>7</v>
      </c>
      <c r="E253" s="1" t="s">
        <v>1060</v>
      </c>
      <c r="F253" s="1" t="s">
        <v>754</v>
      </c>
      <c r="G253" t="str">
        <f>HYPERLINK("https://ksn2.faa.gov/ajg/ajg-r/_layouts/userdisp.aspx?ID=8","Western Pacific")</f>
        <v>Western Pacific</v>
      </c>
      <c r="H253" t="s">
        <v>93</v>
      </c>
      <c r="I253" t="s">
        <v>15</v>
      </c>
      <c r="J253" t="s">
        <v>94</v>
      </c>
      <c r="K253" t="str">
        <f>HYPERLINK("https://ksn2.faa.gov/ajg/ajg-r/_layouts/userdisp.aspx?ID=8","Western Pacific Regional Human Resource Services Division")</f>
        <v>Western Pacific Regional Human Resource Services Division</v>
      </c>
      <c r="L253" t="s">
        <v>74</v>
      </c>
      <c r="N253" t="str" cm="1">
        <f t="array" ref="N253">_xlfn.IFS(D253=4,"D",D253=5,"E",D253=6,"F",D253=7,"G",D253=8,"H", D253=9, "I", D253=10, "J", D253=11, "K", D253=12, "L")</f>
        <v>G</v>
      </c>
      <c r="O253" t="str" cm="1">
        <f t="array" ref="O253">_xlfn.IFS(Table1[[#This Row],[FacilityType]]="Approach control", "2", Table1[[#This Row],[FacilityType]]="Tower and Approach Control", "3", Table1[[#This Row],[FacilityType]]="Combined Control Facility", "6", Table1[[#This Row],[FacilityType]]="Tower", "7", Table1[[#This Row],[FacilityType]]="Enroute Center", "8")</f>
        <v>7</v>
      </c>
      <c r="P253" t="str" cm="1">
        <f t="array" ref="P25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4" spans="1:16" x14ac:dyDescent="0.25">
      <c r="A254" t="s">
        <v>382</v>
      </c>
      <c r="B254" t="s">
        <v>677</v>
      </c>
      <c r="C254" t="s">
        <v>39</v>
      </c>
      <c r="D254" s="1">
        <v>9</v>
      </c>
      <c r="E254" s="1" t="s">
        <v>1014</v>
      </c>
      <c r="F254" s="1" t="s">
        <v>776</v>
      </c>
      <c r="G254" t="str">
        <f>HYPERLINK("https://ksn2.faa.gov/ajg/ajg-r/_layouts/userdisp.aspx?ID=2","Southern")</f>
        <v>Southern</v>
      </c>
      <c r="H254" t="s">
        <v>192</v>
      </c>
      <c r="I254" t="s">
        <v>21</v>
      </c>
      <c r="J254" t="s">
        <v>122</v>
      </c>
      <c r="K254" t="str">
        <f>HYPERLINK("https://ksn2.faa.gov/ajg/ajg-r/_layouts/userdisp.aspx?ID=2","Southern Regional Human Resource Services Division")</f>
        <v>Southern Regional Human Resource Services Division</v>
      </c>
      <c r="L254" t="s">
        <v>82</v>
      </c>
      <c r="N254" t="str" cm="1">
        <f t="array" ref="N254">_xlfn.IFS(D254=4,"D",D254=5,"E",D254=6,"F",D254=7,"G",D254=8,"H", D254=9, "I", D254=10, "J", D254=11, "K", D254=12, "L")</f>
        <v>I</v>
      </c>
      <c r="O254" t="str" cm="1">
        <f t="array" ref="O254">_xlfn.IFS(Table1[[#This Row],[FacilityType]]="Approach control", "2", Table1[[#This Row],[FacilityType]]="Tower and Approach Control", "3", Table1[[#This Row],[FacilityType]]="Combined Control Facility", "6", Table1[[#This Row],[FacilityType]]="Tower", "7", Table1[[#This Row],[FacilityType]]="Enroute Center", "8")</f>
        <v>7</v>
      </c>
      <c r="P254" t="str" cm="1">
        <f t="array" ref="P25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55" spans="1:16" x14ac:dyDescent="0.25">
      <c r="A255" t="s">
        <v>383</v>
      </c>
      <c r="B255" t="s">
        <v>678</v>
      </c>
      <c r="C255" t="s">
        <v>39</v>
      </c>
      <c r="D255" s="1">
        <v>10</v>
      </c>
      <c r="E255" s="1" t="s">
        <v>1061</v>
      </c>
      <c r="F255" s="1" t="s">
        <v>754</v>
      </c>
      <c r="G255" t="str">
        <f>HYPERLINK("https://ksn2.faa.gov/ajg/ajg-r/_layouts/userdisp.aspx?ID=8","Western Pacific")</f>
        <v>Western Pacific</v>
      </c>
      <c r="H255" t="s">
        <v>68</v>
      </c>
      <c r="I255" t="s">
        <v>15</v>
      </c>
      <c r="J255" t="s">
        <v>69</v>
      </c>
      <c r="K255" t="str">
        <f>HYPERLINK("https://ksn2.faa.gov/ajg/ajg-r/_layouts/userdisp.aspx?ID=8","Western Pacific Regional Human Resource Services Division")</f>
        <v>Western Pacific Regional Human Resource Services Division</v>
      </c>
      <c r="L255" t="s">
        <v>17</v>
      </c>
      <c r="N255" t="str" cm="1">
        <f t="array" ref="N255">_xlfn.IFS(D255=4,"D",D255=5,"E",D255=6,"F",D255=7,"G",D255=8,"H", D255=9, "I", D255=10, "J", D255=11, "K", D255=12, "L")</f>
        <v>J</v>
      </c>
      <c r="O255" t="str" cm="1">
        <f t="array" ref="O255">_xlfn.IFS(Table1[[#This Row],[FacilityType]]="Approach control", "2", Table1[[#This Row],[FacilityType]]="Tower and Approach Control", "3", Table1[[#This Row],[FacilityType]]="Combined Control Facility", "6", Table1[[#This Row],[FacilityType]]="Tower", "7", Table1[[#This Row],[FacilityType]]="Enroute Center", "8")</f>
        <v>7</v>
      </c>
      <c r="P255" t="str" cm="1">
        <f t="array" ref="P25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6" spans="1:16" x14ac:dyDescent="0.25">
      <c r="A256" t="s">
        <v>384</v>
      </c>
      <c r="B256" t="s">
        <v>679</v>
      </c>
      <c r="C256" t="s">
        <v>28</v>
      </c>
      <c r="D256" s="1">
        <v>7</v>
      </c>
      <c r="E256" s="1" t="s">
        <v>908</v>
      </c>
      <c r="F256" s="1" t="s">
        <v>786</v>
      </c>
      <c r="G256" t="str">
        <f>HYPERLINK("https://ksn2.faa.gov/ajg/ajg-r/_layouts/userdisp.aspx?ID=6","Central")</f>
        <v>Central</v>
      </c>
      <c r="H256" t="s">
        <v>145</v>
      </c>
      <c r="I256" t="s">
        <v>33</v>
      </c>
      <c r="J256" t="s">
        <v>146</v>
      </c>
      <c r="K256" t="str">
        <f>HYPERLINK("https://ksn2.faa.gov/ajg/ajg-r/_layouts/userdisp.aspx?ID=6","Central Regional Human Resource Services Division")</f>
        <v>Central Regional Human Resource Services Division</v>
      </c>
      <c r="L256" t="s">
        <v>17</v>
      </c>
      <c r="N256" t="str" cm="1">
        <f t="array" ref="N256">_xlfn.IFS(D256=4,"D",D256=5,"E",D256=6,"F",D256=7,"G",D256=8,"H", D256=9, "I", D256=10, "J", D256=11, "K", D256=12, "L")</f>
        <v>G</v>
      </c>
      <c r="O256" t="str" cm="1">
        <f t="array" ref="O256">_xlfn.IFS(Table1[[#This Row],[FacilityType]]="Approach control", "2", Table1[[#This Row],[FacilityType]]="Tower and Approach Control", "3", Table1[[#This Row],[FacilityType]]="Combined Control Facility", "6", Table1[[#This Row],[FacilityType]]="Tower", "7", Table1[[#This Row],[FacilityType]]="Enroute Center", "8")</f>
        <v>3</v>
      </c>
      <c r="P256" t="str" cm="1">
        <f t="array" ref="P25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57" spans="1:16" x14ac:dyDescent="0.25">
      <c r="A257" t="s">
        <v>385</v>
      </c>
      <c r="B257" t="s">
        <v>680</v>
      </c>
      <c r="C257" t="s">
        <v>28</v>
      </c>
      <c r="D257" s="1">
        <v>6</v>
      </c>
      <c r="E257" s="1" t="s">
        <v>958</v>
      </c>
      <c r="F257" s="1" t="s">
        <v>755</v>
      </c>
      <c r="G257" t="str">
        <f>HYPERLINK("https://ksn2.faa.gov/ajg/ajg-r/_layouts/userdisp.aspx?ID=5","Southwest")</f>
        <v>Southwest</v>
      </c>
      <c r="H257" t="s">
        <v>32</v>
      </c>
      <c r="I257" t="s">
        <v>33</v>
      </c>
      <c r="J257" t="s">
        <v>34</v>
      </c>
      <c r="K257" t="str">
        <f>HYPERLINK("https://ksn2.faa.gov/ajg/ajg-r/_layouts/userdisp.aspx?ID=5","Southwest Regional Human Resource Services Division")</f>
        <v>Southwest Regional Human Resource Services Division</v>
      </c>
      <c r="L257" t="s">
        <v>17</v>
      </c>
      <c r="N257" t="str" cm="1">
        <f t="array" ref="N257">_xlfn.IFS(D257=4,"D",D257=5,"E",D257=6,"F",D257=7,"G",D257=8,"H", D257=9, "I", D257=10, "J", D257=11, "K", D257=12, "L")</f>
        <v>F</v>
      </c>
      <c r="O257" t="str" cm="1">
        <f t="array" ref="O257">_xlfn.IFS(Table1[[#This Row],[FacilityType]]="Approach control", "2", Table1[[#This Row],[FacilityType]]="Tower and Approach Control", "3", Table1[[#This Row],[FacilityType]]="Combined Control Facility", "6", Table1[[#This Row],[FacilityType]]="Tower", "7", Table1[[#This Row],[FacilityType]]="Enroute Center", "8")</f>
        <v>3</v>
      </c>
      <c r="P257" t="str" cm="1">
        <f t="array" ref="P25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258" spans="1:16" x14ac:dyDescent="0.25">
      <c r="A258" t="s">
        <v>386</v>
      </c>
      <c r="B258" t="s">
        <v>681</v>
      </c>
      <c r="C258" t="s">
        <v>39</v>
      </c>
      <c r="D258" s="1">
        <v>7</v>
      </c>
      <c r="E258" s="1" t="s">
        <v>1062</v>
      </c>
      <c r="F258" s="1" t="s">
        <v>754</v>
      </c>
      <c r="G258" t="str">
        <f>HYPERLINK("https://ksn2.faa.gov/ajg/ajg-r/_layouts/userdisp.aspx?ID=8","Western Pacific")</f>
        <v>Western Pacific</v>
      </c>
      <c r="H258" t="s">
        <v>68</v>
      </c>
      <c r="I258" t="s">
        <v>15</v>
      </c>
      <c r="J258" t="s">
        <v>69</v>
      </c>
      <c r="K258" t="str">
        <f>HYPERLINK("https://ksn2.faa.gov/ajg/ajg-r/_layouts/userdisp.aspx?ID=8","Western Pacific Regional Human Resource Services Division")</f>
        <v>Western Pacific Regional Human Resource Services Division</v>
      </c>
      <c r="L258" t="s">
        <v>62</v>
      </c>
      <c r="N258" t="str" cm="1">
        <f t="array" ref="N258">_xlfn.IFS(D258=4,"D",D258=5,"E",D258=6,"F",D258=7,"G",D258=8,"H", D258=9, "I", D258=10, "J", D258=11, "K", D258=12, "L")</f>
        <v>G</v>
      </c>
      <c r="O258" t="str" cm="1">
        <f t="array" ref="O258">_xlfn.IFS(Table1[[#This Row],[FacilityType]]="Approach control", "2", Table1[[#This Row],[FacilityType]]="Tower and Approach Control", "3", Table1[[#This Row],[FacilityType]]="Combined Control Facility", "6", Table1[[#This Row],[FacilityType]]="Tower", "7", Table1[[#This Row],[FacilityType]]="Enroute Center", "8")</f>
        <v>7</v>
      </c>
      <c r="P258" t="str" cm="1">
        <f t="array" ref="P25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59" spans="1:16" x14ac:dyDescent="0.25">
      <c r="A259" t="s">
        <v>387</v>
      </c>
      <c r="B259" t="s">
        <v>682</v>
      </c>
      <c r="C259" t="s">
        <v>39</v>
      </c>
      <c r="D259" s="1">
        <v>7</v>
      </c>
      <c r="E259" s="1" t="s">
        <v>978</v>
      </c>
      <c r="F259" s="1" t="s">
        <v>762</v>
      </c>
      <c r="G259" t="str">
        <f>HYPERLINK("https://ksn2.faa.gov/ajg/ajg-r/_layouts/userdisp.aspx?ID=2","Southern")</f>
        <v>Southern</v>
      </c>
      <c r="H259" t="s">
        <v>388</v>
      </c>
      <c r="I259" t="s">
        <v>21</v>
      </c>
      <c r="J259" t="s">
        <v>193</v>
      </c>
      <c r="K259" t="str">
        <f>HYPERLINK("https://ksn2.faa.gov/ajg/ajg-r/_layouts/userdisp.aspx?ID=2","Southern Regional Human Resource Services Division")</f>
        <v>Southern Regional Human Resource Services Division</v>
      </c>
      <c r="L259" t="s">
        <v>17</v>
      </c>
      <c r="N259" t="str" cm="1">
        <f t="array" ref="N259">_xlfn.IFS(D259=4,"D",D259=5,"E",D259=6,"F",D259=7,"G",D259=8,"H", D259=9, "I", D259=10, "J", D259=11, "K", D259=12, "L")</f>
        <v>G</v>
      </c>
      <c r="O259" t="str" cm="1">
        <f t="array" ref="O259">_xlfn.IFS(Table1[[#This Row],[FacilityType]]="Approach control", "2", Table1[[#This Row],[FacilityType]]="Tower and Approach Control", "3", Table1[[#This Row],[FacilityType]]="Combined Control Facility", "6", Table1[[#This Row],[FacilityType]]="Tower", "7", Table1[[#This Row],[FacilityType]]="Enroute Center", "8")</f>
        <v>7</v>
      </c>
      <c r="P259" t="str" cm="1">
        <f t="array" ref="P25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60" spans="1:16" x14ac:dyDescent="0.25">
      <c r="A260" t="s">
        <v>389</v>
      </c>
      <c r="B260" t="s">
        <v>683</v>
      </c>
      <c r="C260" t="s">
        <v>39</v>
      </c>
      <c r="D260" s="1">
        <v>10</v>
      </c>
      <c r="E260" s="1" t="s">
        <v>841</v>
      </c>
      <c r="F260" s="1" t="s">
        <v>789</v>
      </c>
      <c r="G260" t="str">
        <f>HYPERLINK("https://ksn2.faa.gov/ajg/ajg-r/_layouts/userdisp.aspx?ID=7","Northwest Mountain")</f>
        <v>Northwest Mountain</v>
      </c>
      <c r="H260" t="s">
        <v>99</v>
      </c>
      <c r="I260" t="s">
        <v>15</v>
      </c>
      <c r="J260" t="s">
        <v>100</v>
      </c>
      <c r="K260" t="str">
        <f>HYPERLINK("https://ksn2.faa.gov/ajg/ajg-r/_layouts/userdisp.aspx?ID=7","Northwest Mountain Regional Human Resource Services Division")</f>
        <v>Northwest Mountain Regional Human Resource Services Division</v>
      </c>
      <c r="L260" t="s">
        <v>17</v>
      </c>
      <c r="N260" t="str" cm="1">
        <f t="array" ref="N260">_xlfn.IFS(D260=4,"D",D260=5,"E",D260=6,"F",D260=7,"G",D260=8,"H", D260=9, "I", D260=10, "J", D260=11, "K", D260=12, "L")</f>
        <v>J</v>
      </c>
      <c r="O260" t="str" cm="1">
        <f t="array" ref="O260">_xlfn.IFS(Table1[[#This Row],[FacilityType]]="Approach control", "2", Table1[[#This Row],[FacilityType]]="Tower and Approach Control", "3", Table1[[#This Row],[FacilityType]]="Combined Control Facility", "6", Table1[[#This Row],[FacilityType]]="Tower", "7", Table1[[#This Row],[FacilityType]]="Enroute Center", "8")</f>
        <v>7</v>
      </c>
      <c r="P260" t="str" cm="1">
        <f t="array" ref="P26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61" spans="1:16" x14ac:dyDescent="0.25">
      <c r="A261" t="s">
        <v>390</v>
      </c>
      <c r="B261" t="s">
        <v>684</v>
      </c>
      <c r="C261" t="s">
        <v>39</v>
      </c>
      <c r="D261" s="1">
        <v>6</v>
      </c>
      <c r="E261" s="1" t="s">
        <v>1015</v>
      </c>
      <c r="F261" s="1" t="s">
        <v>754</v>
      </c>
      <c r="G261" t="str">
        <f>HYPERLINK("https://ksn2.faa.gov/ajg/ajg-r/_layouts/userdisp.aspx?ID=8","Western Pacific")</f>
        <v>Western Pacific</v>
      </c>
      <c r="H261" t="s">
        <v>68</v>
      </c>
      <c r="I261" t="s">
        <v>15</v>
      </c>
      <c r="J261" t="s">
        <v>69</v>
      </c>
      <c r="K261" t="str">
        <f>HYPERLINK("https://ksn2.faa.gov/ajg/ajg-r/_layouts/userdisp.aspx?ID=8","Western Pacific Regional Human Resource Services Division")</f>
        <v>Western Pacific Regional Human Resource Services Division</v>
      </c>
      <c r="L261" t="s">
        <v>17</v>
      </c>
      <c r="N261" t="str" cm="1">
        <f t="array" ref="N261">_xlfn.IFS(D261=4,"D",D261=5,"E",D261=6,"F",D261=7,"G",D261=8,"H", D261=9, "I", D261=10, "J", D261=11, "K", D261=12, "L")</f>
        <v>F</v>
      </c>
      <c r="O261" t="str" cm="1">
        <f t="array" ref="O261">_xlfn.IFS(Table1[[#This Row],[FacilityType]]="Approach control", "2", Table1[[#This Row],[FacilityType]]="Tower and Approach Control", "3", Table1[[#This Row],[FacilityType]]="Combined Control Facility", "6", Table1[[#This Row],[FacilityType]]="Tower", "7", Table1[[#This Row],[FacilityType]]="Enroute Center", "8")</f>
        <v>7</v>
      </c>
      <c r="P261" t="str" cm="1">
        <f t="array" ref="P26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2" spans="1:16" x14ac:dyDescent="0.25">
      <c r="A262" t="s">
        <v>391</v>
      </c>
      <c r="B262" t="s">
        <v>685</v>
      </c>
      <c r="C262" t="s">
        <v>39</v>
      </c>
      <c r="D262" s="1">
        <v>5</v>
      </c>
      <c r="E262" s="1" t="s">
        <v>1063</v>
      </c>
      <c r="F262" s="1" t="s">
        <v>754</v>
      </c>
      <c r="G262" t="str">
        <f>HYPERLINK("https://ksn2.faa.gov/ajg/ajg-r/_layouts/userdisp.aspx?ID=8","Western Pacific")</f>
        <v>Western Pacific</v>
      </c>
      <c r="H262" t="s">
        <v>93</v>
      </c>
      <c r="I262" t="s">
        <v>15</v>
      </c>
      <c r="J262" t="s">
        <v>94</v>
      </c>
      <c r="K262" t="str">
        <f>HYPERLINK("https://ksn2.faa.gov/ajg/ajg-r/_layouts/userdisp.aspx?ID=8","Western Pacific Regional Human Resource Services Division")</f>
        <v>Western Pacific Regional Human Resource Services Division</v>
      </c>
      <c r="L262" t="s">
        <v>74</v>
      </c>
      <c r="N262" t="str" cm="1">
        <f t="array" ref="N262">_xlfn.IFS(D262=4,"D",D262=5,"E",D262=6,"F",D262=7,"G",D262=8,"H", D262=9, "I", D262=10, "J", D262=11, "K", D262=12, "L")</f>
        <v>E</v>
      </c>
      <c r="O262" t="str" cm="1">
        <f t="array" ref="O262">_xlfn.IFS(Table1[[#This Row],[FacilityType]]="Approach control", "2", Table1[[#This Row],[FacilityType]]="Tower and Approach Control", "3", Table1[[#This Row],[FacilityType]]="Combined Control Facility", "6", Table1[[#This Row],[FacilityType]]="Tower", "7", Table1[[#This Row],[FacilityType]]="Enroute Center", "8")</f>
        <v>7</v>
      </c>
      <c r="P262" t="str" cm="1">
        <f t="array" ref="P26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3" spans="1:16" x14ac:dyDescent="0.25">
      <c r="A263" t="s">
        <v>392</v>
      </c>
      <c r="B263" t="s">
        <v>686</v>
      </c>
      <c r="C263" t="s">
        <v>39</v>
      </c>
      <c r="D263" s="1">
        <v>8</v>
      </c>
      <c r="E263" s="1" t="s">
        <v>1064</v>
      </c>
      <c r="F263" s="1" t="s">
        <v>754</v>
      </c>
      <c r="G263" t="str">
        <f>HYPERLINK("https://ksn2.faa.gov/ajg/ajg-r/_layouts/userdisp.aspx?ID=8","Western Pacific")</f>
        <v>Western Pacific</v>
      </c>
      <c r="H263" t="s">
        <v>93</v>
      </c>
      <c r="I263" t="s">
        <v>15</v>
      </c>
      <c r="J263" t="s">
        <v>94</v>
      </c>
      <c r="K263" t="str">
        <f>HYPERLINK("https://ksn2.faa.gov/ajg/ajg-r/_layouts/userdisp.aspx?ID=8","Western Pacific Regional Human Resource Services Division")</f>
        <v>Western Pacific Regional Human Resource Services Division</v>
      </c>
      <c r="L263" t="s">
        <v>393</v>
      </c>
      <c r="N263" t="str" cm="1">
        <f t="array" ref="N263">_xlfn.IFS(D263=4,"D",D263=5,"E",D263=6,"F",D263=7,"G",D263=8,"H", D263=9, "I", D263=10, "J", D263=11, "K", D263=12, "L")</f>
        <v>H</v>
      </c>
      <c r="O263" t="str" cm="1">
        <f t="array" ref="O263">_xlfn.IFS(Table1[[#This Row],[FacilityType]]="Approach control", "2", Table1[[#This Row],[FacilityType]]="Tower and Approach Control", "3", Table1[[#This Row],[FacilityType]]="Combined Control Facility", "6", Table1[[#This Row],[FacilityType]]="Tower", "7", Table1[[#This Row],[FacilityType]]="Enroute Center", "8")</f>
        <v>7</v>
      </c>
      <c r="P263" t="str" cm="1">
        <f t="array" ref="P26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4" spans="1:16" x14ac:dyDescent="0.25">
      <c r="A264" t="s">
        <v>394</v>
      </c>
      <c r="B264" t="s">
        <v>679</v>
      </c>
      <c r="C264" t="s">
        <v>28</v>
      </c>
      <c r="D264" s="1">
        <v>5</v>
      </c>
      <c r="E264" s="1" t="s">
        <v>908</v>
      </c>
      <c r="F264" s="1" t="s">
        <v>769</v>
      </c>
      <c r="G264" t="str">
        <f>HYPERLINK("https://ksn2.faa.gov/ajg/ajg-r/_layouts/userdisp.aspx?ID=9","Great Lakes")</f>
        <v>Great Lakes</v>
      </c>
      <c r="H264" t="s">
        <v>145</v>
      </c>
      <c r="I264" t="s">
        <v>33</v>
      </c>
      <c r="J264" t="s">
        <v>146</v>
      </c>
      <c r="K264" t="str">
        <f>HYPERLINK("https://ksn2.faa.gov/ajg/ajg-r/_layouts/userdisp.aspx?ID=9","Great Lakes Regional Human Resource Services Division")</f>
        <v>Great Lakes Regional Human Resource Services Division</v>
      </c>
      <c r="L264" t="s">
        <v>47</v>
      </c>
      <c r="N264" t="str" cm="1">
        <f t="array" ref="N264">_xlfn.IFS(D264=4,"D",D264=5,"E",D264=6,"F",D264=7,"G",D264=8,"H", D264=9, "I", D264=10, "J", D264=11, "K", D264=12, "L")</f>
        <v>E</v>
      </c>
      <c r="O264" t="str" cm="1">
        <f t="array" ref="O264">_xlfn.IFS(Table1[[#This Row],[FacilityType]]="Approach control", "2", Table1[[#This Row],[FacilityType]]="Tower and Approach Control", "3", Table1[[#This Row],[FacilityType]]="Combined Control Facility", "6", Table1[[#This Row],[FacilityType]]="Tower", "7", Table1[[#This Row],[FacilityType]]="Enroute Center", "8")</f>
        <v>3</v>
      </c>
      <c r="P264" t="str" cm="1">
        <f t="array" ref="P26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65" spans="1:16" x14ac:dyDescent="0.25">
      <c r="A265" t="s">
        <v>395</v>
      </c>
      <c r="B265" t="s">
        <v>687</v>
      </c>
      <c r="C265" t="s">
        <v>39</v>
      </c>
      <c r="D265" s="1">
        <v>6</v>
      </c>
      <c r="E265" s="1" t="s">
        <v>1016</v>
      </c>
      <c r="F265" s="1" t="s">
        <v>776</v>
      </c>
      <c r="G265" t="str">
        <f>HYPERLINK("https://ksn2.faa.gov/ajg/ajg-r/_layouts/userdisp.aspx?ID=2","Southern")</f>
        <v>Southern</v>
      </c>
      <c r="H265" t="s">
        <v>192</v>
      </c>
      <c r="I265" t="s">
        <v>21</v>
      </c>
      <c r="J265" t="s">
        <v>193</v>
      </c>
      <c r="K265" t="str">
        <f>HYPERLINK("https://ksn2.faa.gov/ajg/ajg-r/_layouts/userdisp.aspx?ID=2","Southern Regional Human Resource Services Division")</f>
        <v>Southern Regional Human Resource Services Division</v>
      </c>
      <c r="L265" t="s">
        <v>62</v>
      </c>
      <c r="N265" t="str" cm="1">
        <f t="array" ref="N265">_xlfn.IFS(D265=4,"D",D265=5,"E",D265=6,"F",D265=7,"G",D265=8,"H", D265=9, "I", D265=10, "J", D265=11, "K", D265=12, "L")</f>
        <v>F</v>
      </c>
      <c r="O265" t="str" cm="1">
        <f t="array" ref="O265">_xlfn.IFS(Table1[[#This Row],[FacilityType]]="Approach control", "2", Table1[[#This Row],[FacilityType]]="Tower and Approach Control", "3", Table1[[#This Row],[FacilityType]]="Combined Control Facility", "6", Table1[[#This Row],[FacilityType]]="Tower", "7", Table1[[#This Row],[FacilityType]]="Enroute Center", "8")</f>
        <v>7</v>
      </c>
      <c r="P265" t="str" cm="1">
        <f t="array" ref="P26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66" spans="1:16" x14ac:dyDescent="0.25">
      <c r="A266" t="s">
        <v>396</v>
      </c>
      <c r="B266" t="s">
        <v>688</v>
      </c>
      <c r="C266" t="s">
        <v>39</v>
      </c>
      <c r="D266" s="1">
        <v>8</v>
      </c>
      <c r="E266" s="1" t="s">
        <v>1065</v>
      </c>
      <c r="F266" s="1" t="s">
        <v>786</v>
      </c>
      <c r="G266" t="str">
        <f>HYPERLINK("https://ksn2.faa.gov/ajg/ajg-r/_layouts/userdisp.aspx?ID=6","Central")</f>
        <v>Central</v>
      </c>
      <c r="H266" t="s">
        <v>145</v>
      </c>
      <c r="I266" t="s">
        <v>33</v>
      </c>
      <c r="J266" t="s">
        <v>146</v>
      </c>
      <c r="K266" t="str">
        <f>HYPERLINK("https://ksn2.faa.gov/ajg/ajg-r/_layouts/userdisp.aspx?ID=6","Central Regional Human Resource Services Division")</f>
        <v>Central Regional Human Resource Services Division</v>
      </c>
      <c r="L266" t="s">
        <v>17</v>
      </c>
      <c r="N266" t="str" cm="1">
        <f t="array" ref="N266">_xlfn.IFS(D266=4,"D",D266=5,"E",D266=6,"F",D266=7,"G",D266=8,"H", D266=9, "I", D266=10, "J", D266=11, "K", D266=12, "L")</f>
        <v>H</v>
      </c>
      <c r="O266" t="str" cm="1">
        <f t="array" ref="O266">_xlfn.IFS(Table1[[#This Row],[FacilityType]]="Approach control", "2", Table1[[#This Row],[FacilityType]]="Tower and Approach Control", "3", Table1[[#This Row],[FacilityType]]="Combined Control Facility", "6", Table1[[#This Row],[FacilityType]]="Tower", "7", Table1[[#This Row],[FacilityType]]="Enroute Center", "8")</f>
        <v>7</v>
      </c>
      <c r="P266" t="str" cm="1">
        <f t="array" ref="P26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67" spans="1:16" x14ac:dyDescent="0.25">
      <c r="A267" t="s">
        <v>397</v>
      </c>
      <c r="B267" t="s">
        <v>689</v>
      </c>
      <c r="C267" t="s">
        <v>39</v>
      </c>
      <c r="D267" s="1">
        <v>4</v>
      </c>
      <c r="E267" s="1" t="s">
        <v>1066</v>
      </c>
      <c r="F267" s="1" t="s">
        <v>775</v>
      </c>
      <c r="G267" t="str">
        <f>HYPERLINK("https://ksn2.faa.gov/ajg/ajg-r/_layouts/userdisp.aspx?ID=9","Great Lakes")</f>
        <v>Great Lakes</v>
      </c>
      <c r="H267" t="s">
        <v>102</v>
      </c>
      <c r="I267" t="s">
        <v>33</v>
      </c>
      <c r="J267" t="s">
        <v>103</v>
      </c>
      <c r="K267" t="str">
        <f>HYPERLINK("https://ksn2.faa.gov/ajg/ajg-r/_layouts/userdisp.aspx?ID=9","Great Lakes Regional Human Resource Services Division")</f>
        <v>Great Lakes Regional Human Resource Services Division</v>
      </c>
      <c r="L267" t="s">
        <v>349</v>
      </c>
      <c r="N267" t="str" cm="1">
        <f t="array" ref="N267">_xlfn.IFS(D267=4,"D",D267=5,"E",D267=6,"F",D267=7,"G",D267=8,"H", D267=9, "I", D267=10, "J", D267=11, "K", D267=12, "L")</f>
        <v>D</v>
      </c>
      <c r="O267" t="str" cm="1">
        <f t="array" ref="O267">_xlfn.IFS(Table1[[#This Row],[FacilityType]]="Approach control", "2", Table1[[#This Row],[FacilityType]]="Tower and Approach Control", "3", Table1[[#This Row],[FacilityType]]="Combined Control Facility", "6", Table1[[#This Row],[FacilityType]]="Tower", "7", Table1[[#This Row],[FacilityType]]="Enroute Center", "8")</f>
        <v>7</v>
      </c>
      <c r="P267" t="str" cm="1">
        <f t="array" ref="P26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68" spans="1:16" x14ac:dyDescent="0.25">
      <c r="A268" t="s">
        <v>398</v>
      </c>
      <c r="B268" t="s">
        <v>690</v>
      </c>
      <c r="C268" t="s">
        <v>39</v>
      </c>
      <c r="D268" s="1">
        <v>5</v>
      </c>
      <c r="E268" s="1" t="s">
        <v>1067</v>
      </c>
      <c r="F268" s="1" t="s">
        <v>754</v>
      </c>
      <c r="G268" t="str">
        <f>HYPERLINK("https://ksn2.faa.gov/ajg/ajg-r/_layouts/userdisp.aspx?ID=8","Western Pacific")</f>
        <v>Western Pacific</v>
      </c>
      <c r="H268" t="s">
        <v>68</v>
      </c>
      <c r="I268" t="s">
        <v>15</v>
      </c>
      <c r="J268" t="s">
        <v>69</v>
      </c>
      <c r="K268" t="str">
        <f>HYPERLINK("https://ksn2.faa.gov/ajg/ajg-r/_layouts/userdisp.aspx?ID=8","Western Pacific Regional Human Resource Services Division")</f>
        <v>Western Pacific Regional Human Resource Services Division</v>
      </c>
      <c r="L268" t="s">
        <v>70</v>
      </c>
      <c r="N268" t="str" cm="1">
        <f t="array" ref="N268">_xlfn.IFS(D268=4,"D",D268=5,"E",D268=6,"F",D268=7,"G",D268=8,"H", D268=9, "I", D268=10, "J", D268=11, "K", D268=12, "L")</f>
        <v>E</v>
      </c>
      <c r="O268" t="str" cm="1">
        <f t="array" ref="O268">_xlfn.IFS(Table1[[#This Row],[FacilityType]]="Approach control", "2", Table1[[#This Row],[FacilityType]]="Tower and Approach Control", "3", Table1[[#This Row],[FacilityType]]="Combined Control Facility", "6", Table1[[#This Row],[FacilityType]]="Tower", "7", Table1[[#This Row],[FacilityType]]="Enroute Center", "8")</f>
        <v>7</v>
      </c>
      <c r="P268" t="str" cm="1">
        <f t="array" ref="P26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69" spans="1:16" x14ac:dyDescent="0.25">
      <c r="A269" t="s">
        <v>399</v>
      </c>
      <c r="B269" t="s">
        <v>691</v>
      </c>
      <c r="C269" t="s">
        <v>39</v>
      </c>
      <c r="D269" s="1">
        <v>4</v>
      </c>
      <c r="E269" s="1" t="s">
        <v>1068</v>
      </c>
      <c r="F269" s="1" t="s">
        <v>768</v>
      </c>
      <c r="G269" t="str">
        <f>HYPERLINK("https://ksn2.faa.gov/ajg/ajg-r/_layouts/userdisp.aspx?ID=2","Southern")</f>
        <v>Southern</v>
      </c>
      <c r="H269" t="s">
        <v>388</v>
      </c>
      <c r="I269" t="s">
        <v>21</v>
      </c>
      <c r="J269" t="s">
        <v>193</v>
      </c>
      <c r="K269" t="str">
        <f>HYPERLINK("https://ksn2.faa.gov/ajg/ajg-r/_layouts/userdisp.aspx?ID=2","Southern Regional Human Resource Services Division")</f>
        <v>Southern Regional Human Resource Services Division</v>
      </c>
      <c r="L269" t="s">
        <v>400</v>
      </c>
      <c r="N269" t="str" cm="1">
        <f t="array" ref="N269">_xlfn.IFS(D269=4,"D",D269=5,"E",D269=6,"F",D269=7,"G",D269=8,"H", D269=9, "I", D269=10, "J", D269=11, "K", D269=12, "L")</f>
        <v>D</v>
      </c>
      <c r="O269" t="str" cm="1">
        <f t="array" ref="O269">_xlfn.IFS(Table1[[#This Row],[FacilityType]]="Approach control", "2", Table1[[#This Row],[FacilityType]]="Tower and Approach Control", "3", Table1[[#This Row],[FacilityType]]="Combined Control Facility", "6", Table1[[#This Row],[FacilityType]]="Tower", "7", Table1[[#This Row],[FacilityType]]="Enroute Center", "8")</f>
        <v>7</v>
      </c>
      <c r="P269" t="str" cm="1">
        <f t="array" ref="P26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0" spans="1:16" x14ac:dyDescent="0.25">
      <c r="A270" t="s">
        <v>401</v>
      </c>
      <c r="B270" t="s">
        <v>692</v>
      </c>
      <c r="C270" t="s">
        <v>39</v>
      </c>
      <c r="D270" s="1">
        <v>5</v>
      </c>
      <c r="E270" s="1" t="s">
        <v>1069</v>
      </c>
      <c r="F270" s="1" t="s">
        <v>786</v>
      </c>
      <c r="G270" t="str">
        <f>HYPERLINK("https://ksn2.faa.gov/ajg/ajg-r/_layouts/userdisp.aspx?ID=6","Central")</f>
        <v>Central</v>
      </c>
      <c r="H270" t="s">
        <v>145</v>
      </c>
      <c r="I270" t="s">
        <v>33</v>
      </c>
      <c r="J270" t="s">
        <v>146</v>
      </c>
      <c r="K270" t="str">
        <f>HYPERLINK("https://ksn2.faa.gov/ajg/ajg-r/_layouts/userdisp.aspx?ID=6","Central Regional Human Resource Services Division")</f>
        <v>Central Regional Human Resource Services Division</v>
      </c>
      <c r="L270" t="s">
        <v>62</v>
      </c>
      <c r="N270" t="str" cm="1">
        <f t="array" ref="N270">_xlfn.IFS(D270=4,"D",D270=5,"E",D270=6,"F",D270=7,"G",D270=8,"H", D270=9, "I", D270=10, "J", D270=11, "K", D270=12, "L")</f>
        <v>E</v>
      </c>
      <c r="O270" t="str" cm="1">
        <f t="array" ref="O270">_xlfn.IFS(Table1[[#This Row],[FacilityType]]="Approach control", "2", Table1[[#This Row],[FacilityType]]="Tower and Approach Control", "3", Table1[[#This Row],[FacilityType]]="Combined Control Facility", "6", Table1[[#This Row],[FacilityType]]="Tower", "7", Table1[[#This Row],[FacilityType]]="Enroute Center", "8")</f>
        <v>7</v>
      </c>
      <c r="P270" t="str" cm="1">
        <f t="array" ref="P27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71" spans="1:16" x14ac:dyDescent="0.25">
      <c r="A271" t="s">
        <v>402</v>
      </c>
      <c r="B271" t="s">
        <v>693</v>
      </c>
      <c r="C271" t="s">
        <v>28</v>
      </c>
      <c r="D271" s="1">
        <v>5</v>
      </c>
      <c r="E271" s="1" t="s">
        <v>959</v>
      </c>
      <c r="F271" s="1" t="s">
        <v>791</v>
      </c>
      <c r="G271" t="str">
        <f>HYPERLINK("https://ksn2.faa.gov/ajg/ajg-r/_layouts/userdisp.aspx?ID=6","Central")</f>
        <v>Central</v>
      </c>
      <c r="H271" t="s">
        <v>102</v>
      </c>
      <c r="I271" t="s">
        <v>33</v>
      </c>
      <c r="J271" t="s">
        <v>103</v>
      </c>
      <c r="K271" t="str">
        <f>HYPERLINK("https://ksn2.faa.gov/ajg/ajg-r/_layouts/userdisp.aspx?ID=6","Central Regional Human Resource Services Division")</f>
        <v>Central Regional Human Resource Services Division</v>
      </c>
      <c r="L271" t="s">
        <v>403</v>
      </c>
      <c r="N271" t="str" cm="1">
        <f t="array" ref="N271">_xlfn.IFS(D271=4,"D",D271=5,"E",D271=6,"F",D271=7,"G",D271=8,"H", D271=9, "I", D271=10, "J", D271=11, "K", D271=12, "L")</f>
        <v>E</v>
      </c>
      <c r="O271" t="str" cm="1">
        <f t="array" ref="O271">_xlfn.IFS(Table1[[#This Row],[FacilityType]]="Approach control", "2", Table1[[#This Row],[FacilityType]]="Tower and Approach Control", "3", Table1[[#This Row],[FacilityType]]="Combined Control Facility", "6", Table1[[#This Row],[FacilityType]]="Tower", "7", Table1[[#This Row],[FacilityType]]="Enroute Center", "8")</f>
        <v>3</v>
      </c>
      <c r="P271" t="str" cm="1">
        <f t="array" ref="P27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72" spans="1:16" x14ac:dyDescent="0.25">
      <c r="A272" t="s">
        <v>404</v>
      </c>
      <c r="B272" t="s">
        <v>694</v>
      </c>
      <c r="C272" t="s">
        <v>28</v>
      </c>
      <c r="D272" s="1">
        <v>6</v>
      </c>
      <c r="E272" s="1" t="s">
        <v>960</v>
      </c>
      <c r="F272" s="1" t="s">
        <v>777</v>
      </c>
      <c r="G272" t="str">
        <f>HYPERLINK("https://ksn2.faa.gov/ajg/ajg-r/_layouts/userdisp.aspx?ID=4","Eastern")</f>
        <v>Eastern</v>
      </c>
      <c r="H272" t="s">
        <v>25</v>
      </c>
      <c r="I272" t="s">
        <v>21</v>
      </c>
      <c r="J272" t="s">
        <v>26</v>
      </c>
      <c r="K272" t="str">
        <f>HYPERLINK("https://ksn2.faa.gov/ajg/ajg-r/_layouts/userdisp.aspx?ID=4","Eastern Regional Human Resource Services Division")</f>
        <v>Eastern Regional Human Resource Services Division</v>
      </c>
      <c r="L272" t="s">
        <v>17</v>
      </c>
      <c r="N272" t="str" cm="1">
        <f t="array" ref="N272">_xlfn.IFS(D272=4,"D",D272=5,"E",D272=6,"F",D272=7,"G",D272=8,"H", D272=9, "I", D272=10, "J", D272=11, "K", D272=12, "L")</f>
        <v>F</v>
      </c>
      <c r="O272" t="str" cm="1">
        <f t="array" ref="O272">_xlfn.IFS(Table1[[#This Row],[FacilityType]]="Approach control", "2", Table1[[#This Row],[FacilityType]]="Tower and Approach Control", "3", Table1[[#This Row],[FacilityType]]="Combined Control Facility", "6", Table1[[#This Row],[FacilityType]]="Tower", "7", Table1[[#This Row],[FacilityType]]="Enroute Center", "8")</f>
        <v>3</v>
      </c>
      <c r="P272" t="str" cm="1">
        <f t="array" ref="P27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73" spans="1:16" x14ac:dyDescent="0.25">
      <c r="A273" t="s">
        <v>405</v>
      </c>
      <c r="B273" t="s">
        <v>406</v>
      </c>
      <c r="C273" t="s">
        <v>13</v>
      </c>
      <c r="D273" s="1">
        <v>9</v>
      </c>
      <c r="E273" s="1" t="s">
        <v>849</v>
      </c>
      <c r="F273" s="1" t="s">
        <v>786</v>
      </c>
      <c r="G273" t="str">
        <f>HYPERLINK("https://ksn2.faa.gov/ajg/ajg-r/_layouts/userdisp.aspx?ID=6","Central")</f>
        <v>Central</v>
      </c>
      <c r="H273" t="s">
        <v>145</v>
      </c>
      <c r="I273" t="s">
        <v>33</v>
      </c>
      <c r="J273" t="s">
        <v>146</v>
      </c>
      <c r="K273" t="str">
        <f>HYPERLINK("https://ksn2.faa.gov/ajg/ajg-r/_layouts/userdisp.aspx?ID=6","Central Regional Human Resource Services Division")</f>
        <v>Central Regional Human Resource Services Division</v>
      </c>
      <c r="L273" t="s">
        <v>17</v>
      </c>
      <c r="N273" t="str" cm="1">
        <f t="array" ref="N273">_xlfn.IFS(D273=4,"D",D273=5,"E",D273=6,"F",D273=7,"G",D273=8,"H", D273=9, "I", D273=10, "J", D273=11, "K", D273=12, "L")</f>
        <v>I</v>
      </c>
      <c r="O273" t="str" cm="1">
        <f t="array" ref="O273">_xlfn.IFS(Table1[[#This Row],[FacilityType]]="Approach control", "2", Table1[[#This Row],[FacilityType]]="Tower and Approach Control", "3", Table1[[#This Row],[FacilityType]]="Combined Control Facility", "6", Table1[[#This Row],[FacilityType]]="Tower", "7", Table1[[#This Row],[FacilityType]]="Enroute Center", "8")</f>
        <v>2</v>
      </c>
      <c r="P273" t="str" cm="1">
        <f t="array" ref="P27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ACE</v>
      </c>
    </row>
    <row r="274" spans="1:16" x14ac:dyDescent="0.25">
      <c r="A274" t="s">
        <v>407</v>
      </c>
      <c r="B274" t="s">
        <v>695</v>
      </c>
      <c r="C274" t="s">
        <v>39</v>
      </c>
      <c r="D274" s="1">
        <v>9</v>
      </c>
      <c r="E274" s="1" t="s">
        <v>1017</v>
      </c>
      <c r="F274" s="1" t="s">
        <v>773</v>
      </c>
      <c r="G274" t="str">
        <f>HYPERLINK("https://ksn2.faa.gov/ajg/ajg-r/_layouts/userdisp.aspx?ID=4","Eastern")</f>
        <v>Eastern</v>
      </c>
      <c r="H274" t="s">
        <v>29</v>
      </c>
      <c r="I274" t="s">
        <v>21</v>
      </c>
      <c r="J274" t="s">
        <v>30</v>
      </c>
      <c r="K274" t="str">
        <f>HYPERLINK("https://ksn2.faa.gov/ajg/ajg-r/_layouts/userdisp.aspx?ID=4","Eastern Regional Human Resource Services Division")</f>
        <v>Eastern Regional Human Resource Services Division</v>
      </c>
      <c r="L274" t="s">
        <v>17</v>
      </c>
      <c r="N274" t="str" cm="1">
        <f t="array" ref="N274">_xlfn.IFS(D274=4,"D",D274=5,"E",D274=6,"F",D274=7,"G",D274=8,"H", D274=9, "I", D274=10, "J", D274=11, "K", D274=12, "L")</f>
        <v>I</v>
      </c>
      <c r="O274" t="str" cm="1">
        <f t="array" ref="O274">_xlfn.IFS(Table1[[#This Row],[FacilityType]]="Approach control", "2", Table1[[#This Row],[FacilityType]]="Tower and Approach Control", "3", Table1[[#This Row],[FacilityType]]="Combined Control Facility", "6", Table1[[#This Row],[FacilityType]]="Tower", "7", Table1[[#This Row],[FacilityType]]="Enroute Center", "8")</f>
        <v>7</v>
      </c>
      <c r="P274" t="str" cm="1">
        <f t="array" ref="P27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75" spans="1:16" x14ac:dyDescent="0.25">
      <c r="A275" t="s">
        <v>408</v>
      </c>
      <c r="B275" t="s">
        <v>696</v>
      </c>
      <c r="C275" t="s">
        <v>28</v>
      </c>
      <c r="D275" s="1">
        <v>7</v>
      </c>
      <c r="E275" s="1" t="s">
        <v>909</v>
      </c>
      <c r="F275" s="1" t="s">
        <v>776</v>
      </c>
      <c r="G275" t="str">
        <f>HYPERLINK("https://ksn2.faa.gov/ajg/ajg-r/_layouts/userdisp.aspx?ID=2","Southern")</f>
        <v>Southern</v>
      </c>
      <c r="H275" t="s">
        <v>121</v>
      </c>
      <c r="I275" t="s">
        <v>21</v>
      </c>
      <c r="J275" t="s">
        <v>122</v>
      </c>
      <c r="K275" t="str">
        <f>HYPERLINK("https://ksn2.faa.gov/ajg/ajg-r/_layouts/userdisp.aspx?ID=2","Southern Regional Human Resource Services Division")</f>
        <v>Southern Regional Human Resource Services Division</v>
      </c>
      <c r="L275" t="s">
        <v>85</v>
      </c>
      <c r="N275" t="str" cm="1">
        <f t="array" ref="N275">_xlfn.IFS(D275=4,"D",D275=5,"E",D275=6,"F",D275=7,"G",D275=8,"H", D275=9, "I", D275=10, "J", D275=11, "K", D275=12, "L")</f>
        <v>G</v>
      </c>
      <c r="O275" t="str" cm="1">
        <f t="array" ref="O275">_xlfn.IFS(Table1[[#This Row],[FacilityType]]="Approach control", "2", Table1[[#This Row],[FacilityType]]="Tower and Approach Control", "3", Table1[[#This Row],[FacilityType]]="Combined Control Facility", "6", Table1[[#This Row],[FacilityType]]="Tower", "7", Table1[[#This Row],[FacilityType]]="Enroute Center", "8")</f>
        <v>3</v>
      </c>
      <c r="P275" t="str" cm="1">
        <f t="array" ref="P27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6" spans="1:16" x14ac:dyDescent="0.25">
      <c r="A276" t="s">
        <v>409</v>
      </c>
      <c r="B276" t="s">
        <v>697</v>
      </c>
      <c r="C276" t="s">
        <v>39</v>
      </c>
      <c r="D276" s="1">
        <v>7</v>
      </c>
      <c r="E276" s="1" t="s">
        <v>193</v>
      </c>
      <c r="F276" s="1" t="s">
        <v>776</v>
      </c>
      <c r="G276" t="str">
        <f>HYPERLINK("https://ksn2.faa.gov/ajg/ajg-r/_layouts/userdisp.aspx?ID=2","Southern")</f>
        <v>Southern</v>
      </c>
      <c r="H276" t="s">
        <v>192</v>
      </c>
      <c r="I276" t="s">
        <v>21</v>
      </c>
      <c r="J276" t="s">
        <v>193</v>
      </c>
      <c r="K276" t="str">
        <f>HYPERLINK("https://ksn2.faa.gov/ajg/ajg-r/_layouts/userdisp.aspx?ID=2","Southern Regional Human Resource Services Division")</f>
        <v>Southern Regional Human Resource Services Division</v>
      </c>
      <c r="L276" t="s">
        <v>88</v>
      </c>
      <c r="N276" t="str" cm="1">
        <f t="array" ref="N276">_xlfn.IFS(D276=4,"D",D276=5,"E",D276=6,"F",D276=7,"G",D276=8,"H", D276=9, "I", D276=10, "J", D276=11, "K", D276=12, "L")</f>
        <v>G</v>
      </c>
      <c r="O276" t="str" cm="1">
        <f t="array" ref="O276">_xlfn.IFS(Table1[[#This Row],[FacilityType]]="Approach control", "2", Table1[[#This Row],[FacilityType]]="Tower and Approach Control", "3", Table1[[#This Row],[FacilityType]]="Combined Control Facility", "6", Table1[[#This Row],[FacilityType]]="Tower", "7", Table1[[#This Row],[FacilityType]]="Enroute Center", "8")</f>
        <v>7</v>
      </c>
      <c r="P276" t="str" cm="1">
        <f t="array" ref="P27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77" spans="1:16" x14ac:dyDescent="0.25">
      <c r="A277" t="s">
        <v>410</v>
      </c>
      <c r="B277" t="s">
        <v>698</v>
      </c>
      <c r="C277" t="s">
        <v>39</v>
      </c>
      <c r="D277" s="1">
        <v>6</v>
      </c>
      <c r="E277" s="1" t="s">
        <v>1018</v>
      </c>
      <c r="F277" s="1" t="s">
        <v>754</v>
      </c>
      <c r="G277" t="str">
        <f>HYPERLINK("https://ksn2.faa.gov/ajg/ajg-r/_layouts/userdisp.aspx?ID=8","Western Pacific")</f>
        <v>Western Pacific</v>
      </c>
      <c r="H277" t="s">
        <v>93</v>
      </c>
      <c r="I277" t="s">
        <v>15</v>
      </c>
      <c r="J277" t="s">
        <v>94</v>
      </c>
      <c r="K277" t="str">
        <f>HYPERLINK("https://ksn2.faa.gov/ajg/ajg-r/_layouts/userdisp.aspx?ID=8","Western Pacific Regional Human Resource Services Division")</f>
        <v>Western Pacific Regional Human Resource Services Division</v>
      </c>
      <c r="L277" t="s">
        <v>70</v>
      </c>
      <c r="N277" t="str" cm="1">
        <f t="array" ref="N277">_xlfn.IFS(D277=4,"D",D277=5,"E",D277=6,"F",D277=7,"G",D277=8,"H", D277=9, "I", D277=10, "J", D277=11, "K", D277=12, "L")</f>
        <v>F</v>
      </c>
      <c r="O277" t="str" cm="1">
        <f t="array" ref="O277">_xlfn.IFS(Table1[[#This Row],[FacilityType]]="Approach control", "2", Table1[[#This Row],[FacilityType]]="Tower and Approach Control", "3", Table1[[#This Row],[FacilityType]]="Combined Control Facility", "6", Table1[[#This Row],[FacilityType]]="Tower", "7", Table1[[#This Row],[FacilityType]]="Enroute Center", "8")</f>
        <v>7</v>
      </c>
      <c r="P277" t="str" cm="1">
        <f t="array" ref="P27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78" spans="1:16" x14ac:dyDescent="0.25">
      <c r="A278" t="s">
        <v>411</v>
      </c>
      <c r="B278" t="s">
        <v>699</v>
      </c>
      <c r="C278" t="s">
        <v>28</v>
      </c>
      <c r="D278" s="1">
        <v>6</v>
      </c>
      <c r="E278" s="1" t="s">
        <v>961</v>
      </c>
      <c r="F278" s="1" t="s">
        <v>772</v>
      </c>
      <c r="G278" t="str">
        <f>HYPERLINK("https://ksn2.faa.gov/ajg/ajg-r/_layouts/userdisp.aspx?ID=9","Great Lakes")</f>
        <v>Great Lakes</v>
      </c>
      <c r="H278" t="s">
        <v>51</v>
      </c>
      <c r="I278" t="s">
        <v>33</v>
      </c>
      <c r="J278" t="s">
        <v>52</v>
      </c>
      <c r="K278" t="str">
        <f>HYPERLINK("https://ksn2.faa.gov/ajg/ajg-r/_layouts/userdisp.aspx?ID=9","Great Lakes Regional Human Resource Services Division")</f>
        <v>Great Lakes Regional Human Resource Services Division</v>
      </c>
      <c r="L278" t="s">
        <v>17</v>
      </c>
      <c r="N278" t="str" cm="1">
        <f t="array" ref="N278">_xlfn.IFS(D278=4,"D",D278=5,"E",D278=6,"F",D278=7,"G",D278=8,"H", D278=9, "I", D278=10, "J", D278=11, "K", D278=12, "L")</f>
        <v>F</v>
      </c>
      <c r="O278" t="str" cm="1">
        <f t="array" ref="O278">_xlfn.IFS(Table1[[#This Row],[FacilityType]]="Approach control", "2", Table1[[#This Row],[FacilityType]]="Tower and Approach Control", "3", Table1[[#This Row],[FacilityType]]="Combined Control Facility", "6", Table1[[#This Row],[FacilityType]]="Tower", "7", Table1[[#This Row],[FacilityType]]="Enroute Center", "8")</f>
        <v>3</v>
      </c>
      <c r="P278" t="str" cm="1">
        <f t="array" ref="P27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79" spans="1:16" x14ac:dyDescent="0.25">
      <c r="A279" t="s">
        <v>412</v>
      </c>
      <c r="B279" t="s">
        <v>700</v>
      </c>
      <c r="C279" t="s">
        <v>28</v>
      </c>
      <c r="D279" s="1">
        <v>10</v>
      </c>
      <c r="E279" s="1" t="s">
        <v>910</v>
      </c>
      <c r="F279" s="1" t="s">
        <v>776</v>
      </c>
      <c r="G279" t="str">
        <f>HYPERLINK("https://ksn2.faa.gov/ajg/ajg-r/_layouts/userdisp.aspx?ID=2","Southern")</f>
        <v>Southern</v>
      </c>
      <c r="H279" t="s">
        <v>192</v>
      </c>
      <c r="I279" t="s">
        <v>21</v>
      </c>
      <c r="J279" t="s">
        <v>193</v>
      </c>
      <c r="K279" t="str">
        <f>HYPERLINK("https://ksn2.faa.gov/ajg/ajg-r/_layouts/userdisp.aspx?ID=2","Southern Regional Human Resource Services Division")</f>
        <v>Southern Regional Human Resource Services Division</v>
      </c>
      <c r="L279" t="s">
        <v>17</v>
      </c>
      <c r="N279" t="str" cm="1">
        <f t="array" ref="N279">_xlfn.IFS(D279=4,"D",D279=5,"E",D279=6,"F",D279=7,"G",D279=8,"H", D279=9, "I", D279=10, "J", D279=11, "K", D279=12, "L")</f>
        <v>J</v>
      </c>
      <c r="O279" t="str" cm="1">
        <f t="array" ref="O279">_xlfn.IFS(Table1[[#This Row],[FacilityType]]="Approach control", "2", Table1[[#This Row],[FacilityType]]="Tower and Approach Control", "3", Table1[[#This Row],[FacilityType]]="Combined Control Facility", "6", Table1[[#This Row],[FacilityType]]="Tower", "7", Table1[[#This Row],[FacilityType]]="Enroute Center", "8")</f>
        <v>3</v>
      </c>
      <c r="P279" t="str" cm="1">
        <f t="array" ref="P27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0" spans="1:16" x14ac:dyDescent="0.25">
      <c r="A280" t="s">
        <v>413</v>
      </c>
      <c r="B280" t="s">
        <v>701</v>
      </c>
      <c r="C280" t="s">
        <v>28</v>
      </c>
      <c r="D280" s="1">
        <v>5</v>
      </c>
      <c r="E280" s="1" t="s">
        <v>962</v>
      </c>
      <c r="F280" s="1" t="s">
        <v>784</v>
      </c>
      <c r="G280" t="str">
        <f>HYPERLINK("https://ksn2.faa.gov/ajg/ajg-r/_layouts/userdisp.aspx?ID=2","Southern")</f>
        <v>Southern</v>
      </c>
      <c r="H280" t="s">
        <v>20</v>
      </c>
      <c r="I280" t="s">
        <v>21</v>
      </c>
      <c r="J280" t="s">
        <v>22</v>
      </c>
      <c r="K280" t="str">
        <f>HYPERLINK("https://ksn2.faa.gov/ajg/ajg-r/_layouts/userdisp.aspx?ID=2","Southern Regional Human Resource Services Division")</f>
        <v>Southern Regional Human Resource Services Division</v>
      </c>
      <c r="L280" t="s">
        <v>62</v>
      </c>
      <c r="N280" t="str" cm="1">
        <f t="array" ref="N280">_xlfn.IFS(D280=4,"D",D280=5,"E",D280=6,"F",D280=7,"G",D280=8,"H", D280=9, "I", D280=10, "J", D280=11, "K", D280=12, "L")</f>
        <v>E</v>
      </c>
      <c r="O280" t="str" cm="1">
        <f t="array" ref="O280">_xlfn.IFS(Table1[[#This Row],[FacilityType]]="Approach control", "2", Table1[[#This Row],[FacilityType]]="Tower and Approach Control", "3", Table1[[#This Row],[FacilityType]]="Combined Control Facility", "6", Table1[[#This Row],[FacilityType]]="Tower", "7", Table1[[#This Row],[FacilityType]]="Enroute Center", "8")</f>
        <v>3</v>
      </c>
      <c r="P280" t="str" cm="1">
        <f t="array" ref="P28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1" spans="1:16" x14ac:dyDescent="0.25">
      <c r="A281" t="s">
        <v>414</v>
      </c>
      <c r="B281" t="s">
        <v>702</v>
      </c>
      <c r="C281" t="s">
        <v>28</v>
      </c>
      <c r="D281" s="1">
        <v>8</v>
      </c>
      <c r="E281" s="1" t="s">
        <v>911</v>
      </c>
      <c r="F281" s="1" t="s">
        <v>788</v>
      </c>
      <c r="G281" t="str">
        <f>HYPERLINK("https://ksn2.faa.gov/ajg/ajg-r/_layouts/userdisp.aspx?ID=9","Great Lakes")</f>
        <v>Great Lakes</v>
      </c>
      <c r="H281" t="s">
        <v>145</v>
      </c>
      <c r="I281" t="s">
        <v>33</v>
      </c>
      <c r="J281" t="s">
        <v>146</v>
      </c>
      <c r="K281" t="str">
        <f>HYPERLINK("https://ksn2.faa.gov/ajg/ajg-r/_layouts/userdisp.aspx?ID=9","Great Lakes Regional Human Resource Services Division")</f>
        <v>Great Lakes Regional Human Resource Services Division</v>
      </c>
      <c r="L281" t="s">
        <v>17</v>
      </c>
      <c r="N281" t="str" cm="1">
        <f t="array" ref="N281">_xlfn.IFS(D281=4,"D",D281=5,"E",D281=6,"F",D281=7,"G",D281=8,"H", D281=9, "I", D281=10, "J", D281=11, "K", D281=12, "L")</f>
        <v>H</v>
      </c>
      <c r="O281" t="str" cm="1">
        <f t="array" ref="O281">_xlfn.IFS(Table1[[#This Row],[FacilityType]]="Approach control", "2", Table1[[#This Row],[FacilityType]]="Tower and Approach Control", "3", Table1[[#This Row],[FacilityType]]="Combined Control Facility", "6", Table1[[#This Row],[FacilityType]]="Tower", "7", Table1[[#This Row],[FacilityType]]="Enroute Center", "8")</f>
        <v>3</v>
      </c>
      <c r="P281" t="str" cm="1">
        <f t="array" ref="P28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82" spans="1:16" x14ac:dyDescent="0.25">
      <c r="A282" t="s">
        <v>415</v>
      </c>
      <c r="B282" t="s">
        <v>703</v>
      </c>
      <c r="C282" t="s">
        <v>39</v>
      </c>
      <c r="D282" s="1">
        <v>6</v>
      </c>
      <c r="E282" s="1" t="s">
        <v>832</v>
      </c>
      <c r="F282" s="1" t="s">
        <v>774</v>
      </c>
      <c r="G282" t="str">
        <f>HYPERLINK("https://ksn2.faa.gov/ajg/ajg-r/_layouts/userdisp.aspx?ID=8","Western Pacific")</f>
        <v>Western Pacific</v>
      </c>
      <c r="H282" t="s">
        <v>36</v>
      </c>
      <c r="I282" t="s">
        <v>33</v>
      </c>
      <c r="J282" t="s">
        <v>37</v>
      </c>
      <c r="K282" t="str">
        <f>HYPERLINK("https://ksn2.faa.gov/ajg/ajg-r/_layouts/userdisp.aspx?ID=8","Western Pacific Regional Human Resource Services Division")</f>
        <v>Western Pacific Regional Human Resource Services Division</v>
      </c>
      <c r="L282" t="s">
        <v>17</v>
      </c>
      <c r="N282" t="str" cm="1">
        <f t="array" ref="N282">_xlfn.IFS(D282=4,"D",D282=5,"E",D282=6,"F",D282=7,"G",D282=8,"H", D282=9, "I", D282=10, "J", D282=11, "K", D282=12, "L")</f>
        <v>F</v>
      </c>
      <c r="O282" t="str" cm="1">
        <f t="array" ref="O282">_xlfn.IFS(Table1[[#This Row],[FacilityType]]="Approach control", "2", Table1[[#This Row],[FacilityType]]="Tower and Approach Control", "3", Table1[[#This Row],[FacilityType]]="Combined Control Facility", "6", Table1[[#This Row],[FacilityType]]="Tower", "7", Table1[[#This Row],[FacilityType]]="Enroute Center", "8")</f>
        <v>7</v>
      </c>
      <c r="P282" t="str" cm="1">
        <f t="array" ref="P28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3" spans="1:16" x14ac:dyDescent="0.25">
      <c r="A283" t="s">
        <v>416</v>
      </c>
      <c r="B283" t="s">
        <v>704</v>
      </c>
      <c r="C283" t="s">
        <v>39</v>
      </c>
      <c r="D283" s="1">
        <v>5</v>
      </c>
      <c r="E283" s="1" t="s">
        <v>1070</v>
      </c>
      <c r="F283" s="1" t="s">
        <v>767</v>
      </c>
      <c r="G283" t="str">
        <f>HYPERLINK("https://ksn2.faa.gov/ajg/ajg-r/_layouts/userdisp.aspx?ID=9","Great Lakes")</f>
        <v>Great Lakes</v>
      </c>
      <c r="H283" t="s">
        <v>102</v>
      </c>
      <c r="I283" t="s">
        <v>33</v>
      </c>
      <c r="J283" t="s">
        <v>103</v>
      </c>
      <c r="K283" t="str">
        <f>HYPERLINK("https://ksn2.faa.gov/ajg/ajg-r/_layouts/userdisp.aspx?ID=9","Great Lakes Regional Human Resource Services Division")</f>
        <v>Great Lakes Regional Human Resource Services Division</v>
      </c>
      <c r="L283" t="s">
        <v>76</v>
      </c>
      <c r="N283" t="str" cm="1">
        <f t="array" ref="N283">_xlfn.IFS(D283=4,"D",D283=5,"E",D283=6,"F",D283=7,"G",D283=8,"H", D283=9, "I", D283=10, "J", D283=11, "K", D283=12, "L")</f>
        <v>E</v>
      </c>
      <c r="O283" t="str" cm="1">
        <f t="array" ref="O283">_xlfn.IFS(Table1[[#This Row],[FacilityType]]="Approach control", "2", Table1[[#This Row],[FacilityType]]="Tower and Approach Control", "3", Table1[[#This Row],[FacilityType]]="Combined Control Facility", "6", Table1[[#This Row],[FacilityType]]="Tower", "7", Table1[[#This Row],[FacilityType]]="Enroute Center", "8")</f>
        <v>7</v>
      </c>
      <c r="P283" t="str" cm="1">
        <f t="array" ref="P28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84" spans="1:16" x14ac:dyDescent="0.25">
      <c r="A284" t="s">
        <v>417</v>
      </c>
      <c r="B284" t="s">
        <v>705</v>
      </c>
      <c r="C284" t="s">
        <v>28</v>
      </c>
      <c r="D284" s="1">
        <v>5</v>
      </c>
      <c r="E284" s="1" t="s">
        <v>934</v>
      </c>
      <c r="F284" s="1" t="s">
        <v>796</v>
      </c>
      <c r="G284" t="str">
        <f>HYPERLINK("https://ksn2.faa.gov/ajg/ajg-r/_layouts/userdisp.aspx?ID=7","Northwest Mountain")</f>
        <v>Northwest Mountain</v>
      </c>
      <c r="H284" t="s">
        <v>99</v>
      </c>
      <c r="I284" t="s">
        <v>15</v>
      </c>
      <c r="J284" t="s">
        <v>100</v>
      </c>
      <c r="K284" t="str">
        <f>HYPERLINK("https://ksn2.faa.gov/ajg/ajg-r/_layouts/userdisp.aspx?ID=7","Northwest Mountain Regional Human Resource Services Division")</f>
        <v>Northwest Mountain Regional Human Resource Services Division</v>
      </c>
      <c r="L284" t="s">
        <v>190</v>
      </c>
      <c r="N284" t="str" cm="1">
        <f t="array" ref="N284">_xlfn.IFS(D284=4,"D",D284=5,"E",D284=6,"F",D284=7,"G",D284=8,"H", D284=9, "I", D284=10, "J", D284=11, "K", D284=12, "L")</f>
        <v>E</v>
      </c>
      <c r="O284" t="str" cm="1">
        <f t="array" ref="O284">_xlfn.IFS(Table1[[#This Row],[FacilityType]]="Approach control", "2", Table1[[#This Row],[FacilityType]]="Tower and Approach Control", "3", Table1[[#This Row],[FacilityType]]="Combined Control Facility", "6", Table1[[#This Row],[FacilityType]]="Tower", "7", Table1[[#This Row],[FacilityType]]="Enroute Center", "8")</f>
        <v>3</v>
      </c>
      <c r="P284" t="str" cm="1">
        <f t="array" ref="P28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85" spans="1:16" x14ac:dyDescent="0.25">
      <c r="A285" t="s">
        <v>418</v>
      </c>
      <c r="B285" t="s">
        <v>706</v>
      </c>
      <c r="C285" t="s">
        <v>28</v>
      </c>
      <c r="D285" s="1">
        <v>7</v>
      </c>
      <c r="E285" s="1" t="s">
        <v>957</v>
      </c>
      <c r="F285" s="1" t="s">
        <v>784</v>
      </c>
      <c r="G285" t="str">
        <f>HYPERLINK("https://ksn2.faa.gov/ajg/ajg-r/_layouts/userdisp.aspx?ID=2","Southern")</f>
        <v>Southern</v>
      </c>
      <c r="H285" t="s">
        <v>20</v>
      </c>
      <c r="I285" t="s">
        <v>21</v>
      </c>
      <c r="J285" t="s">
        <v>22</v>
      </c>
      <c r="K285" t="str">
        <f>HYPERLINK("https://ksn2.faa.gov/ajg/ajg-r/_layouts/userdisp.aspx?ID=2","Southern Regional Human Resource Services Division")</f>
        <v>Southern Regional Human Resource Services Division</v>
      </c>
      <c r="L285" t="s">
        <v>17</v>
      </c>
      <c r="N285" t="str" cm="1">
        <f t="array" ref="N285">_xlfn.IFS(D285=4,"D",D285=5,"E",D285=6,"F",D285=7,"G",D285=8,"H", D285=9, "I", D285=10, "J", D285=11, "K", D285=12, "L")</f>
        <v>G</v>
      </c>
      <c r="O285" t="str" cm="1">
        <f t="array" ref="O285">_xlfn.IFS(Table1[[#This Row],[FacilityType]]="Approach control", "2", Table1[[#This Row],[FacilityType]]="Tower and Approach Control", "3", Table1[[#This Row],[FacilityType]]="Combined Control Facility", "6", Table1[[#This Row],[FacilityType]]="Tower", "7", Table1[[#This Row],[FacilityType]]="Enroute Center", "8")</f>
        <v>3</v>
      </c>
      <c r="P285" t="str" cm="1">
        <f t="array" ref="P28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86" spans="1:16" x14ac:dyDescent="0.25">
      <c r="A286" t="s">
        <v>419</v>
      </c>
      <c r="B286" t="s">
        <v>420</v>
      </c>
      <c r="C286" t="s">
        <v>13</v>
      </c>
      <c r="D286" s="1">
        <v>8</v>
      </c>
      <c r="E286" s="1" t="s">
        <v>842</v>
      </c>
      <c r="F286" s="1" t="s">
        <v>774</v>
      </c>
      <c r="G286" t="str">
        <f>HYPERLINK("https://ksn2.faa.gov/ajg/ajg-r/_layouts/userdisp.aspx?ID=8","Western Pacific")</f>
        <v>Western Pacific</v>
      </c>
      <c r="H286" t="s">
        <v>36</v>
      </c>
      <c r="I286" t="s">
        <v>33</v>
      </c>
      <c r="J286" t="s">
        <v>37</v>
      </c>
      <c r="K286" t="str">
        <f>HYPERLINK("https://ksn2.faa.gov/ajg/ajg-r/_layouts/userdisp.aspx?ID=8","Western Pacific Regional Human Resource Services Division")</f>
        <v>Western Pacific Regional Human Resource Services Division</v>
      </c>
      <c r="L286" t="s">
        <v>17</v>
      </c>
      <c r="N286" t="str" cm="1">
        <f t="array" ref="N286">_xlfn.IFS(D286=4,"D",D286=5,"E",D286=6,"F",D286=7,"G",D286=8,"H", D286=9, "I", D286=10, "J", D286=11, "K", D286=12, "L")</f>
        <v>H</v>
      </c>
      <c r="O286" t="str" cm="1">
        <f t="array" ref="O286">_xlfn.IFS(Table1[[#This Row],[FacilityType]]="Approach control", "2", Table1[[#This Row],[FacilityType]]="Tower and Approach Control", "3", Table1[[#This Row],[FacilityType]]="Combined Control Facility", "6", Table1[[#This Row],[FacilityType]]="Tower", "7", Table1[[#This Row],[FacilityType]]="Enroute Center", "8")</f>
        <v>2</v>
      </c>
      <c r="P286" t="str" cm="1">
        <f t="array" ref="P28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7" spans="1:16" x14ac:dyDescent="0.25">
      <c r="A287" t="s">
        <v>421</v>
      </c>
      <c r="B287" t="s">
        <v>707</v>
      </c>
      <c r="C287" t="s">
        <v>39</v>
      </c>
      <c r="D287" s="1">
        <v>7</v>
      </c>
      <c r="E287" s="1" t="s">
        <v>1071</v>
      </c>
      <c r="F287" s="1" t="s">
        <v>781</v>
      </c>
      <c r="G287" t="str">
        <f>HYPERLINK("https://ksn2.faa.gov/ajg/ajg-r/_layouts/userdisp.aspx?ID=8","Western Pacific")</f>
        <v>Western Pacific</v>
      </c>
      <c r="H287" t="s">
        <v>93</v>
      </c>
      <c r="I287" t="s">
        <v>15</v>
      </c>
      <c r="J287" t="s">
        <v>94</v>
      </c>
      <c r="K287" t="str">
        <f>HYPERLINK("https://ksn2.faa.gov/ajg/ajg-r/_layouts/userdisp.aspx?ID=8","Western Pacific Regional Human Resource Services Division")</f>
        <v>Western Pacific Regional Human Resource Services Division</v>
      </c>
      <c r="L287" t="s">
        <v>422</v>
      </c>
      <c r="N287" t="str" cm="1">
        <f t="array" ref="N287">_xlfn.IFS(D287=4,"D",D287=5,"E",D287=6,"F",D287=7,"G",D287=8,"H", D287=9, "I", D287=10, "J", D287=11, "K", D287=12, "L")</f>
        <v>G</v>
      </c>
      <c r="O287" t="str" cm="1">
        <f t="array" ref="O287">_xlfn.IFS(Table1[[#This Row],[FacilityType]]="Approach control", "2", Table1[[#This Row],[FacilityType]]="Tower and Approach Control", "3", Table1[[#This Row],[FacilityType]]="Combined Control Facility", "6", Table1[[#This Row],[FacilityType]]="Tower", "7", Table1[[#This Row],[FacilityType]]="Enroute Center", "8")</f>
        <v>7</v>
      </c>
      <c r="P287" t="str" cm="1">
        <f t="array" ref="P28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8" spans="1:16" x14ac:dyDescent="0.25">
      <c r="A288" t="s">
        <v>423</v>
      </c>
      <c r="B288" t="s">
        <v>708</v>
      </c>
      <c r="C288" t="s">
        <v>39</v>
      </c>
      <c r="D288" s="1">
        <v>8</v>
      </c>
      <c r="E288" s="1" t="s">
        <v>1072</v>
      </c>
      <c r="F288" s="1" t="s">
        <v>754</v>
      </c>
      <c r="G288" t="str">
        <f>HYPERLINK("https://ksn2.faa.gov/ajg/ajg-r/_layouts/userdisp.aspx?ID=8","Western Pacific")</f>
        <v>Western Pacific</v>
      </c>
      <c r="H288" t="s">
        <v>93</v>
      </c>
      <c r="I288" t="s">
        <v>15</v>
      </c>
      <c r="J288" t="s">
        <v>94</v>
      </c>
      <c r="K288" t="str">
        <f>HYPERLINK("https://ksn2.faa.gov/ajg/ajg-r/_layouts/userdisp.aspx?ID=8","Western Pacific Regional Human Resource Services Division")</f>
        <v>Western Pacific Regional Human Resource Services Division</v>
      </c>
      <c r="L288" t="s">
        <v>424</v>
      </c>
      <c r="N288" t="str" cm="1">
        <f t="array" ref="N288">_xlfn.IFS(D288=4,"D",D288=5,"E",D288=6,"F",D288=7,"G",D288=8,"H", D288=9, "I", D288=10, "J", D288=11, "K", D288=12, "L")</f>
        <v>H</v>
      </c>
      <c r="O288" t="str" cm="1">
        <f t="array" ref="O288">_xlfn.IFS(Table1[[#This Row],[FacilityType]]="Approach control", "2", Table1[[#This Row],[FacilityType]]="Tower and Approach Control", "3", Table1[[#This Row],[FacilityType]]="Combined Control Facility", "6", Table1[[#This Row],[FacilityType]]="Tower", "7", Table1[[#This Row],[FacilityType]]="Enroute Center", "8")</f>
        <v>7</v>
      </c>
      <c r="P288" t="str" cm="1">
        <f t="array" ref="P28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89" spans="1:16" x14ac:dyDescent="0.25">
      <c r="A289" t="s">
        <v>425</v>
      </c>
      <c r="B289" t="s">
        <v>709</v>
      </c>
      <c r="C289" t="s">
        <v>39</v>
      </c>
      <c r="D289" s="1">
        <v>7</v>
      </c>
      <c r="E289" s="1" t="s">
        <v>1073</v>
      </c>
      <c r="F289" s="1" t="s">
        <v>776</v>
      </c>
      <c r="G289" t="str">
        <f>HYPERLINK("https://ksn2.faa.gov/ajg/ajg-r/_layouts/userdisp.aspx?ID=2","Southern")</f>
        <v>Southern</v>
      </c>
      <c r="H289" t="s">
        <v>192</v>
      </c>
      <c r="I289" t="s">
        <v>21</v>
      </c>
      <c r="J289" t="s">
        <v>193</v>
      </c>
      <c r="K289" t="str">
        <f>HYPERLINK("https://ksn2.faa.gov/ajg/ajg-r/_layouts/userdisp.aspx?ID=2","Southern Regional Human Resource Services Division")</f>
        <v>Southern Regional Human Resource Services Division</v>
      </c>
      <c r="L289" t="s">
        <v>74</v>
      </c>
      <c r="N289" t="str" cm="1">
        <f t="array" ref="N289">_xlfn.IFS(D289=4,"D",D289=5,"E",D289=6,"F",D289=7,"G",D289=8,"H", D289=9, "I", D289=10, "J", D289=11, "K", D289=12, "L")</f>
        <v>G</v>
      </c>
      <c r="O289" t="str" cm="1">
        <f t="array" ref="O289">_xlfn.IFS(Table1[[#This Row],[FacilityType]]="Approach control", "2", Table1[[#This Row],[FacilityType]]="Tower and Approach Control", "3", Table1[[#This Row],[FacilityType]]="Combined Control Facility", "6", Table1[[#This Row],[FacilityType]]="Tower", "7", Table1[[#This Row],[FacilityType]]="Enroute Center", "8")</f>
        <v>7</v>
      </c>
      <c r="P289" t="str" cm="1">
        <f t="array" ref="P28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290" spans="1:16" x14ac:dyDescent="0.25">
      <c r="A290" t="s">
        <v>426</v>
      </c>
      <c r="B290" t="s">
        <v>427</v>
      </c>
      <c r="C290" t="s">
        <v>13</v>
      </c>
      <c r="D290" s="1">
        <v>8</v>
      </c>
      <c r="E290" s="1" t="s">
        <v>850</v>
      </c>
      <c r="F290" s="1" t="s">
        <v>770</v>
      </c>
      <c r="G290" t="str">
        <f>HYPERLINK("https://ksn2.faa.gov/ajg/ajg-r/_layouts/userdisp.aspx?ID=3","New England")</f>
        <v>New England</v>
      </c>
      <c r="H290" t="s">
        <v>25</v>
      </c>
      <c r="I290" t="s">
        <v>21</v>
      </c>
      <c r="J290" t="s">
        <v>26</v>
      </c>
      <c r="K290" t="str">
        <f>HYPERLINK("https://ksn2.faa.gov/ajg/ajg-r/_layouts/userdisp.aspx?ID=3","New England Regional Human Resource Services Division")</f>
        <v>New England Regional Human Resource Services Division</v>
      </c>
      <c r="L290" t="s">
        <v>17</v>
      </c>
      <c r="N290" t="str" cm="1">
        <f t="array" ref="N290">_xlfn.IFS(D290=4,"D",D290=5,"E",D290=6,"F",D290=7,"G",D290=8,"H", D290=9, "I", D290=10, "J", D290=11, "K", D290=12, "L")</f>
        <v>H</v>
      </c>
      <c r="O290" t="str" cm="1">
        <f t="array" ref="O290">_xlfn.IFS(Table1[[#This Row],[FacilityType]]="Approach control", "2", Table1[[#This Row],[FacilityType]]="Tower and Approach Control", "3", Table1[[#This Row],[FacilityType]]="Combined Control Facility", "6", Table1[[#This Row],[FacilityType]]="Tower", "7", Table1[[#This Row],[FacilityType]]="Enroute Center", "8")</f>
        <v>2</v>
      </c>
      <c r="P290" t="str" cm="1">
        <f t="array" ref="P29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91" spans="1:16" x14ac:dyDescent="0.25">
      <c r="A291" t="s">
        <v>428</v>
      </c>
      <c r="B291" t="s">
        <v>710</v>
      </c>
      <c r="C291" t="s">
        <v>39</v>
      </c>
      <c r="D291" s="1">
        <v>4</v>
      </c>
      <c r="E291" s="1" t="s">
        <v>1074</v>
      </c>
      <c r="F291" s="1" t="s">
        <v>767</v>
      </c>
      <c r="G291" t="str">
        <f>HYPERLINK("https://ksn2.faa.gov/ajg/ajg-r/_layouts/userdisp.aspx?ID=9","Great Lakes")</f>
        <v>Great Lakes</v>
      </c>
      <c r="H291" t="s">
        <v>51</v>
      </c>
      <c r="I291" t="s">
        <v>33</v>
      </c>
      <c r="J291" t="s">
        <v>52</v>
      </c>
      <c r="K291" t="str">
        <f>HYPERLINK("https://ksn2.faa.gov/ajg/ajg-r/_layouts/userdisp.aspx?ID=9","Great Lakes Regional Human Resource Services Division")</f>
        <v>Great Lakes Regional Human Resource Services Division</v>
      </c>
      <c r="L291" t="s">
        <v>17</v>
      </c>
      <c r="N291" t="str" cm="1">
        <f t="array" ref="N291">_xlfn.IFS(D291=4,"D",D291=5,"E",D291=6,"F",D291=7,"G",D291=8,"H", D291=9, "I", D291=10, "J", D291=11, "K", D291=12, "L")</f>
        <v>D</v>
      </c>
      <c r="O291" t="str" cm="1">
        <f t="array" ref="O291">_xlfn.IFS(Table1[[#This Row],[FacilityType]]="Approach control", "2", Table1[[#This Row],[FacilityType]]="Tower and Approach Control", "3", Table1[[#This Row],[FacilityType]]="Combined Control Facility", "6", Table1[[#This Row],[FacilityType]]="Tower", "7", Table1[[#This Row],[FacilityType]]="Enroute Center", "8")</f>
        <v>7</v>
      </c>
      <c r="P291" t="str" cm="1">
        <f t="array" ref="P29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92" spans="1:16" x14ac:dyDescent="0.25">
      <c r="A292" t="s">
        <v>429</v>
      </c>
      <c r="B292" t="s">
        <v>711</v>
      </c>
      <c r="C292" t="s">
        <v>28</v>
      </c>
      <c r="D292" s="1">
        <v>5</v>
      </c>
      <c r="E292" s="1" t="s">
        <v>963</v>
      </c>
      <c r="F292" s="1" t="s">
        <v>772</v>
      </c>
      <c r="G292" t="str">
        <f>HYPERLINK("https://ksn2.faa.gov/ajg/ajg-r/_layouts/userdisp.aspx?ID=9","Great Lakes")</f>
        <v>Great Lakes</v>
      </c>
      <c r="H292" t="s">
        <v>51</v>
      </c>
      <c r="I292" t="s">
        <v>33</v>
      </c>
      <c r="J292" t="s">
        <v>52</v>
      </c>
      <c r="K292" t="str">
        <f>HYPERLINK("https://ksn2.faa.gov/ajg/ajg-r/_layouts/userdisp.aspx?ID=9","Great Lakes Regional Human Resource Services Division")</f>
        <v>Great Lakes Regional Human Resource Services Division</v>
      </c>
      <c r="L292" t="s">
        <v>430</v>
      </c>
      <c r="N292" t="str" cm="1">
        <f t="array" ref="N292">_xlfn.IFS(D292=4,"D",D292=5,"E",D292=6,"F",D292=7,"G",D292=8,"H", D292=9, "I", D292=10, "J", D292=11, "K", D292=12, "L")</f>
        <v>E</v>
      </c>
      <c r="O292" t="str" cm="1">
        <f t="array" ref="O292">_xlfn.IFS(Table1[[#This Row],[FacilityType]]="Approach control", "2", Table1[[#This Row],[FacilityType]]="Tower and Approach Control", "3", Table1[[#This Row],[FacilityType]]="Combined Control Facility", "6", Table1[[#This Row],[FacilityType]]="Tower", "7", Table1[[#This Row],[FacilityType]]="Enroute Center", "8")</f>
        <v>3</v>
      </c>
      <c r="P292" t="str" cm="1">
        <f t="array" ref="P29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93" spans="1:16" x14ac:dyDescent="0.25">
      <c r="A293" t="s">
        <v>36</v>
      </c>
      <c r="B293" t="s">
        <v>431</v>
      </c>
      <c r="C293" t="s">
        <v>432</v>
      </c>
      <c r="D293" s="1">
        <v>10</v>
      </c>
      <c r="E293" s="1" t="s">
        <v>37</v>
      </c>
      <c r="F293" s="1" t="s">
        <v>790</v>
      </c>
      <c r="G293" t="str">
        <f>HYPERLINK("https://ksn2.faa.gov/ajg/ajg-r/_layouts/userdisp.aspx?ID=8","Western Pacific")</f>
        <v>Western Pacific</v>
      </c>
      <c r="I293" t="s">
        <v>33</v>
      </c>
      <c r="J293" t="s">
        <v>37</v>
      </c>
      <c r="K293" t="str">
        <f>HYPERLINK("https://ksn2.faa.gov/ajg/ajg-r/_layouts/userdisp.aspx?ID=8","Western Pacific Regional Human Resource Services Division")</f>
        <v>Western Pacific Regional Human Resource Services Division</v>
      </c>
      <c r="N293" t="str" cm="1">
        <f t="array" ref="N293">_xlfn.IFS(D293=4,"D",D293=5,"E",D293=6,"F",D293=7,"G",D293=8,"H", D293=9, "I", D293=10, "J", D293=11, "K", D293=12, "L")</f>
        <v>J</v>
      </c>
      <c r="O293" t="str" cm="1">
        <f t="array" ref="O293">_xlfn.IFS(Table1[[#This Row],[FacilityType]]="Approach control", "2", Table1[[#This Row],[FacilityType]]="Tower and Approach Control", "3", Table1[[#This Row],[FacilityType]]="Combined Control Facility", "6", Table1[[#This Row],[FacilityType]]="Tower", "7", Table1[[#This Row],[FacilityType]]="Enroute Center", "8")</f>
        <v>8</v>
      </c>
      <c r="P293" t="str" cm="1">
        <f t="array" ref="P29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294" spans="1:16" x14ac:dyDescent="0.25">
      <c r="A294" t="s">
        <v>14</v>
      </c>
      <c r="B294" t="s">
        <v>433</v>
      </c>
      <c r="C294" t="s">
        <v>432</v>
      </c>
      <c r="D294" s="1">
        <v>10</v>
      </c>
      <c r="E294" s="1" t="s">
        <v>827</v>
      </c>
      <c r="F294" s="1" t="s">
        <v>763</v>
      </c>
      <c r="G294" t="s">
        <v>1223</v>
      </c>
      <c r="I294" t="s">
        <v>15</v>
      </c>
      <c r="J294" t="s">
        <v>16</v>
      </c>
      <c r="K294" t="str">
        <f>HYPERLINK("https://ksn2.faa.gov/ajg/ajg-r/_layouts/userdisp.aspx?ID=7","Northwest Mountain Regional Human Resource Services Division")</f>
        <v>Northwest Mountain Regional Human Resource Services Division</v>
      </c>
      <c r="N294" t="str" cm="1">
        <f t="array" ref="N294">_xlfn.IFS(D294=4,"D",D294=5,"E",D294=6,"F",D294=7,"G",D294=8,"H", D294=9, "I", D294=10, "J", D294=11, "K", D294=12, "L")</f>
        <v>J</v>
      </c>
      <c r="O294" t="str" cm="1">
        <f t="array" ref="O294">_xlfn.IFS(Table1[[#This Row],[FacilityType]]="Approach control", "2", Table1[[#This Row],[FacilityType]]="Tower and Approach Control", "3", Table1[[#This Row],[FacilityType]]="Combined Control Facility", "6", Table1[[#This Row],[FacilityType]]="Tower", "7", Table1[[#This Row],[FacilityType]]="Enroute Center", "8")</f>
        <v>8</v>
      </c>
      <c r="P294" t="str" cm="1">
        <f t="array" ref="P29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AAL</v>
      </c>
    </row>
    <row r="295" spans="1:16" x14ac:dyDescent="0.25">
      <c r="A295" t="s">
        <v>57</v>
      </c>
      <c r="B295" t="s">
        <v>434</v>
      </c>
      <c r="C295" t="s">
        <v>432</v>
      </c>
      <c r="D295" s="1">
        <v>12</v>
      </c>
      <c r="E295" s="1" t="s">
        <v>964</v>
      </c>
      <c r="F295" s="1" t="s">
        <v>769</v>
      </c>
      <c r="G295" t="str">
        <f>HYPERLINK("https://ksn2.faa.gov/ajg/ajg-r/_layouts/userdisp.aspx?ID=9","Great Lakes")</f>
        <v>Great Lakes</v>
      </c>
      <c r="I295" t="s">
        <v>33</v>
      </c>
      <c r="J295" t="s">
        <v>58</v>
      </c>
      <c r="K295" t="str">
        <f>HYPERLINK("https://ksn2.faa.gov/ajg/ajg-r/_layouts/userdisp.aspx?ID=15","Central Regional Human Resource Services Division")</f>
        <v>Central Regional Human Resource Services Division</v>
      </c>
      <c r="N295" t="str" cm="1">
        <f t="array" ref="N295">_xlfn.IFS(D295=4,"D",D295=5,"E",D295=6,"F",D295=7,"G",D295=8,"H", D295=9, "I", D295=10, "J", D295=11, "K", D295=12, "L")</f>
        <v>L</v>
      </c>
      <c r="O295" t="str" cm="1">
        <f t="array" ref="O295">_xlfn.IFS(Table1[[#This Row],[FacilityType]]="Approach control", "2", Table1[[#This Row],[FacilityType]]="Tower and Approach Control", "3", Table1[[#This Row],[FacilityType]]="Combined Control Facility", "6", Table1[[#This Row],[FacilityType]]="Tower", "7", Table1[[#This Row],[FacilityType]]="Enroute Center", "8")</f>
        <v>8</v>
      </c>
      <c r="P295" t="str" cm="1">
        <f t="array" ref="P29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296" spans="1:16" x14ac:dyDescent="0.25">
      <c r="A296" t="s">
        <v>25</v>
      </c>
      <c r="B296" t="s">
        <v>435</v>
      </c>
      <c r="C296" t="s">
        <v>432</v>
      </c>
      <c r="D296" s="1">
        <v>11</v>
      </c>
      <c r="E296" s="1" t="s">
        <v>965</v>
      </c>
      <c r="F296" s="1" t="s">
        <v>785</v>
      </c>
      <c r="G296" t="str">
        <f>HYPERLINK("https://ksn2.faa.gov/ajg/ajg-r/_layouts/userdisp.aspx?ID=3","New England")</f>
        <v>New England</v>
      </c>
      <c r="I296" t="s">
        <v>21</v>
      </c>
      <c r="J296" t="s">
        <v>26</v>
      </c>
      <c r="K296" t="str">
        <f>HYPERLINK("https://ksn2.faa.gov/ajg/ajg-r/_layouts/userdisp.aspx?ID=3","New England Regional Human Resource Services Division")</f>
        <v>New England Regional Human Resource Services Division</v>
      </c>
      <c r="N296" t="str" cm="1">
        <f t="array" ref="N296">_xlfn.IFS(D296=4,"D",D296=5,"E",D296=6,"F",D296=7,"G",D296=8,"H", D296=9, "I", D296=10, "J", D296=11, "K", D296=12, "L")</f>
        <v>K</v>
      </c>
      <c r="O296" t="str" cm="1">
        <f t="array" ref="O296">_xlfn.IFS(Table1[[#This Row],[FacilityType]]="Approach control", "2", Table1[[#This Row],[FacilityType]]="Tower and Approach Control", "3", Table1[[#This Row],[FacilityType]]="Combined Control Facility", "6", Table1[[#This Row],[FacilityType]]="Tower", "7", Table1[[#This Row],[FacilityType]]="Enroute Center", "8")</f>
        <v>8</v>
      </c>
      <c r="P296" t="str" cm="1">
        <f t="array" ref="P29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ANE</v>
      </c>
    </row>
    <row r="297" spans="1:16" x14ac:dyDescent="0.25">
      <c r="A297" t="s">
        <v>44</v>
      </c>
      <c r="B297" t="s">
        <v>436</v>
      </c>
      <c r="C297" t="s">
        <v>432</v>
      </c>
      <c r="D297" s="1">
        <v>12</v>
      </c>
      <c r="E297" s="1" t="s">
        <v>966</v>
      </c>
      <c r="F297" s="1" t="s">
        <v>779</v>
      </c>
      <c r="G297" t="str">
        <f>HYPERLINK("https://ksn2.faa.gov/ajg/ajg-r/_layouts/userdisp.aspx?ID=4","Eastern")</f>
        <v>Eastern</v>
      </c>
      <c r="I297" t="s">
        <v>21</v>
      </c>
      <c r="J297" t="s">
        <v>45</v>
      </c>
      <c r="K297" t="str">
        <f>HYPERLINK("https://ksn2.faa.gov/ajg/ajg-r/_layouts/userdisp.aspx?ID=4","Eastern Regional Human Resource Services Division")</f>
        <v>Eastern Regional Human Resource Services Division</v>
      </c>
      <c r="N297" t="str" cm="1">
        <f t="array" ref="N297">_xlfn.IFS(D297=4,"D",D297=5,"E",D297=6,"F",D297=7,"G",D297=8,"H", D297=9, "I", D297=10, "J", D297=11, "K", D297=12, "L")</f>
        <v>L</v>
      </c>
      <c r="O297" t="str" cm="1">
        <f t="array" ref="O297">_xlfn.IFS(Table1[[#This Row],[FacilityType]]="Approach control", "2", Table1[[#This Row],[FacilityType]]="Tower and Approach Control", "3", Table1[[#This Row],[FacilityType]]="Combined Control Facility", "6", Table1[[#This Row],[FacilityType]]="Tower", "7", Table1[[#This Row],[FacilityType]]="Enroute Center", "8")</f>
        <v>8</v>
      </c>
      <c r="P297" t="str" cm="1">
        <f t="array" ref="P29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298" spans="1:16" x14ac:dyDescent="0.25">
      <c r="A298" t="s">
        <v>65</v>
      </c>
      <c r="B298" t="s">
        <v>437</v>
      </c>
      <c r="C298" t="s">
        <v>432</v>
      </c>
      <c r="D298" s="1">
        <v>10</v>
      </c>
      <c r="E298" s="1" t="s">
        <v>967</v>
      </c>
      <c r="F298" s="1" t="s">
        <v>766</v>
      </c>
      <c r="G298" t="str">
        <f>HYPERLINK("https://ksn2.faa.gov/ajg/ajg-r/_layouts/userdisp.aspx?ID=7","Northwest Mountain")</f>
        <v>Northwest Mountain</v>
      </c>
      <c r="I298" t="s">
        <v>15</v>
      </c>
      <c r="J298" t="s">
        <v>66</v>
      </c>
      <c r="K298" t="str">
        <f>HYPERLINK("https://ksn2.faa.gov/ajg/ajg-r/_layouts/userdisp.aspx?ID=7","Northwest Mountain Regional Human Resource Services Division")</f>
        <v>Northwest Mountain Regional Human Resource Services Division</v>
      </c>
      <c r="N298" t="str" cm="1">
        <f t="array" ref="N298">_xlfn.IFS(D298=4,"D",D298=5,"E",D298=6,"F",D298=7,"G",D298=8,"H", D298=9, "I", D298=10, "J", D298=11, "K", D298=12, "L")</f>
        <v>J</v>
      </c>
      <c r="O298" t="str" cm="1">
        <f t="array" ref="O298">_xlfn.IFS(Table1[[#This Row],[FacilityType]]="Approach control", "2", Table1[[#This Row],[FacilityType]]="Tower and Approach Control", "3", Table1[[#This Row],[FacilityType]]="Combined Control Facility", "6", Table1[[#This Row],[FacilityType]]="Tower", "7", Table1[[#This Row],[FacilityType]]="Enroute Center", "8")</f>
        <v>8</v>
      </c>
      <c r="P298" t="str" cm="1">
        <f t="array" ref="P29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299" spans="1:16" x14ac:dyDescent="0.25">
      <c r="A299" t="s">
        <v>32</v>
      </c>
      <c r="B299" t="s">
        <v>438</v>
      </c>
      <c r="C299" t="s">
        <v>432</v>
      </c>
      <c r="D299" s="1">
        <v>12</v>
      </c>
      <c r="E299" s="1" t="s">
        <v>34</v>
      </c>
      <c r="F299" s="1" t="s">
        <v>759</v>
      </c>
      <c r="G299" t="str">
        <f>HYPERLINK("https://ksn2.faa.gov/ajg/ajg-r/_layouts/userdisp.aspx?ID=5","Southwest")</f>
        <v>Southwest</v>
      </c>
      <c r="I299" t="s">
        <v>33</v>
      </c>
      <c r="J299" t="s">
        <v>34</v>
      </c>
      <c r="K299" t="str">
        <f>HYPERLINK("https://ksn2.faa.gov/ajg/ajg-r/_layouts/userdisp.aspx?ID=5","Southwest Regional Human Resource Services Division")</f>
        <v>Southwest Regional Human Resource Services Division</v>
      </c>
      <c r="N299" t="str" cm="1">
        <f t="array" ref="N299">_xlfn.IFS(D299=4,"D",D299=5,"E",D299=6,"F",D299=7,"G",D299=8,"H", D299=9, "I", D299=10, "J", D299=11, "K", D299=12, "L")</f>
        <v>L</v>
      </c>
      <c r="O299" t="str" cm="1">
        <f t="array" ref="O299">_xlfn.IFS(Table1[[#This Row],[FacilityType]]="Approach control", "2", Table1[[#This Row],[FacilityType]]="Tower and Approach Control", "3", Table1[[#This Row],[FacilityType]]="Combined Control Facility", "6", Table1[[#This Row],[FacilityType]]="Tower", "7", Table1[[#This Row],[FacilityType]]="Enroute Center", "8")</f>
        <v>8</v>
      </c>
      <c r="P299" t="str" cm="1">
        <f t="array" ref="P29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300" spans="1:16" x14ac:dyDescent="0.25">
      <c r="A300" t="s">
        <v>79</v>
      </c>
      <c r="B300" t="s">
        <v>439</v>
      </c>
      <c r="C300" t="s">
        <v>432</v>
      </c>
      <c r="D300" s="1">
        <v>11</v>
      </c>
      <c r="E300" s="1" t="s">
        <v>80</v>
      </c>
      <c r="F300" s="1" t="s">
        <v>759</v>
      </c>
      <c r="G300" t="str">
        <f>HYPERLINK("https://ksn2.faa.gov/ajg/ajg-r/_layouts/userdisp.aspx?ID=2","Southern")</f>
        <v>Southern</v>
      </c>
      <c r="I300" t="s">
        <v>33</v>
      </c>
      <c r="J300" t="s">
        <v>80</v>
      </c>
      <c r="K300" t="str">
        <f>HYPERLINK("https://ksn2.faa.gov/ajg/ajg-r/_layouts/userdisp.aspx?ID=2","Southern Regional Human Resource Services Division")</f>
        <v>Southern Regional Human Resource Services Division</v>
      </c>
      <c r="N300" t="str" cm="1">
        <f t="array" ref="N300">_xlfn.IFS(D300=4,"D",D300=5,"E",D300=6,"F",D300=7,"G",D300=8,"H", D300=9, "I", D300=10, "J", D300=11, "K", D300=12, "L")</f>
        <v>K</v>
      </c>
      <c r="O300" t="str" cm="1">
        <f t="array" ref="O300">_xlfn.IFS(Table1[[#This Row],[FacilityType]]="Approach control", "2", Table1[[#This Row],[FacilityType]]="Tower and Approach Control", "3", Table1[[#This Row],[FacilityType]]="Combined Control Facility", "6", Table1[[#This Row],[FacilityType]]="Tower", "7", Table1[[#This Row],[FacilityType]]="Enroute Center", "8")</f>
        <v>8</v>
      </c>
      <c r="P300" t="str" cm="1">
        <f t="array" ref="P30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01" spans="1:16" x14ac:dyDescent="0.25">
      <c r="A301" t="s">
        <v>137</v>
      </c>
      <c r="B301" t="s">
        <v>440</v>
      </c>
      <c r="C301" t="s">
        <v>432</v>
      </c>
      <c r="D301" s="1">
        <v>12</v>
      </c>
      <c r="E301" s="1" t="s">
        <v>138</v>
      </c>
      <c r="F301" s="1" t="s">
        <v>761</v>
      </c>
      <c r="G301" t="str">
        <f>HYPERLINK("https://ksn2.faa.gov/ajg/ajg-r/_layouts/userdisp.aspx?ID=5","Southwest")</f>
        <v>Southwest</v>
      </c>
      <c r="I301" t="s">
        <v>33</v>
      </c>
      <c r="J301" t="s">
        <v>138</v>
      </c>
      <c r="K301" t="str">
        <f>HYPERLINK("https://ksn2.faa.gov/ajg/ajg-r/_layouts/userdisp.aspx?ID=5","Southwest Regional Human Resource Services Division")</f>
        <v>Southwest Regional Human Resource Services Division</v>
      </c>
      <c r="N301" t="str" cm="1">
        <f t="array" ref="N301">_xlfn.IFS(D301=4,"D",D301=5,"E",D301=6,"F",D301=7,"G",D301=8,"H", D301=9, "I", D301=10, "J", D301=11, "K", D301=12, "L")</f>
        <v>L</v>
      </c>
      <c r="O301" t="str" cm="1">
        <f t="array" ref="O301">_xlfn.IFS(Table1[[#This Row],[FacilityType]]="Approach control", "2", Table1[[#This Row],[FacilityType]]="Tower and Approach Control", "3", Table1[[#This Row],[FacilityType]]="Combined Control Facility", "6", Table1[[#This Row],[FacilityType]]="Tower", "7", Table1[[#This Row],[FacilityType]]="Enroute Center", "8")</f>
        <v>8</v>
      </c>
      <c r="P301" t="str" cm="1">
        <f t="array" ref="P30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302" spans="1:16" x14ac:dyDescent="0.25">
      <c r="A302" t="s">
        <v>121</v>
      </c>
      <c r="B302" t="s">
        <v>441</v>
      </c>
      <c r="C302" t="s">
        <v>432</v>
      </c>
      <c r="D302" s="1">
        <v>11</v>
      </c>
      <c r="E302" s="1" t="s">
        <v>968</v>
      </c>
      <c r="F302" s="1" t="s">
        <v>776</v>
      </c>
      <c r="G302" t="str">
        <f>HYPERLINK("https://ksn2.faa.gov/ajg/ajg-r/_layouts/userdisp.aspx?ID=2","Southern")</f>
        <v>Southern</v>
      </c>
      <c r="I302" t="s">
        <v>21</v>
      </c>
      <c r="J302" t="s">
        <v>122</v>
      </c>
      <c r="K302" t="str">
        <f>HYPERLINK("https://ksn2.faa.gov/ajg/ajg-r/_layouts/userdisp.aspx?ID=2","Southern Regional Human Resource Services Division")</f>
        <v>Southern Regional Human Resource Services Division</v>
      </c>
      <c r="N302" t="str" cm="1">
        <f t="array" ref="N302">_xlfn.IFS(D302=4,"D",D302=5,"E",D302=6,"F",D302=7,"G",D302=8,"H", D302=9, "I", D302=10, "J", D302=11, "K", D302=12, "L")</f>
        <v>K</v>
      </c>
      <c r="O302" t="str" cm="1">
        <f t="array" ref="O302">_xlfn.IFS(Table1[[#This Row],[FacilityType]]="Approach control", "2", Table1[[#This Row],[FacilityType]]="Tower and Approach Control", "3", Table1[[#This Row],[FacilityType]]="Combined Control Facility", "6", Table1[[#This Row],[FacilityType]]="Tower", "7", Table1[[#This Row],[FacilityType]]="Enroute Center", "8")</f>
        <v>8</v>
      </c>
      <c r="P302" t="str" cm="1">
        <f t="array" ref="P30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03" spans="1:16" x14ac:dyDescent="0.25">
      <c r="A303" t="s">
        <v>145</v>
      </c>
      <c r="B303" t="s">
        <v>442</v>
      </c>
      <c r="C303" t="s">
        <v>432</v>
      </c>
      <c r="D303" s="1">
        <v>11</v>
      </c>
      <c r="E303" s="1" t="s">
        <v>969</v>
      </c>
      <c r="F303" s="1" t="s">
        <v>803</v>
      </c>
      <c r="G303" t="str">
        <f>HYPERLINK("https://ksn2.faa.gov/ajg/ajg-r/_layouts/userdisp.aspx?ID=9","Great Lakes")</f>
        <v>Great Lakes</v>
      </c>
      <c r="I303" t="s">
        <v>33</v>
      </c>
      <c r="J303" t="s">
        <v>146</v>
      </c>
      <c r="K303" t="str">
        <f>HYPERLINK("https://ksn2.faa.gov/ajg/ajg-r/_layouts/userdisp.aspx?ID=6","Central Regional Human Resource Services Division")</f>
        <v>Central Regional Human Resource Services Division</v>
      </c>
      <c r="N303" t="str" cm="1">
        <f t="array" ref="N303">_xlfn.IFS(D303=4,"D",D303=5,"E",D303=6,"F",D303=7,"G",D303=8,"H", D303=9, "I", D303=10, "J", D303=11, "K", D303=12, "L")</f>
        <v>K</v>
      </c>
      <c r="O303" t="str" cm="1">
        <f t="array" ref="O303">_xlfn.IFS(Table1[[#This Row],[FacilityType]]="Approach control", "2", Table1[[#This Row],[FacilityType]]="Tower and Approach Control", "3", Table1[[#This Row],[FacilityType]]="Combined Control Facility", "6", Table1[[#This Row],[FacilityType]]="Tower", "7", Table1[[#This Row],[FacilityType]]="Enroute Center", "8")</f>
        <v>8</v>
      </c>
      <c r="P303" t="str" cm="1">
        <f t="array" ref="P30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04" spans="1:16" x14ac:dyDescent="0.25">
      <c r="A304" t="s">
        <v>93</v>
      </c>
      <c r="B304" t="s">
        <v>443</v>
      </c>
      <c r="C304" t="s">
        <v>432</v>
      </c>
      <c r="D304" s="1">
        <v>12</v>
      </c>
      <c r="E304" s="1" t="s">
        <v>970</v>
      </c>
      <c r="F304" s="1" t="s">
        <v>754</v>
      </c>
      <c r="G304" t="str">
        <f>HYPERLINK("https://ksn2.faa.gov/ajg/ajg-r/_layouts/userdisp.aspx?ID=8","Western Pacific")</f>
        <v>Western Pacific</v>
      </c>
      <c r="I304" t="s">
        <v>15</v>
      </c>
      <c r="J304" t="s">
        <v>94</v>
      </c>
      <c r="K304" t="str">
        <f>HYPERLINK("https://ksn2.faa.gov/ajg/ajg-r/_layouts/userdisp.aspx?ID=8","Western Pacific Regional Human Resource Services Division")</f>
        <v>Western Pacific Regional Human Resource Services Division</v>
      </c>
      <c r="N304" t="str" cm="1">
        <f t="array" ref="N304">_xlfn.IFS(D304=4,"D",D304=5,"E",D304=6,"F",D304=7,"G",D304=8,"H", D304=9, "I", D304=10, "J", D304=11, "K", D304=12, "L")</f>
        <v>L</v>
      </c>
      <c r="O304" t="str" cm="1">
        <f t="array" ref="O304">_xlfn.IFS(Table1[[#This Row],[FacilityType]]="Approach control", "2", Table1[[#This Row],[FacilityType]]="Tower and Approach Control", "3", Table1[[#This Row],[FacilityType]]="Combined Control Facility", "6", Table1[[#This Row],[FacilityType]]="Tower", "7", Table1[[#This Row],[FacilityType]]="Enroute Center", "8")</f>
        <v>8</v>
      </c>
      <c r="P304" t="str" cm="1">
        <f t="array" ref="P30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305" spans="1:16" x14ac:dyDescent="0.25">
      <c r="A305" t="s">
        <v>99</v>
      </c>
      <c r="B305" t="s">
        <v>444</v>
      </c>
      <c r="C305" t="s">
        <v>432</v>
      </c>
      <c r="D305" s="1">
        <v>10</v>
      </c>
      <c r="E305" s="1" t="s">
        <v>841</v>
      </c>
      <c r="F305" s="1" t="s">
        <v>789</v>
      </c>
      <c r="G305" t="str">
        <f>HYPERLINK("https://ksn2.faa.gov/ajg/ajg-r/_layouts/userdisp.aspx?ID=7","Northwest Mountain")</f>
        <v>Northwest Mountain</v>
      </c>
      <c r="I305" t="s">
        <v>15</v>
      </c>
      <c r="J305" t="s">
        <v>100</v>
      </c>
      <c r="K305" t="str">
        <f>HYPERLINK("https://ksn2.faa.gov/ajg/ajg-r/_layouts/userdisp.aspx?ID=7","Northwest Mountain Regional Human Resource Services Division")</f>
        <v>Northwest Mountain Regional Human Resource Services Division</v>
      </c>
      <c r="N305" t="str" cm="1">
        <f t="array" ref="N305">_xlfn.IFS(D305=4,"D",D305=5,"E",D305=6,"F",D305=7,"G",D305=8,"H", D305=9, "I", D305=10, "J", D305=11, "K", D305=12, "L")</f>
        <v>J</v>
      </c>
      <c r="O305" t="str" cm="1">
        <f t="array" ref="O305">_xlfn.IFS(Table1[[#This Row],[FacilityType]]="Approach control", "2", Table1[[#This Row],[FacilityType]]="Tower and Approach Control", "3", Table1[[#This Row],[FacilityType]]="Combined Control Facility", "6", Table1[[#This Row],[FacilityType]]="Tower", "7", Table1[[#This Row],[FacilityType]]="Enroute Center", "8")</f>
        <v>8</v>
      </c>
      <c r="P305" t="str" cm="1">
        <f t="array" ref="P30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06" spans="1:16" x14ac:dyDescent="0.25">
      <c r="A306" t="s">
        <v>192</v>
      </c>
      <c r="B306" t="s">
        <v>445</v>
      </c>
      <c r="C306" t="s">
        <v>432</v>
      </c>
      <c r="D306" s="1">
        <v>11</v>
      </c>
      <c r="E306" s="1" t="s">
        <v>193</v>
      </c>
      <c r="F306" s="1" t="s">
        <v>776</v>
      </c>
      <c r="G306" t="str">
        <f>HYPERLINK("https://ksn2.faa.gov/ajg/ajg-r/_layouts/userdisp.aspx?ID=2","Southern")</f>
        <v>Southern</v>
      </c>
      <c r="I306" t="s">
        <v>21</v>
      </c>
      <c r="J306" t="s">
        <v>193</v>
      </c>
      <c r="K306" t="str">
        <f>HYPERLINK("https://ksn2.faa.gov/ajg/ajg-r/_layouts/userdisp.aspx?ID=2","Southern Regional Human Resource Services Division")</f>
        <v>Southern Regional Human Resource Services Division</v>
      </c>
      <c r="N306" t="str" cm="1">
        <f t="array" ref="N306">_xlfn.IFS(D306=4,"D",D306=5,"E",D306=6,"F",D306=7,"G",D306=8,"H", D306=9, "I", D306=10, "J", D306=11, "K", D306=12, "L")</f>
        <v>K</v>
      </c>
      <c r="O306" t="str" cm="1">
        <f t="array" ref="O306">_xlfn.IFS(Table1[[#This Row],[FacilityType]]="Approach control", "2", Table1[[#This Row],[FacilityType]]="Tower and Approach Control", "3", Table1[[#This Row],[FacilityType]]="Combined Control Facility", "6", Table1[[#This Row],[FacilityType]]="Tower", "7", Table1[[#This Row],[FacilityType]]="Enroute Center", "8")</f>
        <v>8</v>
      </c>
      <c r="P306" t="str" cm="1">
        <f t="array" ref="P306">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07" spans="1:16" x14ac:dyDescent="0.25">
      <c r="A307" t="s">
        <v>106</v>
      </c>
      <c r="B307" t="s">
        <v>446</v>
      </c>
      <c r="C307" t="s">
        <v>432</v>
      </c>
      <c r="D307" s="1">
        <v>12</v>
      </c>
      <c r="E307" s="1" t="s">
        <v>107</v>
      </c>
      <c r="F307" s="1" t="s">
        <v>784</v>
      </c>
      <c r="G307" t="str">
        <f>HYPERLINK("https://ksn2.faa.gov/ajg/ajg-r/_layouts/userdisp.aspx?ID=5","Southwest")</f>
        <v>Southwest</v>
      </c>
      <c r="I307" t="s">
        <v>21</v>
      </c>
      <c r="J307" t="s">
        <v>107</v>
      </c>
      <c r="K307" t="str">
        <f>HYPERLINK("https://ksn2.faa.gov/ajg/ajg-r/_layouts/userdisp.aspx?ID=5","Southwest Regional Human Resource Services Division")</f>
        <v>Southwest Regional Human Resource Services Division</v>
      </c>
      <c r="N307" t="str" cm="1">
        <f t="array" ref="N307">_xlfn.IFS(D307=4,"D",D307=5,"E",D307=6,"F",D307=7,"G",D307=8,"H", D307=9, "I", D307=10, "J", D307=11, "K", D307=12, "L")</f>
        <v>L</v>
      </c>
      <c r="O307" t="str" cm="1">
        <f t="array" ref="O307">_xlfn.IFS(Table1[[#This Row],[FacilityType]]="Approach control", "2", Table1[[#This Row],[FacilityType]]="Tower and Approach Control", "3", Table1[[#This Row],[FacilityType]]="Combined Control Facility", "6", Table1[[#This Row],[FacilityType]]="Tower", "7", Table1[[#This Row],[FacilityType]]="Enroute Center", "8")</f>
        <v>8</v>
      </c>
      <c r="P307" t="str" cm="1">
        <f t="array" ref="P307">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ASW</v>
      </c>
    </row>
    <row r="308" spans="1:16" x14ac:dyDescent="0.25">
      <c r="A308" t="s">
        <v>102</v>
      </c>
      <c r="B308" t="s">
        <v>447</v>
      </c>
      <c r="C308" t="s">
        <v>432</v>
      </c>
      <c r="D308" s="1">
        <v>11</v>
      </c>
      <c r="E308" s="1" t="s">
        <v>971</v>
      </c>
      <c r="F308" s="1" t="s">
        <v>775</v>
      </c>
      <c r="G308" t="str">
        <f>HYPERLINK("https://ksn2.faa.gov/ajg/ajg-r/_layouts/userdisp.aspx?ID=9","Great Lakes")</f>
        <v>Great Lakes</v>
      </c>
      <c r="I308" t="s">
        <v>33</v>
      </c>
      <c r="J308" t="s">
        <v>103</v>
      </c>
      <c r="K308" t="str">
        <f>HYPERLINK("https://ksn2.faa.gov/ajg/ajg-r/_layouts/userdisp.aspx?ID=15","Central Regional Human Resource Services Division")</f>
        <v>Central Regional Human Resource Services Division</v>
      </c>
      <c r="N308" t="str" cm="1">
        <f t="array" ref="N308">_xlfn.IFS(D308=4,"D",D308=5,"E",D308=6,"F",D308=7,"G",D308=8,"H", D308=9, "I", D308=10, "J", D308=11, "K", D308=12, "L")</f>
        <v>K</v>
      </c>
      <c r="O308" t="str" cm="1">
        <f t="array" ref="O308">_xlfn.IFS(Table1[[#This Row],[FacilityType]]="Approach control", "2", Table1[[#This Row],[FacilityType]]="Tower and Approach Control", "3", Table1[[#This Row],[FacilityType]]="Combined Control Facility", "6", Table1[[#This Row],[FacilityType]]="Tower", "7", Table1[[#This Row],[FacilityType]]="Enroute Center", "8")</f>
        <v>8</v>
      </c>
      <c r="P308" t="str" cm="1">
        <f t="array" ref="P308">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09" spans="1:16" x14ac:dyDescent="0.25">
      <c r="A309" t="s">
        <v>29</v>
      </c>
      <c r="B309" t="s">
        <v>448</v>
      </c>
      <c r="C309" t="s">
        <v>432</v>
      </c>
      <c r="D309" s="1">
        <v>12</v>
      </c>
      <c r="E309" s="1" t="s">
        <v>972</v>
      </c>
      <c r="F309" s="1" t="s">
        <v>777</v>
      </c>
      <c r="G309" t="str">
        <f>HYPERLINK("https://ksn2.faa.gov/ajg/ajg-r/_layouts/userdisp.aspx?ID=4","Eastern")</f>
        <v>Eastern</v>
      </c>
      <c r="I309" t="s">
        <v>21</v>
      </c>
      <c r="J309" t="s">
        <v>30</v>
      </c>
      <c r="K309" t="str">
        <f>HYPERLINK("https://ksn2.faa.gov/ajg/ajg-r/_layouts/userdisp.aspx?ID=4","Eastern Regional Human Resource Services Division")</f>
        <v>Eastern Regional Human Resource Services Division</v>
      </c>
      <c r="N309" t="str" cm="1">
        <f t="array" ref="N309">_xlfn.IFS(D309=4,"D",D309=5,"E",D309=6,"F",D309=7,"G",D309=8,"H", D309=9, "I", D309=10, "J", D309=11, "K", D309=12, "L")</f>
        <v>L</v>
      </c>
      <c r="O309" t="str" cm="1">
        <f t="array" ref="O309">_xlfn.IFS(Table1[[#This Row],[FacilityType]]="Approach control", "2", Table1[[#This Row],[FacilityType]]="Tower and Approach Control", "3", Table1[[#This Row],[FacilityType]]="Combined Control Facility", "6", Table1[[#This Row],[FacilityType]]="Tower", "7", Table1[[#This Row],[FacilityType]]="Enroute Center", "8")</f>
        <v>8</v>
      </c>
      <c r="P309" t="str" cm="1">
        <f t="array" ref="P309">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AEA</v>
      </c>
    </row>
    <row r="310" spans="1:16" x14ac:dyDescent="0.25">
      <c r="A310" t="s">
        <v>68</v>
      </c>
      <c r="B310" t="s">
        <v>450</v>
      </c>
      <c r="C310" t="s">
        <v>432</v>
      </c>
      <c r="D310" s="1">
        <v>11</v>
      </c>
      <c r="E310" s="1" t="s">
        <v>973</v>
      </c>
      <c r="F310" s="1" t="s">
        <v>754</v>
      </c>
      <c r="G310" t="str">
        <f>HYPERLINK("https://ksn2.faa.gov/ajg/ajg-r/_layouts/userdisp.aspx?ID=8","Western Pacific")</f>
        <v>Western Pacific</v>
      </c>
      <c r="I310" t="s">
        <v>15</v>
      </c>
      <c r="J310" t="s">
        <v>69</v>
      </c>
      <c r="K310" t="str">
        <f>HYPERLINK("https://ksn2.faa.gov/ajg/ajg-r/_layouts/userdisp.aspx?ID=8","Western Pacific Regional Human Resource Services Division")</f>
        <v>Western Pacific Regional Human Resource Services Division</v>
      </c>
      <c r="N310" t="str" cm="1">
        <f t="array" ref="N310">_xlfn.IFS(D310=4,"D",D310=5,"E",D310=6,"F",D310=7,"G",D310=8,"H", D310=9, "I", D310=10, "J", D310=11, "K", D310=12, "L")</f>
        <v>K</v>
      </c>
      <c r="O310" t="str" cm="1">
        <f t="array" ref="O310">_xlfn.IFS(Table1[[#This Row],[FacilityType]]="Approach control", "2", Table1[[#This Row],[FacilityType]]="Tower and Approach Control", "3", Table1[[#This Row],[FacilityType]]="Combined Control Facility", "6", Table1[[#This Row],[FacilityType]]="Tower", "7", Table1[[#This Row],[FacilityType]]="Enroute Center", "8")</f>
        <v>8</v>
      </c>
      <c r="P310" t="str" cm="1">
        <f t="array" ref="P310">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row r="311" spans="1:16" x14ac:dyDescent="0.25">
      <c r="A311" t="s">
        <v>51</v>
      </c>
      <c r="B311" t="s">
        <v>451</v>
      </c>
      <c r="C311" t="s">
        <v>432</v>
      </c>
      <c r="D311" s="1">
        <v>12</v>
      </c>
      <c r="E311" s="1" t="s">
        <v>974</v>
      </c>
      <c r="F311" s="1" t="s">
        <v>772</v>
      </c>
      <c r="G311" t="str">
        <f>HYPERLINK("https://ksn2.faa.gov/ajg/ajg-r/_layouts/userdisp.aspx?ID=9","Great Lakes")</f>
        <v>Great Lakes</v>
      </c>
      <c r="I311" t="s">
        <v>33</v>
      </c>
      <c r="J311" t="s">
        <v>52</v>
      </c>
      <c r="K311" t="str">
        <f>HYPERLINK("https://ksn2.faa.gov/ajg/ajg-r/_layouts/userdisp.aspx?ID=9","Great Lakes Regional Human Resource Services Division")</f>
        <v>Great Lakes Regional Human Resource Services Division</v>
      </c>
      <c r="N311" t="str" cm="1">
        <f t="array" ref="N311">_xlfn.IFS(D311=4,"D",D311=5,"E",D311=6,"F",D311=7,"G",D311=8,"H", D311=9, "I", D311=10, "J", D311=11, "K", D311=12, "L")</f>
        <v>L</v>
      </c>
      <c r="O311" t="str" cm="1">
        <f t="array" ref="O311">_xlfn.IFS(Table1[[#This Row],[FacilityType]]="Approach control", "2", Table1[[#This Row],[FacilityType]]="Tower and Approach Control", "3", Table1[[#This Row],[FacilityType]]="Combined Control Facility", "6", Table1[[#This Row],[FacilityType]]="Tower", "7", Table1[[#This Row],[FacilityType]]="Enroute Center", "8")</f>
        <v>8</v>
      </c>
      <c r="P311" t="str" cm="1">
        <f t="array" ref="P311">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AGL</v>
      </c>
    </row>
    <row r="312" spans="1:16" x14ac:dyDescent="0.25">
      <c r="A312" t="s">
        <v>90</v>
      </c>
      <c r="B312" t="s">
        <v>452</v>
      </c>
      <c r="C312" t="s">
        <v>432</v>
      </c>
      <c r="D312" s="1">
        <v>10</v>
      </c>
      <c r="E312" s="1" t="s">
        <v>975</v>
      </c>
      <c r="F312" s="1" t="s">
        <v>771</v>
      </c>
      <c r="G312" t="str">
        <f>HYPERLINK("https://ksn2.faa.gov/ajg/ajg-r/_layouts/userdisp.aspx?ID=7","Northwest Mountain")</f>
        <v>Northwest Mountain</v>
      </c>
      <c r="I312" t="s">
        <v>15</v>
      </c>
      <c r="J312" t="s">
        <v>91</v>
      </c>
      <c r="K312" t="str">
        <f>HYPERLINK("https://ksn2.faa.gov/ajg/ajg-r/_layouts/userdisp.aspx?ID=7","Northwest Mountain Regional Human Resource Services Division")</f>
        <v>Northwest Mountain Regional Human Resource Services Division</v>
      </c>
      <c r="N312" t="str" cm="1">
        <f t="array" ref="N312">_xlfn.IFS(D312=4,"D",D312=5,"E",D312=6,"F",D312=7,"G",D312=8,"H", D312=9, "I", D312=10, "J", D312=11, "K", D312=12, "L")</f>
        <v>J</v>
      </c>
      <c r="O312" t="str" cm="1">
        <f t="array" ref="O312">_xlfn.IFS(Table1[[#This Row],[FacilityType]]="Approach control", "2", Table1[[#This Row],[FacilityType]]="Tower and Approach Control", "3", Table1[[#This Row],[FacilityType]]="Combined Control Facility", "6", Table1[[#This Row],[FacilityType]]="Tower", "7", Table1[[#This Row],[FacilityType]]="Enroute Center", "8")</f>
        <v>8</v>
      </c>
      <c r="P312" t="str" cm="1">
        <f t="array" ref="P312">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ANM</v>
      </c>
    </row>
    <row r="313" spans="1:16" x14ac:dyDescent="0.25">
      <c r="A313" t="s">
        <v>388</v>
      </c>
      <c r="B313" t="s">
        <v>453</v>
      </c>
      <c r="C313" t="s">
        <v>220</v>
      </c>
      <c r="D313" s="1">
        <v>9</v>
      </c>
      <c r="E313" s="1" t="s">
        <v>978</v>
      </c>
      <c r="F313" s="1" t="s">
        <v>762</v>
      </c>
      <c r="G313" t="str">
        <f>HYPERLINK("https://ksn2.faa.gov/ajg/ajg-r/_layouts/userdisp.aspx?ID=2","Southern")</f>
        <v>Southern</v>
      </c>
      <c r="I313" t="s">
        <v>21</v>
      </c>
      <c r="J313" t="s">
        <v>193</v>
      </c>
      <c r="K313" t="str">
        <f>HYPERLINK("https://ksn2.faa.gov/ajg/ajg-r/_layouts/userdisp.aspx?ID=2","Southern Regional Human Resource Services Division")</f>
        <v>Southern Regional Human Resource Services Division</v>
      </c>
      <c r="N313" t="str" cm="1">
        <f t="array" ref="N313">_xlfn.IFS(D313=4,"D",D313=5,"E",D313=6,"F",D313=7,"G",D313=8,"H", D313=9, "I", D313=10, "J", D313=11, "K", D313=12, "L")</f>
        <v>I</v>
      </c>
      <c r="O313" t="str" cm="1">
        <f t="array" ref="O313">_xlfn.IFS(Table1[[#This Row],[FacilityType]]="Approach control", "2", Table1[[#This Row],[FacilityType]]="Tower and Approach Control", "3", Table1[[#This Row],[FacilityType]]="Combined Control Facility", "6", Table1[[#This Row],[FacilityType]]="Tower", "7", Table1[[#This Row],[FacilityType]]="Enroute Center", "8")</f>
        <v>6</v>
      </c>
      <c r="P313" t="str" cm="1">
        <f t="array" ref="P313">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14" spans="1:16" x14ac:dyDescent="0.25">
      <c r="A314" t="s">
        <v>20</v>
      </c>
      <c r="B314" t="s">
        <v>454</v>
      </c>
      <c r="C314" t="s">
        <v>432</v>
      </c>
      <c r="D314" s="1">
        <v>12</v>
      </c>
      <c r="E314" s="1" t="s">
        <v>976</v>
      </c>
      <c r="F314" s="1" t="s">
        <v>765</v>
      </c>
      <c r="G314" t="str">
        <f>HYPERLINK("https://ksn2.faa.gov/ajg/ajg-r/_layouts/userdisp.aspx?ID=2","Southern")</f>
        <v>Southern</v>
      </c>
      <c r="I314" t="s">
        <v>21</v>
      </c>
      <c r="J314" t="s">
        <v>22</v>
      </c>
      <c r="K314" t="str">
        <f>HYPERLINK("https://ksn2.faa.gov/ajg/ajg-r/_layouts/userdisp.aspx?ID=2","Southern Regional Human Resource Services Division")</f>
        <v>Southern Regional Human Resource Services Division</v>
      </c>
      <c r="N314" t="str" cm="1">
        <f t="array" ref="N314">_xlfn.IFS(D314=4,"D",D314=5,"E",D314=6,"F",D314=7,"G",D314=8,"H", D314=9, "I", D314=10, "J", D314=11, "K", D314=12, "L")</f>
        <v>L</v>
      </c>
      <c r="O314" t="str" cm="1">
        <f t="array" ref="O314">_xlfn.IFS(Table1[[#This Row],[FacilityType]]="Approach control", "2", Table1[[#This Row],[FacilityType]]="Tower and Approach Control", "3", Table1[[#This Row],[FacilityType]]="Combined Control Facility", "6", Table1[[#This Row],[FacilityType]]="Tower", "7", Table1[[#This Row],[FacilityType]]="Enroute Center", "8")</f>
        <v>8</v>
      </c>
      <c r="P314" t="str" cm="1">
        <f t="array" ref="P314">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ASO</v>
      </c>
    </row>
    <row r="315" spans="1:16" x14ac:dyDescent="0.25">
      <c r="A315" t="s">
        <v>455</v>
      </c>
      <c r="B315" t="s">
        <v>456</v>
      </c>
      <c r="C315" t="s">
        <v>220</v>
      </c>
      <c r="D315" s="1">
        <v>8</v>
      </c>
      <c r="E315" s="1" t="s">
        <v>977</v>
      </c>
      <c r="F315" s="1" t="s">
        <v>805</v>
      </c>
      <c r="G315" t="str">
        <f>HYPERLINK("https://ksn2.faa.gov/ajg/ajg-r/_layouts/userdisp.aspx?ID=8","Western Pacific")</f>
        <v>Western Pacific</v>
      </c>
      <c r="I315" t="s">
        <v>15</v>
      </c>
      <c r="J315" t="s">
        <v>221</v>
      </c>
      <c r="K315" t="str">
        <f>HYPERLINK("https://ksn2.faa.gov/ajg/ajg-r/_layouts/userdisp.aspx?ID=8","Western Pacific Regional Human Resource Services Division")</f>
        <v>Western Pacific Regional Human Resource Services Division</v>
      </c>
      <c r="N315" t="str" cm="1">
        <f t="array" ref="N315">_xlfn.IFS(D315=4,"D",D315=5,"E",D315=6,"F",D315=7,"G",D315=8,"H", D315=9, "I", D315=10, "J", D315=11, "K", D315=12, "L")</f>
        <v>H</v>
      </c>
      <c r="O315" t="str" cm="1">
        <f t="array" ref="O315">_xlfn.IFS(Table1[[#This Row],[FacilityType]]="Approach control", "2", Table1[[#This Row],[FacilityType]]="Tower and Approach Control", "3", Table1[[#This Row],[FacilityType]]="Combined Control Facility", "6", Table1[[#This Row],[FacilityType]]="Tower", "7", Table1[[#This Row],[FacilityType]]="Enroute Center", "8")</f>
        <v>6</v>
      </c>
      <c r="P315" t="str" cm="1">
        <f t="array" ref="P315">_xlfn.IFS(Table1[[#This Row],[RegionID]]="Northwest Mountain", "ANM", Table1[[#This Row],[RegionID]]="Central", "ACE", Table1[[#This Row],[RegionID]]="Great Lakes", "AGL", Table1[[#This Row],[RegionID]]="Eastern", "AEA", Table1[[#This Row],[RegionID]]="New England", "ANE", Table1[[#This Row],[RegionID]]="Southern", "ASO", Table1[[#This Row],[RegionID]]="Southwest", "ASW", Table1[[#This Row],[RegionID]]="Western Pacific", "AWP", Table1[[#This Row],[RegionID]]="Alaskan", "AAL")</f>
        <v>AWP</v>
      </c>
    </row>
  </sheetData>
  <sheetProtection sheet="1" objects="1" scenarios="1" selectLockedCells="1"/>
  <phoneticPr fontId="19"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93FB5-E286-4E23-B9B8-CC24611C1BFC}">
  <dimension ref="A1:B163"/>
  <sheetViews>
    <sheetView workbookViewId="0">
      <selection activeCell="E55" sqref="E55"/>
    </sheetView>
  </sheetViews>
  <sheetFormatPr defaultRowHeight="15" x14ac:dyDescent="0.25"/>
  <cols>
    <col min="1" max="1" width="29.7109375" customWidth="1"/>
    <col min="2" max="2" width="41.42578125" customWidth="1"/>
  </cols>
  <sheetData>
    <row r="1" spans="1:2" x14ac:dyDescent="0.25">
      <c r="A1" t="s">
        <v>807</v>
      </c>
      <c r="B1" t="str">
        <f>IF(NOT(ISBLANK('1. Personal Information'!G23)), '1. Personal Information'!G23,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1258</v>
      </c>
      <c r="B7" t="e">
        <f>LOOKUP(B5,Backend!L1:L9,Backend!M1:M9)</f>
        <v>#N/A</v>
      </c>
    </row>
    <row r="8" spans="1:2" x14ac:dyDescent="0.25">
      <c r="A8" t="s">
        <v>1259</v>
      </c>
      <c r="B8" t="e">
        <f>LOOKUP(B5,Backend!L1:L9,Backend!N1:N9)</f>
        <v>#N/A</v>
      </c>
    </row>
    <row r="9" spans="1:2" x14ac:dyDescent="0.25">
      <c r="A9" t="s">
        <v>1260</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1216</v>
      </c>
      <c r="B16" t="str">
        <f ca="1">IF(ISBLANK('1. Personal Information'!J12), TEXT('1. Personal Information'!J11, "dd mmmm yyyy"), TEXT('1. Personal Information'!J12, "dd mmmm yyyy"))</f>
        <v>16 February 2022</v>
      </c>
    </row>
    <row r="17" spans="1:2" x14ac:dyDescent="0.25">
      <c r="A17" t="s">
        <v>1213</v>
      </c>
      <c r="B17" t="str">
        <f ca="1">IF(ISBLANK('1. Personal Information'!J12), TEXT('1. Personal Information'!J11, "mm/dd/yy"), TEXT('1. Personal Information'!J12, "mm/dd/yy"))</f>
        <v>02/16/22</v>
      </c>
    </row>
    <row r="18" spans="1:2" x14ac:dyDescent="0.25">
      <c r="A18" t="s">
        <v>1217</v>
      </c>
      <c r="B18" t="e">
        <f>_xlfn.CONCAT("FAA ", B5, " Regional Office")</f>
        <v>#N/A</v>
      </c>
    </row>
    <row r="19" spans="1:2" x14ac:dyDescent="0.25">
      <c r="A19" t="s">
        <v>1218</v>
      </c>
      <c r="B19" t="s">
        <v>1219</v>
      </c>
    </row>
    <row r="20" spans="1:2" x14ac:dyDescent="0.25">
      <c r="A20" t="s">
        <v>1257</v>
      </c>
      <c r="B20" t="e">
        <f>_xlfn.CONCAT("ATTN: ", B7)</f>
        <v>#N/A</v>
      </c>
    </row>
    <row r="21" spans="1:2" x14ac:dyDescent="0.25">
      <c r="A21" t="s">
        <v>1220</v>
      </c>
      <c r="B21" t="e">
        <f>B8</f>
        <v>#N/A</v>
      </c>
    </row>
    <row r="22" spans="1:2" x14ac:dyDescent="0.25">
      <c r="A22" t="s">
        <v>1221</v>
      </c>
      <c r="B22" t="e">
        <f>B9</f>
        <v>#N/A</v>
      </c>
    </row>
    <row r="23" spans="1:2" x14ac:dyDescent="0.25">
      <c r="A23" t="s">
        <v>1222</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honeticPr fontId="1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4CC15-7ADC-40D3-A7CC-E48E0F25701D}">
  <dimension ref="A1:B163"/>
  <sheetViews>
    <sheetView workbookViewId="0">
      <selection activeCell="E55" sqref="E55"/>
    </sheetView>
  </sheetViews>
  <sheetFormatPr defaultRowHeight="15" x14ac:dyDescent="0.25"/>
  <cols>
    <col min="1" max="1" width="29.7109375" customWidth="1"/>
    <col min="2" max="2" width="41.42578125" customWidth="1"/>
  </cols>
  <sheetData>
    <row r="1" spans="1:2" x14ac:dyDescent="0.25">
      <c r="A1" t="s">
        <v>807</v>
      </c>
      <c r="B1" t="str">
        <f>IF(NOT(ISBLANK('1. Personal Information'!G24)), '1. Personal Information'!G24,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1258</v>
      </c>
      <c r="B7" t="e">
        <f>LOOKUP(B5,Backend!L1:L9,Backend!M1:M9)</f>
        <v>#N/A</v>
      </c>
    </row>
    <row r="8" spans="1:2" x14ac:dyDescent="0.25">
      <c r="A8" t="s">
        <v>1259</v>
      </c>
      <c r="B8" t="e">
        <f>LOOKUP(B5,Backend!L1:L9,Backend!N1:N9)</f>
        <v>#N/A</v>
      </c>
    </row>
    <row r="9" spans="1:2" x14ac:dyDescent="0.25">
      <c r="A9" t="s">
        <v>1260</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1216</v>
      </c>
      <c r="B16" t="str">
        <f ca="1">IF(ISBLANK('1. Personal Information'!J12), TEXT('1. Personal Information'!J11, "dd mmmm yyyy"), TEXT('1. Personal Information'!J12, "dd mmmm yyyy"))</f>
        <v>16 February 2022</v>
      </c>
    </row>
    <row r="17" spans="1:2" x14ac:dyDescent="0.25">
      <c r="A17" t="s">
        <v>1213</v>
      </c>
      <c r="B17" t="str">
        <f ca="1">IF(ISBLANK('1. Personal Information'!J12), TEXT('1. Personal Information'!J11, "mm/dd/yy"), TEXT('1. Personal Information'!J12, "mm/dd/yy"))</f>
        <v>02/16/22</v>
      </c>
    </row>
    <row r="18" spans="1:2" x14ac:dyDescent="0.25">
      <c r="A18" t="s">
        <v>1217</v>
      </c>
      <c r="B18" t="e">
        <f>_xlfn.CONCAT("FAA ", B5, " Regional Office")</f>
        <v>#N/A</v>
      </c>
    </row>
    <row r="19" spans="1:2" x14ac:dyDescent="0.25">
      <c r="A19" t="s">
        <v>1218</v>
      </c>
      <c r="B19" t="s">
        <v>1219</v>
      </c>
    </row>
    <row r="20" spans="1:2" x14ac:dyDescent="0.25">
      <c r="A20" t="s">
        <v>1257</v>
      </c>
      <c r="B20" t="e">
        <f>_xlfn.CONCAT("ATTN: ", B7)</f>
        <v>#N/A</v>
      </c>
    </row>
    <row r="21" spans="1:2" x14ac:dyDescent="0.25">
      <c r="A21" t="s">
        <v>1220</v>
      </c>
      <c r="B21" t="e">
        <f>B8</f>
        <v>#N/A</v>
      </c>
    </row>
    <row r="22" spans="1:2" x14ac:dyDescent="0.25">
      <c r="A22" t="s">
        <v>1221</v>
      </c>
      <c r="B22" t="e">
        <f>B9</f>
        <v>#N/A</v>
      </c>
    </row>
    <row r="23" spans="1:2" x14ac:dyDescent="0.25">
      <c r="A23" t="s">
        <v>1222</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84005-FB38-481A-A478-7AE0F9F078C5}">
  <dimension ref="A1:B163"/>
  <sheetViews>
    <sheetView workbookViewId="0">
      <selection activeCell="E55" sqref="E55"/>
    </sheetView>
  </sheetViews>
  <sheetFormatPr defaultRowHeight="15" x14ac:dyDescent="0.25"/>
  <cols>
    <col min="1" max="1" width="29.7109375" customWidth="1"/>
    <col min="2" max="2" width="41.42578125" customWidth="1"/>
  </cols>
  <sheetData>
    <row r="1" spans="1:2" x14ac:dyDescent="0.25">
      <c r="A1" t="s">
        <v>807</v>
      </c>
      <c r="B1" t="str">
        <f>IF(NOT(ISBLANK('1. Personal Information'!G25)), '1. Personal Information'!G25,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1258</v>
      </c>
      <c r="B7" t="e">
        <f>LOOKUP(B5,Backend!L1:L9,Backend!M1:M9)</f>
        <v>#N/A</v>
      </c>
    </row>
    <row r="8" spans="1:2" x14ac:dyDescent="0.25">
      <c r="A8" t="s">
        <v>1259</v>
      </c>
      <c r="B8" t="e">
        <f>LOOKUP(B5,Backend!L1:L9,Backend!N1:N9)</f>
        <v>#N/A</v>
      </c>
    </row>
    <row r="9" spans="1:2" x14ac:dyDescent="0.25">
      <c r="A9" t="s">
        <v>1260</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1216</v>
      </c>
      <c r="B16" t="str">
        <f ca="1">IF(ISBLANK('1. Personal Information'!J12), TEXT('1. Personal Information'!J11, "dd mmmm yyyy"), TEXT('1. Personal Information'!J12, "dd mmmm yyyy"))</f>
        <v>16 February 2022</v>
      </c>
    </row>
    <row r="17" spans="1:2" x14ac:dyDescent="0.25">
      <c r="A17" t="s">
        <v>1213</v>
      </c>
      <c r="B17" t="str">
        <f ca="1">IF(ISBLANK('1. Personal Information'!J12), TEXT('1. Personal Information'!J11, "mm/dd/yy"), TEXT('1. Personal Information'!J12, "mm/dd/yy"))</f>
        <v>02/16/22</v>
      </c>
    </row>
    <row r="18" spans="1:2" x14ac:dyDescent="0.25">
      <c r="A18" t="s">
        <v>1217</v>
      </c>
      <c r="B18" t="e">
        <f>_xlfn.CONCAT("FAA ", B5, " Regional Office")</f>
        <v>#N/A</v>
      </c>
    </row>
    <row r="19" spans="1:2" x14ac:dyDescent="0.25">
      <c r="A19" t="s">
        <v>1218</v>
      </c>
      <c r="B19" t="s">
        <v>1219</v>
      </c>
    </row>
    <row r="20" spans="1:2" x14ac:dyDescent="0.25">
      <c r="A20" t="s">
        <v>1257</v>
      </c>
      <c r="B20" t="e">
        <f>_xlfn.CONCAT("ATTN: ", B7)</f>
        <v>#N/A</v>
      </c>
    </row>
    <row r="21" spans="1:2" x14ac:dyDescent="0.25">
      <c r="A21" t="s">
        <v>1220</v>
      </c>
      <c r="B21" t="e">
        <f>B8</f>
        <v>#N/A</v>
      </c>
    </row>
    <row r="22" spans="1:2" x14ac:dyDescent="0.25">
      <c r="A22" t="s">
        <v>1221</v>
      </c>
      <c r="B22" t="e">
        <f>B9</f>
        <v>#N/A</v>
      </c>
    </row>
    <row r="23" spans="1:2" x14ac:dyDescent="0.25">
      <c r="A23" t="s">
        <v>1222</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B05F8-08BF-4973-82D0-5A662AE817DA}">
  <dimension ref="A1:B163"/>
  <sheetViews>
    <sheetView workbookViewId="0">
      <selection activeCell="E55" sqref="E55"/>
    </sheetView>
  </sheetViews>
  <sheetFormatPr defaultRowHeight="15" x14ac:dyDescent="0.25"/>
  <cols>
    <col min="1" max="1" width="29.7109375" customWidth="1"/>
    <col min="2" max="2" width="41.42578125" customWidth="1"/>
  </cols>
  <sheetData>
    <row r="1" spans="1:2" x14ac:dyDescent="0.25">
      <c r="A1" t="s">
        <v>807</v>
      </c>
      <c r="B1" t="str">
        <f>IF(NOT(ISBLANK('1. Personal Information'!G26)), '1. Personal Information'!G26,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1258</v>
      </c>
      <c r="B7" t="e">
        <f>LOOKUP(B5,Backend!L1:L9,Backend!M1:M9)</f>
        <v>#N/A</v>
      </c>
    </row>
    <row r="8" spans="1:2" x14ac:dyDescent="0.25">
      <c r="A8" t="s">
        <v>1259</v>
      </c>
      <c r="B8" t="e">
        <f>LOOKUP(B5,Backend!L1:L9,Backend!N1:N9)</f>
        <v>#N/A</v>
      </c>
    </row>
    <row r="9" spans="1:2" x14ac:dyDescent="0.25">
      <c r="A9" t="s">
        <v>1260</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1216</v>
      </c>
      <c r="B16" t="str">
        <f ca="1">IF(ISBLANK('1. Personal Information'!J12), TEXT('1. Personal Information'!J11, "dd mmmm yyyy"), TEXT('1. Personal Information'!J12, "dd mmmm yyyy"))</f>
        <v>16 February 2022</v>
      </c>
    </row>
    <row r="17" spans="1:2" x14ac:dyDescent="0.25">
      <c r="A17" t="s">
        <v>1213</v>
      </c>
      <c r="B17" t="str">
        <f ca="1">IF(ISBLANK('1. Personal Information'!J12), TEXT('1. Personal Information'!J11, "mm/dd/yy"), TEXT('1. Personal Information'!J12, "mm/dd/yy"))</f>
        <v>02/16/22</v>
      </c>
    </row>
    <row r="18" spans="1:2" x14ac:dyDescent="0.25">
      <c r="A18" t="s">
        <v>1217</v>
      </c>
      <c r="B18" t="e">
        <f>_xlfn.CONCAT("FAA ", B5, " Regional Office")</f>
        <v>#N/A</v>
      </c>
    </row>
    <row r="19" spans="1:2" x14ac:dyDescent="0.25">
      <c r="A19" t="s">
        <v>1218</v>
      </c>
      <c r="B19" t="s">
        <v>1219</v>
      </c>
    </row>
    <row r="20" spans="1:2" x14ac:dyDescent="0.25">
      <c r="A20" t="s">
        <v>1257</v>
      </c>
      <c r="B20" t="e">
        <f>_xlfn.CONCAT("ATTN: ", B7)</f>
        <v>#N/A</v>
      </c>
    </row>
    <row r="21" spans="1:2" x14ac:dyDescent="0.25">
      <c r="A21" t="s">
        <v>1220</v>
      </c>
      <c r="B21" t="e">
        <f>B8</f>
        <v>#N/A</v>
      </c>
    </row>
    <row r="22" spans="1:2" x14ac:dyDescent="0.25">
      <c r="A22" t="s">
        <v>1221</v>
      </c>
      <c r="B22" t="e">
        <f>B9</f>
        <v>#N/A</v>
      </c>
    </row>
    <row r="23" spans="1:2" x14ac:dyDescent="0.25">
      <c r="A23" t="s">
        <v>1222</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B6AB8-D71E-474C-9815-FE753EDF01EC}">
  <dimension ref="A1:B163"/>
  <sheetViews>
    <sheetView workbookViewId="0">
      <selection activeCell="E55" sqref="E55"/>
    </sheetView>
  </sheetViews>
  <sheetFormatPr defaultRowHeight="15" x14ac:dyDescent="0.25"/>
  <cols>
    <col min="1" max="1" width="29.7109375" customWidth="1"/>
    <col min="2" max="2" width="41.42578125" customWidth="1"/>
  </cols>
  <sheetData>
    <row r="1" spans="1:2" x14ac:dyDescent="0.25">
      <c r="A1" t="s">
        <v>807</v>
      </c>
      <c r="B1" t="str">
        <f>IF(NOT(ISBLANK('1. Personal Information'!G27)), '1. Personal Information'!G27, "")</f>
        <v/>
      </c>
    </row>
    <row r="2" spans="1:2" x14ac:dyDescent="0.25">
      <c r="A2" t="s">
        <v>1</v>
      </c>
      <c r="B2" t="e">
        <f>LOOKUP(B1,FacilitiesBackend!A3:A315,FacilitiesBackend!B3:B315)</f>
        <v>#N/A</v>
      </c>
    </row>
    <row r="3" spans="1:2" x14ac:dyDescent="0.25">
      <c r="A3" t="s">
        <v>1075</v>
      </c>
      <c r="B3" t="e">
        <f>LOOKUP(B1,FacilitiesBackend!A3:A315,FacilitiesBackend!E3:E315)</f>
        <v>#N/A</v>
      </c>
    </row>
    <row r="4" spans="1:2" x14ac:dyDescent="0.25">
      <c r="A4" t="s">
        <v>808</v>
      </c>
      <c r="B4" t="e">
        <f>LOOKUP(B1,FacilitiesBackend!A3:A315,FacilitiesBackend!F3:F315)</f>
        <v>#N/A</v>
      </c>
    </row>
    <row r="5" spans="1:2" x14ac:dyDescent="0.25">
      <c r="A5" t="s">
        <v>809</v>
      </c>
      <c r="B5" t="e">
        <f>LOOKUP(B1,FacilitiesBackend!A3:A315,FacilitiesBackend!G3:G315)</f>
        <v>#N/A</v>
      </c>
    </row>
    <row r="6" spans="1:2" x14ac:dyDescent="0.25">
      <c r="A6" t="s">
        <v>810</v>
      </c>
      <c r="B6" t="e">
        <f>LOOKUP(B1,FacilitiesBackend!A3:A315,FacilitiesBackend!P3:P315)</f>
        <v>#N/A</v>
      </c>
    </row>
    <row r="7" spans="1:2" x14ac:dyDescent="0.25">
      <c r="A7" t="s">
        <v>1258</v>
      </c>
      <c r="B7" t="e">
        <f>LOOKUP(B5,Backend!L1:L9,Backend!M1:M9)</f>
        <v>#N/A</v>
      </c>
    </row>
    <row r="8" spans="1:2" x14ac:dyDescent="0.25">
      <c r="A8" t="s">
        <v>1259</v>
      </c>
      <c r="B8" t="e">
        <f>LOOKUP(B5,Backend!L1:L9,Backend!N1:N9)</f>
        <v>#N/A</v>
      </c>
    </row>
    <row r="9" spans="1:2" x14ac:dyDescent="0.25">
      <c r="A9" t="s">
        <v>1260</v>
      </c>
      <c r="B9" t="e">
        <f>LOOKUP(B5,Backend!L1:L9,Backend!O1:O9)</f>
        <v>#N/A</v>
      </c>
    </row>
    <row r="10" spans="1:2" x14ac:dyDescent="0.25">
      <c r="A10" t="s">
        <v>457</v>
      </c>
      <c r="B10" t="e">
        <f>LOOKUP(B1,FacilitiesBackend!A3:A315,FacilitiesBackend!N3:N315)</f>
        <v>#N/A</v>
      </c>
    </row>
    <row r="11" spans="1:2" x14ac:dyDescent="0.25">
      <c r="A11" t="s">
        <v>1209</v>
      </c>
      <c r="B11" t="str">
        <f>IF(NOT(ISBLANK('1. Personal Information'!C7)), '1. Personal Information'!C7, "")</f>
        <v/>
      </c>
    </row>
    <row r="12" spans="1:2" x14ac:dyDescent="0.25">
      <c r="A12" t="s">
        <v>1210</v>
      </c>
      <c r="B12" t="str">
        <f>IF(NOT(ISBLANK('1. Personal Information'!C10)), '1. Personal Information'!C10, "")</f>
        <v/>
      </c>
    </row>
    <row r="13" spans="1:2" x14ac:dyDescent="0.25">
      <c r="A13" t="s">
        <v>1211</v>
      </c>
      <c r="B13" t="str">
        <f>IF(NOT(ISBLANK('1. Personal Information'!C11)), '1. Personal Information'!C11, "")</f>
        <v/>
      </c>
    </row>
    <row r="14" spans="1:2" x14ac:dyDescent="0.25">
      <c r="A14" t="s">
        <v>1212</v>
      </c>
      <c r="B14" t="str">
        <f>_xlfn.CONCAT("Phone: ", TEXT('1. Personal Information'!C8, "[&lt;=9999999]###-####;(###) ###-####"))</f>
        <v>Phone: -</v>
      </c>
    </row>
    <row r="15" spans="1:2" x14ac:dyDescent="0.25">
      <c r="A15" t="s">
        <v>1208</v>
      </c>
      <c r="B15" t="str">
        <f>_xlfn.CONCAT("Email: ", '1. Personal Information'!C9)</f>
        <v xml:space="preserve">Email: </v>
      </c>
    </row>
    <row r="16" spans="1:2" x14ac:dyDescent="0.25">
      <c r="A16" t="s">
        <v>1216</v>
      </c>
      <c r="B16" t="str">
        <f ca="1">IF(ISBLANK('1. Personal Information'!J12), TEXT('1. Personal Information'!J11, "dd mmmm yyyy"), TEXT('1. Personal Information'!J12, "dd mmmm yyyy"))</f>
        <v>16 February 2022</v>
      </c>
    </row>
    <row r="17" spans="1:2" x14ac:dyDescent="0.25">
      <c r="A17" t="s">
        <v>1213</v>
      </c>
      <c r="B17" t="str">
        <f ca="1">IF(ISBLANK('1. Personal Information'!J12), TEXT('1. Personal Information'!J11, "mm/dd/yy"), TEXT('1. Personal Information'!J12, "mm/dd/yy"))</f>
        <v>02/16/22</v>
      </c>
    </row>
    <row r="18" spans="1:2" x14ac:dyDescent="0.25">
      <c r="A18" t="s">
        <v>1217</v>
      </c>
      <c r="B18" t="e">
        <f>_xlfn.CONCAT("FAA ", B5, " Regional Office")</f>
        <v>#N/A</v>
      </c>
    </row>
    <row r="19" spans="1:2" x14ac:dyDescent="0.25">
      <c r="A19" t="s">
        <v>1218</v>
      </c>
      <c r="B19" t="s">
        <v>1219</v>
      </c>
    </row>
    <row r="20" spans="1:2" x14ac:dyDescent="0.25">
      <c r="A20" t="s">
        <v>1257</v>
      </c>
      <c r="B20" t="e">
        <f>_xlfn.CONCAT("ATTN: ", B7)</f>
        <v>#N/A</v>
      </c>
    </row>
    <row r="21" spans="1:2" x14ac:dyDescent="0.25">
      <c r="A21" t="s">
        <v>1220</v>
      </c>
      <c r="B21" t="e">
        <f>B8</f>
        <v>#N/A</v>
      </c>
    </row>
    <row r="22" spans="1:2" x14ac:dyDescent="0.25">
      <c r="A22" t="s">
        <v>1221</v>
      </c>
      <c r="B22" t="e">
        <f>B9</f>
        <v>#N/A</v>
      </c>
    </row>
    <row r="23" spans="1:2" x14ac:dyDescent="0.25">
      <c r="A23" t="s">
        <v>1222</v>
      </c>
      <c r="B23" t="e">
        <f>_xlfn.CONCAT(B2," (",B1,").")</f>
        <v>#N/A</v>
      </c>
    </row>
    <row r="24" spans="1:2" x14ac:dyDescent="0.25">
      <c r="A24" t="s">
        <v>811</v>
      </c>
      <c r="B24" t="e">
        <f>UPPER(_xlfn.CONCAT(B2,", ",B4," (",B1,")"))</f>
        <v>#N/A</v>
      </c>
    </row>
    <row r="25" spans="1:2" x14ac:dyDescent="0.25">
      <c r="A25" t="s">
        <v>806</v>
      </c>
      <c r="B25" t="e">
        <f>UPPER(_xlfn.CONCAT(B2, ", ",B4, " (",B1,") - ",B5, " REGION"))</f>
        <v>#N/A</v>
      </c>
    </row>
    <row r="26" spans="1:2" x14ac:dyDescent="0.25">
      <c r="A26" t="s">
        <v>821</v>
      </c>
      <c r="B26" t="e">
        <f>UPPER(_xlfn.CONCAT(B2, ", ",B4, " (",B1,") / ",B6))</f>
        <v>#N/A</v>
      </c>
    </row>
    <row r="27" spans="1:2" x14ac:dyDescent="0.25">
      <c r="A27" t="s">
        <v>812</v>
      </c>
      <c r="B27" t="e">
        <f>UPPER(_xlfn.CONCAT("ATCS, AT-2152-",B10,"H"))</f>
        <v>#N/A</v>
      </c>
    </row>
    <row r="28" spans="1:2" x14ac:dyDescent="0.25">
      <c r="A28" t="s">
        <v>813</v>
      </c>
      <c r="B28" t="e">
        <f>UPPER(_xlfn.CONCAT(Backend!B8,", ",Backend!B9," (",Backend!B7,")"))</f>
        <v>#N/A</v>
      </c>
    </row>
    <row r="29" spans="1:2" x14ac:dyDescent="0.25">
      <c r="A29" t="s">
        <v>819</v>
      </c>
      <c r="B29" t="e">
        <f>UPPER(_xlfn.CONCAT("ATCS, AT-2152-",Backend!B12,"H"))</f>
        <v>#N/A</v>
      </c>
    </row>
    <row r="30" spans="1:2" x14ac:dyDescent="0.25">
      <c r="A30" t="s">
        <v>713</v>
      </c>
      <c r="B30" t="str">
        <f>UPPER('1. Personal Information'!C7)</f>
        <v/>
      </c>
    </row>
    <row r="31" spans="1:2" x14ac:dyDescent="0.25">
      <c r="A31" t="s">
        <v>822</v>
      </c>
      <c r="B31" t="str">
        <f>UPPER('1. Personal Information'!C10)</f>
        <v/>
      </c>
    </row>
    <row r="32" spans="1:2" x14ac:dyDescent="0.25">
      <c r="A32" t="s">
        <v>823</v>
      </c>
      <c r="B32" t="str">
        <f>UPPER('1. Personal Information'!C11)</f>
        <v/>
      </c>
    </row>
    <row r="33" spans="1:2" x14ac:dyDescent="0.25">
      <c r="A33" t="s">
        <v>1202</v>
      </c>
      <c r="B33" t="e">
        <f>UPPER(_xlfn.CONCAT(B10,"H"))</f>
        <v>#N/A</v>
      </c>
    </row>
    <row r="34" spans="1:2" x14ac:dyDescent="0.25">
      <c r="A34" t="s">
        <v>824</v>
      </c>
      <c r="B34" t="e">
        <f>UPPER(_xlfn.CONCAT(B2," (",B1,")"))</f>
        <v>#N/A</v>
      </c>
    </row>
    <row r="35" spans="1:2" x14ac:dyDescent="0.25">
      <c r="A35" t="s">
        <v>825</v>
      </c>
      <c r="B35" t="e">
        <f>UPPER(_xlfn.CONCAT(B3,", ",B4, " / ", B6))</f>
        <v>#N/A</v>
      </c>
    </row>
    <row r="36" spans="1:2" x14ac:dyDescent="0.25">
      <c r="A36" t="s">
        <v>1076</v>
      </c>
      <c r="B36" t="e">
        <f>UPPER(_xlfn.CONCAT("AT-2152-",Backend!B12,"H, CPC, ",Backend!B8," (",Backend!B7,")"))</f>
        <v>#N/A</v>
      </c>
    </row>
    <row r="37" spans="1:2" x14ac:dyDescent="0.25">
      <c r="A37" t="s">
        <v>1077</v>
      </c>
      <c r="B37" s="2" t="str">
        <f>IF(NOT(ISBLANK('1. Personal Information'!C12)), '1. Personal Information'!C12, "")</f>
        <v/>
      </c>
    </row>
    <row r="38" spans="1:2" x14ac:dyDescent="0.25">
      <c r="A38" t="s">
        <v>1078</v>
      </c>
      <c r="B38" s="2" t="str">
        <f>UPPER('1. Personal Information'!C20)</f>
        <v/>
      </c>
    </row>
    <row r="39" spans="1:2" x14ac:dyDescent="0.25">
      <c r="A39" t="s">
        <v>1079</v>
      </c>
      <c r="B39" t="e">
        <f>UPPER(_xlfn.CONCAT(Backend!B8, " (",Backend!B7,") / ",Backend!B11))</f>
        <v>#N/A</v>
      </c>
    </row>
    <row r="40" spans="1:2" x14ac:dyDescent="0.25">
      <c r="A40" t="s">
        <v>1080</v>
      </c>
      <c r="B40" s="15" t="str">
        <f>TEXT('1. Personal Information'!C8, "[&lt;=9999999]###-####;(###) ###-####")</f>
        <v>-</v>
      </c>
    </row>
    <row r="41" spans="1:2" x14ac:dyDescent="0.25">
      <c r="A41" t="s">
        <v>715</v>
      </c>
      <c r="B41" s="15" t="str">
        <f>TEXT('1. Personal Information'!C21, "[&lt;=9999999]###-####;(###) ###-####")</f>
        <v>-</v>
      </c>
    </row>
    <row r="42" spans="1:2" x14ac:dyDescent="0.25">
      <c r="A42" t="s">
        <v>716</v>
      </c>
      <c r="B42" t="b">
        <f>'1. Personal Information'!D24</f>
        <v>0</v>
      </c>
    </row>
    <row r="43" spans="1:2" x14ac:dyDescent="0.25">
      <c r="A43" t="s">
        <v>717</v>
      </c>
      <c r="B43" t="b">
        <f>'1. Personal Information'!D25</f>
        <v>0</v>
      </c>
    </row>
    <row r="44" spans="1:2" x14ac:dyDescent="0.25">
      <c r="A44" t="s">
        <v>718</v>
      </c>
      <c r="B44" t="b">
        <f>'1. Personal Information'!D26</f>
        <v>0</v>
      </c>
    </row>
    <row r="45" spans="1:2" x14ac:dyDescent="0.25">
      <c r="A45" t="s">
        <v>719</v>
      </c>
      <c r="B45" t="b">
        <f>'1. Personal Information'!D27</f>
        <v>0</v>
      </c>
    </row>
    <row r="46" spans="1:2" x14ac:dyDescent="0.25">
      <c r="A46" t="s">
        <v>720</v>
      </c>
      <c r="B46" t="b">
        <f>'1. Personal Information'!D28</f>
        <v>0</v>
      </c>
    </row>
    <row r="47" spans="1:2" x14ac:dyDescent="0.25">
      <c r="A47" t="s">
        <v>721</v>
      </c>
      <c r="B47" s="2" t="str">
        <f>UPPER('1. Personal Information'!C15)</f>
        <v/>
      </c>
    </row>
    <row r="48" spans="1:2" x14ac:dyDescent="0.25">
      <c r="A48" t="s">
        <v>722</v>
      </c>
      <c r="B48" s="2" t="str">
        <f>UPPER('1. Personal Information'!C16)</f>
        <v/>
      </c>
    </row>
    <row r="49" spans="1:2" x14ac:dyDescent="0.25">
      <c r="A49" t="s">
        <v>1081</v>
      </c>
      <c r="B49" s="2" t="str">
        <f>IF(NOT(ISBLANK('1. Personal Information'!C17)), TEXT('1. Personal Information'!C17, "mm/dd/yy"), "")</f>
        <v/>
      </c>
    </row>
    <row r="50" spans="1:2" x14ac:dyDescent="0.25">
      <c r="A50" t="s">
        <v>1082</v>
      </c>
      <c r="B50" s="2" t="str" cm="1">
        <f t="array" ref="B50">_xlfn.IFS('1. Personal Information'!F8="Outstanding Rating", "O",'1. Personal Information'!F8="Quality Step Increase", "Q",'1. Personal Information'!F8="Exceptional Rating", "E", '1. Personal Information'!F8="Special Achievement Award", "SAA", '1. Personal Information'!F8="Letter of Commendation", "COM", '1. Personal Information'!F8="Suggestion Award", "SUG", '1. Personal Information'!F8="On-the-Spot", "OTS", '1. Personal Information'!F8="Certificate of Achievement", "CA", '1. Personal Information'!F8="Time Off Award", "TOA", '1. Personal Information'!F8="Presidential Monetary Award", "PMA", ISBLANK('1. Personal Information'!F8), "")</f>
        <v/>
      </c>
    </row>
    <row r="51" spans="1:2" x14ac:dyDescent="0.25">
      <c r="A51" t="s">
        <v>1084</v>
      </c>
      <c r="B51" s="2" t="str" cm="1">
        <f t="array" ref="B51">_xlfn.IFS('1. Personal Information'!F9="Outstanding Rating", "O",'1. Personal Information'!F9="Quality Step Increase", "Q",'1. Personal Information'!F9="Exceptional Rating", "E", '1. Personal Information'!F9="Special Achievement Award", "SAA", '1. Personal Information'!F9="Letter of Commendation", "COM", '1. Personal Information'!F9="Suggestion Award", "SUG", '1. Personal Information'!F9="On-the-Spot", "OTS", '1. Personal Information'!F9="Certificate of Achievement", "CA", '1. Personal Information'!F9="Time Off Award", "TOA", '1. Personal Information'!F9="Presidential Monetary Award", "PMA", ISBLANK('1. Personal Information'!F9), "")</f>
        <v/>
      </c>
    </row>
    <row r="52" spans="1:2" x14ac:dyDescent="0.25">
      <c r="A52" t="s">
        <v>1086</v>
      </c>
      <c r="B52" s="2" t="str" cm="1">
        <f t="array" ref="B52">_xlfn.IFS('1. Personal Information'!F10="Outstanding Rating", "O",'1. Personal Information'!F10="Quality Step Increase", "Q",'1. Personal Information'!F10="Exceptional Rating", "E", '1. Personal Information'!F10="Special Achievement Award", "SAA", '1. Personal Information'!F10="Letter of Commendation", "COM", '1. Personal Information'!F10="Suggestion Award", "SUG", '1. Personal Information'!F10="On-the-Spot", "OTS", '1. Personal Information'!F10="Certificate of Achievement", "CA", '1. Personal Information'!F10="Time Off Award", "TOA", '1. Personal Information'!F10="Presidential Monetary Award", "PMA", ISBLANK('1. Personal Information'!F10), "")</f>
        <v/>
      </c>
    </row>
    <row r="53" spans="1:2" x14ac:dyDescent="0.25">
      <c r="A53" t="s">
        <v>1088</v>
      </c>
      <c r="B53" s="2" t="str" cm="1">
        <f t="array" ref="B53">_xlfn.IFS('1. Personal Information'!F11="Outstanding Rating", "O",'1. Personal Information'!F11="Quality Step Increase", "Q",'1. Personal Information'!F11="Exceptional Rating", "E", '1. Personal Information'!F11="Special Achievement Award", "SAA", '1. Personal Information'!F11="Letter of Commendation", "COM", '1. Personal Information'!F11="Suggestion Award", "SUG", '1. Personal Information'!F11="On-the-Spot", "OTS", '1. Personal Information'!F11="Certificate of Achievement", "CA", '1. Personal Information'!F11="Time Off Award", "TOA", '1. Personal Information'!F11="Presidential Monetary Award", "PMA", ISBLANK('1. Personal Information'!F11), "")</f>
        <v/>
      </c>
    </row>
    <row r="54" spans="1:2" x14ac:dyDescent="0.25">
      <c r="A54" t="s">
        <v>1090</v>
      </c>
      <c r="B54" s="2" t="str" cm="1">
        <f t="array" ref="B54">_xlfn.IFS('1. Personal Information'!F12="Outstanding Rating", "O",'1. Personal Information'!F12="Quality Step Increase", "Q",'1. Personal Information'!F12="Exceptional Rating", "E", '1. Personal Information'!F12="Special Achievement Award", "SAA", '1. Personal Information'!F12="Letter of Commendation", "COM", '1. Personal Information'!F12="Suggestion Award", "SUG", '1. Personal Information'!F12="On-the-Spot", "OTS", '1. Personal Information'!F12="Certificate of Achievement", "CA", '1. Personal Information'!F12="Time Off Award", "TOA", '1. Personal Information'!F12="Presidential Monetary Award", "PMA", ISBLANK('1. Personal Information'!F12), "")</f>
        <v/>
      </c>
    </row>
    <row r="55" spans="1:2" x14ac:dyDescent="0.25">
      <c r="A55" t="s">
        <v>1092</v>
      </c>
      <c r="B55" s="2" t="str" cm="1">
        <f t="array" ref="B55">_xlfn.IFS('1. Personal Information'!F13="Outstanding Rating", "O",'1. Personal Information'!F13="Quality Step Increase", "Q",'1. Personal Information'!F13="Exceptional Rating", "E", '1. Personal Information'!F13="Special Achievement Award", "SAA", '1. Personal Information'!F13="Letter of Commendation", "COM", '1. Personal Information'!F13="Suggestion Award", "SUG", '1. Personal Information'!F13="On-the-Spot", "OTS", '1. Personal Information'!F13="Certificate of Achievement", "CA", '1. Personal Information'!F13="Time Off Award", "TOA", '1. Personal Information'!F13="Presidential Monetary Award", "PMA", ISBLANK('1. Personal Information'!F13), "")</f>
        <v/>
      </c>
    </row>
    <row r="56" spans="1:2" x14ac:dyDescent="0.25">
      <c r="A56" t="s">
        <v>1094</v>
      </c>
      <c r="B56" s="2" t="str" cm="1">
        <f t="array" ref="B56">_xlfn.IFS('1. Personal Information'!F14="Outstanding Rating", "O",'1. Personal Information'!F14="Quality Step Increase", "Q",'1. Personal Information'!F14="Exceptional Rating", "E", '1. Personal Information'!F14="Special Achievement Award", "SAA", '1. Personal Information'!F14="Letter of Commendation", "COM", '1. Personal Information'!F14="Suggestion Award", "SUG", '1. Personal Information'!F14="On-the-Spot", "OTS", '1. Personal Information'!F14="Certificate of Achievement", "CA", '1. Personal Information'!F14="Time Off Award", "TOA", '1. Personal Information'!F14="Presidential Monetary Award", "PMA", ISBLANK('1. Personal Information'!F14), "")</f>
        <v/>
      </c>
    </row>
    <row r="57" spans="1:2" x14ac:dyDescent="0.25">
      <c r="A57" t="s">
        <v>1096</v>
      </c>
      <c r="B57" s="2" t="str" cm="1">
        <f t="array" ref="B57">_xlfn.IFS('1. Personal Information'!F15="Outstanding Rating", "O",'1. Personal Information'!F15="Quality Step Increase", "Q",'1. Personal Information'!F15="Exceptional Rating", "E", '1. Personal Information'!F15="Special Achievement Award", "SAA", '1. Personal Information'!F15="Letter of Commendation", "COM", '1. Personal Information'!F15="Suggestion Award", "SUG", '1. Personal Information'!F15="On-the-Spot", "OTS", '1. Personal Information'!F15="Certificate of Achievement", "CA", '1. Personal Information'!F15="Time Off Award", "TOA", '1. Personal Information'!F15="Presidential Monetary Award", "PMA", ISBLANK('1. Personal Information'!F15), "")</f>
        <v/>
      </c>
    </row>
    <row r="58" spans="1:2" x14ac:dyDescent="0.25">
      <c r="A58" t="s">
        <v>1098</v>
      </c>
      <c r="B58" s="2" t="str" cm="1">
        <f t="array" ref="B58">_xlfn.IFS('1. Personal Information'!F16="Outstanding Rating", "O",'1. Personal Information'!F16="Quality Step Increase", "Q",'1. Personal Information'!F16="Exceptional Rating", "E", '1. Personal Information'!F16="Special Achievement Award", "SAA", '1. Personal Information'!F16="Letter of Commendation", "COM", '1. Personal Information'!F16="Suggestion Award", "SUG", '1. Personal Information'!F16="On-the-Spot", "OTS", '1. Personal Information'!F16="Certificate of Achievement", "CA", '1. Personal Information'!F16="Time Off Award", "TOA", '1. Personal Information'!F16="Presidential Monetary Award", "PMA", ISBLANK('1. Personal Information'!F16), "")</f>
        <v/>
      </c>
    </row>
    <row r="59" spans="1:2" x14ac:dyDescent="0.25">
      <c r="A59" t="s">
        <v>1083</v>
      </c>
      <c r="B59" s="2" t="str">
        <f>IF(NOT(ISBLANK('1. Personal Information'!G8)), TEXT('1. Personal Information'!G8, "mm/dd/yy"), "")</f>
        <v/>
      </c>
    </row>
    <row r="60" spans="1:2" x14ac:dyDescent="0.25">
      <c r="A60" t="s">
        <v>1085</v>
      </c>
      <c r="B60" s="2" t="str">
        <f>IF(NOT(ISBLANK('1. Personal Information'!G9)), TEXT('1. Personal Information'!G9, "mm/dd/yy"), "")</f>
        <v/>
      </c>
    </row>
    <row r="61" spans="1:2" x14ac:dyDescent="0.25">
      <c r="A61" t="s">
        <v>1087</v>
      </c>
      <c r="B61" s="2" t="str">
        <f>IF(NOT(ISBLANK('1. Personal Information'!G10)), TEXT('1. Personal Information'!G10, "mm/dd/yy"), "")</f>
        <v/>
      </c>
    </row>
    <row r="62" spans="1:2" x14ac:dyDescent="0.25">
      <c r="A62" t="s">
        <v>1089</v>
      </c>
      <c r="B62" s="2" t="str">
        <f>IF(NOT(ISBLANK('1. Personal Information'!G11)), TEXT('1. Personal Information'!G11, "mm/dd/yy"), "")</f>
        <v/>
      </c>
    </row>
    <row r="63" spans="1:2" x14ac:dyDescent="0.25">
      <c r="A63" t="s">
        <v>1091</v>
      </c>
      <c r="B63" s="2" t="str">
        <f>IF(NOT(ISBLANK('1. Personal Information'!G12)), TEXT('1. Personal Information'!G12, "mm/dd/yy"), "")</f>
        <v/>
      </c>
    </row>
    <row r="64" spans="1:2" x14ac:dyDescent="0.25">
      <c r="A64" t="s">
        <v>1093</v>
      </c>
      <c r="B64" s="2" t="str">
        <f>IF(NOT(ISBLANK('1. Personal Information'!G13)), TEXT('1. Personal Information'!G13, "mm/dd/yy"), "")</f>
        <v/>
      </c>
    </row>
    <row r="65" spans="1:2" x14ac:dyDescent="0.25">
      <c r="A65" t="s">
        <v>1095</v>
      </c>
      <c r="B65" s="2" t="str">
        <f>IF(NOT(ISBLANK('1. Personal Information'!G14)), TEXT('1. Personal Information'!G14, "mm/dd/yy"), "")</f>
        <v/>
      </c>
    </row>
    <row r="66" spans="1:2" x14ac:dyDescent="0.25">
      <c r="A66" t="s">
        <v>1097</v>
      </c>
      <c r="B66" s="2" t="str">
        <f>IF(NOT(ISBLANK('1. Personal Information'!G15)), TEXT('1. Personal Information'!G15, "mm/dd/yy"), "")</f>
        <v/>
      </c>
    </row>
    <row r="67" spans="1:2" x14ac:dyDescent="0.25">
      <c r="A67" t="s">
        <v>1099</v>
      </c>
      <c r="B67" s="2" t="str">
        <f>IF(NOT(ISBLANK('1. Personal Information'!G16)), TEXT('1. Personal Information'!G16, "mm/dd/yy"), "")</f>
        <v/>
      </c>
    </row>
    <row r="68" spans="1:2" x14ac:dyDescent="0.25">
      <c r="A68" t="s">
        <v>1100</v>
      </c>
      <c r="B68" s="2" t="str">
        <f>IF(NOT(ISBLANK('2. Work History'!B8)), UPPER(_xlfn.CONCAT("ATCS 2152 ",'2. Work History'!C8)), "")</f>
        <v/>
      </c>
    </row>
    <row r="69" spans="1:2" x14ac:dyDescent="0.25">
      <c r="A69" t="s">
        <v>1101</v>
      </c>
      <c r="B69" s="2" t="str">
        <f>IF(NOT(ISBLANK('2. Work History'!B9)), UPPER(_xlfn.CONCAT("ATCS 2152 ",'2. Work History'!C9)), "")</f>
        <v/>
      </c>
    </row>
    <row r="70" spans="1:2" x14ac:dyDescent="0.25">
      <c r="A70" t="s">
        <v>1102</v>
      </c>
      <c r="B70" s="2" t="str">
        <f>IF(NOT(ISBLANK('2. Work History'!B10)), UPPER(_xlfn.CONCAT("ATCS 2152 ",'2. Work History'!C10)), "")</f>
        <v/>
      </c>
    </row>
    <row r="71" spans="1:2" x14ac:dyDescent="0.25">
      <c r="A71" t="s">
        <v>1103</v>
      </c>
      <c r="B71" s="2" t="str">
        <f>IF(NOT(ISBLANK('2. Work History'!B11)), UPPER(_xlfn.CONCAT("ATCS 2152 ",'2. Work History'!C11)), "")</f>
        <v/>
      </c>
    </row>
    <row r="72" spans="1:2" x14ac:dyDescent="0.25">
      <c r="A72" t="s">
        <v>1104</v>
      </c>
      <c r="B72" s="2" t="str">
        <f>IF(NOT(ISBLANK('2. Work History'!B12)), UPPER(_xlfn.CONCAT("ATCS 2152 ",'2. Work History'!C12)), "")</f>
        <v/>
      </c>
    </row>
    <row r="73" spans="1:2" x14ac:dyDescent="0.25">
      <c r="A73" t="s">
        <v>1105</v>
      </c>
      <c r="B73" s="2" t="str">
        <f>IF(NOT(ISBLANK('2. Work History'!B13)), UPPER(_xlfn.CONCAT("ATCS 2152 ",'2. Work History'!C13)), "")</f>
        <v/>
      </c>
    </row>
    <row r="74" spans="1:2" x14ac:dyDescent="0.25">
      <c r="A74" t="s">
        <v>1106</v>
      </c>
      <c r="B74" s="2" t="str">
        <f>IF(NOT(ISBLANK('2. Work History'!B14)), UPPER(_xlfn.CONCAT("ATCS 2152 ",'2. Work History'!C14)), "")</f>
        <v/>
      </c>
    </row>
    <row r="75" spans="1:2" x14ac:dyDescent="0.25">
      <c r="A75" t="s">
        <v>1107</v>
      </c>
      <c r="B75" s="2" t="str">
        <f>IF(NOT(ISBLANK('2. Work History'!B15)), UPPER(_xlfn.CONCAT("ATCS 2152 ",'2. Work History'!C15)), "")</f>
        <v/>
      </c>
    </row>
    <row r="76" spans="1:2" x14ac:dyDescent="0.25">
      <c r="A76" t="s">
        <v>1108</v>
      </c>
      <c r="B76" s="2" t="str">
        <f>IF(NOT(ISBLANK('2. Work History'!B16)), UPPER(_xlfn.CONCAT("ATCS 2152 ",'2. Work History'!C16)), "")</f>
        <v/>
      </c>
    </row>
    <row r="77" spans="1:2" x14ac:dyDescent="0.25">
      <c r="A77" t="s">
        <v>1109</v>
      </c>
      <c r="B77" s="2" t="str">
        <f>IF(NOT(ISBLANK('2. Work History'!B17)), UPPER(_xlfn.CONCAT("ATCS 2152 ",'2. Work History'!C17)), "")</f>
        <v/>
      </c>
    </row>
    <row r="78" spans="1:2" x14ac:dyDescent="0.25">
      <c r="A78" t="s">
        <v>1110</v>
      </c>
      <c r="B78" s="2" t="str">
        <f>IF(NOT(ISBLANK('2. Work History'!B18)), UPPER(_xlfn.CONCAT("ATCS 2152 ",'2. Work History'!C18)), "")</f>
        <v/>
      </c>
    </row>
    <row r="79" spans="1:2" x14ac:dyDescent="0.25">
      <c r="A79" t="s">
        <v>1111</v>
      </c>
      <c r="B79" s="2" t="str">
        <f>IF(NOT(ISBLANK('2. Work History'!B19)), UPPER(_xlfn.CONCAT("ATCS 2152 ",'2. Work History'!C19)), "")</f>
        <v/>
      </c>
    </row>
    <row r="80" spans="1:2" x14ac:dyDescent="0.25">
      <c r="A80" t="s">
        <v>1112</v>
      </c>
      <c r="B80" s="2" t="str">
        <f>IF(NOT(ISBLANK('2. Work History'!B8)), '2. Work History'!B8, "")</f>
        <v/>
      </c>
    </row>
    <row r="81" spans="1:2" x14ac:dyDescent="0.25">
      <c r="A81" t="s">
        <v>1113</v>
      </c>
      <c r="B81" s="2" t="str">
        <f>IF(NOT(ISBLANK('2. Work History'!B9)), '2. Work History'!B9, "")</f>
        <v/>
      </c>
    </row>
    <row r="82" spans="1:2" x14ac:dyDescent="0.25">
      <c r="A82" t="s">
        <v>1114</v>
      </c>
      <c r="B82" s="2" t="str">
        <f>IF(NOT(ISBLANK('2. Work History'!B10)), '2. Work History'!B10, "")</f>
        <v/>
      </c>
    </row>
    <row r="83" spans="1:2" x14ac:dyDescent="0.25">
      <c r="A83" t="s">
        <v>1115</v>
      </c>
      <c r="B83" s="2" t="str">
        <f>IF(NOT(ISBLANK('2. Work History'!B11)), '2. Work History'!B11, "")</f>
        <v/>
      </c>
    </row>
    <row r="84" spans="1:2" x14ac:dyDescent="0.25">
      <c r="A84" t="s">
        <v>1116</v>
      </c>
      <c r="B84" s="2" t="str">
        <f>IF(NOT(ISBLANK('2. Work History'!B12)), '2. Work History'!B12, "")</f>
        <v/>
      </c>
    </row>
    <row r="85" spans="1:2" x14ac:dyDescent="0.25">
      <c r="A85" t="s">
        <v>1117</v>
      </c>
      <c r="B85" s="2" t="str">
        <f>IF(NOT(ISBLANK('2. Work History'!B13)), '2. Work History'!B13, "")</f>
        <v/>
      </c>
    </row>
    <row r="86" spans="1:2" x14ac:dyDescent="0.25">
      <c r="A86" t="s">
        <v>1118</v>
      </c>
      <c r="B86" s="2" t="str">
        <f>IF(NOT(ISBLANK('2. Work History'!B14)), '2. Work History'!B14, "")</f>
        <v/>
      </c>
    </row>
    <row r="87" spans="1:2" x14ac:dyDescent="0.25">
      <c r="A87" t="s">
        <v>1119</v>
      </c>
      <c r="B87" s="2" t="str">
        <f>IF(NOT(ISBLANK('2. Work History'!B15)), '2. Work History'!B15, "")</f>
        <v/>
      </c>
    </row>
    <row r="88" spans="1:2" x14ac:dyDescent="0.25">
      <c r="A88" t="s">
        <v>1120</v>
      </c>
      <c r="B88" s="2" t="str">
        <f>IF(NOT(ISBLANK('2. Work History'!B16)), '2. Work History'!B16, "")</f>
        <v/>
      </c>
    </row>
    <row r="89" spans="1:2" x14ac:dyDescent="0.25">
      <c r="A89" t="s">
        <v>1121</v>
      </c>
      <c r="B89" s="2" t="str">
        <f>IF(NOT(ISBLANK('2. Work History'!B17)), '2. Work History'!B17, "")</f>
        <v/>
      </c>
    </row>
    <row r="90" spans="1:2" x14ac:dyDescent="0.25">
      <c r="A90" t="s">
        <v>1122</v>
      </c>
      <c r="B90" s="2" t="str">
        <f>IF(NOT(ISBLANK('2. Work History'!B18)), '2. Work History'!B18, "")</f>
        <v/>
      </c>
    </row>
    <row r="91" spans="1:2" x14ac:dyDescent="0.25">
      <c r="A91" t="s">
        <v>1123</v>
      </c>
      <c r="B91" s="2" t="str">
        <f>IF(NOT(ISBLANK('2. Work History'!B19)), '2. Work History'!B19, "")</f>
        <v/>
      </c>
    </row>
    <row r="92" spans="1:2" x14ac:dyDescent="0.25">
      <c r="A92" t="s">
        <v>1190</v>
      </c>
      <c r="B92" s="2" t="str">
        <f>IF(NOT(ISBLANK('2. Work History'!B8)), LOOKUP('2. Work History'!B8,FacilitiesBackend!A4:A316,FacilitiesBackend!O4:O316), "")</f>
        <v/>
      </c>
    </row>
    <row r="93" spans="1:2" x14ac:dyDescent="0.25">
      <c r="A93" t="s">
        <v>1191</v>
      </c>
      <c r="B93" s="2" t="str">
        <f>IF(NOT(ISBLANK('2. Work History'!B9)), LOOKUP('2. Work History'!B9,FacilitiesBackend!A4:A316,FacilitiesBackend!O4:O316), "")</f>
        <v/>
      </c>
    </row>
    <row r="94" spans="1:2" x14ac:dyDescent="0.25">
      <c r="A94" t="s">
        <v>1192</v>
      </c>
      <c r="B94" s="2" t="str">
        <f>IF(NOT(ISBLANK('2. Work History'!B10)), LOOKUP('2. Work History'!B10,FacilitiesBackend!A4:A316,FacilitiesBackend!O4:O316), "")</f>
        <v/>
      </c>
    </row>
    <row r="95" spans="1:2" x14ac:dyDescent="0.25">
      <c r="A95" t="s">
        <v>1193</v>
      </c>
      <c r="B95" s="2" t="str">
        <f>IF(NOT(ISBLANK('2. Work History'!B11)), LOOKUP('2. Work History'!B11,FacilitiesBackend!A4:A316,FacilitiesBackend!O4:O316), "")</f>
        <v/>
      </c>
    </row>
    <row r="96" spans="1:2" x14ac:dyDescent="0.25">
      <c r="A96" t="s">
        <v>1194</v>
      </c>
      <c r="B96" s="2" t="str">
        <f>IF(NOT(ISBLANK('2. Work History'!B12)), LOOKUP('2. Work History'!B12,FacilitiesBackend!A4:A316,FacilitiesBackend!O4:O316), "")</f>
        <v/>
      </c>
    </row>
    <row r="97" spans="1:2" x14ac:dyDescent="0.25">
      <c r="A97" t="s">
        <v>1195</v>
      </c>
      <c r="B97" s="2" t="str">
        <f>IF(NOT(ISBLANK('2. Work History'!B13)), LOOKUP('2. Work History'!B13,FacilitiesBackend!A4:A316,FacilitiesBackend!O4:O316), "")</f>
        <v/>
      </c>
    </row>
    <row r="98" spans="1:2" x14ac:dyDescent="0.25">
      <c r="A98" t="s">
        <v>1196</v>
      </c>
      <c r="B98" s="2" t="str">
        <f>IF(NOT(ISBLANK('2. Work History'!B14)), LOOKUP('2. Work History'!B14,FacilitiesBackend!A4:A316,FacilitiesBackend!O4:O316), "")</f>
        <v/>
      </c>
    </row>
    <row r="99" spans="1:2" x14ac:dyDescent="0.25">
      <c r="A99" t="s">
        <v>1197</v>
      </c>
      <c r="B99" s="2" t="str">
        <f>IF(NOT(ISBLANK('2. Work History'!B15)), LOOKUP('2. Work History'!B15,FacilitiesBackend!A4:A316,FacilitiesBackend!O4:O316), "")</f>
        <v/>
      </c>
    </row>
    <row r="100" spans="1:2" x14ac:dyDescent="0.25">
      <c r="A100" t="s">
        <v>1198</v>
      </c>
      <c r="B100" s="2" t="str">
        <f>IF(NOT(ISBLANK('2. Work History'!B16)), LOOKUP('2. Work History'!B16,FacilitiesBackend!A4:A316,FacilitiesBackend!O4:O316), "")</f>
        <v/>
      </c>
    </row>
    <row r="101" spans="1:2" x14ac:dyDescent="0.25">
      <c r="A101" t="s">
        <v>1199</v>
      </c>
      <c r="B101" s="2" t="str">
        <f>IF(NOT(ISBLANK('2. Work History'!B17)), LOOKUP('2. Work History'!B17,FacilitiesBackend!A4:A316,FacilitiesBackend!O4:O316), "")</f>
        <v/>
      </c>
    </row>
    <row r="102" spans="1:2" x14ac:dyDescent="0.25">
      <c r="A102" t="s">
        <v>1200</v>
      </c>
      <c r="B102" s="2" t="str">
        <f>IF(NOT(ISBLANK('2. Work History'!B18)), LOOKUP('2. Work History'!B18,FacilitiesBackend!A4:A316,FacilitiesBackend!O4:O316), "")</f>
        <v/>
      </c>
    </row>
    <row r="103" spans="1:2" x14ac:dyDescent="0.25">
      <c r="A103" t="s">
        <v>1201</v>
      </c>
      <c r="B103" s="2" t="str">
        <f>IF(NOT(ISBLANK('2. Work History'!B19)), LOOKUP('2. Work History'!B19,FacilitiesBackend!A4:A316,FacilitiesBackend!O4:O316), "")</f>
        <v/>
      </c>
    </row>
    <row r="104" spans="1:2" x14ac:dyDescent="0.25">
      <c r="A104" t="s">
        <v>1124</v>
      </c>
      <c r="B104" s="2" t="str">
        <f>IF(NOT(ISBLANK('2. Work History'!B8)), LOOKUP('2. Work History'!B8,FacilitiesBackend!A4:A316,FacilitiesBackend!D4:D316), "")</f>
        <v/>
      </c>
    </row>
    <row r="105" spans="1:2" x14ac:dyDescent="0.25">
      <c r="A105" t="s">
        <v>1125</v>
      </c>
      <c r="B105" s="2" t="str">
        <f>IF(NOT(ISBLANK('2. Work History'!B9)), LOOKUP('2. Work History'!B9,FacilitiesBackend!A4:A316,FacilitiesBackend!D4:D316), "")</f>
        <v/>
      </c>
    </row>
    <row r="106" spans="1:2" x14ac:dyDescent="0.25">
      <c r="A106" t="s">
        <v>1126</v>
      </c>
      <c r="B106" s="2" t="str">
        <f>IF(NOT(ISBLANK('2. Work History'!B10)), LOOKUP('2. Work History'!B10,FacilitiesBackend!A4:A316,FacilitiesBackend!D4:D316), "")</f>
        <v/>
      </c>
    </row>
    <row r="107" spans="1:2" x14ac:dyDescent="0.25">
      <c r="A107" t="s">
        <v>1127</v>
      </c>
      <c r="B107" s="2" t="str">
        <f>IF(NOT(ISBLANK('2. Work History'!B11)), LOOKUP('2. Work History'!B11,FacilitiesBackend!A4:A316,FacilitiesBackend!D4:D316), "")</f>
        <v/>
      </c>
    </row>
    <row r="108" spans="1:2" x14ac:dyDescent="0.25">
      <c r="A108" t="s">
        <v>1128</v>
      </c>
      <c r="B108" s="2" t="str">
        <f>IF(NOT(ISBLANK('2. Work History'!B12)), LOOKUP('2. Work History'!B12,FacilitiesBackend!A4:A316,FacilitiesBackend!D4:D316), "")</f>
        <v/>
      </c>
    </row>
    <row r="109" spans="1:2" x14ac:dyDescent="0.25">
      <c r="A109" t="s">
        <v>1129</v>
      </c>
      <c r="B109" s="2" t="str">
        <f>IF(NOT(ISBLANK('2. Work History'!B13)), LOOKUP('2. Work History'!B13,FacilitiesBackend!A4:A316,FacilitiesBackend!D4:D316), "")</f>
        <v/>
      </c>
    </row>
    <row r="110" spans="1:2" x14ac:dyDescent="0.25">
      <c r="A110" t="s">
        <v>1130</v>
      </c>
      <c r="B110" s="2" t="str">
        <f>IF(NOT(ISBLANK('2. Work History'!B14)), LOOKUP('2. Work History'!B14,FacilitiesBackend!A4:A316,FacilitiesBackend!D4:D316), "")</f>
        <v/>
      </c>
    </row>
    <row r="111" spans="1:2" x14ac:dyDescent="0.25">
      <c r="A111" t="s">
        <v>1131</v>
      </c>
      <c r="B111" s="2" t="str">
        <f>IF(NOT(ISBLANK('2. Work History'!B15)), LOOKUP('2. Work History'!B15,FacilitiesBackend!A4:A316,FacilitiesBackend!D4:D316), "")</f>
        <v/>
      </c>
    </row>
    <row r="112" spans="1:2" x14ac:dyDescent="0.25">
      <c r="A112" t="s">
        <v>1132</v>
      </c>
      <c r="B112" s="2" t="str">
        <f>IF(NOT(ISBLANK('2. Work History'!B16)), LOOKUP('2. Work History'!B16,FacilitiesBackend!A4:A316,FacilitiesBackend!D4:D316), "")</f>
        <v/>
      </c>
    </row>
    <row r="113" spans="1:2" x14ac:dyDescent="0.25">
      <c r="A113" t="s">
        <v>1133</v>
      </c>
      <c r="B113" s="2" t="str">
        <f>IF(NOT(ISBLANK('2. Work History'!B17)), LOOKUP('2. Work History'!B17,FacilitiesBackend!A4:A316,FacilitiesBackend!D4:D316), "")</f>
        <v/>
      </c>
    </row>
    <row r="114" spans="1:2" x14ac:dyDescent="0.25">
      <c r="A114" t="s">
        <v>1134</v>
      </c>
      <c r="B114" s="2" t="str">
        <f>IF(NOT(ISBLANK('2. Work History'!B18)), LOOKUP('2. Work History'!B18,FacilitiesBackend!A4:A316,FacilitiesBackend!D4:D316), "")</f>
        <v/>
      </c>
    </row>
    <row r="115" spans="1:2" x14ac:dyDescent="0.25">
      <c r="A115" t="s">
        <v>1135</v>
      </c>
      <c r="B115" s="2" t="str">
        <f>IF(NOT(ISBLANK('2. Work History'!B19)), LOOKUP('2. Work History'!B19,FacilitiesBackend!A4:A316,FacilitiesBackend!D4:D316), "")</f>
        <v/>
      </c>
    </row>
    <row r="116" spans="1:2" x14ac:dyDescent="0.25">
      <c r="A116" t="s">
        <v>1136</v>
      </c>
      <c r="B116" s="14" t="str">
        <f>IF(NOT(ISBLANK('2. Work History'!D8)), TEXT('2. Work History'!D8, "mm/dd/yy"), "")</f>
        <v/>
      </c>
    </row>
    <row r="117" spans="1:2" x14ac:dyDescent="0.25">
      <c r="A117" t="s">
        <v>1137</v>
      </c>
      <c r="B117" s="14" t="str">
        <f>IF(NOT(ISBLANK('2. Work History'!D9)), TEXT('2. Work History'!D9, "mm/dd/yy"), "")</f>
        <v/>
      </c>
    </row>
    <row r="118" spans="1:2" x14ac:dyDescent="0.25">
      <c r="A118" t="s">
        <v>1138</v>
      </c>
      <c r="B118" s="14" t="str">
        <f>IF(NOT(ISBLANK('2. Work History'!D10)), TEXT('2. Work History'!D10, "mm/dd/yy"), "")</f>
        <v/>
      </c>
    </row>
    <row r="119" spans="1:2" x14ac:dyDescent="0.25">
      <c r="A119" t="s">
        <v>1139</v>
      </c>
      <c r="B119" s="14" t="str">
        <f>IF(NOT(ISBLANK('2. Work History'!D11)), TEXT('2. Work History'!D11, "mm/dd/yy"), "")</f>
        <v/>
      </c>
    </row>
    <row r="120" spans="1:2" x14ac:dyDescent="0.25">
      <c r="A120" t="s">
        <v>1140</v>
      </c>
      <c r="B120" s="14" t="str">
        <f>IF(NOT(ISBLANK('2. Work History'!D12)), TEXT('2. Work History'!D12, "mm/dd/yy"), "")</f>
        <v/>
      </c>
    </row>
    <row r="121" spans="1:2" x14ac:dyDescent="0.25">
      <c r="A121" t="s">
        <v>1141</v>
      </c>
      <c r="B121" s="14" t="str">
        <f>IF(NOT(ISBLANK('2. Work History'!D13)), TEXT('2. Work History'!D13, "mm/dd/yy"), "")</f>
        <v/>
      </c>
    </row>
    <row r="122" spans="1:2" x14ac:dyDescent="0.25">
      <c r="A122" t="s">
        <v>1142</v>
      </c>
      <c r="B122" s="14" t="str">
        <f>IF(NOT(ISBLANK('2. Work History'!D14)), TEXT('2. Work History'!D14, "mm/dd/yy"), "")</f>
        <v/>
      </c>
    </row>
    <row r="123" spans="1:2" x14ac:dyDescent="0.25">
      <c r="A123" t="s">
        <v>1143</v>
      </c>
      <c r="B123" s="14" t="str">
        <f>IF(NOT(ISBLANK('2. Work History'!D15)), TEXT('2. Work History'!D15, "mm/dd/yy"), "")</f>
        <v/>
      </c>
    </row>
    <row r="124" spans="1:2" x14ac:dyDescent="0.25">
      <c r="A124" t="s">
        <v>1144</v>
      </c>
      <c r="B124" s="14" t="str">
        <f>IF(NOT(ISBLANK('2. Work History'!D16)), TEXT('2. Work History'!D16, "mm/dd/yy"), "")</f>
        <v/>
      </c>
    </row>
    <row r="125" spans="1:2" x14ac:dyDescent="0.25">
      <c r="A125" t="s">
        <v>1145</v>
      </c>
      <c r="B125" s="14" t="str">
        <f>IF(NOT(ISBLANK('2. Work History'!D17)), TEXT('2. Work History'!D17, "mm/dd/yy"), "")</f>
        <v/>
      </c>
    </row>
    <row r="126" spans="1:2" x14ac:dyDescent="0.25">
      <c r="A126" t="s">
        <v>1146</v>
      </c>
      <c r="B126" s="14" t="str">
        <f>IF(NOT(ISBLANK('2. Work History'!D18)), TEXT('2. Work History'!D18, "mm/dd/yy"), "")</f>
        <v/>
      </c>
    </row>
    <row r="127" spans="1:2" x14ac:dyDescent="0.25">
      <c r="A127" t="s">
        <v>1147</v>
      </c>
      <c r="B127" s="14" t="str">
        <f>IF(NOT(ISBLANK('2. Work History'!D19)), TEXT('2. Work History'!D19, "mm/dd/yy"), "")</f>
        <v/>
      </c>
    </row>
    <row r="128" spans="1:2" x14ac:dyDescent="0.25">
      <c r="A128" t="s">
        <v>1148</v>
      </c>
      <c r="B128" s="15" t="str">
        <f>IF(NOT(ISBLANK('2. Work History'!E8)), TEXT('2. Work History'!E8, "mm/dd/yy"), "")</f>
        <v/>
      </c>
    </row>
    <row r="129" spans="1:2" x14ac:dyDescent="0.25">
      <c r="A129" t="s">
        <v>1149</v>
      </c>
      <c r="B129" s="15" t="str">
        <f>IF(NOT(ISBLANK('2. Work History'!E9)), TEXT('2. Work History'!E9, "mm/dd/yy"), "")</f>
        <v/>
      </c>
    </row>
    <row r="130" spans="1:2" x14ac:dyDescent="0.25">
      <c r="A130" t="s">
        <v>1150</v>
      </c>
      <c r="B130" s="15" t="str">
        <f>IF(NOT(ISBLANK('2. Work History'!E10)), TEXT('2. Work History'!E10, "mm/dd/yy"), "")</f>
        <v/>
      </c>
    </row>
    <row r="131" spans="1:2" x14ac:dyDescent="0.25">
      <c r="A131" t="s">
        <v>1151</v>
      </c>
      <c r="B131" s="15" t="str">
        <f>IF(NOT(ISBLANK('2. Work History'!E11)), TEXT('2. Work History'!E11, "mm/dd/yy"), "")</f>
        <v/>
      </c>
    </row>
    <row r="132" spans="1:2" x14ac:dyDescent="0.25">
      <c r="A132" t="s">
        <v>1152</v>
      </c>
      <c r="B132" s="15" t="str">
        <f>IF(NOT(ISBLANK('2. Work History'!E12)), TEXT('2. Work History'!E12, "mm/dd/yy"), "")</f>
        <v/>
      </c>
    </row>
    <row r="133" spans="1:2" x14ac:dyDescent="0.25">
      <c r="A133" t="s">
        <v>1153</v>
      </c>
      <c r="B133" s="15" t="str">
        <f>IF(NOT(ISBLANK('2. Work History'!E13)), TEXT('2. Work History'!E13, "mm/dd/yy"), "")</f>
        <v/>
      </c>
    </row>
    <row r="134" spans="1:2" x14ac:dyDescent="0.25">
      <c r="A134" t="s">
        <v>1154</v>
      </c>
      <c r="B134" s="15" t="str">
        <f>IF(NOT(ISBLANK('2. Work History'!E14)), TEXT('2. Work History'!E14, "mm/dd/yy"), "")</f>
        <v/>
      </c>
    </row>
    <row r="135" spans="1:2" x14ac:dyDescent="0.25">
      <c r="A135" t="s">
        <v>1155</v>
      </c>
      <c r="B135" s="15" t="str">
        <f>IF(NOT(ISBLANK('2. Work History'!E15)), TEXT('2. Work History'!E15, "mm/dd/yy"), "")</f>
        <v/>
      </c>
    </row>
    <row r="136" spans="1:2" x14ac:dyDescent="0.25">
      <c r="A136" t="s">
        <v>1156</v>
      </c>
      <c r="B136" s="15" t="str">
        <f>IF(NOT(ISBLANK('2. Work History'!E16)), TEXT('2. Work History'!E16, "mm/dd/yy"), "")</f>
        <v/>
      </c>
    </row>
    <row r="137" spans="1:2" x14ac:dyDescent="0.25">
      <c r="A137" t="s">
        <v>1157</v>
      </c>
      <c r="B137" s="15" t="str">
        <f>IF(NOT(ISBLANK('2. Work History'!E17)), TEXT('2. Work History'!E17, "mm/dd/yy"), "")</f>
        <v/>
      </c>
    </row>
    <row r="138" spans="1:2" x14ac:dyDescent="0.25">
      <c r="A138" t="s">
        <v>1158</v>
      </c>
      <c r="B138" s="15" t="str">
        <f>IF(NOT(ISBLANK('2. Work History'!E18)), TEXT('2. Work History'!E18, "mm/dd/yy"), "")</f>
        <v/>
      </c>
    </row>
    <row r="139" spans="1:2" x14ac:dyDescent="0.25">
      <c r="A139" t="s">
        <v>1159</v>
      </c>
      <c r="B139" s="15" t="str">
        <f>IF(NOT(ISBLANK('2. Work History'!E19)), TEXT('2. Work History'!E19, "mm/dd/yy"), "")</f>
        <v/>
      </c>
    </row>
    <row r="140" spans="1:2" x14ac:dyDescent="0.25">
      <c r="A140" t="s">
        <v>1160</v>
      </c>
      <c r="B140" s="14" t="str">
        <f>IF(AND(NOT(ISBLANK('2. Work History'!F8)), NOT('2. Work History'!H8)), TEXT('2. Work History'!F8, "mm/dd/yy"), IF(('2. Work History'!H8), "PRESENT", ""))</f>
        <v/>
      </c>
    </row>
    <row r="141" spans="1:2" x14ac:dyDescent="0.25">
      <c r="A141" t="s">
        <v>1161</v>
      </c>
      <c r="B141" s="14" t="str">
        <f>IF(AND(NOT(ISBLANK('2. Work History'!F9)), NOT('2. Work History'!H9)), TEXT('2. Work History'!F9, "mm/dd/yy"), IF(('2. Work History'!H9), "PRESENT", ""))</f>
        <v/>
      </c>
    </row>
    <row r="142" spans="1:2" x14ac:dyDescent="0.25">
      <c r="A142" t="s">
        <v>1162</v>
      </c>
      <c r="B142" s="14" t="str">
        <f>IF(AND(NOT(ISBLANK('2. Work History'!F10)), NOT('2. Work History'!H10)), TEXT('2. Work History'!F10, "mm/dd/yy"), IF(('2. Work History'!H10), "PRESENT", ""))</f>
        <v/>
      </c>
    </row>
    <row r="143" spans="1:2" x14ac:dyDescent="0.25">
      <c r="A143" t="s">
        <v>1163</v>
      </c>
      <c r="B143" s="14" t="str">
        <f>IF(AND(NOT(ISBLANK('2. Work History'!F11)), NOT('2. Work History'!H11)), TEXT('2. Work History'!F11, "mm/dd/yy"), IF(('2. Work History'!H11), "PRESENT", ""))</f>
        <v/>
      </c>
    </row>
    <row r="144" spans="1:2" x14ac:dyDescent="0.25">
      <c r="A144" t="s">
        <v>1164</v>
      </c>
      <c r="B144" s="14" t="str">
        <f>IF(AND(NOT(ISBLANK('2. Work History'!F12)), NOT('2. Work History'!H12)), TEXT('2. Work History'!F12, "mm/dd/yy"), IF(('2. Work History'!H12), "PRESENT", ""))</f>
        <v/>
      </c>
    </row>
    <row r="145" spans="1:2" x14ac:dyDescent="0.25">
      <c r="A145" t="s">
        <v>1165</v>
      </c>
      <c r="B145" s="14" t="str">
        <f>IF(AND(NOT(ISBLANK('2. Work History'!F13)), NOT('2. Work History'!H13)), TEXT('2. Work History'!F13, "mm/dd/yy"), IF(('2. Work History'!H13), "PRESENT", ""))</f>
        <v/>
      </c>
    </row>
    <row r="146" spans="1:2" x14ac:dyDescent="0.25">
      <c r="A146" t="s">
        <v>1166</v>
      </c>
      <c r="B146" s="14" t="str">
        <f>IF(AND(NOT(ISBLANK('2. Work History'!F14)), NOT('2. Work History'!H14)), TEXT('2. Work History'!F14, "mm/dd/yy"), IF(('2. Work History'!H14), "PRESENT", ""))</f>
        <v/>
      </c>
    </row>
    <row r="147" spans="1:2" x14ac:dyDescent="0.25">
      <c r="A147" t="s">
        <v>1167</v>
      </c>
      <c r="B147" s="14" t="str">
        <f>IF(AND(NOT(ISBLANK('2. Work History'!F15)), NOT('2. Work History'!H15)), TEXT('2. Work History'!F15, "mm/dd/yy"), IF(('2. Work History'!H15), "PRESENT", ""))</f>
        <v/>
      </c>
    </row>
    <row r="148" spans="1:2" x14ac:dyDescent="0.25">
      <c r="A148" t="s">
        <v>1168</v>
      </c>
      <c r="B148" s="14" t="str">
        <f>IF(AND(NOT(ISBLANK('2. Work History'!F16)), NOT('2. Work History'!H16)), TEXT('2. Work History'!F16, "mm/dd/yy"), IF(('2. Work History'!H16), "PRESENT", ""))</f>
        <v/>
      </c>
    </row>
    <row r="149" spans="1:2" x14ac:dyDescent="0.25">
      <c r="A149" t="s">
        <v>1169</v>
      </c>
      <c r="B149" s="14" t="str">
        <f>IF(AND(NOT(ISBLANK('2. Work History'!F17)), NOT('2. Work History'!H17)), TEXT('2. Work History'!F17, "mm/dd/yy"), IF(('2. Work History'!H17), "PRESENT", ""))</f>
        <v/>
      </c>
    </row>
    <row r="150" spans="1:2" x14ac:dyDescent="0.25">
      <c r="A150" t="s">
        <v>1170</v>
      </c>
      <c r="B150" s="14" t="str">
        <f>IF(AND(NOT(ISBLANK('2. Work History'!F18)), NOT('2. Work History'!H18)), TEXT('2. Work History'!F18, "mm/dd/yy"), IF(('2. Work History'!H18), "PRESENT", ""))</f>
        <v/>
      </c>
    </row>
    <row r="151" spans="1:2" x14ac:dyDescent="0.25">
      <c r="A151" t="s">
        <v>1171</v>
      </c>
      <c r="B151" s="14" t="str">
        <f>IF(AND(NOT(ISBLANK('2. Work History'!F19)), NOT('2. Work History'!H19)), TEXT('2. Work History'!F19, "mm/dd/yy"), IF(('2. Work History'!H19), "PRESENT", ""))</f>
        <v/>
      </c>
    </row>
    <row r="152" spans="1:2" x14ac:dyDescent="0.25">
      <c r="A152" t="s">
        <v>1172</v>
      </c>
      <c r="B152" s="2" t="str">
        <f ca="1">IF(AND(NOT(ISBLANK('2. Work History'!E8)), NOT(ISBLANK('2. Work History'!F8)), NOT('2. Work History'!H8)), DATEDIF('2. Work History'!E8,'2. Work History'!F8, "m"), IF(AND(NOT(ISBLANK('2. Work History'!E8)), ('2. Work History'!H8)), DATEDIF('2. Work History'!E8,TODAY(), "m"),""))</f>
        <v/>
      </c>
    </row>
    <row r="153" spans="1:2" x14ac:dyDescent="0.25">
      <c r="A153" t="s">
        <v>1173</v>
      </c>
      <c r="B153" s="2" t="str">
        <f ca="1">IF(AND(NOT(ISBLANK('2. Work History'!E9)), NOT(ISBLANK('2. Work History'!F9)), NOT('2. Work History'!H9)), DATEDIF('2. Work History'!E9,'2. Work History'!F9, "m"), IF(AND(NOT(ISBLANK('2. Work History'!E9)), ('2. Work History'!H9)), DATEDIF('2. Work History'!E9,TODAY(), "m"),""))</f>
        <v/>
      </c>
    </row>
    <row r="154" spans="1:2" x14ac:dyDescent="0.25">
      <c r="A154" t="s">
        <v>1174</v>
      </c>
      <c r="B154" s="2" t="str">
        <f ca="1">IF(AND(NOT(ISBLANK('2. Work History'!E10)), NOT(ISBLANK('2. Work History'!F10)), NOT('2. Work History'!H10)), DATEDIF('2. Work History'!E10,'2. Work History'!F10, "m"), IF(AND(NOT(ISBLANK('2. Work History'!E10)), ('2. Work History'!H10)), DATEDIF('2. Work History'!E10,TODAY(), "m"),""))</f>
        <v/>
      </c>
    </row>
    <row r="155" spans="1:2" x14ac:dyDescent="0.25">
      <c r="A155" t="s">
        <v>1175</v>
      </c>
      <c r="B155" s="2" t="str">
        <f ca="1">IF(AND(NOT(ISBLANK('2. Work History'!E11)), NOT(ISBLANK('2. Work History'!F11)), NOT('2. Work History'!H11)), DATEDIF('2. Work History'!E11,'2. Work History'!F11, "m"), IF(AND(NOT(ISBLANK('2. Work History'!E11)), ('2. Work History'!H11)), DATEDIF('2. Work History'!E11,TODAY(), "m"),""))</f>
        <v/>
      </c>
    </row>
    <row r="156" spans="1:2" x14ac:dyDescent="0.25">
      <c r="A156" t="s">
        <v>1176</v>
      </c>
      <c r="B156" s="2" t="str">
        <f ca="1">IF(AND(NOT(ISBLANK('2. Work History'!E12)), NOT(ISBLANK('2. Work History'!F12)), NOT('2. Work History'!H12)), DATEDIF('2. Work History'!E12,'2. Work History'!F12, "m"), IF(AND(NOT(ISBLANK('2. Work History'!E12)), ('2. Work History'!H12)), DATEDIF('2. Work History'!E12,TODAY(), "m"),""))</f>
        <v/>
      </c>
    </row>
    <row r="157" spans="1:2" x14ac:dyDescent="0.25">
      <c r="A157" t="s">
        <v>1177</v>
      </c>
      <c r="B157" s="2" t="str">
        <f ca="1">IF(AND(NOT(ISBLANK('2. Work History'!E13)), NOT(ISBLANK('2. Work History'!F13)), NOT('2. Work History'!H13)), DATEDIF('2. Work History'!E13,'2. Work History'!F13, "m"), IF(AND(NOT(ISBLANK('2. Work History'!E13)), ('2. Work History'!H13)), DATEDIF('2. Work History'!E13,TODAY(), "m"),""))</f>
        <v/>
      </c>
    </row>
    <row r="158" spans="1:2" x14ac:dyDescent="0.25">
      <c r="A158" t="s">
        <v>1178</v>
      </c>
      <c r="B158" s="2" t="str">
        <f ca="1">IF(AND(NOT(ISBLANK('2. Work History'!E14)), NOT(ISBLANK('2. Work History'!F14)), NOT('2. Work History'!H14)), DATEDIF('2. Work History'!E14,'2. Work History'!F14, "m"), IF(AND(NOT(ISBLANK('2. Work History'!E14)), ('2. Work History'!H14)), DATEDIF('2. Work History'!E14,TODAY(), "m"),""))</f>
        <v/>
      </c>
    </row>
    <row r="159" spans="1:2" x14ac:dyDescent="0.25">
      <c r="A159" t="s">
        <v>1179</v>
      </c>
      <c r="B159" s="2" t="str">
        <f ca="1">IF(AND(NOT(ISBLANK('2. Work History'!E15)), NOT(ISBLANK('2. Work History'!F15)), NOT('2. Work History'!H15)), DATEDIF('2. Work History'!E15,'2. Work History'!F15, "m"), IF(AND(NOT(ISBLANK('2. Work History'!E15)), ('2. Work History'!H15)), DATEDIF('2. Work History'!E15,TODAY(), "m"),""))</f>
        <v/>
      </c>
    </row>
    <row r="160" spans="1:2" x14ac:dyDescent="0.25">
      <c r="A160" t="s">
        <v>1180</v>
      </c>
      <c r="B160" s="2" t="str">
        <f ca="1">IF(AND(NOT(ISBLANK('2. Work History'!E16)), NOT(ISBLANK('2. Work History'!F16)), NOT('2. Work History'!H16)), DATEDIF('2. Work History'!E16,'2. Work History'!F16, "m"), IF(AND(NOT(ISBLANK('2. Work History'!E16)), ('2. Work History'!H16)), DATEDIF('2. Work History'!E16,TODAY(), "m"),""))</f>
        <v/>
      </c>
    </row>
    <row r="161" spans="1:2" x14ac:dyDescent="0.25">
      <c r="A161" t="s">
        <v>1181</v>
      </c>
      <c r="B161" s="2" t="str">
        <f ca="1">IF(AND(NOT(ISBLANK('2. Work History'!E17)), NOT(ISBLANK('2. Work History'!F17)), NOT('2. Work History'!H17)), DATEDIF('2. Work History'!E17,'2. Work History'!F17, "m"), IF(AND(NOT(ISBLANK('2. Work History'!E17)), ('2. Work History'!H17)), DATEDIF('2. Work History'!E17,TODAY(), "m"),""))</f>
        <v/>
      </c>
    </row>
    <row r="162" spans="1:2" x14ac:dyDescent="0.25">
      <c r="A162" t="s">
        <v>1182</v>
      </c>
      <c r="B162" s="2" t="str">
        <f ca="1">IF(AND(NOT(ISBLANK('2. Work History'!E18)), NOT(ISBLANK('2. Work History'!F18)), NOT('2. Work History'!H18)), DATEDIF('2. Work History'!E18,'2. Work History'!F18, "m"), IF(AND(NOT(ISBLANK('2. Work History'!E18)), ('2. Work History'!H18)), DATEDIF('2. Work History'!E18,TODAY(), "m"),""))</f>
        <v/>
      </c>
    </row>
    <row r="163" spans="1:2" x14ac:dyDescent="0.25">
      <c r="A163" t="s">
        <v>1183</v>
      </c>
      <c r="B163" s="2" t="str">
        <f ca="1">IF(AND(NOT(ISBLANK('2. Work History'!E19)), NOT(ISBLANK('2. Work History'!F19)), NOT('2. Work History'!H19)), DATEDIF('2. Work History'!E19,'2. Work History'!F19, "m"), IF(AND(NOT(ISBLANK('2. Work History'!E19)), ('2. Work History'!H19)), DATEDIF('2. Work History'!E19,TODAY(), "m"),""))</f>
        <v/>
      </c>
    </row>
  </sheetData>
  <sheetProtection sheet="1" objects="1" scenarios="1" selectLockedCells="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6763-A908-4DDD-A0DA-53822399C9FA}">
  <dimension ref="A1:O13"/>
  <sheetViews>
    <sheetView workbookViewId="0">
      <selection activeCell="B7" sqref="B7"/>
    </sheetView>
  </sheetViews>
  <sheetFormatPr defaultRowHeight="15" x14ac:dyDescent="0.25"/>
  <cols>
    <col min="1" max="1" width="25.7109375" customWidth="1"/>
    <col min="2" max="2" width="16.7109375" customWidth="1"/>
    <col min="12" max="12" width="19" customWidth="1"/>
    <col min="13" max="13" width="10.28515625" customWidth="1"/>
    <col min="14" max="14" width="32.28515625" customWidth="1"/>
    <col min="15" max="15" width="34.28515625" customWidth="1"/>
  </cols>
  <sheetData>
    <row r="1" spans="1:15" x14ac:dyDescent="0.25">
      <c r="A1" t="s">
        <v>1203</v>
      </c>
      <c r="B1" t="b">
        <f>NOT(ISBLANK('1. Personal Information'!G23))</f>
        <v>0</v>
      </c>
      <c r="L1" t="s">
        <v>1223</v>
      </c>
      <c r="M1" t="s">
        <v>1224</v>
      </c>
      <c r="N1" t="s">
        <v>1225</v>
      </c>
      <c r="O1" t="s">
        <v>1232</v>
      </c>
    </row>
    <row r="2" spans="1:15" x14ac:dyDescent="0.25">
      <c r="A2" t="s">
        <v>1204</v>
      </c>
      <c r="B2" t="b">
        <f>NOT(ISBLANK('1. Personal Information'!G24))</f>
        <v>0</v>
      </c>
      <c r="G2" t="s">
        <v>744</v>
      </c>
      <c r="H2" t="s">
        <v>728</v>
      </c>
      <c r="L2" t="s">
        <v>33</v>
      </c>
      <c r="M2" t="s">
        <v>1226</v>
      </c>
      <c r="N2" t="s">
        <v>1227</v>
      </c>
      <c r="O2" t="s">
        <v>1228</v>
      </c>
    </row>
    <row r="3" spans="1:15" x14ac:dyDescent="0.25">
      <c r="A3" t="s">
        <v>1205</v>
      </c>
      <c r="B3" t="b">
        <f>NOT(ISBLANK('1. Personal Information'!G25))</f>
        <v>0</v>
      </c>
      <c r="L3" t="s">
        <v>21</v>
      </c>
      <c r="M3" t="s">
        <v>1229</v>
      </c>
      <c r="N3" t="s">
        <v>1230</v>
      </c>
      <c r="O3" t="s">
        <v>1231</v>
      </c>
    </row>
    <row r="4" spans="1:15" x14ac:dyDescent="0.25">
      <c r="A4" t="s">
        <v>1206</v>
      </c>
      <c r="B4" t="b">
        <f>NOT(ISBLANK('1. Personal Information'!G26))</f>
        <v>0</v>
      </c>
      <c r="G4" t="s">
        <v>745</v>
      </c>
      <c r="H4" t="s">
        <v>729</v>
      </c>
      <c r="L4" t="s">
        <v>1233</v>
      </c>
      <c r="M4" t="s">
        <v>1234</v>
      </c>
      <c r="N4" t="s">
        <v>1235</v>
      </c>
      <c r="O4" t="s">
        <v>1236</v>
      </c>
    </row>
    <row r="5" spans="1:15" x14ac:dyDescent="0.25">
      <c r="A5" t="s">
        <v>1207</v>
      </c>
      <c r="B5" t="b">
        <f>NOT(ISBLANK('1. Personal Information'!G27))</f>
        <v>0</v>
      </c>
      <c r="G5" t="s">
        <v>1184</v>
      </c>
      <c r="H5" t="s">
        <v>730</v>
      </c>
      <c r="L5" t="s">
        <v>1237</v>
      </c>
      <c r="M5" t="s">
        <v>1238</v>
      </c>
      <c r="N5" t="s">
        <v>1239</v>
      </c>
      <c r="O5" t="s">
        <v>1240</v>
      </c>
    </row>
    <row r="6" spans="1:15" x14ac:dyDescent="0.25">
      <c r="G6" t="s">
        <v>746</v>
      </c>
      <c r="H6" t="s">
        <v>731</v>
      </c>
      <c r="L6" t="s">
        <v>1241</v>
      </c>
      <c r="M6" t="s">
        <v>1242</v>
      </c>
      <c r="N6" t="s">
        <v>1243</v>
      </c>
      <c r="O6" t="s">
        <v>1244</v>
      </c>
    </row>
    <row r="7" spans="1:15" x14ac:dyDescent="0.25">
      <c r="A7" t="s">
        <v>820</v>
      </c>
      <c r="B7" s="13">
        <f>('1. Personal Information'!C13)</f>
        <v>0</v>
      </c>
      <c r="G7" t="s">
        <v>747</v>
      </c>
      <c r="H7" t="s">
        <v>732</v>
      </c>
      <c r="L7" t="s">
        <v>1245</v>
      </c>
      <c r="M7" t="s">
        <v>1246</v>
      </c>
      <c r="N7" t="s">
        <v>1247</v>
      </c>
      <c r="O7" t="s">
        <v>1248</v>
      </c>
    </row>
    <row r="8" spans="1:15" x14ac:dyDescent="0.25">
      <c r="A8" t="s">
        <v>814</v>
      </c>
      <c r="B8" t="e">
        <f>LOOKUP(B7,FacilitiesBackend!A4:A316,FacilitiesBackend!B4:B316)</f>
        <v>#N/A</v>
      </c>
      <c r="G8" t="s">
        <v>1262</v>
      </c>
      <c r="H8" t="s">
        <v>733</v>
      </c>
      <c r="L8" t="s">
        <v>1249</v>
      </c>
      <c r="M8" t="s">
        <v>1250</v>
      </c>
      <c r="N8" t="s">
        <v>1251</v>
      </c>
      <c r="O8" t="s">
        <v>1252</v>
      </c>
    </row>
    <row r="9" spans="1:15" x14ac:dyDescent="0.25">
      <c r="A9" t="s">
        <v>815</v>
      </c>
      <c r="B9" t="e">
        <f>LOOKUP(B7,FacilitiesBackend!A4:A316,FacilitiesBackend!F4:F316)</f>
        <v>#N/A</v>
      </c>
      <c r="G9" t="s">
        <v>1263</v>
      </c>
      <c r="H9" t="s">
        <v>734</v>
      </c>
      <c r="L9" t="s">
        <v>1253</v>
      </c>
      <c r="M9" t="s">
        <v>1254</v>
      </c>
      <c r="N9" t="s">
        <v>1255</v>
      </c>
      <c r="O9" t="s">
        <v>1256</v>
      </c>
    </row>
    <row r="10" spans="1:15" x14ac:dyDescent="0.25">
      <c r="A10" t="s">
        <v>816</v>
      </c>
      <c r="B10" t="e">
        <f>LOOKUP(B7,FacilitiesBackend!A4:A316,FacilitiesBackend!G4:G316)</f>
        <v>#N/A</v>
      </c>
      <c r="G10" t="s">
        <v>1264</v>
      </c>
      <c r="H10" t="s">
        <v>735</v>
      </c>
    </row>
    <row r="11" spans="1:15" x14ac:dyDescent="0.25">
      <c r="A11" t="s">
        <v>817</v>
      </c>
      <c r="B11" t="e">
        <f>LOOKUP(B7,FacilitiesBackend!A4:A316,FacilitiesBackend!P4:P316)</f>
        <v>#N/A</v>
      </c>
      <c r="H11" t="s">
        <v>736</v>
      </c>
    </row>
    <row r="12" spans="1:15" x14ac:dyDescent="0.25">
      <c r="A12" t="s">
        <v>818</v>
      </c>
      <c r="B12" t="e">
        <f>LOOKUP(B7,FacilitiesBackend!A4:A316,FacilitiesBackend!N4:N316)</f>
        <v>#N/A</v>
      </c>
      <c r="H12" t="s">
        <v>737</v>
      </c>
    </row>
    <row r="13" spans="1:15" x14ac:dyDescent="0.25">
      <c r="H13" t="s">
        <v>738</v>
      </c>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 Personal Information</vt:lpstr>
      <vt:lpstr>2. Work History</vt:lpstr>
      <vt:lpstr>FacilitiesPublic</vt:lpstr>
      <vt:lpstr>FacilitiesBackend</vt:lpstr>
      <vt:lpstr>PDFKeys1</vt:lpstr>
      <vt:lpstr>PDFKeys2</vt:lpstr>
      <vt:lpstr>PDFKeys3</vt:lpstr>
      <vt:lpstr>PDFKeys4</vt:lpstr>
      <vt:lpstr>PDFKeys5</vt:lpstr>
      <vt:lpstr>Backend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cp:lastModifiedBy>
  <dcterms:created xsi:type="dcterms:W3CDTF">2022-01-12T01:52:41Z</dcterms:created>
  <dcterms:modified xsi:type="dcterms:W3CDTF">2022-02-16T23:48:32Z</dcterms:modified>
</cp:coreProperties>
</file>