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D:\SA\Project\B4W-19-01-CO-H2O\Analysis\data\misc\"/>
    </mc:Choice>
  </mc:AlternateContent>
  <xr:revisionPtr revIDLastSave="0" documentId="13_ncr:1_{FE73BEBD-753A-45A7-8985-F9C55649A14D}" xr6:coauthVersionLast="45" xr6:coauthVersionMax="45" xr10:uidLastSave="{00000000-0000-0000-0000-000000000000}"/>
  <bookViews>
    <workbookView xWindow="2415" yWindow="2790" windowWidth="23715" windowHeight="15435" activeTab="2" xr2:uid="{83254AC1-D66D-4A34-9EAE-ADBB68DEA4C0}"/>
  </bookViews>
  <sheets>
    <sheet name="Statewide Participation" sheetId="5" r:id="rId1"/>
    <sheet name="Basin Participation" sheetId="6" r:id="rId2"/>
    <sheet name="StateWide Worksheet" sheetId="2" r:id="rId3"/>
    <sheet name="Sheet4" sheetId="7" r:id="rId4"/>
    <sheet name="act - output" sheetId="1" r:id="rId5"/>
    <sheet name="basin - output" sheetId="4" r:id="rId6"/>
    <sheet name="Sheet1" sheetId="8" r:id="rId7"/>
    <sheet name="Sheet3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" l="1"/>
  <c r="F4" i="2" s="1"/>
  <c r="G21" i="1"/>
  <c r="F5" i="2" s="1"/>
  <c r="G22" i="1"/>
  <c r="F6" i="2" s="1"/>
  <c r="G23" i="1"/>
  <c r="F7" i="2" s="1"/>
  <c r="G24" i="1"/>
  <c r="F8" i="2" s="1"/>
  <c r="G25" i="1"/>
  <c r="F9" i="2" s="1"/>
  <c r="G26" i="1"/>
  <c r="F10" i="2" s="1"/>
  <c r="G27" i="1"/>
  <c r="F11" i="2" s="1"/>
  <c r="G19" i="1"/>
  <c r="F3" i="2" s="1"/>
  <c r="E4" i="2" l="1"/>
  <c r="E5" i="2"/>
  <c r="E6" i="2"/>
  <c r="E7" i="2"/>
  <c r="E8" i="2"/>
  <c r="E9" i="2"/>
  <c r="E10" i="2"/>
  <c r="E11" i="2"/>
  <c r="E3" i="2"/>
  <c r="D4" i="2"/>
  <c r="D5" i="2"/>
  <c r="D6" i="2"/>
  <c r="D7" i="2"/>
  <c r="D8" i="2"/>
  <c r="D9" i="2"/>
  <c r="D10" i="2"/>
  <c r="D11" i="2"/>
  <c r="D3" i="2"/>
  <c r="C4" i="2"/>
  <c r="I4" i="2" s="1"/>
  <c r="C5" i="2"/>
  <c r="C6" i="2"/>
  <c r="C7" i="2"/>
  <c r="C8" i="2"/>
  <c r="I8" i="2" s="1"/>
  <c r="C9" i="2"/>
  <c r="C10" i="2"/>
  <c r="C11" i="2"/>
  <c r="C3" i="2"/>
  <c r="I3" i="2" s="1"/>
  <c r="J4" i="2" l="1"/>
  <c r="D5" i="5"/>
  <c r="C5" i="5"/>
  <c r="J8" i="2"/>
  <c r="D9" i="5"/>
  <c r="C9" i="5"/>
  <c r="I7" i="2"/>
  <c r="J7" i="2" s="1"/>
  <c r="J3" i="2"/>
  <c r="D4" i="5"/>
  <c r="C4" i="5"/>
  <c r="I11" i="2"/>
  <c r="J11" i="2" s="1"/>
  <c r="I10" i="2"/>
  <c r="I6" i="2"/>
  <c r="I9" i="2"/>
  <c r="I5" i="2"/>
  <c r="E4" i="5" l="1"/>
  <c r="K3" i="2"/>
  <c r="K8" i="2"/>
  <c r="E9" i="5"/>
  <c r="J6" i="2"/>
  <c r="C7" i="5"/>
  <c r="D7" i="5"/>
  <c r="D12" i="5"/>
  <c r="C12" i="5"/>
  <c r="D8" i="5"/>
  <c r="C8" i="5"/>
  <c r="J9" i="2"/>
  <c r="C10" i="5"/>
  <c r="D10" i="5"/>
  <c r="J10" i="2"/>
  <c r="C11" i="5"/>
  <c r="D11" i="5"/>
  <c r="C5" i="6"/>
  <c r="G5" i="6"/>
  <c r="K5" i="6"/>
  <c r="F5" i="6"/>
  <c r="D5" i="6"/>
  <c r="H5" i="6"/>
  <c r="J5" i="6"/>
  <c r="E5" i="6"/>
  <c r="I5" i="6"/>
  <c r="K11" i="2"/>
  <c r="E12" i="5"/>
  <c r="J5" i="2"/>
  <c r="C6" i="5"/>
  <c r="D6" i="5"/>
  <c r="K7" i="2"/>
  <c r="E8" i="5"/>
  <c r="J4" i="6"/>
  <c r="F4" i="6"/>
  <c r="C4" i="6"/>
  <c r="E4" i="6"/>
  <c r="K4" i="6"/>
  <c r="G4" i="6"/>
  <c r="I4" i="6"/>
  <c r="D4" i="6"/>
  <c r="H4" i="6"/>
  <c r="C9" i="6"/>
  <c r="G9" i="6"/>
  <c r="K9" i="6"/>
  <c r="F9" i="6"/>
  <c r="D9" i="6"/>
  <c r="H9" i="6"/>
  <c r="J9" i="6"/>
  <c r="E9" i="6"/>
  <c r="I9" i="6"/>
  <c r="K4" i="2"/>
  <c r="E5" i="5"/>
  <c r="J21" i="6" l="1"/>
  <c r="K21" i="6"/>
  <c r="H16" i="6"/>
  <c r="D12" i="6"/>
  <c r="H12" i="6"/>
  <c r="C12" i="6"/>
  <c r="E12" i="6"/>
  <c r="I12" i="6"/>
  <c r="G12" i="6"/>
  <c r="F12" i="6"/>
  <c r="J12" i="6"/>
  <c r="K12" i="6"/>
  <c r="H21" i="6"/>
  <c r="G21" i="6"/>
  <c r="D16" i="6"/>
  <c r="E16" i="6"/>
  <c r="I17" i="6"/>
  <c r="D17" i="6"/>
  <c r="C17" i="6"/>
  <c r="K10" i="2"/>
  <c r="E11" i="5"/>
  <c r="E7" i="6"/>
  <c r="I7" i="6"/>
  <c r="F7" i="6"/>
  <c r="J7" i="6"/>
  <c r="D7" i="6"/>
  <c r="C7" i="6"/>
  <c r="G7" i="6"/>
  <c r="K7" i="6"/>
  <c r="H7" i="6"/>
  <c r="K16" i="6"/>
  <c r="J16" i="6"/>
  <c r="F6" i="6"/>
  <c r="J6" i="6"/>
  <c r="I6" i="6"/>
  <c r="C6" i="6"/>
  <c r="G6" i="6"/>
  <c r="K6" i="6"/>
  <c r="D6" i="6"/>
  <c r="H6" i="6"/>
  <c r="E6" i="6"/>
  <c r="H17" i="6"/>
  <c r="N21" i="6"/>
  <c r="N33" i="6" s="1"/>
  <c r="F9" i="5"/>
  <c r="G33" i="6" s="1"/>
  <c r="I21" i="6"/>
  <c r="D21" i="6"/>
  <c r="C21" i="6"/>
  <c r="I16" i="6"/>
  <c r="C16" i="6"/>
  <c r="N20" i="6"/>
  <c r="N32" i="6" s="1"/>
  <c r="F8" i="5"/>
  <c r="K5" i="2"/>
  <c r="E6" i="5"/>
  <c r="E17" i="6"/>
  <c r="F17" i="6"/>
  <c r="F10" i="6"/>
  <c r="J10" i="6"/>
  <c r="I10" i="6"/>
  <c r="C10" i="6"/>
  <c r="G10" i="6"/>
  <c r="K10" i="6"/>
  <c r="D10" i="6"/>
  <c r="H10" i="6"/>
  <c r="E10" i="6"/>
  <c r="D8" i="6"/>
  <c r="H8" i="6"/>
  <c r="C8" i="6"/>
  <c r="E8" i="6"/>
  <c r="I8" i="6"/>
  <c r="G8" i="6"/>
  <c r="F8" i="6"/>
  <c r="J8" i="6"/>
  <c r="K8" i="6"/>
  <c r="N17" i="6"/>
  <c r="N29" i="6" s="1"/>
  <c r="F5" i="5"/>
  <c r="I29" i="6" s="1"/>
  <c r="G17" i="6"/>
  <c r="G29" i="6"/>
  <c r="K9" i="2"/>
  <c r="E10" i="5"/>
  <c r="E21" i="6"/>
  <c r="E33" i="6"/>
  <c r="F21" i="6"/>
  <c r="G16" i="6"/>
  <c r="F16" i="6"/>
  <c r="N24" i="6"/>
  <c r="N36" i="6" s="1"/>
  <c r="F12" i="5"/>
  <c r="J17" i="6"/>
  <c r="J29" i="6"/>
  <c r="K17" i="6"/>
  <c r="K29" i="6"/>
  <c r="E11" i="6"/>
  <c r="I11" i="6"/>
  <c r="F11" i="6"/>
  <c r="J11" i="6"/>
  <c r="D11" i="6"/>
  <c r="C11" i="6"/>
  <c r="G11" i="6"/>
  <c r="K11" i="6"/>
  <c r="H11" i="6"/>
  <c r="K6" i="2"/>
  <c r="E7" i="5"/>
  <c r="N16" i="6"/>
  <c r="N28" i="6" s="1"/>
  <c r="F4" i="5"/>
  <c r="F28" i="6" s="1"/>
  <c r="C23" i="6" l="1"/>
  <c r="C22" i="6"/>
  <c r="J18" i="6"/>
  <c r="D28" i="6"/>
  <c r="J24" i="6"/>
  <c r="J36" i="6"/>
  <c r="K33" i="6"/>
  <c r="H23" i="6"/>
  <c r="D23" i="6"/>
  <c r="E23" i="6"/>
  <c r="G28" i="6"/>
  <c r="K20" i="6"/>
  <c r="K32" i="6"/>
  <c r="I20" i="6"/>
  <c r="I32" i="6"/>
  <c r="D20" i="6"/>
  <c r="D32" i="6"/>
  <c r="D22" i="6"/>
  <c r="I22" i="6"/>
  <c r="F29" i="6"/>
  <c r="N18" i="6"/>
  <c r="N30" i="6" s="1"/>
  <c r="F6" i="5"/>
  <c r="J30" i="6" s="1"/>
  <c r="E18" i="6"/>
  <c r="G18" i="6"/>
  <c r="F18" i="6"/>
  <c r="G19" i="6"/>
  <c r="F19" i="6"/>
  <c r="N23" i="6"/>
  <c r="N35" i="6" s="1"/>
  <c r="F11" i="5"/>
  <c r="H35" i="6" s="1"/>
  <c r="D29" i="6"/>
  <c r="H33" i="6"/>
  <c r="F24" i="6"/>
  <c r="F36" i="6"/>
  <c r="C24" i="6"/>
  <c r="C36" i="6"/>
  <c r="I23" i="6"/>
  <c r="G20" i="6"/>
  <c r="G32" i="6"/>
  <c r="I28" i="6"/>
  <c r="J28" i="6"/>
  <c r="J19" i="6"/>
  <c r="M17" i="6"/>
  <c r="O17" i="6" s="1"/>
  <c r="K23" i="6"/>
  <c r="J23" i="6"/>
  <c r="J35" i="6"/>
  <c r="F33" i="6"/>
  <c r="N22" i="6"/>
  <c r="N34" i="6" s="1"/>
  <c r="F10" i="5"/>
  <c r="I34" i="6" s="1"/>
  <c r="J20" i="6"/>
  <c r="J32" i="6"/>
  <c r="E20" i="6"/>
  <c r="E32" i="6"/>
  <c r="K22" i="6"/>
  <c r="K34" i="6"/>
  <c r="J22" i="6"/>
  <c r="J34" i="6"/>
  <c r="C28" i="6"/>
  <c r="C33" i="6"/>
  <c r="I33" i="6"/>
  <c r="H18" i="6"/>
  <c r="H30" i="6"/>
  <c r="C18" i="6"/>
  <c r="K28" i="6"/>
  <c r="C19" i="6"/>
  <c r="I19" i="6"/>
  <c r="E28" i="6"/>
  <c r="G24" i="6"/>
  <c r="G36" i="6"/>
  <c r="H24" i="6"/>
  <c r="H36" i="6"/>
  <c r="H28" i="6"/>
  <c r="J33" i="6"/>
  <c r="H20" i="6"/>
  <c r="H32" i="6"/>
  <c r="H22" i="6"/>
  <c r="H34" i="6"/>
  <c r="D33" i="6"/>
  <c r="K18" i="6"/>
  <c r="K30" i="6"/>
  <c r="K19" i="6"/>
  <c r="E24" i="6"/>
  <c r="E36" i="6"/>
  <c r="N19" i="6"/>
  <c r="N31" i="6" s="1"/>
  <c r="F7" i="5"/>
  <c r="G31" i="6" s="1"/>
  <c r="G23" i="6"/>
  <c r="F23" i="6"/>
  <c r="F35" i="6"/>
  <c r="F20" i="6"/>
  <c r="F32" i="6"/>
  <c r="C20" i="6"/>
  <c r="C32" i="6"/>
  <c r="E22" i="6"/>
  <c r="E34" i="6"/>
  <c r="G22" i="6"/>
  <c r="G34" i="6"/>
  <c r="F22" i="6"/>
  <c r="F34" i="6"/>
  <c r="E29" i="6"/>
  <c r="M16" i="6"/>
  <c r="O16" i="6" s="1"/>
  <c r="M21" i="6"/>
  <c r="O21" i="6" s="1"/>
  <c r="H29" i="6"/>
  <c r="D18" i="6"/>
  <c r="D30" i="6"/>
  <c r="I18" i="6"/>
  <c r="H19" i="6"/>
  <c r="D19" i="6"/>
  <c r="E19" i="6"/>
  <c r="C29" i="6"/>
  <c r="K24" i="6"/>
  <c r="K36" i="6"/>
  <c r="I24" i="6"/>
  <c r="I36" i="6"/>
  <c r="D24" i="6"/>
  <c r="D36" i="6"/>
  <c r="M33" i="6" l="1"/>
  <c r="O33" i="6" s="1"/>
  <c r="H31" i="6"/>
  <c r="K35" i="6"/>
  <c r="E31" i="6"/>
  <c r="I35" i="6"/>
  <c r="F31" i="6"/>
  <c r="K31" i="6"/>
  <c r="J31" i="6"/>
  <c r="G30" i="6"/>
  <c r="D31" i="6"/>
  <c r="I30" i="6"/>
  <c r="G35" i="6"/>
  <c r="I31" i="6"/>
  <c r="C30" i="6"/>
  <c r="C34" i="6"/>
  <c r="M34" i="6" s="1"/>
  <c r="O34" i="6" s="1"/>
  <c r="F30" i="6"/>
  <c r="E30" i="6"/>
  <c r="D34" i="6"/>
  <c r="D35" i="6"/>
  <c r="M22" i="6"/>
  <c r="O22" i="6" s="1"/>
  <c r="M32" i="6"/>
  <c r="O32" i="6" s="1"/>
  <c r="C31" i="6"/>
  <c r="M18" i="6"/>
  <c r="O18" i="6" s="1"/>
  <c r="M36" i="6"/>
  <c r="O36" i="6" s="1"/>
  <c r="M29" i="6"/>
  <c r="O29" i="6" s="1"/>
  <c r="M28" i="6"/>
  <c r="O28" i="6" s="1"/>
  <c r="C35" i="6"/>
  <c r="M20" i="6"/>
  <c r="O20" i="6" s="1"/>
  <c r="M19" i="6"/>
  <c r="O19" i="6" s="1"/>
  <c r="M24" i="6"/>
  <c r="O24" i="6" s="1"/>
  <c r="E35" i="6"/>
  <c r="M23" i="6"/>
  <c r="O23" i="6" s="1"/>
  <c r="M31" i="6" l="1"/>
  <c r="O31" i="6" s="1"/>
  <c r="M30" i="6"/>
  <c r="O30" i="6" s="1"/>
  <c r="M35" i="6"/>
  <c r="O35" i="6" s="1"/>
</calcChain>
</file>

<file path=xl/sharedStrings.xml><?xml version="1.0" encoding="utf-8"?>
<sst xmlns="http://schemas.openxmlformats.org/spreadsheetml/2006/main" count="700" uniqueCount="126">
  <si>
    <t>Activity - Statewide</t>
  </si>
  <si>
    <t/>
  </si>
  <si>
    <t>participant</t>
  </si>
  <si>
    <t>days</t>
  </si>
  <si>
    <t>water_participant</t>
  </si>
  <si>
    <t>days_water</t>
  </si>
  <si>
    <t>waterShare</t>
  </si>
  <si>
    <t>Unweighted Sum</t>
  </si>
  <si>
    <t>Sum</t>
  </si>
  <si>
    <t>Mean</t>
  </si>
  <si>
    <t>Unweighted Valid N</t>
  </si>
  <si>
    <t>Valid N</t>
  </si>
  <si>
    <t>act</t>
  </si>
  <si>
    <t>bike</t>
  </si>
  <si>
    <t>camp</t>
  </si>
  <si>
    <t>fish</t>
  </si>
  <si>
    <t>hunt</t>
  </si>
  <si>
    <t>picni</t>
  </si>
  <si>
    <t>snow</t>
  </si>
  <si>
    <t>trail</t>
  </si>
  <si>
    <t>water</t>
  </si>
  <si>
    <t>wildl</t>
  </si>
  <si>
    <t>Unweighted Count</t>
  </si>
  <si>
    <t>Trail Sports (running 3+ miles on paved/unpaved trail, day-hiking, backpacking, climbing ice or rock, mountaineering, horseback riding)</t>
  </si>
  <si>
    <t>[ ] Team competitive sports (softball/baseball, volleyball, soccer, ultimate frisbee)</t>
  </si>
  <si>
    <t>[ ] Off-roading with ATVs, 4x4 trucks</t>
  </si>
  <si>
    <t>[ ] Individual competitive sports (golf, tennis)</t>
  </si>
  <si>
    <t>[ ] Motorcycling (on-road, off-road)</t>
  </si>
  <si>
    <t>[ ] Playground activities</t>
  </si>
  <si>
    <t>[ ] I didn't participate in any of these activities</t>
  </si>
  <si>
    <t>Bicycling or skateboarding (on paved road or off-road)</t>
  </si>
  <si>
    <t>Camping (RV at campsite, tent campsite, or at a rustic lodge)</t>
  </si>
  <si>
    <t>Picnicking or relaxing</t>
  </si>
  <si>
    <t>Water sports (swimming, canoeing, kayaking, rafting, paddle-boarding, sailing, recreating with motorized boat)</t>
  </si>
  <si>
    <t>Snow sports (skiing cross-country/downhill/telemark, snowboarding, snowshoeing)</t>
  </si>
  <si>
    <t>Hunting &amp; shooting (shotgun, rifle, or bow)</t>
  </si>
  <si>
    <t>Fishing (recreational fly and non-fly)</t>
  </si>
  <si>
    <t>Wildlife-watching (viewing, feeding, or photographing animals, bird watching)</t>
  </si>
  <si>
    <t>svyRate</t>
  </si>
  <si>
    <t>avgDays</t>
  </si>
  <si>
    <t>waterRate</t>
  </si>
  <si>
    <t>Pop</t>
  </si>
  <si>
    <t>tgtRate</t>
  </si>
  <si>
    <t>Part</t>
  </si>
  <si>
    <t>Days</t>
  </si>
  <si>
    <t>Spend2016</t>
  </si>
  <si>
    <t>Spend</t>
  </si>
  <si>
    <t>cpiAdjust</t>
  </si>
  <si>
    <t>popAdjust</t>
  </si>
  <si>
    <t>part_basin</t>
  </si>
  <si>
    <t>basin</t>
  </si>
  <si>
    <t>arkansas</t>
  </si>
  <si>
    <t>colorado</t>
  </si>
  <si>
    <t>gunnison</t>
  </si>
  <si>
    <t>metro</t>
  </si>
  <si>
    <t>n platte</t>
  </si>
  <si>
    <t>rio</t>
  </si>
  <si>
    <t>s platte</t>
  </si>
  <si>
    <t>southwes</t>
  </si>
  <si>
    <t>yampa</t>
  </si>
  <si>
    <t xml:space="preserve">     OPERATION=CREATEFILE</t>
  </si>
  <si>
    <t xml:space="preserve">  /XLSX  DOCUMENTFILE='C:\Users\erico\Documents\SouthwickAssociates\B4W1901\basinoutput.xlsx'</t>
  </si>
  <si>
    <t xml:space="preserve">  /CONTENTS  EXPORT=VISIBLE  LAYERS=PRINTSETTING  MODELVIEWS=PRINTSETTING</t>
  </si>
  <si>
    <t>OUTPUT EXPORT</t>
  </si>
  <si>
    <t>* Export Output.</t>
  </si>
  <si>
    <t>weight off.</t>
  </si>
  <si>
    <t>N</t>
  </si>
  <si>
    <t xml:space="preserve">  /CATEGORIES VARIABLES=basin act ORDER=A KEY=VALUE EMPTY=EXCLUDE.</t>
  </si>
  <si>
    <t xml:space="preserve">  /TABLE basin [C] BY act [C] [UCOUNT]</t>
  </si>
  <si>
    <t xml:space="preserve">  /VLABELS VARIABLES=basin act DISPLAY=LABEL</t>
  </si>
  <si>
    <t>CTABLES</t>
  </si>
  <si>
    <t>avgWaterDays_ab</t>
  </si>
  <si>
    <t xml:space="preserve">  /TABLE basin [C] BY act [C] &gt; days_water [S][MEAN F10.1]</t>
  </si>
  <si>
    <t xml:space="preserve">  /VLABELS VARIABLES=basin act days_water DISPLAY=LABEL</t>
  </si>
  <si>
    <t>dayShare</t>
  </si>
  <si>
    <t>dayShare_ab</t>
  </si>
  <si>
    <t xml:space="preserve">  /TABLE basin [C] BY act [C] &gt; dayShare [S][MEAN]</t>
  </si>
  <si>
    <t xml:space="preserve">  /VLABELS VARIABLES=basin act dayShare DISPLAY=LABEL</t>
  </si>
  <si>
    <t>basinRate_ab</t>
  </si>
  <si>
    <t xml:space="preserve">  /TABLE basin [C] BY act [C] &gt; part_basin [S][MEAN]</t>
  </si>
  <si>
    <t xml:space="preserve">  /VLABELS VARIABLES=basin act part_basin DISPLAY=LABEL</t>
  </si>
  <si>
    <t>* Custom Tables.</t>
  </si>
  <si>
    <t>weight by weight.</t>
  </si>
  <si>
    <t>Days &amp; Water Days of Water Participants</t>
  </si>
  <si>
    <t>Participation Rate*</t>
  </si>
  <si>
    <t>* % of CO population who participated in activity along the water</t>
  </si>
  <si>
    <t>Participants</t>
  </si>
  <si>
    <t>Statewide Participation Along the Water by Activity</t>
  </si>
  <si>
    <t>Total Days Along the Water</t>
  </si>
  <si>
    <t>Days Along the Water per Participant</t>
  </si>
  <si>
    <t>Participants By Activity and Water Basin</t>
  </si>
  <si>
    <t>Days By Activity and Water Basin</t>
  </si>
  <si>
    <t>Arkansas River</t>
  </si>
  <si>
    <t>Colorado River</t>
  </si>
  <si>
    <t>Gunnison River</t>
  </si>
  <si>
    <t>Metro Area</t>
  </si>
  <si>
    <t>North Platte River</t>
  </si>
  <si>
    <t>Rio Grande</t>
  </si>
  <si>
    <t>South Platte River</t>
  </si>
  <si>
    <t>Southwest River</t>
  </si>
  <si>
    <t>Yampa-White River</t>
  </si>
  <si>
    <t>Vrid</t>
  </si>
  <si>
    <t>id</t>
  </si>
  <si>
    <t>Vstatus</t>
  </si>
  <si>
    <t>sex</t>
  </si>
  <si>
    <t>race</t>
  </si>
  <si>
    <t>race_other</t>
  </si>
  <si>
    <t>hispanic</t>
  </si>
  <si>
    <t>age_weight</t>
  </si>
  <si>
    <t>income_weight</t>
  </si>
  <si>
    <t>race_weight</t>
  </si>
  <si>
    <t>flag</t>
  </si>
  <si>
    <t>weight</t>
  </si>
  <si>
    <t>Vrid F3.0</t>
  </si>
  <si>
    <t xml:space="preserve">  id A11</t>
  </si>
  <si>
    <t xml:space="preserve">  Vstatus A12</t>
  </si>
  <si>
    <t xml:space="preserve">  sex A6</t>
  </si>
  <si>
    <t xml:space="preserve">  race A29</t>
  </si>
  <si>
    <t xml:space="preserve">  race_other A19</t>
  </si>
  <si>
    <t xml:space="preserve">  hispanic A3</t>
  </si>
  <si>
    <t xml:space="preserve">  age A5</t>
  </si>
  <si>
    <t xml:space="preserve">  income A8</t>
  </si>
  <si>
    <t xml:space="preserve">  race_weight A21</t>
  </si>
  <si>
    <t xml:space="preserve">  flag F1.0</t>
  </si>
  <si>
    <t xml:space="preserve">  weight F8.4.</t>
  </si>
  <si>
    <t>- participant: UCOUNT = N for participation; Mean = svyRate.
- days = UVALIDN = N for average days; Mean = avgDays.
- water_participant: USum = unweighted count of "yes"; Mean = waterRate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</si>
</sst>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##0.00"/>
    <numFmt numFmtId="165" formatCode="####.00"/>
    <numFmt numFmtId="166" formatCode="###0"/>
    <numFmt numFmtId="167" formatCode="###0.0"/>
    <numFmt numFmtId="168" formatCode="0.0%"/>
    <numFmt numFmtId="169" formatCode="0.0"/>
    <numFmt numFmtId="170" formatCode="#,##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ourier New"/>
      <family val="2"/>
    </font>
    <font>
      <sz val="9"/>
      <color rgb="FF000000"/>
      <name val="Arial"/>
      <family val="2"/>
    </font>
    <font>
      <b/>
      <sz val="14"/>
      <color rgb="FF000000"/>
      <name val="Arial Bold"/>
      <family val="2"/>
    </font>
    <font>
      <b/>
      <sz val="11"/>
      <color theme="0"/>
      <name val="Calibri"/>
      <family val="2"/>
      <scheme val="minor"/>
    </font>
    <font>
      <sz val="10"/>
      <color theme="1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0082B6"/>
        <bgColor indexed="64"/>
      </patternFill>
    </fill>
  </fills>
  <borders count="53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</borders>
  <cellStyleXfs count="59">
    <xf numFmtId="0" fontId="0" fillId="0" borderId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</cellStyleXfs>
  <cellXfs count="2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8" fontId="0" fillId="0" borderId="0" xfId="1" applyNumberFormat="1" applyFont="1" applyAlignment="1">
      <alignment vertical="center"/>
    </xf>
    <xf numFmtId="169" fontId="0" fillId="0" borderId="0" xfId="0" applyNumberFormat="1" applyAlignment="1">
      <alignment vertical="center"/>
    </xf>
    <xf numFmtId="0" fontId="3" fillId="0" borderId="22" xfId="2" applyFont="1" applyBorder="1" applyAlignment="1">
      <alignment horizontal="center" wrapText="1"/>
    </xf>
    <xf numFmtId="0" fontId="3" fillId="0" borderId="23" xfId="2" applyFont="1" applyBorder="1" applyAlignment="1">
      <alignment horizontal="center" wrapText="1"/>
    </xf>
    <xf numFmtId="0" fontId="3" fillId="0" borderId="24" xfId="2" applyFont="1" applyBorder="1" applyAlignment="1">
      <alignment horizontal="center" wrapText="1"/>
    </xf>
    <xf numFmtId="0" fontId="3" fillId="0" borderId="8" xfId="2" applyFont="1" applyBorder="1" applyAlignment="1">
      <alignment horizontal="center" wrapText="1"/>
    </xf>
    <xf numFmtId="0" fontId="3" fillId="0" borderId="9" xfId="2" applyFont="1" applyBorder="1" applyAlignment="1">
      <alignment horizontal="center" wrapText="1"/>
    </xf>
    <xf numFmtId="0" fontId="3" fillId="0" borderId="10" xfId="2" applyFont="1" applyBorder="1" applyAlignment="1">
      <alignment horizontal="center" wrapText="1"/>
    </xf>
    <xf numFmtId="0" fontId="3" fillId="0" borderId="2" xfId="2" applyFont="1" applyBorder="1" applyAlignment="1">
      <alignment horizontal="left" vertical="top" wrapText="1"/>
    </xf>
    <xf numFmtId="165" fontId="3" fillId="0" borderId="11" xfId="2" applyNumberFormat="1" applyFont="1" applyBorder="1" applyAlignment="1">
      <alignment horizontal="right" vertical="center"/>
    </xf>
    <xf numFmtId="165" fontId="3" fillId="0" borderId="12" xfId="2" applyNumberFormat="1" applyFont="1" applyBorder="1" applyAlignment="1">
      <alignment horizontal="right" vertical="center"/>
    </xf>
    <xf numFmtId="165" fontId="3" fillId="0" borderId="13" xfId="2" applyNumberFormat="1" applyFont="1" applyBorder="1" applyAlignment="1">
      <alignment horizontal="right" vertical="center"/>
    </xf>
    <xf numFmtId="0" fontId="3" fillId="0" borderId="15" xfId="2" applyFont="1" applyBorder="1" applyAlignment="1">
      <alignment horizontal="left" vertical="top" wrapText="1"/>
    </xf>
    <xf numFmtId="165" fontId="3" fillId="0" borderId="16" xfId="2" applyNumberFormat="1" applyFont="1" applyBorder="1" applyAlignment="1">
      <alignment horizontal="right" vertical="center"/>
    </xf>
    <xf numFmtId="165" fontId="3" fillId="0" borderId="17" xfId="2" applyNumberFormat="1" applyFont="1" applyBorder="1" applyAlignment="1">
      <alignment horizontal="right" vertical="center"/>
    </xf>
    <xf numFmtId="165" fontId="3" fillId="0" borderId="18" xfId="2" applyNumberFormat="1" applyFont="1" applyBorder="1" applyAlignment="1">
      <alignment horizontal="right" vertical="center"/>
    </xf>
    <xf numFmtId="0" fontId="3" fillId="0" borderId="7" xfId="2" applyFont="1" applyBorder="1" applyAlignment="1">
      <alignment horizontal="left" vertical="top" wrapText="1"/>
    </xf>
    <xf numFmtId="165" fontId="3" fillId="0" borderId="19" xfId="2" applyNumberFormat="1" applyFont="1" applyBorder="1" applyAlignment="1">
      <alignment horizontal="right" vertical="center"/>
    </xf>
    <xf numFmtId="165" fontId="3" fillId="0" borderId="20" xfId="2" applyNumberFormat="1" applyFont="1" applyBorder="1" applyAlignment="1">
      <alignment horizontal="right" vertical="center"/>
    </xf>
    <xf numFmtId="165" fontId="3" fillId="0" borderId="21" xfId="2" applyNumberFormat="1" applyFont="1" applyBorder="1" applyAlignment="1">
      <alignment horizontal="right" vertical="center"/>
    </xf>
    <xf numFmtId="165" fontId="0" fillId="0" borderId="0" xfId="0" applyNumberFormat="1"/>
    <xf numFmtId="0" fontId="5" fillId="0" borderId="0" xfId="3" applyFont="1"/>
    <xf numFmtId="166" fontId="6" fillId="0" borderId="25" xfId="4" applyNumberFormat="1" applyFont="1" applyBorder="1" applyAlignment="1">
      <alignment horizontal="right" vertical="center"/>
    </xf>
    <xf numFmtId="166" fontId="6" fillId="0" borderId="26" xfId="5" applyNumberFormat="1" applyFont="1" applyBorder="1" applyAlignment="1">
      <alignment horizontal="right" vertical="center"/>
    </xf>
    <xf numFmtId="166" fontId="6" fillId="0" borderId="27" xfId="6" applyNumberFormat="1" applyFont="1" applyBorder="1" applyAlignment="1">
      <alignment horizontal="right" vertical="center"/>
    </xf>
    <xf numFmtId="0" fontId="6" fillId="0" borderId="28" xfId="7" applyFont="1" applyBorder="1" applyAlignment="1">
      <alignment horizontal="left" vertical="top" wrapText="1"/>
    </xf>
    <xf numFmtId="166" fontId="6" fillId="0" borderId="30" xfId="9" applyNumberFormat="1" applyFont="1" applyBorder="1" applyAlignment="1">
      <alignment horizontal="right" vertical="center"/>
    </xf>
    <xf numFmtId="166" fontId="6" fillId="0" borderId="31" xfId="10" applyNumberFormat="1" applyFont="1" applyBorder="1" applyAlignment="1">
      <alignment horizontal="right" vertical="center"/>
    </xf>
    <xf numFmtId="166" fontId="6" fillId="0" borderId="32" xfId="11" applyNumberFormat="1" applyFont="1" applyBorder="1" applyAlignment="1">
      <alignment horizontal="right" vertical="center"/>
    </xf>
    <xf numFmtId="0" fontId="6" fillId="0" borderId="33" xfId="12" applyFont="1" applyBorder="1" applyAlignment="1">
      <alignment horizontal="left" vertical="top" wrapText="1"/>
    </xf>
    <xf numFmtId="166" fontId="6" fillId="0" borderId="35" xfId="14" applyNumberFormat="1" applyFont="1" applyBorder="1" applyAlignment="1">
      <alignment horizontal="right" vertical="center"/>
    </xf>
    <xf numFmtId="166" fontId="6" fillId="0" borderId="36" xfId="15" applyNumberFormat="1" applyFont="1" applyBorder="1" applyAlignment="1">
      <alignment horizontal="right" vertical="center"/>
    </xf>
    <xf numFmtId="166" fontId="6" fillId="0" borderId="37" xfId="16" applyNumberFormat="1" applyFont="1" applyBorder="1" applyAlignment="1">
      <alignment horizontal="right" vertical="center"/>
    </xf>
    <xf numFmtId="0" fontId="6" fillId="0" borderId="38" xfId="17" applyFont="1" applyBorder="1" applyAlignment="1">
      <alignment horizontal="left" vertical="top" wrapText="1"/>
    </xf>
    <xf numFmtId="0" fontId="6" fillId="0" borderId="40" xfId="19" applyFont="1" applyBorder="1" applyAlignment="1">
      <alignment horizontal="center" wrapText="1"/>
    </xf>
    <xf numFmtId="0" fontId="6" fillId="0" borderId="41" xfId="20" applyFont="1" applyBorder="1" applyAlignment="1">
      <alignment horizontal="center" wrapText="1"/>
    </xf>
    <xf numFmtId="0" fontId="6" fillId="0" borderId="42" xfId="21" applyFont="1" applyBorder="1" applyAlignment="1">
      <alignment horizontal="center" wrapText="1"/>
    </xf>
    <xf numFmtId="0" fontId="6" fillId="0" borderId="43" xfId="24" applyFont="1" applyBorder="1" applyAlignment="1">
      <alignment horizontal="center" wrapText="1"/>
    </xf>
    <xf numFmtId="0" fontId="6" fillId="0" borderId="44" xfId="25" applyFont="1" applyBorder="1" applyAlignment="1">
      <alignment horizontal="center" wrapText="1"/>
    </xf>
    <xf numFmtId="0" fontId="6" fillId="0" borderId="45" xfId="26" applyFont="1" applyBorder="1" applyAlignment="1">
      <alignment horizontal="center" wrapText="1"/>
    </xf>
    <xf numFmtId="0" fontId="7" fillId="0" borderId="0" xfId="34" applyFont="1"/>
    <xf numFmtId="167" fontId="6" fillId="0" borderId="25" xfId="35" applyNumberFormat="1" applyFont="1" applyBorder="1" applyAlignment="1">
      <alignment horizontal="right" vertical="center"/>
    </xf>
    <xf numFmtId="167" fontId="6" fillId="0" borderId="26" xfId="36" applyNumberFormat="1" applyFont="1" applyBorder="1" applyAlignment="1">
      <alignment horizontal="right" vertical="center"/>
    </xf>
    <xf numFmtId="167" fontId="6" fillId="0" borderId="27" xfId="37" applyNumberFormat="1" applyFont="1" applyBorder="1" applyAlignment="1">
      <alignment horizontal="right" vertical="center"/>
    </xf>
    <xf numFmtId="167" fontId="6" fillId="0" borderId="30" xfId="38" applyNumberFormat="1" applyFont="1" applyBorder="1" applyAlignment="1">
      <alignment horizontal="right" vertical="center"/>
    </xf>
    <xf numFmtId="167" fontId="6" fillId="0" borderId="31" xfId="39" applyNumberFormat="1" applyFont="1" applyBorder="1" applyAlignment="1">
      <alignment horizontal="right" vertical="center"/>
    </xf>
    <xf numFmtId="167" fontId="6" fillId="0" borderId="32" xfId="40" applyNumberFormat="1" applyFont="1" applyBorder="1" applyAlignment="1">
      <alignment horizontal="right" vertical="center"/>
    </xf>
    <xf numFmtId="0" fontId="6" fillId="0" borderId="31" xfId="41" applyFont="1" applyBorder="1" applyAlignment="1">
      <alignment horizontal="right" vertical="center"/>
    </xf>
    <xf numFmtId="0" fontId="6" fillId="0" borderId="32" xfId="42" applyFont="1" applyBorder="1" applyAlignment="1">
      <alignment horizontal="right" vertical="center"/>
    </xf>
    <xf numFmtId="167" fontId="6" fillId="0" borderId="35" xfId="43" applyNumberFormat="1" applyFont="1" applyBorder="1" applyAlignment="1">
      <alignment horizontal="right" vertical="center"/>
    </xf>
    <xf numFmtId="167" fontId="6" fillId="0" borderId="36" xfId="44" applyNumberFormat="1" applyFont="1" applyBorder="1" applyAlignment="1">
      <alignment horizontal="right" vertical="center"/>
    </xf>
    <xf numFmtId="167" fontId="6" fillId="0" borderId="37" xfId="45" applyNumberFormat="1" applyFont="1" applyBorder="1" applyAlignment="1">
      <alignment horizontal="right" vertical="center"/>
    </xf>
    <xf numFmtId="165" fontId="6" fillId="0" borderId="25" xfId="46" applyNumberFormat="1" applyFont="1" applyBorder="1" applyAlignment="1">
      <alignment horizontal="right" vertical="center"/>
    </xf>
    <xf numFmtId="165" fontId="6" fillId="0" borderId="26" xfId="47" applyNumberFormat="1" applyFont="1" applyBorder="1" applyAlignment="1">
      <alignment horizontal="right" vertical="center"/>
    </xf>
    <xf numFmtId="165" fontId="6" fillId="0" borderId="27" xfId="48" applyNumberFormat="1" applyFont="1" applyBorder="1" applyAlignment="1">
      <alignment horizontal="right" vertical="center"/>
    </xf>
    <xf numFmtId="165" fontId="6" fillId="0" borderId="30" xfId="49" applyNumberFormat="1" applyFont="1" applyBorder="1" applyAlignment="1">
      <alignment horizontal="right" vertical="center"/>
    </xf>
    <xf numFmtId="165" fontId="6" fillId="0" borderId="31" xfId="50" applyNumberFormat="1" applyFont="1" applyBorder="1" applyAlignment="1">
      <alignment horizontal="right" vertical="center"/>
    </xf>
    <xf numFmtId="165" fontId="6" fillId="0" borderId="32" xfId="51" applyNumberFormat="1" applyFont="1" applyBorder="1" applyAlignment="1">
      <alignment horizontal="right" vertical="center"/>
    </xf>
    <xf numFmtId="164" fontId="6" fillId="0" borderId="31" xfId="52" applyNumberFormat="1" applyFont="1" applyBorder="1" applyAlignment="1">
      <alignment horizontal="right" vertical="center"/>
    </xf>
    <xf numFmtId="165" fontId="6" fillId="0" borderId="35" xfId="53" applyNumberFormat="1" applyFont="1" applyBorder="1" applyAlignment="1">
      <alignment horizontal="right" vertical="center"/>
    </xf>
    <xf numFmtId="165" fontId="6" fillId="0" borderId="36" xfId="54" applyNumberFormat="1" applyFont="1" applyBorder="1" applyAlignment="1">
      <alignment horizontal="right" vertical="center"/>
    </xf>
    <xf numFmtId="165" fontId="6" fillId="0" borderId="37" xfId="55" applyNumberFormat="1" applyFont="1" applyBorder="1" applyAlignment="1">
      <alignment horizontal="right" vertical="center"/>
    </xf>
    <xf numFmtId="0" fontId="3" fillId="0" borderId="8" xfId="56" applyFont="1" applyBorder="1" applyAlignment="1">
      <alignment horizontal="center" wrapText="1"/>
    </xf>
    <xf numFmtId="0" fontId="3" fillId="0" borderId="9" xfId="56" applyFont="1" applyBorder="1" applyAlignment="1">
      <alignment horizontal="center" wrapText="1"/>
    </xf>
    <xf numFmtId="0" fontId="3" fillId="0" borderId="10" xfId="56" applyFont="1" applyBorder="1" applyAlignment="1">
      <alignment horizontal="center" wrapText="1"/>
    </xf>
    <xf numFmtId="0" fontId="3" fillId="0" borderId="2" xfId="56" applyFont="1" applyBorder="1" applyAlignment="1">
      <alignment horizontal="left" vertical="top" wrapText="1"/>
    </xf>
    <xf numFmtId="166" fontId="3" fillId="0" borderId="11" xfId="56" applyNumberFormat="1" applyFont="1" applyBorder="1" applyAlignment="1">
      <alignment horizontal="right" vertical="center"/>
    </xf>
    <xf numFmtId="164" fontId="3" fillId="0" borderId="12" xfId="56" applyNumberFormat="1" applyFont="1" applyBorder="1" applyAlignment="1">
      <alignment horizontal="right" vertical="center"/>
    </xf>
    <xf numFmtId="165" fontId="3" fillId="0" borderId="12" xfId="56" applyNumberFormat="1" applyFont="1" applyBorder="1" applyAlignment="1">
      <alignment horizontal="right" vertical="center"/>
    </xf>
    <xf numFmtId="166" fontId="3" fillId="0" borderId="12" xfId="56" applyNumberFormat="1" applyFont="1" applyBorder="1" applyAlignment="1">
      <alignment horizontal="right" vertical="center"/>
    </xf>
    <xf numFmtId="167" fontId="3" fillId="0" borderId="12" xfId="56" applyNumberFormat="1" applyFont="1" applyBorder="1" applyAlignment="1">
      <alignment horizontal="right" vertical="center"/>
    </xf>
    <xf numFmtId="165" fontId="3" fillId="0" borderId="13" xfId="56" applyNumberFormat="1" applyFont="1" applyBorder="1" applyAlignment="1">
      <alignment horizontal="right" vertical="center"/>
    </xf>
    <xf numFmtId="0" fontId="3" fillId="0" borderId="15" xfId="56" applyFont="1" applyBorder="1" applyAlignment="1">
      <alignment horizontal="left" vertical="top" wrapText="1"/>
    </xf>
    <xf numFmtId="166" fontId="3" fillId="0" borderId="16" xfId="56" applyNumberFormat="1" applyFont="1" applyBorder="1" applyAlignment="1">
      <alignment horizontal="right" vertical="center"/>
    </xf>
    <xf numFmtId="0" fontId="3" fillId="0" borderId="7" xfId="56" applyFont="1" applyBorder="1" applyAlignment="1">
      <alignment horizontal="left" vertical="top" wrapText="1"/>
    </xf>
    <xf numFmtId="166" fontId="3" fillId="0" borderId="19" xfId="56" applyNumberFormat="1" applyFont="1" applyBorder="1" applyAlignment="1">
      <alignment horizontal="right" vertical="center"/>
    </xf>
    <xf numFmtId="164" fontId="3" fillId="0" borderId="20" xfId="56" applyNumberFormat="1" applyFont="1" applyBorder="1" applyAlignment="1">
      <alignment horizontal="right" vertical="center"/>
    </xf>
    <xf numFmtId="165" fontId="3" fillId="0" borderId="20" xfId="56" applyNumberFormat="1" applyFont="1" applyBorder="1" applyAlignment="1">
      <alignment horizontal="right" vertical="center"/>
    </xf>
    <xf numFmtId="166" fontId="3" fillId="0" borderId="20" xfId="56" applyNumberFormat="1" applyFont="1" applyBorder="1" applyAlignment="1">
      <alignment horizontal="right" vertical="center"/>
    </xf>
    <xf numFmtId="167" fontId="3" fillId="0" borderId="20" xfId="56" applyNumberFormat="1" applyFont="1" applyBorder="1" applyAlignment="1">
      <alignment horizontal="right" vertical="center"/>
    </xf>
    <xf numFmtId="165" fontId="3" fillId="0" borderId="21" xfId="56" applyNumberFormat="1" applyFont="1" applyBorder="1" applyAlignment="1">
      <alignment horizontal="right" vertical="center"/>
    </xf>
    <xf numFmtId="0" fontId="3" fillId="0" borderId="5" xfId="56" applyFont="1" applyBorder="1" applyAlignment="1">
      <alignment horizontal="center" wrapText="1"/>
    </xf>
    <xf numFmtId="3" fontId="0" fillId="0" borderId="0" xfId="0" applyNumberFormat="1" applyAlignment="1">
      <alignment vertical="center"/>
    </xf>
    <xf numFmtId="0" fontId="0" fillId="0" borderId="0" xfId="0"/>
    <xf numFmtId="3" fontId="9" fillId="0" borderId="50" xfId="0" applyNumberFormat="1" applyFont="1" applyBorder="1" applyAlignment="1" applyProtection="1">
      <alignment horizontal="right"/>
      <protection locked="0"/>
    </xf>
    <xf numFmtId="170" fontId="0" fillId="0" borderId="0" xfId="0" applyNumberFormat="1" applyAlignment="1">
      <alignment vertical="center"/>
    </xf>
    <xf numFmtId="167" fontId="3" fillId="0" borderId="13" xfId="56" applyNumberFormat="1" applyFont="1" applyBorder="1" applyAlignment="1">
      <alignment horizontal="right" vertical="center"/>
    </xf>
    <xf numFmtId="167" fontId="3" fillId="0" borderId="51" xfId="56" applyNumberFormat="1" applyFont="1" applyBorder="1" applyAlignment="1">
      <alignment horizontal="right" vertical="center"/>
    </xf>
    <xf numFmtId="167" fontId="3" fillId="0" borderId="52" xfId="56" applyNumberFormat="1" applyFont="1" applyBorder="1" applyAlignment="1">
      <alignment horizontal="right" vertical="center"/>
    </xf>
    <xf numFmtId="167" fontId="3" fillId="0" borderId="21" xfId="56" applyNumberFormat="1" applyFont="1" applyBorder="1" applyAlignment="1">
      <alignment horizontal="right" vertical="center"/>
    </xf>
    <xf numFmtId="0" fontId="3" fillId="0" borderId="0" xfId="56" applyFont="1" applyFill="1" applyBorder="1" applyAlignment="1">
      <alignment horizontal="center" wrapText="1"/>
    </xf>
    <xf numFmtId="0" fontId="8" fillId="2" borderId="49" xfId="0" applyFont="1" applyFill="1" applyBorder="1" applyAlignment="1">
      <alignment vertical="center"/>
    </xf>
    <xf numFmtId="0" fontId="8" fillId="2" borderId="49" xfId="0" applyFont="1" applyFill="1" applyBorder="1" applyAlignment="1">
      <alignment horizontal="center" vertical="center" wrapText="1"/>
    </xf>
    <xf numFmtId="0" fontId="0" fillId="0" borderId="49" xfId="0" applyBorder="1" applyAlignment="1">
      <alignment vertical="center" wrapText="1"/>
    </xf>
    <xf numFmtId="9" fontId="0" fillId="0" borderId="49" xfId="1" applyFont="1" applyBorder="1" applyAlignment="1">
      <alignment horizontal="center" vertical="center"/>
    </xf>
    <xf numFmtId="3" fontId="0" fillId="0" borderId="49" xfId="0" applyNumberFormat="1" applyBorder="1" applyAlignment="1">
      <alignment horizontal="center" vertical="center"/>
    </xf>
    <xf numFmtId="169" fontId="0" fillId="0" borderId="49" xfId="0" applyNumberFormat="1" applyBorder="1" applyAlignment="1">
      <alignment horizontal="center" vertical="center"/>
    </xf>
    <xf numFmtId="0" fontId="3" fillId="0" borderId="22" xfId="57" applyFont="1" applyBorder="1" applyAlignment="1">
      <alignment horizontal="center" wrapText="1"/>
    </xf>
    <xf numFmtId="0" fontId="3" fillId="0" borderId="23" xfId="57" applyFont="1" applyBorder="1" applyAlignment="1">
      <alignment horizontal="center" wrapText="1"/>
    </xf>
    <xf numFmtId="0" fontId="3" fillId="0" borderId="24" xfId="57" applyFont="1" applyBorder="1" applyAlignment="1">
      <alignment horizontal="center" wrapText="1"/>
    </xf>
    <xf numFmtId="0" fontId="3" fillId="0" borderId="8" xfId="57" applyFont="1" applyBorder="1" applyAlignment="1">
      <alignment horizontal="center" wrapText="1"/>
    </xf>
    <xf numFmtId="0" fontId="3" fillId="0" borderId="9" xfId="57" applyFont="1" applyBorder="1" applyAlignment="1">
      <alignment horizontal="center" wrapText="1"/>
    </xf>
    <xf numFmtId="0" fontId="3" fillId="0" borderId="10" xfId="57" applyFont="1" applyBorder="1" applyAlignment="1">
      <alignment horizontal="center" wrapText="1"/>
    </xf>
    <xf numFmtId="0" fontId="3" fillId="0" borderId="2" xfId="57" applyFont="1" applyBorder="1" applyAlignment="1">
      <alignment horizontal="left" vertical="top" wrapText="1"/>
    </xf>
    <xf numFmtId="164" fontId="3" fillId="0" borderId="11" xfId="57" applyNumberFormat="1" applyFont="1" applyBorder="1" applyAlignment="1">
      <alignment horizontal="right" vertical="center"/>
    </xf>
    <xf numFmtId="164" fontId="3" fillId="0" borderId="12" xfId="57" applyNumberFormat="1" applyFont="1" applyBorder="1" applyAlignment="1">
      <alignment horizontal="right" vertical="center"/>
    </xf>
    <xf numFmtId="164" fontId="3" fillId="0" borderId="13" xfId="57" applyNumberFormat="1" applyFont="1" applyBorder="1" applyAlignment="1">
      <alignment horizontal="right" vertical="center"/>
    </xf>
    <xf numFmtId="0" fontId="3" fillId="0" borderId="15" xfId="57" applyFont="1" applyBorder="1" applyAlignment="1">
      <alignment horizontal="left" vertical="top" wrapText="1"/>
    </xf>
    <xf numFmtId="164" fontId="3" fillId="0" borderId="16" xfId="57" applyNumberFormat="1" applyFont="1" applyBorder="1" applyAlignment="1">
      <alignment horizontal="right" vertical="center"/>
    </xf>
    <xf numFmtId="164" fontId="3" fillId="0" borderId="51" xfId="57" applyNumberFormat="1" applyFont="1" applyBorder="1" applyAlignment="1">
      <alignment horizontal="right" vertical="center"/>
    </xf>
    <xf numFmtId="164" fontId="3" fillId="0" borderId="52" xfId="57" applyNumberFormat="1" applyFont="1" applyBorder="1" applyAlignment="1">
      <alignment horizontal="right" vertical="center"/>
    </xf>
    <xf numFmtId="0" fontId="3" fillId="0" borderId="7" xfId="57" applyFont="1" applyBorder="1" applyAlignment="1">
      <alignment horizontal="left" vertical="top" wrapText="1"/>
    </xf>
    <xf numFmtId="164" fontId="3" fillId="0" borderId="19" xfId="57" applyNumberFormat="1" applyFont="1" applyBorder="1" applyAlignment="1">
      <alignment horizontal="right" vertical="center"/>
    </xf>
    <xf numFmtId="164" fontId="3" fillId="0" borderId="20" xfId="57" applyNumberFormat="1" applyFont="1" applyBorder="1" applyAlignment="1">
      <alignment horizontal="right" vertical="center"/>
    </xf>
    <xf numFmtId="164" fontId="3" fillId="0" borderId="21" xfId="57" applyNumberFormat="1" applyFont="1" applyBorder="1" applyAlignment="1">
      <alignment horizontal="right" vertical="center"/>
    </xf>
    <xf numFmtId="166" fontId="3" fillId="0" borderId="11" xfId="57" applyNumberFormat="1" applyFont="1" applyBorder="1" applyAlignment="1">
      <alignment horizontal="right" vertical="center"/>
    </xf>
    <xf numFmtId="166" fontId="3" fillId="0" borderId="12" xfId="57" applyNumberFormat="1" applyFont="1" applyBorder="1" applyAlignment="1">
      <alignment horizontal="right" vertical="center"/>
    </xf>
    <xf numFmtId="166" fontId="3" fillId="0" borderId="13" xfId="57" applyNumberFormat="1" applyFont="1" applyBorder="1" applyAlignment="1">
      <alignment horizontal="right" vertical="center"/>
    </xf>
    <xf numFmtId="166" fontId="3" fillId="0" borderId="16" xfId="57" applyNumberFormat="1" applyFont="1" applyBorder="1" applyAlignment="1">
      <alignment horizontal="right" vertical="center"/>
    </xf>
    <xf numFmtId="166" fontId="3" fillId="0" borderId="51" xfId="57" applyNumberFormat="1" applyFont="1" applyBorder="1" applyAlignment="1">
      <alignment horizontal="right" vertical="center"/>
    </xf>
    <xf numFmtId="166" fontId="3" fillId="0" borderId="52" xfId="57" applyNumberFormat="1" applyFont="1" applyBorder="1" applyAlignment="1">
      <alignment horizontal="right" vertical="center"/>
    </xf>
    <xf numFmtId="166" fontId="3" fillId="0" borderId="19" xfId="57" applyNumberFormat="1" applyFont="1" applyBorder="1" applyAlignment="1">
      <alignment horizontal="right" vertical="center"/>
    </xf>
    <xf numFmtId="166" fontId="3" fillId="0" borderId="20" xfId="57" applyNumberFormat="1" applyFont="1" applyBorder="1" applyAlignment="1">
      <alignment horizontal="right" vertical="center"/>
    </xf>
    <xf numFmtId="166" fontId="3" fillId="0" borderId="21" xfId="57" applyNumberFormat="1" applyFont="1" applyBorder="1" applyAlignment="1">
      <alignment horizontal="right" vertical="center"/>
    </xf>
    <xf numFmtId="0" fontId="3" fillId="0" borderId="22" xfId="58" applyFont="1" applyBorder="1" applyAlignment="1">
      <alignment horizontal="center" wrapText="1"/>
    </xf>
    <xf numFmtId="0" fontId="3" fillId="0" borderId="23" xfId="58" applyFont="1" applyBorder="1" applyAlignment="1">
      <alignment horizontal="center" wrapText="1"/>
    </xf>
    <xf numFmtId="0" fontId="3" fillId="0" borderId="24" xfId="58" applyFont="1" applyBorder="1" applyAlignment="1">
      <alignment horizontal="center" wrapText="1"/>
    </xf>
    <xf numFmtId="0" fontId="3" fillId="0" borderId="8" xfId="58" applyFont="1" applyBorder="1" applyAlignment="1">
      <alignment horizontal="center" wrapText="1"/>
    </xf>
    <xf numFmtId="0" fontId="3" fillId="0" borderId="9" xfId="58" applyFont="1" applyBorder="1" applyAlignment="1">
      <alignment horizontal="center" wrapText="1"/>
    </xf>
    <xf numFmtId="0" fontId="3" fillId="0" borderId="10" xfId="58" applyFont="1" applyBorder="1" applyAlignment="1">
      <alignment horizontal="center" wrapText="1"/>
    </xf>
    <xf numFmtId="0" fontId="3" fillId="0" borderId="2" xfId="58" applyFont="1" applyBorder="1" applyAlignment="1">
      <alignment horizontal="left" vertical="top" wrapText="1"/>
    </xf>
    <xf numFmtId="165" fontId="3" fillId="0" borderId="11" xfId="58" applyNumberFormat="1" applyFont="1" applyBorder="1" applyAlignment="1">
      <alignment horizontal="right" vertical="center"/>
    </xf>
    <xf numFmtId="165" fontId="3" fillId="0" borderId="12" xfId="58" applyNumberFormat="1" applyFont="1" applyBorder="1" applyAlignment="1">
      <alignment horizontal="right" vertical="center"/>
    </xf>
    <xf numFmtId="165" fontId="3" fillId="0" borderId="13" xfId="58" applyNumberFormat="1" applyFont="1" applyBorder="1" applyAlignment="1">
      <alignment horizontal="right" vertical="center"/>
    </xf>
    <xf numFmtId="0" fontId="3" fillId="0" borderId="15" xfId="58" applyFont="1" applyBorder="1" applyAlignment="1">
      <alignment horizontal="left" vertical="top" wrapText="1"/>
    </xf>
    <xf numFmtId="165" fontId="3" fillId="0" borderId="16" xfId="58" applyNumberFormat="1" applyFont="1" applyBorder="1" applyAlignment="1">
      <alignment horizontal="right" vertical="center"/>
    </xf>
    <xf numFmtId="165" fontId="3" fillId="0" borderId="51" xfId="58" applyNumberFormat="1" applyFont="1" applyBorder="1" applyAlignment="1">
      <alignment horizontal="right" vertical="center"/>
    </xf>
    <xf numFmtId="165" fontId="3" fillId="0" borderId="52" xfId="58" applyNumberFormat="1" applyFont="1" applyBorder="1" applyAlignment="1">
      <alignment horizontal="right" vertical="center"/>
    </xf>
    <xf numFmtId="0" fontId="3" fillId="0" borderId="7" xfId="58" applyFont="1" applyBorder="1" applyAlignment="1">
      <alignment horizontal="left" vertical="top" wrapText="1"/>
    </xf>
    <xf numFmtId="165" fontId="3" fillId="0" borderId="19" xfId="58" applyNumberFormat="1" applyFont="1" applyBorder="1" applyAlignment="1">
      <alignment horizontal="right" vertical="center"/>
    </xf>
    <xf numFmtId="165" fontId="3" fillId="0" borderId="20" xfId="58" applyNumberFormat="1" applyFont="1" applyBorder="1" applyAlignment="1">
      <alignment horizontal="right" vertical="center"/>
    </xf>
    <xf numFmtId="165" fontId="3" fillId="0" borderId="21" xfId="58" applyNumberFormat="1" applyFont="1" applyBorder="1" applyAlignment="1">
      <alignment horizontal="right" vertical="center"/>
    </xf>
    <xf numFmtId="0" fontId="2" fillId="0" borderId="0" xfId="56" applyFont="1" applyBorder="1" applyAlignment="1">
      <alignment vertical="center" wrapText="1"/>
    </xf>
    <xf numFmtId="0" fontId="3" fillId="0" borderId="0" xfId="56" applyFont="1" applyBorder="1" applyAlignment="1">
      <alignment vertical="top" wrapText="1"/>
    </xf>
    <xf numFmtId="164" fontId="3" fillId="0" borderId="51" xfId="56" applyNumberFormat="1" applyFont="1" applyBorder="1" applyAlignment="1">
      <alignment horizontal="right" vertical="center"/>
    </xf>
    <xf numFmtId="165" fontId="3" fillId="0" borderId="51" xfId="56" applyNumberFormat="1" applyFont="1" applyBorder="1" applyAlignment="1">
      <alignment horizontal="right" vertical="center"/>
    </xf>
    <xf numFmtId="166" fontId="3" fillId="0" borderId="51" xfId="56" applyNumberFormat="1" applyFont="1" applyBorder="1" applyAlignment="1">
      <alignment horizontal="right" vertical="center"/>
    </xf>
    <xf numFmtId="165" fontId="3" fillId="0" borderId="52" xfId="56" applyNumberFormat="1" applyFont="1" applyBorder="1" applyAlignment="1">
      <alignment horizontal="right" vertical="center"/>
    </xf>
    <xf numFmtId="0" fontId="6" fillId="0" borderId="48" xfId="31" applyFont="1" applyBorder="1" applyAlignment="1">
      <alignment horizontal="center" wrapText="1"/>
    </xf>
    <xf numFmtId="0" fontId="6" fillId="0" borderId="47" xfId="30" applyFont="1" applyBorder="1" applyAlignment="1">
      <alignment horizontal="center" wrapText="1"/>
    </xf>
    <xf numFmtId="0" fontId="6" fillId="0" borderId="46" xfId="29" applyFont="1" applyBorder="1" applyAlignment="1">
      <alignment horizontal="center" wrapText="1"/>
    </xf>
    <xf numFmtId="0" fontId="6" fillId="0" borderId="39" xfId="33" applyFont="1" applyBorder="1" applyAlignment="1">
      <alignment horizontal="left" wrapText="1"/>
    </xf>
    <xf numFmtId="0" fontId="6" fillId="0" borderId="34" xfId="28" applyFont="1" applyBorder="1" applyAlignment="1">
      <alignment horizontal="left" wrapText="1"/>
    </xf>
    <xf numFmtId="0" fontId="6" fillId="0" borderId="29" xfId="23" applyFont="1" applyBorder="1" applyAlignment="1">
      <alignment horizontal="left" wrapText="1"/>
    </xf>
    <xf numFmtId="0" fontId="6" fillId="0" borderId="38" xfId="32" applyFont="1" applyBorder="1" applyAlignment="1">
      <alignment horizontal="left" wrapText="1"/>
    </xf>
    <xf numFmtId="0" fontId="6" fillId="0" borderId="33" xfId="27" applyFont="1" applyBorder="1" applyAlignment="1">
      <alignment horizontal="left" wrapText="1"/>
    </xf>
    <xf numFmtId="0" fontId="6" fillId="0" borderId="28" xfId="22" applyFont="1" applyBorder="1" applyAlignment="1">
      <alignment horizontal="left" wrapText="1"/>
    </xf>
    <xf numFmtId="0" fontId="6" fillId="0" borderId="39" xfId="18" applyFont="1" applyBorder="1" applyAlignment="1">
      <alignment horizontal="left" vertical="top" wrapText="1"/>
    </xf>
    <xf numFmtId="0" fontId="6" fillId="0" borderId="34" xfId="13" applyFont="1" applyBorder="1" applyAlignment="1">
      <alignment horizontal="left" vertical="top" wrapText="1"/>
    </xf>
    <xf numFmtId="0" fontId="6" fillId="0" borderId="29" xfId="8" applyFont="1" applyBorder="1" applyAlignment="1">
      <alignment horizontal="left" vertical="top" wrapText="1"/>
    </xf>
    <xf numFmtId="0" fontId="3" fillId="0" borderId="4" xfId="56" applyFont="1" applyBorder="1" applyAlignment="1">
      <alignment horizontal="center" wrapText="1"/>
    </xf>
    <xf numFmtId="0" fontId="3" fillId="0" borderId="5" xfId="56" applyFont="1" applyBorder="1" applyAlignment="1">
      <alignment horizontal="center" wrapText="1"/>
    </xf>
    <xf numFmtId="0" fontId="3" fillId="0" borderId="1" xfId="56" applyFont="1" applyBorder="1" applyAlignment="1">
      <alignment horizontal="left" vertical="top" wrapText="1"/>
    </xf>
    <xf numFmtId="0" fontId="3" fillId="0" borderId="14" xfId="56" applyFont="1" applyBorder="1" applyAlignment="1">
      <alignment horizontal="left" vertical="top" wrapText="1"/>
    </xf>
    <xf numFmtId="0" fontId="3" fillId="0" borderId="6" xfId="56" applyFont="1" applyBorder="1" applyAlignment="1">
      <alignment horizontal="left" vertical="top" wrapText="1"/>
    </xf>
    <xf numFmtId="0" fontId="3" fillId="0" borderId="0" xfId="56" applyFont="1" applyBorder="1" applyAlignment="1">
      <alignment horizontal="left" vertical="top" wrapText="1"/>
    </xf>
    <xf numFmtId="0" fontId="2" fillId="0" borderId="0" xfId="56" applyFont="1" applyBorder="1" applyAlignment="1">
      <alignment horizontal="center" vertical="center" wrapText="1"/>
    </xf>
    <xf numFmtId="0" fontId="3" fillId="0" borderId="1" xfId="56" applyFont="1" applyBorder="1" applyAlignment="1">
      <alignment horizontal="left" wrapText="1"/>
    </xf>
    <xf numFmtId="0" fontId="3" fillId="0" borderId="2" xfId="56" applyFont="1" applyBorder="1" applyAlignment="1">
      <alignment horizontal="left" wrapText="1"/>
    </xf>
    <xf numFmtId="0" fontId="3" fillId="0" borderId="6" xfId="56" applyFont="1" applyBorder="1" applyAlignment="1">
      <alignment horizontal="left" wrapText="1"/>
    </xf>
    <xf numFmtId="0" fontId="3" fillId="0" borderId="7" xfId="56" applyFont="1" applyBorder="1" applyAlignment="1">
      <alignment horizontal="left" wrapText="1"/>
    </xf>
    <xf numFmtId="0" fontId="3" fillId="0" borderId="3" xfId="56" applyFont="1" applyBorder="1" applyAlignment="1">
      <alignment horizontal="center" wrapText="1"/>
    </xf>
    <xf numFmtId="0" fontId="3" fillId="0" borderId="1" xfId="57" applyFont="1" applyBorder="1" applyAlignment="1">
      <alignment horizontal="left" vertical="top" wrapText="1"/>
    </xf>
    <xf numFmtId="0" fontId="3" fillId="0" borderId="14" xfId="57" applyFont="1" applyBorder="1" applyAlignment="1">
      <alignment horizontal="left" vertical="top" wrapText="1"/>
    </xf>
    <xf numFmtId="0" fontId="3" fillId="0" borderId="6" xfId="57" applyFont="1" applyBorder="1" applyAlignment="1">
      <alignment horizontal="left" vertical="top" wrapText="1"/>
    </xf>
    <xf numFmtId="0" fontId="3" fillId="0" borderId="1" xfId="57" applyFont="1" applyBorder="1" applyAlignment="1">
      <alignment horizontal="left" wrapText="1"/>
    </xf>
    <xf numFmtId="0" fontId="3" fillId="0" borderId="2" xfId="57" applyFont="1" applyBorder="1" applyAlignment="1">
      <alignment horizontal="left" wrapText="1"/>
    </xf>
    <xf numFmtId="0" fontId="3" fillId="0" borderId="14" xfId="57" applyFont="1" applyBorder="1" applyAlignment="1">
      <alignment horizontal="left" wrapText="1"/>
    </xf>
    <xf numFmtId="0" fontId="3" fillId="0" borderId="15" xfId="57" applyFont="1" applyBorder="1" applyAlignment="1">
      <alignment horizontal="left" wrapText="1"/>
    </xf>
    <xf numFmtId="0" fontId="3" fillId="0" borderId="6" xfId="57" applyFont="1" applyBorder="1" applyAlignment="1">
      <alignment horizontal="left" wrapText="1"/>
    </xf>
    <xf numFmtId="0" fontId="3" fillId="0" borderId="7" xfId="57" applyFont="1" applyBorder="1" applyAlignment="1">
      <alignment horizontal="left" wrapText="1"/>
    </xf>
    <xf numFmtId="0" fontId="3" fillId="0" borderId="3" xfId="57" applyFont="1" applyBorder="1" applyAlignment="1">
      <alignment horizontal="center" wrapText="1"/>
    </xf>
    <xf numFmtId="0" fontId="3" fillId="0" borderId="4" xfId="57" applyFont="1" applyBorder="1" applyAlignment="1">
      <alignment horizontal="center" wrapText="1"/>
    </xf>
    <xf numFmtId="0" fontId="3" fillId="0" borderId="5" xfId="57" applyFont="1" applyBorder="1" applyAlignment="1">
      <alignment horizontal="center" wrapText="1"/>
    </xf>
    <xf numFmtId="0" fontId="3" fillId="0" borderId="1" xfId="58" applyFont="1" applyBorder="1" applyAlignment="1">
      <alignment horizontal="left" wrapText="1"/>
    </xf>
    <xf numFmtId="0" fontId="3" fillId="0" borderId="2" xfId="58" applyFont="1" applyBorder="1" applyAlignment="1">
      <alignment horizontal="left" wrapText="1"/>
    </xf>
    <xf numFmtId="0" fontId="3" fillId="0" borderId="14" xfId="58" applyFont="1" applyBorder="1" applyAlignment="1">
      <alignment horizontal="left" wrapText="1"/>
    </xf>
    <xf numFmtId="0" fontId="3" fillId="0" borderId="15" xfId="58" applyFont="1" applyBorder="1" applyAlignment="1">
      <alignment horizontal="left" wrapText="1"/>
    </xf>
    <xf numFmtId="0" fontId="3" fillId="0" borderId="6" xfId="58" applyFont="1" applyBorder="1" applyAlignment="1">
      <alignment horizontal="left" wrapText="1"/>
    </xf>
    <xf numFmtId="0" fontId="3" fillId="0" borderId="7" xfId="58" applyFont="1" applyBorder="1" applyAlignment="1">
      <alignment horizontal="left" wrapText="1"/>
    </xf>
    <xf numFmtId="0" fontId="3" fillId="0" borderId="3" xfId="58" applyFont="1" applyBorder="1" applyAlignment="1">
      <alignment horizontal="center" wrapText="1"/>
    </xf>
    <xf numFmtId="0" fontId="3" fillId="0" borderId="4" xfId="58" applyFont="1" applyBorder="1" applyAlignment="1">
      <alignment horizontal="center" wrapText="1"/>
    </xf>
    <xf numFmtId="0" fontId="3" fillId="0" borderId="5" xfId="58" applyFont="1" applyBorder="1" applyAlignment="1">
      <alignment horizontal="center" wrapText="1"/>
    </xf>
    <xf numFmtId="0" fontId="3" fillId="0" borderId="1" xfId="58" applyFont="1" applyBorder="1" applyAlignment="1">
      <alignment horizontal="left" vertical="top" wrapText="1"/>
    </xf>
    <xf numFmtId="0" fontId="3" fillId="0" borderId="14" xfId="58" applyFont="1" applyBorder="1" applyAlignment="1">
      <alignment horizontal="left" vertical="top" wrapText="1"/>
    </xf>
    <xf numFmtId="0" fontId="3" fillId="0" borderId="6" xfId="58" applyFont="1" applyBorder="1" applyAlignment="1">
      <alignment horizontal="left" vertical="top" wrapText="1"/>
    </xf>
    <xf numFmtId="0" fontId="3" fillId="0" borderId="1" xfId="2" applyFont="1" applyBorder="1" applyAlignment="1">
      <alignment horizontal="left" wrapText="1"/>
    </xf>
    <xf numFmtId="0" fontId="3" fillId="0" borderId="2" xfId="2" applyFont="1" applyBorder="1" applyAlignment="1">
      <alignment horizontal="left" wrapText="1"/>
    </xf>
    <xf numFmtId="0" fontId="3" fillId="0" borderId="14" xfId="2" applyFont="1" applyBorder="1" applyAlignment="1">
      <alignment horizontal="left" wrapText="1"/>
    </xf>
    <xf numFmtId="0" fontId="3" fillId="0" borderId="15" xfId="2" applyFont="1" applyBorder="1" applyAlignment="1">
      <alignment horizontal="left" wrapText="1"/>
    </xf>
    <xf numFmtId="0" fontId="3" fillId="0" borderId="6" xfId="2" applyFont="1" applyBorder="1" applyAlignment="1">
      <alignment horizontal="left" wrapText="1"/>
    </xf>
    <xf numFmtId="0" fontId="3" fillId="0" borderId="7" xfId="2" applyFont="1" applyBorder="1" applyAlignment="1">
      <alignment horizontal="left" wrapText="1"/>
    </xf>
    <xf numFmtId="0" fontId="3" fillId="0" borderId="3" xfId="2" applyFont="1" applyBorder="1" applyAlignment="1">
      <alignment horizontal="center" wrapText="1"/>
    </xf>
    <xf numFmtId="0" fontId="3" fillId="0" borderId="4" xfId="2" applyFont="1" applyBorder="1" applyAlignment="1">
      <alignment horizontal="center" wrapText="1"/>
    </xf>
    <xf numFmtId="0" fontId="3" fillId="0" borderId="5" xfId="2" applyFont="1" applyBorder="1" applyAlignment="1">
      <alignment horizontal="center" wrapText="1"/>
    </xf>
    <xf numFmtId="0" fontId="3" fillId="0" borderId="1" xfId="2" applyFont="1" applyBorder="1" applyAlignment="1">
      <alignment horizontal="left" vertical="top" wrapText="1"/>
    </xf>
    <xf numFmtId="0" fontId="3" fillId="0" borderId="14" xfId="2" applyFont="1" applyBorder="1" applyAlignment="1">
      <alignment horizontal="left" vertical="top" wrapText="1"/>
    </xf>
    <xf numFmtId="0" fontId="3" fillId="0" borderId="6" xfId="2" applyFont="1" applyBorder="1" applyAlignment="1">
      <alignment horizontal="left" vertical="top" wrapText="1"/>
    </xf>
  </cellXfs>
  <cellStyles count="59">
    <cellStyle name="Normal" xfId="0" builtinId="0"/>
    <cellStyle name="Normal_act - output" xfId="56" xr:uid="{EFC4F2BB-DD46-4C99-9AD8-BA4AFA79BFE4}"/>
    <cellStyle name="Normal_basin - output" xfId="57" xr:uid="{020B098F-3BE5-473D-B5DB-D7B9F5A52F4A}"/>
    <cellStyle name="Normal_Sheet1" xfId="58" xr:uid="{7CC14F2D-5C9F-4039-98B6-896F164E0985}"/>
    <cellStyle name="Normal_Sheet3" xfId="2" xr:uid="{CD4606D2-9916-4B92-A987-B2176DDA5C6C}"/>
    <cellStyle name="Percent" xfId="1" builtinId="5"/>
    <cellStyle name="style1580831554291" xfId="3" xr:uid="{398254BA-AC3A-401C-96CF-7F626E9358B7}"/>
    <cellStyle name="style1580831554421" xfId="34" xr:uid="{5DA00DF6-6257-4D3F-84CC-7F3F5157EA51}"/>
    <cellStyle name="style1580831554516" xfId="33" xr:uid="{0A74B228-D4A9-4ADF-B59A-C55CF2C23151}"/>
    <cellStyle name="style1580831554622" xfId="32" xr:uid="{E2AB22DA-97D2-45E0-8A17-5169132E324C}"/>
    <cellStyle name="style1580831554671" xfId="28" xr:uid="{5EA6F924-FB0E-476F-A6E3-30025C1B9FCC}"/>
    <cellStyle name="style1580831554723" xfId="27" xr:uid="{E5453A5D-30AF-4242-B554-A496A6B28413}"/>
    <cellStyle name="style1580831554804" xfId="23" xr:uid="{325A7BEA-41C9-4E9C-B444-5F45B0DB51F6}"/>
    <cellStyle name="style1580831554852" xfId="22" xr:uid="{0915509A-A789-46C1-9BEE-209865D873AE}"/>
    <cellStyle name="style1580831554900" xfId="31" xr:uid="{4E2536E6-3437-4636-90C7-CEA3CE5299BA}"/>
    <cellStyle name="style1580831554938" xfId="30" xr:uid="{550BCEC6-00A2-4A94-A655-464901C98715}"/>
    <cellStyle name="style1580831554983" xfId="29" xr:uid="{13BD2DCB-C27A-4E3B-B6DF-11C5F75BE28E}"/>
    <cellStyle name="style1580831555031" xfId="26" xr:uid="{D3477E72-B335-44E3-8EB6-17D8B9D3E280}"/>
    <cellStyle name="style1580831555087" xfId="25" xr:uid="{02DF0FDD-D3AC-4D76-A009-FFD7562B15C7}"/>
    <cellStyle name="style1580831555147" xfId="24" xr:uid="{F780C42E-F4BB-4A6B-9316-22B9541A1680}"/>
    <cellStyle name="style1580831555225" xfId="21" xr:uid="{5DC77416-6DA3-472D-A03D-5B6D38E821E1}"/>
    <cellStyle name="style1580831555297" xfId="20" xr:uid="{C09578BE-CEFA-4B6E-A98F-D2609700A439}"/>
    <cellStyle name="style1580831555392" xfId="19" xr:uid="{8877FC32-44B3-40B7-93BB-D7567AA8FB0E}"/>
    <cellStyle name="style1580831555460" xfId="18" xr:uid="{3C7A4D02-5F4F-4DA0-9979-9015519C2695}"/>
    <cellStyle name="style1580831555492" xfId="13" xr:uid="{9BB6E831-803E-44F6-BB06-0B83BA699FA8}"/>
    <cellStyle name="style1580831555530" xfId="8" xr:uid="{9FF1C794-0800-4B5F-932A-B9F1D3E4CAF9}"/>
    <cellStyle name="style1580831555566" xfId="17" xr:uid="{DB5FC05D-6F42-4023-8088-69F57F829E7C}"/>
    <cellStyle name="style1580831555598" xfId="12" xr:uid="{03564D68-1798-4AF4-8296-DDDFC8ABAE7E}"/>
    <cellStyle name="style1580831555631" xfId="7" xr:uid="{E9E5E47B-9625-4E5B-AA05-FEB1286511D6}"/>
    <cellStyle name="style1580831555665" xfId="55" xr:uid="{64F86AA2-FFB7-48D5-9250-D5A9723FE359}"/>
    <cellStyle name="style1580831555714" xfId="54" xr:uid="{974E1616-C177-43BE-B271-2F9AADE0C93B}"/>
    <cellStyle name="style1580831555758" xfId="53" xr:uid="{2EF54702-9FC3-472B-B3BB-D41B1489445E}"/>
    <cellStyle name="style1580831555802" xfId="51" xr:uid="{5A539F10-256F-47C6-86F6-7AE7E123D638}"/>
    <cellStyle name="style1580831555850" xfId="50" xr:uid="{7CFBB30B-FF8B-450E-AE3E-780D05637F31}"/>
    <cellStyle name="style1580831555904" xfId="49" xr:uid="{1D7CCFAA-2600-4F1A-AD91-1311AA6AB06F}"/>
    <cellStyle name="style1580831556179" xfId="48" xr:uid="{4EE9FB41-B6F4-4B62-9E2B-957E2BD03BF0}"/>
    <cellStyle name="style1580831556344" xfId="47" xr:uid="{3B339C94-B089-41F6-AF41-7017573E37C5}"/>
    <cellStyle name="style1580831556415" xfId="46" xr:uid="{8C65925B-A301-4C30-BBF1-586555F74208}"/>
    <cellStyle name="style1580831556493" xfId="42" xr:uid="{37362EA2-F8CE-4E2E-A34D-851FDE8E383F}"/>
    <cellStyle name="style1580831556528" xfId="52" xr:uid="{99D4AA56-0D99-4524-A0A4-3B3702E93E02}"/>
    <cellStyle name="style1580831556566" xfId="41" xr:uid="{16EA4C54-3003-4F69-A92B-F397B7603464}"/>
    <cellStyle name="style1580831556622" xfId="45" xr:uid="{E06B9779-267D-4B28-B238-0301A8E2B197}"/>
    <cellStyle name="style1580831556656" xfId="44" xr:uid="{001D0026-E549-40AC-A6D8-DDF2B9585304}"/>
    <cellStyle name="style1580831556687" xfId="43" xr:uid="{E1C7E60B-9E40-436B-88E5-6244556B90F3}"/>
    <cellStyle name="style1580831556712" xfId="40" xr:uid="{72EA9649-658A-4EEE-B546-8C8106492D6D}"/>
    <cellStyle name="style1580831556743" xfId="39" xr:uid="{AC4A28DB-DD61-4684-B8F7-16DABD2F007C}"/>
    <cellStyle name="style1580831556775" xfId="38" xr:uid="{3F306BCF-138A-4DAF-B373-80A6C7BC33C5}"/>
    <cellStyle name="style1580831556826" xfId="37" xr:uid="{9005DEED-109B-436E-A896-32426E335859}"/>
    <cellStyle name="style1580831556859" xfId="36" xr:uid="{C10B1C71-DBFD-43A1-909A-E2C94516BBBF}"/>
    <cellStyle name="style1580831556884" xfId="35" xr:uid="{E918E1ED-7734-4276-8D82-583BDDDEF13A}"/>
    <cellStyle name="style1580831556956" xfId="16" xr:uid="{42F7F0D3-AC16-4F91-81A5-C6B36DD85997}"/>
    <cellStyle name="style1580831556981" xfId="15" xr:uid="{AAA60479-02E9-4E8A-8211-62B1E0DF3639}"/>
    <cellStyle name="style1580831557014" xfId="14" xr:uid="{B371AA98-0638-46D1-8FFC-FB901690546D}"/>
    <cellStyle name="style1580831557052" xfId="11" xr:uid="{CDF3DED7-F8D9-4D1F-841C-EA0F66B2820F}"/>
    <cellStyle name="style1580831557091" xfId="10" xr:uid="{1816FA94-4F08-41B3-AA0D-ABA89FDDE764}"/>
    <cellStyle name="style1580831557160" xfId="9" xr:uid="{A42BFE17-F62D-4971-8CDA-221D7D2402F0}"/>
    <cellStyle name="style1580831557214" xfId="6" xr:uid="{39658A5D-B183-4D81-ACC5-9A9DE297BA71}"/>
    <cellStyle name="style1580831557297" xfId="5" xr:uid="{A0FE0A8B-8A84-42B1-9639-469F19D3DE07}"/>
    <cellStyle name="style1580831557343" xfId="4" xr:uid="{C639D0C8-B1F6-4C08-871E-DA1306494260}"/>
  </cellStyles>
  <dxfs count="0"/>
  <tableStyles count="0" defaultTableStyle="TableStyleMedium2" defaultPivotStyle="PivotStyleLight16"/>
  <colors>
    <mruColors>
      <color rgb="FFAFE8FF"/>
      <color rgb="FF00AAEE"/>
      <color rgb="FF0082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6A823A"/>
      </a:accent1>
      <a:accent2>
        <a:srgbClr val="0082B6"/>
      </a:accent2>
      <a:accent3>
        <a:srgbClr val="4F5758"/>
      </a:accent3>
      <a:accent4>
        <a:srgbClr val="FFD800"/>
      </a:accent4>
      <a:accent5>
        <a:srgbClr val="5BB0C6"/>
      </a:accent5>
      <a:accent6>
        <a:srgbClr val="00548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5FA8-A2B2-46D2-B788-596E11962E16}">
  <dimension ref="B3:F13"/>
  <sheetViews>
    <sheetView workbookViewId="0">
      <selection activeCell="D10" sqref="D10"/>
    </sheetView>
  </sheetViews>
  <sheetFormatPr defaultRowHeight="15" x14ac:dyDescent="0.25"/>
  <cols>
    <col min="1" max="1" width="9.140625" style="1"/>
    <col min="2" max="2" width="62.140625" style="1" customWidth="1"/>
    <col min="3" max="3" width="13.5703125" style="1" customWidth="1"/>
    <col min="4" max="5" width="14.85546875" style="1" customWidth="1"/>
    <col min="6" max="6" width="12.140625" style="1" customWidth="1"/>
    <col min="7" max="16384" width="9.140625" style="1"/>
  </cols>
  <sheetData>
    <row r="3" spans="2:6" ht="66" customHeight="1" x14ac:dyDescent="0.25">
      <c r="B3" s="94" t="s">
        <v>87</v>
      </c>
      <c r="C3" s="95" t="s">
        <v>84</v>
      </c>
      <c r="D3" s="95" t="s">
        <v>86</v>
      </c>
      <c r="E3" s="95" t="s">
        <v>88</v>
      </c>
      <c r="F3" s="95" t="s">
        <v>89</v>
      </c>
    </row>
    <row r="4" spans="2:6" ht="36.75" customHeight="1" x14ac:dyDescent="0.25">
      <c r="B4" s="96" t="s">
        <v>30</v>
      </c>
      <c r="C4" s="97">
        <f>'StateWide Worksheet'!I3/'StateWide Worksheet'!G3</f>
        <v>0.12432700962443724</v>
      </c>
      <c r="D4" s="98">
        <f>'StateWide Worksheet'!I3</f>
        <v>559374.19526143163</v>
      </c>
      <c r="E4" s="98">
        <f>'StateWide Worksheet'!J3</f>
        <v>5549969.8625491979</v>
      </c>
      <c r="F4" s="99">
        <f>E4/D4</f>
        <v>9.9217481063017914</v>
      </c>
    </row>
    <row r="5" spans="2:6" ht="36.75" customHeight="1" x14ac:dyDescent="0.25">
      <c r="B5" s="96" t="s">
        <v>31</v>
      </c>
      <c r="C5" s="97">
        <f>'StateWide Worksheet'!I4/'StateWide Worksheet'!G4</f>
        <v>0.21592043152509949</v>
      </c>
      <c r="D5" s="98">
        <f>'StateWide Worksheet'!I4</f>
        <v>971472.87616506359</v>
      </c>
      <c r="E5" s="98">
        <f>'StateWide Worksheet'!J4</f>
        <v>5400120.6808585785</v>
      </c>
      <c r="F5" s="99">
        <f t="shared" ref="F5:F12" si="0">E5/D5</f>
        <v>5.5586942397978394</v>
      </c>
    </row>
    <row r="6" spans="2:6" ht="36.75" customHeight="1" x14ac:dyDescent="0.25">
      <c r="B6" s="96" t="s">
        <v>36</v>
      </c>
      <c r="C6" s="97">
        <f>'StateWide Worksheet'!I5/'StateWide Worksheet'!G5</f>
        <v>0.19589167326189516</v>
      </c>
      <c r="D6" s="98">
        <f>'StateWide Worksheet'!I5</f>
        <v>881359.14649836416</v>
      </c>
      <c r="E6" s="98">
        <f>'StateWide Worksheet'!J5</f>
        <v>7891477.2318392089</v>
      </c>
      <c r="F6" s="99">
        <f t="shared" si="0"/>
        <v>8.9537588203310889</v>
      </c>
    </row>
    <row r="7" spans="2:6" ht="36.75" customHeight="1" x14ac:dyDescent="0.25">
      <c r="B7" s="96" t="s">
        <v>35</v>
      </c>
      <c r="C7" s="97">
        <f>'StateWide Worksheet'!I6/'StateWide Worksheet'!G6</f>
        <v>4.4745761224585998E-2</v>
      </c>
      <c r="D7" s="98">
        <f>'StateWide Worksheet'!I6</f>
        <v>201320.88957959815</v>
      </c>
      <c r="E7" s="98">
        <f>'StateWide Worksheet'!J6</f>
        <v>987522.27141944354</v>
      </c>
      <c r="F7" s="99">
        <f t="shared" si="0"/>
        <v>4.9052151194126203</v>
      </c>
    </row>
    <row r="8" spans="2:6" ht="36.75" customHeight="1" x14ac:dyDescent="0.25">
      <c r="B8" s="96" t="s">
        <v>32</v>
      </c>
      <c r="C8" s="97">
        <f>'StateWide Worksheet'!I7/'StateWide Worksheet'!G7</f>
        <v>0.39881961569863772</v>
      </c>
      <c r="D8" s="98">
        <f>'StateWide Worksheet'!I7</f>
        <v>1794375.9948847778</v>
      </c>
      <c r="E8" s="98">
        <f>'StateWide Worksheet'!J7</f>
        <v>13154980.684639597</v>
      </c>
      <c r="F8" s="99">
        <f t="shared" si="0"/>
        <v>7.3312286400065876</v>
      </c>
    </row>
    <row r="9" spans="2:6" ht="36.75" customHeight="1" x14ac:dyDescent="0.25">
      <c r="B9" s="96" t="s">
        <v>34</v>
      </c>
      <c r="C9" s="97">
        <f>'StateWide Worksheet'!I8/'StateWide Worksheet'!G8</f>
        <v>5.8062306954546401E-2</v>
      </c>
      <c r="D9" s="98">
        <f>'StateWide Worksheet'!I8</f>
        <v>261234.9185091134</v>
      </c>
      <c r="E9" s="98">
        <f>'StateWide Worksheet'!J8</f>
        <v>1146924.9655567689</v>
      </c>
      <c r="F9" s="99">
        <f t="shared" si="0"/>
        <v>4.3903968585147526</v>
      </c>
    </row>
    <row r="10" spans="2:6" ht="36.75" customHeight="1" x14ac:dyDescent="0.25">
      <c r="B10" s="96" t="s">
        <v>23</v>
      </c>
      <c r="C10" s="97">
        <f>'StateWide Worksheet'!I9/'StateWide Worksheet'!G9</f>
        <v>0.20794256669696534</v>
      </c>
      <c r="D10" s="98">
        <f>'StateWide Worksheet'!I9</f>
        <v>935578.73110662028</v>
      </c>
      <c r="E10" s="98">
        <f>'StateWide Worksheet'!J9</f>
        <v>9970623.257763017</v>
      </c>
      <c r="F10" s="99">
        <f t="shared" si="0"/>
        <v>10.657171787102914</v>
      </c>
    </row>
    <row r="11" spans="2:6" ht="36.75" customHeight="1" x14ac:dyDescent="0.25">
      <c r="B11" s="96" t="s">
        <v>33</v>
      </c>
      <c r="C11" s="97">
        <f>'StateWide Worksheet'!I10/'StateWide Worksheet'!G10</f>
        <v>0.20589232603336008</v>
      </c>
      <c r="D11" s="98">
        <f>'StateWide Worksheet'!I10</f>
        <v>926354.25345883623</v>
      </c>
      <c r="E11" s="98">
        <f>'StateWide Worksheet'!J10</f>
        <v>9407181.7730078772</v>
      </c>
      <c r="F11" s="99">
        <f t="shared" si="0"/>
        <v>10.155058648333714</v>
      </c>
    </row>
    <row r="12" spans="2:6" ht="36.75" customHeight="1" x14ac:dyDescent="0.25">
      <c r="B12" s="96" t="s">
        <v>37</v>
      </c>
      <c r="C12" s="97">
        <f>'StateWide Worksheet'!I11/'StateWide Worksheet'!G11</f>
        <v>0.23452212042016013</v>
      </c>
      <c r="D12" s="98">
        <f>'StateWide Worksheet'!I11</f>
        <v>1055165.9110704316</v>
      </c>
      <c r="E12" s="98">
        <f>'StateWide Worksheet'!J11</f>
        <v>12105364.958514461</v>
      </c>
      <c r="F12" s="99">
        <f t="shared" si="0"/>
        <v>11.472475400796412</v>
      </c>
    </row>
    <row r="13" spans="2:6" x14ac:dyDescent="0.25">
      <c r="B13" s="1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3ADF-0E03-4C50-A033-25B42B582193}">
  <dimension ref="B3:O36"/>
  <sheetViews>
    <sheetView topLeftCell="A13" zoomScale="90" zoomScaleNormal="90" workbookViewId="0">
      <selection activeCell="I21" sqref="I21"/>
    </sheetView>
  </sheetViews>
  <sheetFormatPr defaultRowHeight="15" x14ac:dyDescent="0.25"/>
  <cols>
    <col min="1" max="1" width="9.140625" style="1"/>
    <col min="2" max="2" width="62.140625" style="1" customWidth="1"/>
    <col min="3" max="11" width="14.85546875" style="1" customWidth="1"/>
    <col min="12" max="12" width="9.140625" style="1"/>
    <col min="13" max="13" width="10.85546875" style="1" customWidth="1"/>
    <col min="14" max="14" width="12" style="1" customWidth="1"/>
    <col min="15" max="16384" width="9.140625" style="1"/>
  </cols>
  <sheetData>
    <row r="3" spans="2:15" ht="66" customHeight="1" x14ac:dyDescent="0.25">
      <c r="B3" s="94" t="s">
        <v>90</v>
      </c>
      <c r="C3" s="95" t="s">
        <v>92</v>
      </c>
      <c r="D3" s="95" t="s">
        <v>93</v>
      </c>
      <c r="E3" s="95" t="s">
        <v>94</v>
      </c>
      <c r="F3" s="95" t="s">
        <v>95</v>
      </c>
      <c r="G3" s="95" t="s">
        <v>96</v>
      </c>
      <c r="H3" s="95" t="s">
        <v>97</v>
      </c>
      <c r="I3" s="95" t="s">
        <v>98</v>
      </c>
      <c r="J3" s="95" t="s">
        <v>99</v>
      </c>
      <c r="K3" s="95" t="s">
        <v>100</v>
      </c>
    </row>
    <row r="4" spans="2:15" ht="36.75" customHeight="1" x14ac:dyDescent="0.25">
      <c r="B4" s="96" t="s">
        <v>30</v>
      </c>
      <c r="C4" s="98">
        <f>'Statewide Participation'!$D4*Sheet4!H5</f>
        <v>48209.14885980339</v>
      </c>
      <c r="D4" s="98">
        <f>'Statewide Participation'!$D4*Sheet4!I5</f>
        <v>159728.75315303158</v>
      </c>
      <c r="E4" s="98">
        <f>'Statewide Participation'!$D4*Sheet4!J5</f>
        <v>15511.326028452067</v>
      </c>
      <c r="F4" s="98">
        <f>'Statewide Participation'!$D4*Sheet4!K5</f>
        <v>179432.89145556526</v>
      </c>
      <c r="G4" s="98">
        <f>'Statewide Participation'!$D4*Sheet4!L5</f>
        <v>43858.74793526587</v>
      </c>
      <c r="H4" s="98">
        <f>'Statewide Participation'!$D4*Sheet4!M5</f>
        <v>17766.216527879431</v>
      </c>
      <c r="I4" s="98">
        <f>'Statewide Participation'!$D4*Sheet4!N5</f>
        <v>172105.17443586525</v>
      </c>
      <c r="J4" s="98">
        <f>'Statewide Participation'!$D4*Sheet4!O5</f>
        <v>27518.950427930027</v>
      </c>
      <c r="K4" s="98">
        <f>'Statewide Participation'!$D4*Sheet4!P5</f>
        <v>12180.842749002313</v>
      </c>
    </row>
    <row r="5" spans="2:15" ht="36.75" customHeight="1" x14ac:dyDescent="0.25">
      <c r="B5" s="96" t="s">
        <v>31</v>
      </c>
      <c r="C5" s="98">
        <f>'Statewide Participation'!$D5*Sheet4!H6</f>
        <v>201439.74430886985</v>
      </c>
      <c r="D5" s="98">
        <f>'Statewide Participation'!$D5*Sheet4!I6</f>
        <v>339853.87343593128</v>
      </c>
      <c r="E5" s="98">
        <f>'Statewide Participation'!$D5*Sheet4!J6</f>
        <v>139246.18632515142</v>
      </c>
      <c r="F5" s="98">
        <f>'Statewide Participation'!$D5*Sheet4!K6</f>
        <v>85644.286848551623</v>
      </c>
      <c r="G5" s="98">
        <f>'Statewide Participation'!$D5*Sheet4!L6</f>
        <v>80850.289250720642</v>
      </c>
      <c r="H5" s="98">
        <f>'Statewide Participation'!$D5*Sheet4!M6</f>
        <v>102437.67190248346</v>
      </c>
      <c r="I5" s="98">
        <f>'Statewide Participation'!$D5*Sheet4!N6</f>
        <v>225252.34033425685</v>
      </c>
      <c r="J5" s="98">
        <f>'Statewide Participation'!$D5*Sheet4!O6</f>
        <v>71518.462219949623</v>
      </c>
      <c r="K5" s="98">
        <f>'Statewide Participation'!$D5*Sheet4!P6</f>
        <v>71959.832743294188</v>
      </c>
    </row>
    <row r="6" spans="2:15" ht="36.75" customHeight="1" x14ac:dyDescent="0.25">
      <c r="B6" s="96" t="s">
        <v>36</v>
      </c>
      <c r="C6" s="98">
        <f>'Statewide Participation'!$D6*Sheet4!H7</f>
        <v>207835.81566840204</v>
      </c>
      <c r="D6" s="98">
        <f>'Statewide Participation'!$D6*Sheet4!I7</f>
        <v>244520.11899250571</v>
      </c>
      <c r="E6" s="98">
        <f>'Statewide Participation'!$D6*Sheet4!J7</f>
        <v>124656.33266942174</v>
      </c>
      <c r="F6" s="98">
        <f>'Statewide Participation'!$D6*Sheet4!K7</f>
        <v>116678.94826762789</v>
      </c>
      <c r="G6" s="98">
        <f>'Statewide Participation'!$D6*Sheet4!L7</f>
        <v>89589.56474325122</v>
      </c>
      <c r="H6" s="98">
        <f>'Statewide Participation'!$D6*Sheet4!M7</f>
        <v>49177.206873094074</v>
      </c>
      <c r="I6" s="98">
        <f>'Statewide Participation'!$D6*Sheet4!N7</f>
        <v>231836.72198811572</v>
      </c>
      <c r="J6" s="98">
        <f>'Statewide Participation'!$D6*Sheet4!O7</f>
        <v>39503.523799899012</v>
      </c>
      <c r="K6" s="98">
        <f>'Statewide Participation'!$D6*Sheet4!P7</f>
        <v>56249.228796191303</v>
      </c>
    </row>
    <row r="7" spans="2:15" ht="36.75" customHeight="1" x14ac:dyDescent="0.25">
      <c r="B7" s="96" t="s">
        <v>35</v>
      </c>
      <c r="C7" s="98">
        <f>'Statewide Participation'!$D7*Sheet4!H8</f>
        <v>20248.556623815144</v>
      </c>
      <c r="D7" s="98">
        <f>'Statewide Participation'!$D7*Sheet4!I8</f>
        <v>95014.972312992482</v>
      </c>
      <c r="E7" s="98">
        <f>'Statewide Participation'!$D7*Sheet4!J8</f>
        <v>22465.417644708974</v>
      </c>
      <c r="F7" s="98">
        <f>'Statewide Participation'!$D7*Sheet4!K8</f>
        <v>3569.2547307637233</v>
      </c>
      <c r="G7" s="98">
        <f>'Statewide Participation'!$D7*Sheet4!L8</f>
        <v>14568.68344398511</v>
      </c>
      <c r="H7" s="98">
        <f>'Statewide Participation'!$D7*Sheet4!M8</f>
        <v>16168.688953719897</v>
      </c>
      <c r="I7" s="98">
        <f>'Statewide Participation'!$D7*Sheet4!N8</f>
        <v>32277.171009436737</v>
      </c>
      <c r="J7" s="98">
        <f>'Statewide Participation'!$D7*Sheet4!O8</f>
        <v>9509.2622119749594</v>
      </c>
      <c r="K7" s="98">
        <f>'Statewide Participation'!$D7*Sheet4!P8</f>
        <v>18277.32639423454</v>
      </c>
    </row>
    <row r="8" spans="2:15" ht="36.75" customHeight="1" x14ac:dyDescent="0.25">
      <c r="B8" s="96" t="s">
        <v>32</v>
      </c>
      <c r="C8" s="98">
        <f>'Statewide Participation'!$D8*Sheet4!H9</f>
        <v>329645.16397086007</v>
      </c>
      <c r="D8" s="98">
        <f>'Statewide Participation'!$D8*Sheet4!I9</f>
        <v>495908.09694809857</v>
      </c>
      <c r="E8" s="98">
        <f>'Statewide Participation'!$D8*Sheet4!J9</f>
        <v>133458.51131980715</v>
      </c>
      <c r="F8" s="98">
        <f>'Statewide Participation'!$D8*Sheet4!K9</f>
        <v>394075.86030255537</v>
      </c>
      <c r="G8" s="98">
        <f>'Statewide Participation'!$D8*Sheet4!L9</f>
        <v>154298.5391666198</v>
      </c>
      <c r="H8" s="98">
        <f>'Statewide Participation'!$D8*Sheet4!M9</f>
        <v>100691.23312623902</v>
      </c>
      <c r="I8" s="98">
        <f>'Statewide Participation'!$D8*Sheet4!N9</f>
        <v>520785.13637550652</v>
      </c>
      <c r="J8" s="98">
        <f>'Statewide Participation'!$D8*Sheet4!O9</f>
        <v>92552.237641483065</v>
      </c>
      <c r="K8" s="98">
        <f>'Statewide Participation'!$D8*Sheet4!P9</f>
        <v>82178.723664355261</v>
      </c>
    </row>
    <row r="9" spans="2:15" ht="36.75" customHeight="1" x14ac:dyDescent="0.25">
      <c r="B9" s="96" t="s">
        <v>34</v>
      </c>
      <c r="C9" s="98">
        <f>'Statewide Participation'!$D9*Sheet4!H10</f>
        <v>35048.818921730075</v>
      </c>
      <c r="D9" s="98">
        <f>'Statewide Participation'!$D9*Sheet4!I10</f>
        <v>139329.68487742019</v>
      </c>
      <c r="E9" s="98">
        <f>'Statewide Participation'!$D9*Sheet4!J10</f>
        <v>50020.590715185848</v>
      </c>
      <c r="F9" s="98">
        <f>'Statewide Participation'!$D9*Sheet4!K10</f>
        <v>8225.6455981385625</v>
      </c>
      <c r="G9" s="98">
        <f>'Statewide Participation'!$D9*Sheet4!L10</f>
        <v>17395.860353733035</v>
      </c>
      <c r="H9" s="98">
        <f>'Statewide Participation'!$D9*Sheet4!M10</f>
        <v>8510.7061023121078</v>
      </c>
      <c r="I9" s="98">
        <f>'Statewide Participation'!$D9*Sheet4!N10</f>
        <v>27793.885080986001</v>
      </c>
      <c r="J9" s="98">
        <f>'Statewide Participation'!$D9*Sheet4!O10</f>
        <v>21868.279243288733</v>
      </c>
      <c r="K9" s="98">
        <f>'Statewide Participation'!$D9*Sheet4!P10</f>
        <v>7173.1193797621854</v>
      </c>
    </row>
    <row r="10" spans="2:15" ht="36.75" customHeight="1" x14ac:dyDescent="0.25">
      <c r="B10" s="96" t="s">
        <v>23</v>
      </c>
      <c r="C10" s="98">
        <f>'Statewide Participation'!$D10*Sheet4!H11</f>
        <v>195646.39995938068</v>
      </c>
      <c r="D10" s="98">
        <f>'Statewide Participation'!$D10*Sheet4!I11</f>
        <v>359839.00335020304</v>
      </c>
      <c r="E10" s="98">
        <f>'Statewide Participation'!$D10*Sheet4!J11</f>
        <v>112949.59819439483</v>
      </c>
      <c r="F10" s="98">
        <f>'Statewide Participation'!$D10*Sheet4!K11</f>
        <v>268904.13008036022</v>
      </c>
      <c r="G10" s="98">
        <f>'Statewide Participation'!$D10*Sheet4!L11</f>
        <v>129897.07142416206</v>
      </c>
      <c r="H10" s="98">
        <f>'Statewide Participation'!$D10*Sheet4!M11</f>
        <v>83762.052496232413</v>
      </c>
      <c r="I10" s="98">
        <f>'Statewide Participation'!$D10*Sheet4!N11</f>
        <v>299601.83728895878</v>
      </c>
      <c r="J10" s="98">
        <f>'Statewide Participation'!$D10*Sheet4!O11</f>
        <v>72088.346014279654</v>
      </c>
      <c r="K10" s="98">
        <f>'Statewide Participation'!$D10*Sheet4!P11</f>
        <v>35430.158528976695</v>
      </c>
    </row>
    <row r="11" spans="2:15" ht="36.75" customHeight="1" x14ac:dyDescent="0.25">
      <c r="B11" s="96" t="s">
        <v>33</v>
      </c>
      <c r="C11" s="98">
        <f>'Statewide Participation'!$D11*Sheet4!H12</f>
        <v>129566.70293485485</v>
      </c>
      <c r="D11" s="98">
        <f>'Statewide Participation'!$D11*Sheet4!I12</f>
        <v>287897.4610588798</v>
      </c>
      <c r="E11" s="98">
        <f>'Statewide Participation'!$D11*Sheet4!J12</f>
        <v>50337.929545209292</v>
      </c>
      <c r="F11" s="98">
        <f>'Statewide Participation'!$D11*Sheet4!K12</f>
        <v>175734.25972376842</v>
      </c>
      <c r="G11" s="98">
        <f>'Statewide Participation'!$D11*Sheet4!L12</f>
        <v>69758.873264071211</v>
      </c>
      <c r="H11" s="98">
        <f>'Statewide Participation'!$D11*Sheet4!M12</f>
        <v>75390.899318403099</v>
      </c>
      <c r="I11" s="98">
        <f>'Statewide Participation'!$D11*Sheet4!N12</f>
        <v>137329.60730720183</v>
      </c>
      <c r="J11" s="98">
        <f>'Statewide Participation'!$D11*Sheet4!O12</f>
        <v>51466.958285670313</v>
      </c>
      <c r="K11" s="98">
        <f>'Statewide Participation'!$D11*Sheet4!P12</f>
        <v>60926.355787024433</v>
      </c>
    </row>
    <row r="12" spans="2:15" ht="36.75" customHeight="1" x14ac:dyDescent="0.25">
      <c r="B12" s="96" t="s">
        <v>37</v>
      </c>
      <c r="C12" s="98">
        <f>'Statewide Participation'!$D12*Sheet4!H13</f>
        <v>207109.45378574845</v>
      </c>
      <c r="D12" s="98">
        <f>'Statewide Participation'!$D12*Sheet4!I13</f>
        <v>355341.08456494712</v>
      </c>
      <c r="E12" s="98">
        <f>'Statewide Participation'!$D12*Sheet4!J13</f>
        <v>139907.64476688058</v>
      </c>
      <c r="F12" s="98">
        <f>'Statewide Participation'!$D12*Sheet4!K13</f>
        <v>282144.52722520026</v>
      </c>
      <c r="G12" s="98">
        <f>'Statewide Participation'!$D12*Sheet4!L13</f>
        <v>113241.42958931015</v>
      </c>
      <c r="H12" s="98">
        <f>'Statewide Participation'!$D12*Sheet4!M13</f>
        <v>72009.494039397352</v>
      </c>
      <c r="I12" s="98">
        <f>'Statewide Participation'!$D12*Sheet4!N13</f>
        <v>352501.45989682479</v>
      </c>
      <c r="J12" s="98">
        <f>'Statewide Participation'!$D12*Sheet4!O13</f>
        <v>63020.185158446999</v>
      </c>
      <c r="K12" s="98">
        <f>'Statewide Participation'!$D12*Sheet4!P13</f>
        <v>61991.453690773815</v>
      </c>
    </row>
    <row r="15" spans="2:15" ht="66" customHeight="1" x14ac:dyDescent="0.25">
      <c r="B15" s="94" t="s">
        <v>91</v>
      </c>
      <c r="C15" s="95" t="s">
        <v>92</v>
      </c>
      <c r="D15" s="95" t="s">
        <v>93</v>
      </c>
      <c r="E15" s="95" t="s">
        <v>94</v>
      </c>
      <c r="F15" s="95" t="s">
        <v>95</v>
      </c>
      <c r="G15" s="95" t="s">
        <v>96</v>
      </c>
      <c r="H15" s="95" t="s">
        <v>97</v>
      </c>
      <c r="I15" s="95" t="s">
        <v>98</v>
      </c>
      <c r="J15" s="95" t="s">
        <v>99</v>
      </c>
      <c r="K15" s="95" t="s">
        <v>100</v>
      </c>
    </row>
    <row r="16" spans="2:15" ht="36.75" customHeight="1" x14ac:dyDescent="0.25">
      <c r="B16" s="96" t="s">
        <v>30</v>
      </c>
      <c r="C16" s="98">
        <f>Sheet4!H31*C4</f>
        <v>772020.21445708629</v>
      </c>
      <c r="D16" s="98">
        <f>Sheet4!I31*D4</f>
        <v>1274606.2633913928</v>
      </c>
      <c r="E16" s="98">
        <f>Sheet4!J31*E4</f>
        <v>0</v>
      </c>
      <c r="F16" s="98">
        <f>Sheet4!K31*F4</f>
        <v>1548906.2949292399</v>
      </c>
      <c r="G16" s="98">
        <f>Sheet4!L31*G4</f>
        <v>147822.20818118233</v>
      </c>
      <c r="H16" s="98">
        <f>Sheet4!M31*H4</f>
        <v>25656.874502123879</v>
      </c>
      <c r="I16" s="98">
        <f>Sheet4!N31*I4</f>
        <v>1837688.8341804806</v>
      </c>
      <c r="J16" s="98">
        <f>Sheet4!O31*J4</f>
        <v>169182.25724187875</v>
      </c>
      <c r="K16" s="98">
        <f>Sheet4!P31*K4</f>
        <v>94959.981876333215</v>
      </c>
      <c r="M16" s="85">
        <f>SUM(C16:K16)</f>
        <v>5870842.9287597174</v>
      </c>
      <c r="N16" s="85">
        <f>'Statewide Participation'!E4</f>
        <v>5549969.8625491979</v>
      </c>
      <c r="O16" s="3">
        <f>M16/N16-1</f>
        <v>5.7815280831657878E-2</v>
      </c>
    </row>
    <row r="17" spans="2:15" ht="36.75" customHeight="1" x14ac:dyDescent="0.25">
      <c r="B17" s="96" t="s">
        <v>31</v>
      </c>
      <c r="C17" s="98">
        <f>Sheet4!H32*C5</f>
        <v>825495.08661174518</v>
      </c>
      <c r="D17" s="98">
        <f>Sheet4!I32*D5</f>
        <v>1239685.9849817823</v>
      </c>
      <c r="E17" s="98">
        <f>Sheet4!J32*E5</f>
        <v>646310.1411372947</v>
      </c>
      <c r="F17" s="98">
        <f>Sheet4!K32*F5</f>
        <v>214282.97748801054</v>
      </c>
      <c r="G17" s="98">
        <f>Sheet4!L32*G5</f>
        <v>545495.52235890494</v>
      </c>
      <c r="H17" s="98">
        <f>Sheet4!M32*H5</f>
        <v>332912.27205572627</v>
      </c>
      <c r="I17" s="98">
        <f>Sheet4!N32*I5</f>
        <v>877177.5198908014</v>
      </c>
      <c r="J17" s="98">
        <f>Sheet4!O32*J5</f>
        <v>277776.30029053515</v>
      </c>
      <c r="K17" s="98">
        <f>Sheet4!P32*K5</f>
        <v>257273.09693840941</v>
      </c>
      <c r="M17" s="85">
        <f t="shared" ref="M17:M24" si="0">SUM(C17:K17)</f>
        <v>5216408.9017532105</v>
      </c>
      <c r="N17" s="85">
        <f>'Statewide Participation'!E5</f>
        <v>5400120.6808585785</v>
      </c>
      <c r="O17" s="3">
        <f t="shared" ref="O17:O24" si="1">M17/N17-1</f>
        <v>-3.4019939546269362E-2</v>
      </c>
    </row>
    <row r="18" spans="2:15" ht="36.75" customHeight="1" x14ac:dyDescent="0.25">
      <c r="B18" s="96" t="s">
        <v>36</v>
      </c>
      <c r="C18" s="98">
        <f>Sheet4!H33*C6</f>
        <v>1284520.7646225607</v>
      </c>
      <c r="D18" s="98">
        <f>Sheet4!I33*D6</f>
        <v>1533734.9456131237</v>
      </c>
      <c r="E18" s="98">
        <f>Sheet4!J33*E6</f>
        <v>552521.92977275548</v>
      </c>
      <c r="F18" s="98">
        <f>Sheet4!K33*F6</f>
        <v>569710.01135557634</v>
      </c>
      <c r="G18" s="98">
        <f>Sheet4!L33*G6</f>
        <v>327491.45399096305</v>
      </c>
      <c r="H18" s="98">
        <f>Sheet4!M33*H6</f>
        <v>0</v>
      </c>
      <c r="I18" s="98">
        <f>Sheet4!N33*I6</f>
        <v>1609632.0562499915</v>
      </c>
      <c r="J18" s="98">
        <f>Sheet4!O33*J6</f>
        <v>243530.63520645385</v>
      </c>
      <c r="K18" s="98">
        <f>Sheet4!P33*K6</f>
        <v>310400.20043602982</v>
      </c>
      <c r="M18" s="85">
        <f t="shared" si="0"/>
        <v>6431541.9972474538</v>
      </c>
      <c r="N18" s="85">
        <f>'Statewide Participation'!E6</f>
        <v>7891477.2318392089</v>
      </c>
      <c r="O18" s="3">
        <f t="shared" si="1"/>
        <v>-0.18500151387391106</v>
      </c>
    </row>
    <row r="19" spans="2:15" ht="36.75" customHeight="1" x14ac:dyDescent="0.25">
      <c r="B19" s="96" t="s">
        <v>35</v>
      </c>
      <c r="C19" s="98">
        <f>Sheet4!H34*C7</f>
        <v>180740.17576599403</v>
      </c>
      <c r="D19" s="98">
        <f>Sheet4!I34*D7</f>
        <v>459744.51718644722</v>
      </c>
      <c r="E19" s="98">
        <f>Sheet4!J34*E7</f>
        <v>88583.568800874797</v>
      </c>
      <c r="F19" s="98">
        <f>Sheet4!K34*F7</f>
        <v>0</v>
      </c>
      <c r="G19" s="98">
        <f>Sheet4!L34*G7</f>
        <v>21963.728479055222</v>
      </c>
      <c r="H19" s="98">
        <f>Sheet4!M34*H7</f>
        <v>107825.35287410012</v>
      </c>
      <c r="I19" s="98">
        <f>Sheet4!N34*I7</f>
        <v>143956.28365768597</v>
      </c>
      <c r="J19" s="98">
        <f>Sheet4!O34*J7</f>
        <v>11880.014962422472</v>
      </c>
      <c r="K19" s="98">
        <f>Sheet4!P34*K7</f>
        <v>147367.47911421771</v>
      </c>
      <c r="M19" s="85">
        <f t="shared" si="0"/>
        <v>1162061.1208407974</v>
      </c>
      <c r="N19" s="85">
        <f>'Statewide Participation'!E7</f>
        <v>987522.27141944354</v>
      </c>
      <c r="O19" s="3">
        <f t="shared" si="1"/>
        <v>0.17674421577396471</v>
      </c>
    </row>
    <row r="20" spans="2:15" ht="36.75" customHeight="1" x14ac:dyDescent="0.25">
      <c r="B20" s="96" t="s">
        <v>32</v>
      </c>
      <c r="C20" s="98">
        <f>Sheet4!H35*C8</f>
        <v>1824232.6608229389</v>
      </c>
      <c r="D20" s="98">
        <f>Sheet4!I35*D8</f>
        <v>2750729.7471068637</v>
      </c>
      <c r="E20" s="98">
        <f>Sheet4!J35*E8</f>
        <v>380908.4143106183</v>
      </c>
      <c r="F20" s="98">
        <f>Sheet4!K35*F8</f>
        <v>4112955.4565666197</v>
      </c>
      <c r="G20" s="98">
        <f>Sheet4!L35*G8</f>
        <v>742986.36695861106</v>
      </c>
      <c r="H20" s="98">
        <f>Sheet4!M35*H8</f>
        <v>347764.77685060241</v>
      </c>
      <c r="I20" s="98">
        <f>Sheet4!N35*I8</f>
        <v>2651315.2808149625</v>
      </c>
      <c r="J20" s="98">
        <f>Sheet4!O35*J8</f>
        <v>460178.08191065164</v>
      </c>
      <c r="K20" s="98">
        <f>Sheet4!P35*K8</f>
        <v>196753.04647598538</v>
      </c>
      <c r="M20" s="85">
        <f t="shared" si="0"/>
        <v>13467823.831817852</v>
      </c>
      <c r="N20" s="85">
        <f>'Statewide Participation'!E8</f>
        <v>13154980.684639597</v>
      </c>
      <c r="O20" s="3">
        <f t="shared" si="1"/>
        <v>2.3781345991906067E-2</v>
      </c>
    </row>
    <row r="21" spans="2:15" ht="36.75" customHeight="1" x14ac:dyDescent="0.25">
      <c r="B21" s="96" t="s">
        <v>34</v>
      </c>
      <c r="C21" s="98">
        <f>Sheet4!H36*C9</f>
        <v>86339.884230689349</v>
      </c>
      <c r="D21" s="98">
        <f>Sheet4!I36*D9</f>
        <v>312858.24101442844</v>
      </c>
      <c r="E21" s="98">
        <f>Sheet4!J36*E9</f>
        <v>127512.14968467214</v>
      </c>
      <c r="F21" s="98">
        <f>Sheet4!K36*F9</f>
        <v>12876.206010145843</v>
      </c>
      <c r="G21" s="98">
        <f>Sheet4!L36*G9</f>
        <v>43609.79122855809</v>
      </c>
      <c r="H21" s="98">
        <f>Sheet4!M36*H9</f>
        <v>8510.7061023121078</v>
      </c>
      <c r="I21" s="98">
        <f>Sheet4!N36*I9</f>
        <v>0</v>
      </c>
      <c r="J21" s="98">
        <f>Sheet4!O36*J9</f>
        <v>44832.157970663044</v>
      </c>
      <c r="K21" s="98">
        <f>Sheet4!P36*K9</f>
        <v>35865.596898810923</v>
      </c>
      <c r="M21" s="85">
        <f t="shared" si="0"/>
        <v>672404.73314027989</v>
      </c>
      <c r="N21" s="85">
        <f>'Statewide Participation'!E9</f>
        <v>1146924.9655567689</v>
      </c>
      <c r="O21" s="3">
        <f t="shared" si="1"/>
        <v>-0.41373258640868071</v>
      </c>
    </row>
    <row r="22" spans="2:15" ht="36.75" customHeight="1" x14ac:dyDescent="0.25">
      <c r="B22" s="96" t="s">
        <v>23</v>
      </c>
      <c r="C22" s="98">
        <f>Sheet4!H37*C10</f>
        <v>1283371.2970367661</v>
      </c>
      <c r="D22" s="98">
        <f>Sheet4!I37*D10</f>
        <v>1693222.1429418277</v>
      </c>
      <c r="E22" s="98">
        <f>Sheet4!J37*E10</f>
        <v>467571.28527902963</v>
      </c>
      <c r="F22" s="98">
        <f>Sheet4!K37*F10</f>
        <v>3060220.1310111824</v>
      </c>
      <c r="G22" s="98">
        <f>Sheet4!L37*G10</f>
        <v>1034484.554945454</v>
      </c>
      <c r="H22" s="98">
        <f>Sheet4!M37*H10</f>
        <v>228972.46930018044</v>
      </c>
      <c r="I22" s="98">
        <f>Sheet4!N37*I10</f>
        <v>1776933.7121655701</v>
      </c>
      <c r="J22" s="98">
        <f>Sheet4!O37*J10</f>
        <v>293307.5165330114</v>
      </c>
      <c r="K22" s="98">
        <f>Sheet4!P37*K10</f>
        <v>69255.296344586561</v>
      </c>
      <c r="M22" s="85">
        <f t="shared" si="0"/>
        <v>9907338.4055576082</v>
      </c>
      <c r="N22" s="85">
        <f>'Statewide Participation'!E10</f>
        <v>9970623.257763017</v>
      </c>
      <c r="O22" s="3">
        <f t="shared" si="1"/>
        <v>-6.3471310237437351E-3</v>
      </c>
    </row>
    <row r="23" spans="2:15" ht="36.75" customHeight="1" x14ac:dyDescent="0.25">
      <c r="B23" s="96" t="s">
        <v>33</v>
      </c>
      <c r="C23" s="98">
        <f>Sheet4!H38*C11</f>
        <v>630606.09091314196</v>
      </c>
      <c r="D23" s="98">
        <f>Sheet4!I38*D11</f>
        <v>1393904.6548560946</v>
      </c>
      <c r="E23" s="98">
        <f>Sheet4!J38*E11</f>
        <v>157180.20512870842</v>
      </c>
      <c r="F23" s="98">
        <f>Sheet4!K38*F11</f>
        <v>1424079.7247932018</v>
      </c>
      <c r="G23" s="98">
        <f>Sheet4!L38*G11</f>
        <v>334954.49428779632</v>
      </c>
      <c r="H23" s="98">
        <f>Sheet4!M38*H11</f>
        <v>259376.13546395558</v>
      </c>
      <c r="I23" s="98">
        <f>Sheet4!N38*I11</f>
        <v>987079.29249901755</v>
      </c>
      <c r="J23" s="98">
        <f>Sheet4!O38*J11</f>
        <v>433125.57201465924</v>
      </c>
      <c r="K23" s="98">
        <f>Sheet4!P38*K11</f>
        <v>180332.30330710835</v>
      </c>
      <c r="M23" s="85">
        <f t="shared" si="0"/>
        <v>5800638.4732636847</v>
      </c>
      <c r="N23" s="85">
        <f>'Statewide Participation'!E11</f>
        <v>9407181.7730078772</v>
      </c>
      <c r="O23" s="3">
        <f t="shared" si="1"/>
        <v>-0.3833819082876111</v>
      </c>
    </row>
    <row r="24" spans="2:15" ht="36.75" customHeight="1" x14ac:dyDescent="0.25">
      <c r="B24" s="96" t="s">
        <v>37</v>
      </c>
      <c r="C24" s="98">
        <f>Sheet4!H39*C12</f>
        <v>1099143.3251450507</v>
      </c>
      <c r="D24" s="98">
        <f>Sheet4!I39*D12</f>
        <v>2424306.7402180391</v>
      </c>
      <c r="E24" s="98">
        <f>Sheet4!J39*E12</f>
        <v>492271.79235963157</v>
      </c>
      <c r="F24" s="98">
        <f>Sheet4!K39*F12</f>
        <v>3214212.6750189639</v>
      </c>
      <c r="G24" s="98">
        <f>Sheet4!L39*G12</f>
        <v>601594.1313022417</v>
      </c>
      <c r="H24" s="98">
        <f>Sheet4!M39*H12</f>
        <v>247421.71817571594</v>
      </c>
      <c r="I24" s="98">
        <f>Sheet4!N39*I12</f>
        <v>2270606.0901983222</v>
      </c>
      <c r="J24" s="98">
        <f>Sheet4!O39*J12</f>
        <v>304432.9221257685</v>
      </c>
      <c r="K24" s="98">
        <f>Sheet4!P39*K12</f>
        <v>137781.84586461989</v>
      </c>
      <c r="M24" s="85">
        <f t="shared" si="0"/>
        <v>10791771.240408352</v>
      </c>
      <c r="N24" s="85">
        <f>'Statewide Participation'!E12</f>
        <v>12105364.958514461</v>
      </c>
      <c r="O24" s="3">
        <f t="shared" si="1"/>
        <v>-0.10851335111397664</v>
      </c>
    </row>
    <row r="25" spans="2:15" x14ac:dyDescent="0.25">
      <c r="O25" s="3"/>
    </row>
    <row r="27" spans="2:15" ht="66" customHeight="1" x14ac:dyDescent="0.25">
      <c r="B27" s="94" t="s">
        <v>91</v>
      </c>
      <c r="C27" s="95" t="s">
        <v>92</v>
      </c>
      <c r="D27" s="95" t="s">
        <v>93</v>
      </c>
      <c r="E27" s="95" t="s">
        <v>94</v>
      </c>
      <c r="F27" s="95" t="s">
        <v>95</v>
      </c>
      <c r="G27" s="95" t="s">
        <v>96</v>
      </c>
      <c r="H27" s="95" t="s">
        <v>97</v>
      </c>
      <c r="I27" s="95" t="s">
        <v>98</v>
      </c>
      <c r="J27" s="95" t="s">
        <v>99</v>
      </c>
      <c r="K27" s="95" t="s">
        <v>100</v>
      </c>
    </row>
    <row r="28" spans="2:15" ht="36.75" customHeight="1" x14ac:dyDescent="0.25">
      <c r="B28" s="96" t="s">
        <v>30</v>
      </c>
      <c r="C28" s="98">
        <f>C4*'Statewide Participation'!$F4*Sheet4!H18</f>
        <v>408354.15664128319</v>
      </c>
      <c r="D28" s="98">
        <f>D4*'Statewide Participation'!$F4*Sheet4!I18</f>
        <v>1170668.2479497741</v>
      </c>
      <c r="E28" s="98">
        <f>E4*'Statewide Participation'!$F4*Sheet4!J18</f>
        <v>0</v>
      </c>
      <c r="F28" s="98">
        <f>F4*'Statewide Participation'!$F4*Sheet4!K18</f>
        <v>1485053.7256451054</v>
      </c>
      <c r="G28" s="98">
        <f>G4*'Statewide Participation'!$F4*Sheet4!L18</f>
        <v>339247.88215102477</v>
      </c>
      <c r="H28" s="98">
        <f>H4*'Statewide Participation'!$F4*Sheet4!M18</f>
        <v>46622.314336595555</v>
      </c>
      <c r="I28" s="98">
        <f>I4*'Statewide Participation'!$F4*Sheet4!N18</f>
        <v>1276998.9546723382</v>
      </c>
      <c r="J28" s="98">
        <f>J4*'Statewide Participation'!$F4*Sheet4!O18</f>
        <v>208164.31714823024</v>
      </c>
      <c r="K28" s="98">
        <f>K4*'Statewide Participation'!$F4*Sheet4!P18</f>
        <v>69663.669608034572</v>
      </c>
      <c r="M28" s="85">
        <f>SUM(C28:K28)</f>
        <v>5004773.268152386</v>
      </c>
      <c r="N28" s="85">
        <f>N16</f>
        <v>5549969.8625491979</v>
      </c>
      <c r="O28" s="3">
        <f>M28/N28-1</f>
        <v>-9.8234154040323651E-2</v>
      </c>
    </row>
    <row r="29" spans="2:15" ht="36.75" customHeight="1" x14ac:dyDescent="0.25">
      <c r="B29" s="96" t="s">
        <v>31</v>
      </c>
      <c r="C29" s="98">
        <f>C5*'Statewide Participation'!$F5*Sheet4!H19</f>
        <v>738701.39174256066</v>
      </c>
      <c r="D29" s="98">
        <f>D5*'Statewide Participation'!$F5*Sheet4!I19</f>
        <v>1347681.5940183375</v>
      </c>
      <c r="E29" s="98">
        <f>E5*'Statewide Participation'!$F5*Sheet4!J19</f>
        <v>552960.14557349181</v>
      </c>
      <c r="F29" s="98">
        <f>F5*'Statewide Participation'!$F5*Sheet4!K19</f>
        <v>269633.07186388428</v>
      </c>
      <c r="G29" s="98">
        <f>G5*'Statewide Participation'!$F5*Sheet4!L19</f>
        <v>257001.622145676</v>
      </c>
      <c r="H29" s="98">
        <f>H5*'Statewide Participation'!$F5*Sheet4!M19</f>
        <v>326441.17021139513</v>
      </c>
      <c r="I29" s="98">
        <f>I5*'Statewide Participation'!$F5*Sheet4!N19</f>
        <v>872433.46077690332</v>
      </c>
      <c r="J29" s="98">
        <f>J5*'Statewide Participation'!$F5*Sheet4!O19</f>
        <v>265443.63580815727</v>
      </c>
      <c r="K29" s="98">
        <f>K5*'Statewide Participation'!$F5*Sheet4!P19</f>
        <v>242249.34452201673</v>
      </c>
      <c r="M29" s="85">
        <f t="shared" ref="M29:M36" si="2">SUM(C29:K29)</f>
        <v>4872545.4366624234</v>
      </c>
      <c r="N29" s="85">
        <f t="shared" ref="N29:N36" si="3">N17</f>
        <v>5400120.6808585785</v>
      </c>
      <c r="O29" s="3">
        <f t="shared" ref="O29:O36" si="4">M29/N29-1</f>
        <v>-9.7696935934452944E-2</v>
      </c>
    </row>
    <row r="30" spans="2:15" ht="36.75" customHeight="1" x14ac:dyDescent="0.25">
      <c r="B30" s="96" t="s">
        <v>36</v>
      </c>
      <c r="C30" s="98">
        <f>C6*'Statewide Participation'!$F6*Sheet4!H20</f>
        <v>1356959.7050805024</v>
      </c>
      <c r="D30" s="98">
        <f>D6*'Statewide Participation'!$F6*Sheet4!I20</f>
        <v>1537045.5757270022</v>
      </c>
      <c r="E30" s="98">
        <f>E6*'Statewide Participation'!$F6*Sheet4!J20</f>
        <v>739795.29270887317</v>
      </c>
      <c r="F30" s="98">
        <f>F6*'Statewide Participation'!$F6*Sheet4!K20</f>
        <v>779331.89391727082</v>
      </c>
      <c r="G30" s="98">
        <f>G6*'Statewide Participation'!$F6*Sheet4!L20</f>
        <v>462655.96256357583</v>
      </c>
      <c r="H30" s="98">
        <f>H6*'Statewide Participation'!$F6*Sheet4!M20</f>
        <v>0</v>
      </c>
      <c r="I30" s="98">
        <f>I6*'Statewide Participation'!$F6*Sheet4!N20</f>
        <v>1609981.2788823331</v>
      </c>
      <c r="J30" s="98">
        <f>J6*'Statewide Participation'!$F6*Sheet4!O20</f>
        <v>209719.59577213824</v>
      </c>
      <c r="K30" s="98">
        <f>K6*'Statewide Participation'!$F6*Sheet4!P20</f>
        <v>329234.8769665914</v>
      </c>
      <c r="M30" s="85">
        <f t="shared" si="2"/>
        <v>7024724.1816182863</v>
      </c>
      <c r="N30" s="85">
        <f t="shared" si="3"/>
        <v>7891477.2318392089</v>
      </c>
      <c r="O30" s="3">
        <f t="shared" si="4"/>
        <v>-0.10983406842053511</v>
      </c>
    </row>
    <row r="31" spans="2:15" ht="36.75" customHeight="1" x14ac:dyDescent="0.25">
      <c r="B31" s="96" t="s">
        <v>35</v>
      </c>
      <c r="C31" s="98">
        <f>C7*'Statewide Participation'!$F7*Sheet4!H21</f>
        <v>65469.716859653978</v>
      </c>
      <c r="D31" s="98">
        <f>D7*'Statewide Participation'!$F7*Sheet4!I21</f>
        <v>417078.50300100271</v>
      </c>
      <c r="E31" s="98">
        <f>E7*'Statewide Participation'!$F7*Sheet4!J21</f>
        <v>110197.70629474551</v>
      </c>
      <c r="F31" s="98">
        <f>F7*'Statewide Participation'!$F7*Sheet4!K21</f>
        <v>0</v>
      </c>
      <c r="G31" s="98">
        <f>G7*'Statewide Participation'!$F7*Sheet4!L21</f>
        <v>28540.773382211606</v>
      </c>
      <c r="H31" s="98">
        <f>H7*'Statewide Participation'!$F7*Sheet4!M21</f>
        <v>45622.609660732393</v>
      </c>
      <c r="I31" s="98">
        <f>I7*'Statewide Participation'!$F7*Sheet4!N21</f>
        <v>137296.98183860999</v>
      </c>
      <c r="J31" s="98">
        <f>J7*'Statewide Participation'!$F7*Sheet4!O21</f>
        <v>18210.634066413397</v>
      </c>
      <c r="K31" s="98">
        <f>K7*'Statewide Participation'!$F7*Sheet4!P21</f>
        <v>74290.597138141122</v>
      </c>
      <c r="M31" s="85">
        <f t="shared" si="2"/>
        <v>896707.5222415108</v>
      </c>
      <c r="N31" s="85">
        <f t="shared" si="3"/>
        <v>987522.27141944354</v>
      </c>
      <c r="O31" s="3">
        <f t="shared" si="4"/>
        <v>-9.1962228909933885E-2</v>
      </c>
    </row>
    <row r="32" spans="2:15" ht="36.75" customHeight="1" x14ac:dyDescent="0.25">
      <c r="B32" s="96" t="s">
        <v>32</v>
      </c>
      <c r="C32" s="98">
        <f>C8*'Statewide Participation'!$F8*Sheet4!H22</f>
        <v>1710946.5626117995</v>
      </c>
      <c r="D32" s="98">
        <f>D8*'Statewide Participation'!$F8*Sheet4!I22</f>
        <v>2591567.5243361127</v>
      </c>
      <c r="E32" s="98">
        <f>E8*'Statewide Participation'!$F8*Sheet4!J22</f>
        <v>586633.72111909639</v>
      </c>
      <c r="F32" s="98">
        <f>F8*'Statewide Participation'!$F8*Sheet4!K22</f>
        <v>2094611.8813395309</v>
      </c>
      <c r="G32" s="98">
        <f>G8*'Statewide Participation'!$F8*Sheet4!L22</f>
        <v>731960.1186096567</v>
      </c>
      <c r="H32" s="98">
        <f>H8*'Statewide Participation'!$F8*Sheet4!M22</f>
        <v>478271.25045716576</v>
      </c>
      <c r="I32" s="98">
        <f>I8*'Statewide Participation'!$F8*Sheet4!N22</f>
        <v>2821485.7390035135</v>
      </c>
      <c r="J32" s="98">
        <f>J8*'Statewide Participation'!$F8*Sheet4!O22</f>
        <v>402813.76788097422</v>
      </c>
      <c r="K32" s="98">
        <f>K8*'Statewide Participation'!$F8*Sheet4!P22</f>
        <v>389221.97686981974</v>
      </c>
      <c r="M32" s="85">
        <f t="shared" si="2"/>
        <v>11807512.542227671</v>
      </c>
      <c r="N32" s="85">
        <f t="shared" si="3"/>
        <v>13154980.684639597</v>
      </c>
      <c r="O32" s="3">
        <f t="shared" si="4"/>
        <v>-0.10243026384563958</v>
      </c>
    </row>
    <row r="33" spans="2:15" ht="36.75" customHeight="1" x14ac:dyDescent="0.25">
      <c r="B33" s="96" t="s">
        <v>34</v>
      </c>
      <c r="C33" s="98">
        <f>C9*'Statewide Participation'!$F9*Sheet4!H23</f>
        <v>124196.61445853581</v>
      </c>
      <c r="D33" s="98">
        <f>D9*'Statewide Participation'!$F9*Sheet4!I23</f>
        <v>487983.69054553227</v>
      </c>
      <c r="E33" s="98">
        <f>E9*'Statewide Participation'!$F9*Sheet4!J23</f>
        <v>138806.55948546145</v>
      </c>
      <c r="F33" s="98">
        <f>F9*'Statewide Participation'!$F9*Sheet4!K23</f>
        <v>18843.884805511025</v>
      </c>
      <c r="G33" s="98">
        <f>G9*'Statewide Participation'!$F9*Sheet4!L23</f>
        <v>55855.137983503584</v>
      </c>
      <c r="H33" s="98">
        <f>H9*'Statewide Participation'!$F9*Sheet4!M23</f>
        <v>37365.377335333411</v>
      </c>
      <c r="I33" s="98">
        <f>I9*'Statewide Participation'!$F9*Sheet4!N23</f>
        <v>0</v>
      </c>
      <c r="J33" s="98">
        <f>J9*'Statewide Participation'!$F9*Sheet4!O23</f>
        <v>61812.655725147946</v>
      </c>
      <c r="K33" s="98">
        <f>K9*'Statewide Participation'!$F9*Sheet4!P23</f>
        <v>7873.2101976647955</v>
      </c>
      <c r="M33" s="85">
        <f t="shared" si="2"/>
        <v>932737.13053669024</v>
      </c>
      <c r="N33" s="85">
        <f t="shared" si="3"/>
        <v>1146924.9655567689</v>
      </c>
      <c r="O33" s="3">
        <f t="shared" si="4"/>
        <v>-0.18674964923804083</v>
      </c>
    </row>
    <row r="34" spans="2:15" ht="36.75" customHeight="1" x14ac:dyDescent="0.25">
      <c r="B34" s="96" t="s">
        <v>23</v>
      </c>
      <c r="C34" s="98">
        <f>C10*'Statewide Participation'!$F10*Sheet4!H24</f>
        <v>1268157.7389498288</v>
      </c>
      <c r="D34" s="98">
        <f>D10*'Statewide Participation'!$F10*Sheet4!I24</f>
        <v>2207473.3490094659</v>
      </c>
      <c r="E34" s="98">
        <f>E10*'Statewide Participation'!$F10*Sheet4!J24</f>
        <v>552182.02864247421</v>
      </c>
      <c r="F34" s="98">
        <f>F10*'Statewide Participation'!$F10*Sheet4!K24</f>
        <v>1695560.0433633991</v>
      </c>
      <c r="G34" s="98">
        <f>G10*'Statewide Participation'!$F10*Sheet4!L24</f>
        <v>689811.59309838666</v>
      </c>
      <c r="H34" s="98">
        <f>H10*'Statewide Participation'!$F10*Sheet4!M24</f>
        <v>328373.85342413484</v>
      </c>
      <c r="I34" s="98">
        <f>I10*'Statewide Participation'!$F10*Sheet4!N24</f>
        <v>1903757.1333181355</v>
      </c>
      <c r="J34" s="98">
        <f>J10*'Statewide Participation'!$F10*Sheet4!O24</f>
        <v>399289.76340252813</v>
      </c>
      <c r="K34" s="98">
        <f>K10*'Statewide Participation'!$F10*Sheet4!P24</f>
        <v>160757.5724624893</v>
      </c>
      <c r="M34" s="85">
        <f t="shared" si="2"/>
        <v>9205363.0756708439</v>
      </c>
      <c r="N34" s="85">
        <f t="shared" si="3"/>
        <v>9970623.257763017</v>
      </c>
      <c r="O34" s="3">
        <f t="shared" si="4"/>
        <v>-7.6751489080319035E-2</v>
      </c>
    </row>
    <row r="35" spans="2:15" ht="36.75" customHeight="1" x14ac:dyDescent="0.25">
      <c r="B35" s="96" t="s">
        <v>33</v>
      </c>
      <c r="C35" s="98">
        <f>C11*'Statewide Participation'!$F11*Sheet4!H25</f>
        <v>984824.42611551518</v>
      </c>
      <c r="D35" s="98">
        <f>D11*'Statewide Participation'!$F11*Sheet4!I25</f>
        <v>2119751.0385662308</v>
      </c>
      <c r="E35" s="98">
        <f>E11*'Statewide Participation'!$F11*Sheet4!J25</f>
        <v>313437.41858319461</v>
      </c>
      <c r="F35" s="98">
        <f>F11*'Statewide Participation'!$F11*Sheet4!K25</f>
        <v>1444767.6100745131</v>
      </c>
      <c r="G35" s="98">
        <f>G11*'Statewide Participation'!$F11*Sheet4!L25</f>
        <v>442034.04458598734</v>
      </c>
      <c r="H35" s="98">
        <f>H11*'Statewide Participation'!$F11*Sheet4!M25</f>
        <v>493963.66814530274</v>
      </c>
      <c r="I35" s="98">
        <f>I11*'Statewide Participation'!$F11*Sheet4!N25</f>
        <v>1034620.1581683556</v>
      </c>
      <c r="J35" s="98">
        <f>J11*'Statewide Participation'!$F11*Sheet4!O25</f>
        <v>389102.01664868667</v>
      </c>
      <c r="K35" s="98">
        <f>K11*'Statewide Participation'!$F11*Sheet4!P25</f>
        <v>306428.54699402087</v>
      </c>
      <c r="M35" s="85">
        <f t="shared" si="2"/>
        <v>7528928.9278818071</v>
      </c>
      <c r="N35" s="85">
        <f t="shared" si="3"/>
        <v>9407181.7730078772</v>
      </c>
      <c r="O35" s="3">
        <f t="shared" si="4"/>
        <v>-0.19966158733270789</v>
      </c>
    </row>
    <row r="36" spans="2:15" ht="36.75" customHeight="1" x14ac:dyDescent="0.25">
      <c r="B36" s="96" t="s">
        <v>37</v>
      </c>
      <c r="C36" s="98">
        <f>C12*'Statewide Participation'!$F12*Sheet4!H26</f>
        <v>1607062.4009385558</v>
      </c>
      <c r="D36" s="98">
        <f>D12*'Statewide Participation'!$F12*Sheet4!I26</f>
        <v>2310789.6690360727</v>
      </c>
      <c r="E36" s="98">
        <f>E12*'Statewide Participation'!$F12*Sheet4!J26</f>
        <v>622708.28591570549</v>
      </c>
      <c r="F36" s="98">
        <f>F12*'Statewide Participation'!$F12*Sheet4!K26</f>
        <v>2079124.1451059764</v>
      </c>
      <c r="G36" s="98">
        <f>G12*'Statewide Participation'!$F12*Sheet4!L26</f>
        <v>687744.08797109791</v>
      </c>
      <c r="H36" s="98">
        <f>H12*'Statewide Participation'!$F12*Sheet4!M26</f>
        <v>488845.45096735854</v>
      </c>
      <c r="I36" s="98">
        <f>I12*'Statewide Participation'!$F12*Sheet4!N26</f>
        <v>2665758.219361769</v>
      </c>
      <c r="J36" s="98">
        <f>J12*'Statewide Participation'!$F12*Sheet4!O26</f>
        <v>369777.48351544666</v>
      </c>
      <c r="K36" s="98">
        <f>K12*'Statewide Participation'!$F12*Sheet4!P26</f>
        <v>281544.50982322701</v>
      </c>
      <c r="M36" s="85">
        <f t="shared" si="2"/>
        <v>11113354.252635211</v>
      </c>
      <c r="N36" s="85">
        <f t="shared" si="3"/>
        <v>12105364.958514461</v>
      </c>
      <c r="O36" s="3">
        <f t="shared" si="4"/>
        <v>-8.1948021334252052E-2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260A9-42A8-4E83-B917-8A83337E9F3E}">
  <dimension ref="A2:P22"/>
  <sheetViews>
    <sheetView tabSelected="1" workbookViewId="0">
      <selection activeCell="B12" sqref="B12"/>
    </sheetView>
  </sheetViews>
  <sheetFormatPr defaultRowHeight="15" x14ac:dyDescent="0.25"/>
  <cols>
    <col min="1" max="1" width="9.140625" style="1"/>
    <col min="2" max="2" width="62.140625" style="1" customWidth="1"/>
    <col min="3" max="4" width="9.140625" style="1"/>
    <col min="5" max="5" width="12" style="1" customWidth="1"/>
    <col min="6" max="6" width="11.42578125" style="1" customWidth="1"/>
    <col min="7" max="8" width="9.140625" style="1"/>
    <col min="9" max="9" width="10.42578125" style="1" customWidth="1"/>
    <col min="10" max="11" width="12.7109375" style="1" customWidth="1"/>
    <col min="12" max="12" width="9.140625" style="1"/>
    <col min="13" max="13" width="13" style="1" customWidth="1"/>
    <col min="14" max="15" width="8.28515625" style="1" customWidth="1"/>
    <col min="16" max="16" width="13" style="1" customWidth="1"/>
    <col min="17" max="16384" width="9.140625" style="1"/>
  </cols>
  <sheetData>
    <row r="2" spans="1:16" x14ac:dyDescent="0.25">
      <c r="C2" s="1" t="s">
        <v>38</v>
      </c>
      <c r="D2" s="1" t="s">
        <v>39</v>
      </c>
      <c r="E2" s="1" t="s">
        <v>40</v>
      </c>
      <c r="F2" s="1" t="s">
        <v>6</v>
      </c>
      <c r="G2" s="1" t="s">
        <v>41</v>
      </c>
      <c r="H2" s="1" t="s">
        <v>42</v>
      </c>
      <c r="I2" s="1" t="s">
        <v>43</v>
      </c>
      <c r="J2" s="1" t="s">
        <v>44</v>
      </c>
      <c r="M2" s="1" t="s">
        <v>45</v>
      </c>
      <c r="N2" s="1" t="s">
        <v>47</v>
      </c>
      <c r="O2" s="1" t="s">
        <v>48</v>
      </c>
      <c r="P2" s="1" t="s">
        <v>46</v>
      </c>
    </row>
    <row r="3" spans="1:16" ht="27" customHeight="1" x14ac:dyDescent="0.2">
      <c r="A3" s="1" t="s">
        <v>13</v>
      </c>
      <c r="B3" s="2" t="s">
        <v>30</v>
      </c>
      <c r="C3" s="3">
        <f>'act - output'!F5</f>
        <v>0.30423772167989716</v>
      </c>
      <c r="D3" s="4">
        <f>'act - output'!I5</f>
        <v>30.398732605681108</v>
      </c>
      <c r="E3" s="3">
        <f>'act - output'!L5</f>
        <v>0.53002706862733973</v>
      </c>
      <c r="F3" s="3">
        <f>'act - output'!G19</f>
        <v>0.32638690023700373</v>
      </c>
      <c r="G3" s="87">
        <v>4499217</v>
      </c>
      <c r="H3" s="1">
        <v>0.77100000000000002</v>
      </c>
      <c r="I3" s="85">
        <f>C3*H3*E3*G3</f>
        <v>559374.19526143163</v>
      </c>
      <c r="J3" s="85">
        <f>I3*D3*F3</f>
        <v>5549969.8625491979</v>
      </c>
      <c r="K3" s="88">
        <f>J3/I3</f>
        <v>9.9217481063017914</v>
      </c>
    </row>
    <row r="4" spans="1:16" ht="27" customHeight="1" x14ac:dyDescent="0.2">
      <c r="A4" s="1" t="s">
        <v>14</v>
      </c>
      <c r="B4" s="2" t="s">
        <v>31</v>
      </c>
      <c r="C4" s="3">
        <f>'act - output'!F6</f>
        <v>0.37469250218387723</v>
      </c>
      <c r="D4" s="4">
        <f>'act - output'!I6</f>
        <v>8.2886724333473349</v>
      </c>
      <c r="E4" s="3">
        <f>'act - output'!L6</f>
        <v>0.74741938719751977</v>
      </c>
      <c r="F4" s="3">
        <f>'act - output'!G20</f>
        <v>0.67063746148706116</v>
      </c>
      <c r="G4" s="87">
        <v>4499217</v>
      </c>
      <c r="H4" s="1">
        <v>0.77100000000000002</v>
      </c>
      <c r="I4" s="85">
        <f t="shared" ref="I4:I11" si="0">C4*H4*E4*G4</f>
        <v>971472.87616506359</v>
      </c>
      <c r="J4" s="85">
        <f t="shared" ref="J4:J11" si="1">I4*D4*F4</f>
        <v>5400120.6808585785</v>
      </c>
      <c r="K4" s="88">
        <f t="shared" ref="K4:K11" si="2">J4/I4</f>
        <v>5.5586942397978394</v>
      </c>
    </row>
    <row r="5" spans="1:16" ht="27" customHeight="1" x14ac:dyDescent="0.2">
      <c r="A5" s="1" t="s">
        <v>15</v>
      </c>
      <c r="B5" s="2" t="s">
        <v>36</v>
      </c>
      <c r="C5" s="3">
        <f>'act - output'!F7</f>
        <v>0.25803364375463539</v>
      </c>
      <c r="D5" s="4">
        <f>'act - output'!I7</f>
        <v>8.9537588203310889</v>
      </c>
      <c r="E5" s="3">
        <f>'act - output'!L7</f>
        <v>0.98465765741276623</v>
      </c>
      <c r="F5" s="3">
        <f>'act - output'!G21</f>
        <v>1</v>
      </c>
      <c r="G5" s="87">
        <v>4499217</v>
      </c>
      <c r="H5" s="1">
        <v>0.77100000000000002</v>
      </c>
      <c r="I5" s="85">
        <f t="shared" si="0"/>
        <v>881359.14649836416</v>
      </c>
      <c r="J5" s="85">
        <f t="shared" si="1"/>
        <v>7891477.2318392089</v>
      </c>
      <c r="K5" s="88">
        <f t="shared" si="2"/>
        <v>8.9537588203310889</v>
      </c>
    </row>
    <row r="6" spans="1:16" ht="27" customHeight="1" x14ac:dyDescent="0.2">
      <c r="A6" s="1" t="s">
        <v>16</v>
      </c>
      <c r="B6" s="2" t="s">
        <v>35</v>
      </c>
      <c r="C6" s="3">
        <f>'act - output'!F8</f>
        <v>0.13831095857638492</v>
      </c>
      <c r="D6" s="4">
        <f>'act - output'!I8</f>
        <v>7.7030503887315938</v>
      </c>
      <c r="E6" s="3">
        <f>'act - output'!L8</f>
        <v>0.41960526753434807</v>
      </c>
      <c r="F6" s="3">
        <f>'act - output'!G22</f>
        <v>0.63678865798258488</v>
      </c>
      <c r="G6" s="87">
        <v>4499217</v>
      </c>
      <c r="H6" s="1">
        <v>0.77100000000000002</v>
      </c>
      <c r="I6" s="85">
        <f t="shared" si="0"/>
        <v>201320.88957959815</v>
      </c>
      <c r="J6" s="85">
        <f t="shared" si="1"/>
        <v>987522.27141944354</v>
      </c>
      <c r="K6" s="88">
        <f t="shared" si="2"/>
        <v>4.9052151194126203</v>
      </c>
    </row>
    <row r="7" spans="1:16" ht="27" customHeight="1" x14ac:dyDescent="0.2">
      <c r="A7" s="1" t="s">
        <v>17</v>
      </c>
      <c r="B7" s="2" t="s">
        <v>32</v>
      </c>
      <c r="C7" s="3">
        <f>'act - output'!F9</f>
        <v>0.69478476882308537</v>
      </c>
      <c r="D7" s="4">
        <f>'act - output'!I9</f>
        <v>13.599978948267538</v>
      </c>
      <c r="E7" s="3">
        <f>'act - output'!L9</f>
        <v>0.74451224229097646</v>
      </c>
      <c r="F7" s="3">
        <f>'act - output'!G23</f>
        <v>0.53906176383754567</v>
      </c>
      <c r="G7" s="87">
        <v>4499217</v>
      </c>
      <c r="H7" s="1">
        <v>0.77100000000000002</v>
      </c>
      <c r="I7" s="85">
        <f t="shared" si="0"/>
        <v>1794375.9948847778</v>
      </c>
      <c r="J7" s="85">
        <f t="shared" si="1"/>
        <v>13154980.684639597</v>
      </c>
      <c r="K7" s="88">
        <f t="shared" si="2"/>
        <v>7.3312286400065876</v>
      </c>
    </row>
    <row r="8" spans="1:16" ht="27" customHeight="1" x14ac:dyDescent="0.2">
      <c r="A8" s="1" t="s">
        <v>18</v>
      </c>
      <c r="B8" s="2" t="s">
        <v>34</v>
      </c>
      <c r="C8" s="3">
        <f>'act - output'!F10</f>
        <v>0.2470452652614348</v>
      </c>
      <c r="D8" s="4">
        <f>'act - output'!I10</f>
        <v>9.0276528712953663</v>
      </c>
      <c r="E8" s="3">
        <f>'act - output'!L10</f>
        <v>0.30483397867041512</v>
      </c>
      <c r="F8" s="3">
        <f>'act - output'!G24</f>
        <v>0.48632761151845011</v>
      </c>
      <c r="G8" s="87">
        <v>4499217</v>
      </c>
      <c r="H8" s="1">
        <v>0.77100000000000002</v>
      </c>
      <c r="I8" s="85">
        <f t="shared" si="0"/>
        <v>261234.9185091134</v>
      </c>
      <c r="J8" s="85">
        <f t="shared" si="1"/>
        <v>1146924.9655567689</v>
      </c>
      <c r="K8" s="88">
        <f t="shared" si="2"/>
        <v>4.3903968585147526</v>
      </c>
    </row>
    <row r="9" spans="1:16" ht="27" customHeight="1" x14ac:dyDescent="0.2">
      <c r="A9" s="1" t="s">
        <v>19</v>
      </c>
      <c r="B9" s="2" t="s">
        <v>23</v>
      </c>
      <c r="C9" s="3">
        <f>'act - output'!F11</f>
        <v>0.36139554877999713</v>
      </c>
      <c r="D9" s="4">
        <f>'act - output'!I11</f>
        <v>24.595987017828822</v>
      </c>
      <c r="E9" s="3">
        <f>'act - output'!L11</f>
        <v>0.74628759563208313</v>
      </c>
      <c r="F9" s="3">
        <f>'act - output'!G25</f>
        <v>0.43328904749290531</v>
      </c>
      <c r="G9" s="87">
        <v>4499217</v>
      </c>
      <c r="H9" s="1">
        <v>0.77100000000000002</v>
      </c>
      <c r="I9" s="85">
        <f t="shared" si="0"/>
        <v>935578.73110662028</v>
      </c>
      <c r="J9" s="85">
        <f t="shared" si="1"/>
        <v>9970623.257763017</v>
      </c>
      <c r="K9" s="88">
        <f t="shared" si="2"/>
        <v>10.657171787102914</v>
      </c>
    </row>
    <row r="10" spans="1:16" ht="27" customHeight="1" x14ac:dyDescent="0.2">
      <c r="A10" s="1" t="s">
        <v>20</v>
      </c>
      <c r="B10" s="2" t="s">
        <v>33</v>
      </c>
      <c r="C10" s="3">
        <f>'act - output'!F12</f>
        <v>0.30135507285817448</v>
      </c>
      <c r="D10" s="4">
        <f>'act - output'!I12</f>
        <v>10.155058648333714</v>
      </c>
      <c r="E10" s="3">
        <f>'act - output'!L12</f>
        <v>0.88615006851597522</v>
      </c>
      <c r="F10" s="3">
        <f>'act - output'!G26</f>
        <v>1</v>
      </c>
      <c r="G10" s="87">
        <v>4499217</v>
      </c>
      <c r="H10" s="1">
        <v>0.77100000000000002</v>
      </c>
      <c r="I10" s="85">
        <f t="shared" si="0"/>
        <v>926354.25345883623</v>
      </c>
      <c r="J10" s="85">
        <f t="shared" si="1"/>
        <v>9407181.7730078772</v>
      </c>
      <c r="K10" s="88">
        <f t="shared" si="2"/>
        <v>10.155058648333714</v>
      </c>
    </row>
    <row r="11" spans="1:16" ht="27" customHeight="1" x14ac:dyDescent="0.2">
      <c r="A11" s="1" t="s">
        <v>21</v>
      </c>
      <c r="B11" s="2" t="s">
        <v>37</v>
      </c>
      <c r="C11" s="3">
        <f>'act - output'!F13</f>
        <v>0.3864641868687152</v>
      </c>
      <c r="D11" s="4">
        <f>'act - output'!I13</f>
        <v>20.655776084560806</v>
      </c>
      <c r="E11" s="3">
        <f>'act - output'!L13</f>
        <v>0.78708236066685855</v>
      </c>
      <c r="F11" s="3">
        <f>'act - output'!G27</f>
        <v>0.55541245963503316</v>
      </c>
      <c r="G11" s="87">
        <v>4499217</v>
      </c>
      <c r="H11" s="1">
        <v>0.77100000000000002</v>
      </c>
      <c r="I11" s="85">
        <f t="shared" si="0"/>
        <v>1055165.9110704316</v>
      </c>
      <c r="J11" s="85">
        <f t="shared" si="1"/>
        <v>12105364.958514461</v>
      </c>
      <c r="K11" s="88">
        <f t="shared" si="2"/>
        <v>11.472475400796412</v>
      </c>
    </row>
    <row r="17" spans="2:2" x14ac:dyDescent="0.25">
      <c r="B17" s="1" t="s">
        <v>24</v>
      </c>
    </row>
    <row r="18" spans="2:2" x14ac:dyDescent="0.25">
      <c r="B18" s="1" t="s">
        <v>25</v>
      </c>
    </row>
    <row r="19" spans="2:2" x14ac:dyDescent="0.25">
      <c r="B19" s="1" t="s">
        <v>26</v>
      </c>
    </row>
    <row r="20" spans="2:2" x14ac:dyDescent="0.25">
      <c r="B20" s="1" t="s">
        <v>27</v>
      </c>
    </row>
    <row r="21" spans="2:2" x14ac:dyDescent="0.25">
      <c r="B21" s="1" t="s">
        <v>28</v>
      </c>
    </row>
    <row r="22" spans="2:2" x14ac:dyDescent="0.25">
      <c r="B22" s="1" t="s">
        <v>29</v>
      </c>
    </row>
  </sheetData>
  <sortState xmlns:xlrd2="http://schemas.microsoft.com/office/spreadsheetml/2017/richdata2" ref="B3:B11">
    <sortCondition ref="B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ADF5-DFB4-4DA8-8740-5C055496F67A}">
  <dimension ref="B2:P53"/>
  <sheetViews>
    <sheetView topLeftCell="A25" workbookViewId="0">
      <selection activeCell="K46" sqref="K46"/>
    </sheetView>
  </sheetViews>
  <sheetFormatPr defaultRowHeight="15" x14ac:dyDescent="0.25"/>
  <sheetData>
    <row r="2" spans="2:16" ht="15.75" thickBot="1" x14ac:dyDescent="0.3"/>
    <row r="3" spans="2:16" ht="19.5" thickTop="1" thickBot="1" x14ac:dyDescent="0.3">
      <c r="B3" s="43" t="s">
        <v>78</v>
      </c>
      <c r="C3" s="86"/>
      <c r="D3" s="154"/>
      <c r="E3" s="155"/>
      <c r="F3" s="155"/>
      <c r="G3" s="156"/>
      <c r="H3" s="160" t="s">
        <v>50</v>
      </c>
      <c r="I3" s="161"/>
      <c r="J3" s="161"/>
      <c r="K3" s="161"/>
      <c r="L3" s="161"/>
      <c r="M3" s="161"/>
      <c r="N3" s="161"/>
      <c r="O3" s="161"/>
      <c r="P3" s="162"/>
    </row>
    <row r="4" spans="2:16" ht="16.5" thickTop="1" thickBot="1" x14ac:dyDescent="0.3">
      <c r="B4" s="86"/>
      <c r="C4" s="86"/>
      <c r="D4" s="157"/>
      <c r="E4" s="158"/>
      <c r="F4" s="158"/>
      <c r="G4" s="159"/>
      <c r="H4" s="36" t="s">
        <v>51</v>
      </c>
      <c r="I4" s="32" t="s">
        <v>52</v>
      </c>
      <c r="J4" s="32" t="s">
        <v>53</v>
      </c>
      <c r="K4" s="32" t="s">
        <v>54</v>
      </c>
      <c r="L4" s="32" t="s">
        <v>55</v>
      </c>
      <c r="M4" s="32" t="s">
        <v>56</v>
      </c>
      <c r="N4" s="32" t="s">
        <v>57</v>
      </c>
      <c r="O4" s="32" t="s">
        <v>58</v>
      </c>
      <c r="P4" s="28" t="s">
        <v>59</v>
      </c>
    </row>
    <row r="5" spans="2:16" ht="26.25" thickTop="1" thickBot="1" x14ac:dyDescent="0.3">
      <c r="B5" s="86"/>
      <c r="C5" s="86"/>
      <c r="D5" s="151" t="s">
        <v>12</v>
      </c>
      <c r="E5" s="42" t="s">
        <v>13</v>
      </c>
      <c r="F5" s="42" t="s">
        <v>49</v>
      </c>
      <c r="G5" s="39" t="s">
        <v>9</v>
      </c>
      <c r="H5" s="64">
        <v>8.6184077256678149E-2</v>
      </c>
      <c r="I5" s="60">
        <v>0.28554901979055369</v>
      </c>
      <c r="J5" s="60">
        <v>2.7729784748477045E-2</v>
      </c>
      <c r="K5" s="60">
        <v>0.32077434564478741</v>
      </c>
      <c r="L5" s="60">
        <v>7.8406813018551652E-2</v>
      </c>
      <c r="M5" s="60">
        <v>3.1760879708754054E-2</v>
      </c>
      <c r="N5" s="60">
        <v>0.30767449748987691</v>
      </c>
      <c r="O5" s="60">
        <v>4.9195959808386668E-2</v>
      </c>
      <c r="P5" s="57">
        <v>2.177583959394019E-2</v>
      </c>
    </row>
    <row r="6" spans="2:16" ht="26.25" thickTop="1" thickBot="1" x14ac:dyDescent="0.3">
      <c r="B6" s="86"/>
      <c r="C6" s="86"/>
      <c r="D6" s="152"/>
      <c r="E6" s="41" t="s">
        <v>14</v>
      </c>
      <c r="F6" s="41" t="s">
        <v>49</v>
      </c>
      <c r="G6" s="38" t="s">
        <v>9</v>
      </c>
      <c r="H6" s="63">
        <v>0.20735498566266003</v>
      </c>
      <c r="I6" s="59">
        <v>0.34983362044807775</v>
      </c>
      <c r="J6" s="59">
        <v>0.14333512519138208</v>
      </c>
      <c r="K6" s="59">
        <v>8.815921571236926E-2</v>
      </c>
      <c r="L6" s="59">
        <v>8.3224443249389615E-2</v>
      </c>
      <c r="M6" s="59">
        <v>0.105445735455694</v>
      </c>
      <c r="N6" s="59">
        <v>0.23186683422747881</v>
      </c>
      <c r="O6" s="59">
        <v>7.3618588819764311E-2</v>
      </c>
      <c r="P6" s="56">
        <v>7.4072920108031348E-2</v>
      </c>
    </row>
    <row r="7" spans="2:16" ht="26.25" thickTop="1" thickBot="1" x14ac:dyDescent="0.3">
      <c r="B7" s="86"/>
      <c r="C7" s="86"/>
      <c r="D7" s="152"/>
      <c r="E7" s="41" t="s">
        <v>15</v>
      </c>
      <c r="F7" s="41" t="s">
        <v>49</v>
      </c>
      <c r="G7" s="38" t="s">
        <v>9</v>
      </c>
      <c r="H7" s="63">
        <v>0.23581285392468301</v>
      </c>
      <c r="I7" s="59">
        <v>0.27743527705360865</v>
      </c>
      <c r="J7" s="59">
        <v>0.14143647701925008</v>
      </c>
      <c r="K7" s="59">
        <v>0.13238524695771617</v>
      </c>
      <c r="L7" s="59">
        <v>0.10164932774475666</v>
      </c>
      <c r="M7" s="59">
        <v>5.579701199956328E-2</v>
      </c>
      <c r="N7" s="59">
        <v>0.26304455216605166</v>
      </c>
      <c r="O7" s="59">
        <v>4.4821142387693289E-2</v>
      </c>
      <c r="P7" s="56">
        <v>6.3821007610426722E-2</v>
      </c>
    </row>
    <row r="8" spans="2:16" ht="26.25" thickTop="1" thickBot="1" x14ac:dyDescent="0.3">
      <c r="B8" s="86"/>
      <c r="C8" s="86"/>
      <c r="D8" s="152"/>
      <c r="E8" s="41" t="s">
        <v>16</v>
      </c>
      <c r="F8" s="41" t="s">
        <v>49</v>
      </c>
      <c r="G8" s="38" t="s">
        <v>9</v>
      </c>
      <c r="H8" s="63">
        <v>0.1005785175403235</v>
      </c>
      <c r="I8" s="59">
        <v>0.47195784059669332</v>
      </c>
      <c r="J8" s="59">
        <v>0.111590097240389</v>
      </c>
      <c r="K8" s="59">
        <v>1.7729182193746036E-2</v>
      </c>
      <c r="L8" s="59">
        <v>7.2365483156803509E-2</v>
      </c>
      <c r="M8" s="59">
        <v>8.0313021601899529E-2</v>
      </c>
      <c r="N8" s="59">
        <v>0.16032698383579816</v>
      </c>
      <c r="O8" s="59">
        <v>4.7234354228378232E-2</v>
      </c>
      <c r="P8" s="56">
        <v>9.0787033737043277E-2</v>
      </c>
    </row>
    <row r="9" spans="2:16" ht="26.25" thickTop="1" thickBot="1" x14ac:dyDescent="0.3">
      <c r="B9" s="86"/>
      <c r="C9" s="86"/>
      <c r="D9" s="152"/>
      <c r="E9" s="41" t="s">
        <v>17</v>
      </c>
      <c r="F9" s="41" t="s">
        <v>49</v>
      </c>
      <c r="G9" s="38" t="s">
        <v>9</v>
      </c>
      <c r="H9" s="63">
        <v>0.18371019502633704</v>
      </c>
      <c r="I9" s="59">
        <v>0.27636799553816049</v>
      </c>
      <c r="J9" s="59">
        <v>7.4376001295300948E-2</v>
      </c>
      <c r="K9" s="59">
        <v>0.21961721591569783</v>
      </c>
      <c r="L9" s="59">
        <v>8.5990082126866485E-2</v>
      </c>
      <c r="M9" s="59">
        <v>5.6114902012331429E-2</v>
      </c>
      <c r="N9" s="59">
        <v>0.29023189000527599</v>
      </c>
      <c r="O9" s="59">
        <v>5.1579065873218012E-2</v>
      </c>
      <c r="P9" s="56">
        <v>4.5797939728697834E-2</v>
      </c>
    </row>
    <row r="10" spans="2:16" ht="26.25" thickTop="1" thickBot="1" x14ac:dyDescent="0.3">
      <c r="B10" s="86"/>
      <c r="C10" s="86"/>
      <c r="D10" s="152"/>
      <c r="E10" s="41" t="s">
        <v>18</v>
      </c>
      <c r="F10" s="41" t="s">
        <v>49</v>
      </c>
      <c r="G10" s="38" t="s">
        <v>9</v>
      </c>
      <c r="H10" s="63">
        <v>0.13416590370749906</v>
      </c>
      <c r="I10" s="59">
        <v>0.53335015729361446</v>
      </c>
      <c r="J10" s="59">
        <v>0.19147742958964667</v>
      </c>
      <c r="K10" s="59">
        <v>3.1487542496550301E-2</v>
      </c>
      <c r="L10" s="59">
        <v>6.6590869448129184E-2</v>
      </c>
      <c r="M10" s="59">
        <v>3.2578746175600581E-2</v>
      </c>
      <c r="N10" s="59">
        <v>0.10639421881120532</v>
      </c>
      <c r="O10" s="59">
        <v>8.3711164526138332E-2</v>
      </c>
      <c r="P10" s="56">
        <v>2.7458501415889184E-2</v>
      </c>
    </row>
    <row r="11" spans="2:16" ht="26.25" thickTop="1" thickBot="1" x14ac:dyDescent="0.3">
      <c r="B11" s="86"/>
      <c r="C11" s="86"/>
      <c r="D11" s="152"/>
      <c r="E11" s="41" t="s">
        <v>19</v>
      </c>
      <c r="F11" s="41" t="s">
        <v>49</v>
      </c>
      <c r="G11" s="38" t="s">
        <v>9</v>
      </c>
      <c r="H11" s="63">
        <v>0.20911805009501061</v>
      </c>
      <c r="I11" s="59">
        <v>0.38461648537539822</v>
      </c>
      <c r="J11" s="59">
        <v>0.12072698367223024</v>
      </c>
      <c r="K11" s="59">
        <v>0.28742009746448094</v>
      </c>
      <c r="L11" s="59">
        <v>0.13884141131609237</v>
      </c>
      <c r="M11" s="59">
        <v>8.9529667265048948E-2</v>
      </c>
      <c r="N11" s="59">
        <v>0.32023156077370851</v>
      </c>
      <c r="O11" s="59">
        <v>7.7052142826090311E-2</v>
      </c>
      <c r="P11" s="56">
        <v>3.7869777658443807E-2</v>
      </c>
    </row>
    <row r="12" spans="2:16" ht="26.25" thickTop="1" thickBot="1" x14ac:dyDescent="0.3">
      <c r="B12" s="86"/>
      <c r="C12" s="86"/>
      <c r="D12" s="152"/>
      <c r="E12" s="41" t="s">
        <v>20</v>
      </c>
      <c r="F12" s="41" t="s">
        <v>49</v>
      </c>
      <c r="G12" s="38" t="s">
        <v>9</v>
      </c>
      <c r="H12" s="63">
        <v>0.13986733741554772</v>
      </c>
      <c r="I12" s="59">
        <v>0.31078549052257676</v>
      </c>
      <c r="J12" s="59">
        <v>5.4339826645429364E-2</v>
      </c>
      <c r="K12" s="59">
        <v>0.18970524404417538</v>
      </c>
      <c r="L12" s="59">
        <v>7.5304747620690921E-2</v>
      </c>
      <c r="M12" s="59">
        <v>8.1384523293229732E-2</v>
      </c>
      <c r="N12" s="59">
        <v>0.14824739757434952</v>
      </c>
      <c r="O12" s="59">
        <v>5.5558613881786761E-2</v>
      </c>
      <c r="P12" s="56">
        <v>6.5770039441754205E-2</v>
      </c>
    </row>
    <row r="13" spans="2:16" ht="26.25" thickTop="1" thickBot="1" x14ac:dyDescent="0.3">
      <c r="B13" s="86"/>
      <c r="C13" s="86"/>
      <c r="D13" s="153"/>
      <c r="E13" s="40" t="s">
        <v>21</v>
      </c>
      <c r="F13" s="40" t="s">
        <v>49</v>
      </c>
      <c r="G13" s="37" t="s">
        <v>9</v>
      </c>
      <c r="H13" s="62">
        <v>0.19628141092583501</v>
      </c>
      <c r="I13" s="58">
        <v>0.33676323394911906</v>
      </c>
      <c r="J13" s="58">
        <v>0.13259302949329438</v>
      </c>
      <c r="K13" s="58">
        <v>0.26739352007588435</v>
      </c>
      <c r="L13" s="58">
        <v>0.1073209704760367</v>
      </c>
      <c r="M13" s="58">
        <v>6.8244712309124975E-2</v>
      </c>
      <c r="N13" s="58">
        <v>0.33407206980295973</v>
      </c>
      <c r="O13" s="58">
        <v>5.9725380148525707E-2</v>
      </c>
      <c r="P13" s="55">
        <v>5.8750432553194877E-2</v>
      </c>
    </row>
    <row r="14" spans="2:16" ht="15.75" thickTop="1" x14ac:dyDescent="0.25"/>
    <row r="15" spans="2:16" ht="15.75" thickBot="1" x14ac:dyDescent="0.3"/>
    <row r="16" spans="2:16" ht="19.5" thickTop="1" thickBot="1" x14ac:dyDescent="0.3">
      <c r="B16" s="43" t="s">
        <v>75</v>
      </c>
      <c r="C16" s="86"/>
      <c r="D16" s="154"/>
      <c r="E16" s="155"/>
      <c r="F16" s="155"/>
      <c r="G16" s="156"/>
      <c r="H16" s="160" t="s">
        <v>50</v>
      </c>
      <c r="I16" s="161"/>
      <c r="J16" s="161"/>
      <c r="K16" s="161"/>
      <c r="L16" s="161"/>
      <c r="M16" s="161"/>
      <c r="N16" s="161"/>
      <c r="O16" s="161"/>
      <c r="P16" s="162"/>
    </row>
    <row r="17" spans="2:16" ht="16.5" thickTop="1" thickBot="1" x14ac:dyDescent="0.3">
      <c r="B17" s="86"/>
      <c r="C17" s="86"/>
      <c r="D17" s="157"/>
      <c r="E17" s="158"/>
      <c r="F17" s="158"/>
      <c r="G17" s="159"/>
      <c r="H17" s="36" t="s">
        <v>51</v>
      </c>
      <c r="I17" s="32" t="s">
        <v>52</v>
      </c>
      <c r="J17" s="32" t="s">
        <v>53</v>
      </c>
      <c r="K17" s="32" t="s">
        <v>54</v>
      </c>
      <c r="L17" s="32" t="s">
        <v>55</v>
      </c>
      <c r="M17" s="32" t="s">
        <v>56</v>
      </c>
      <c r="N17" s="32" t="s">
        <v>57</v>
      </c>
      <c r="O17" s="32" t="s">
        <v>58</v>
      </c>
      <c r="P17" s="28" t="s">
        <v>59</v>
      </c>
    </row>
    <row r="18" spans="2:16" ht="16.5" thickTop="1" thickBot="1" x14ac:dyDescent="0.3">
      <c r="B18" s="86"/>
      <c r="C18" s="86"/>
      <c r="D18" s="151" t="s">
        <v>12</v>
      </c>
      <c r="E18" s="42" t="s">
        <v>13</v>
      </c>
      <c r="F18" s="42" t="s">
        <v>74</v>
      </c>
      <c r="G18" s="39" t="s">
        <v>9</v>
      </c>
      <c r="H18" s="64">
        <v>0.85372759566098044</v>
      </c>
      <c r="I18" s="60">
        <v>0.73869054567366321</v>
      </c>
      <c r="J18" s="51"/>
      <c r="K18" s="60">
        <v>0.83416490282073541</v>
      </c>
      <c r="L18" s="60">
        <v>0.77960159460020773</v>
      </c>
      <c r="M18" s="60">
        <v>0.26449086708453295</v>
      </c>
      <c r="N18" s="60">
        <v>0.74783952863920167</v>
      </c>
      <c r="O18" s="60">
        <v>0.76240585584543918</v>
      </c>
      <c r="P18" s="57">
        <v>0.57642235321341195</v>
      </c>
    </row>
    <row r="19" spans="2:16" ht="16.5" thickTop="1" thickBot="1" x14ac:dyDescent="0.3">
      <c r="B19" s="86"/>
      <c r="C19" s="86"/>
      <c r="D19" s="152"/>
      <c r="E19" s="41" t="s">
        <v>14</v>
      </c>
      <c r="F19" s="41" t="s">
        <v>74</v>
      </c>
      <c r="G19" s="38" t="s">
        <v>9</v>
      </c>
      <c r="H19" s="63">
        <v>0.65970681383017737</v>
      </c>
      <c r="I19" s="59">
        <v>0.71338222976412935</v>
      </c>
      <c r="J19" s="59">
        <v>0.71439389615922844</v>
      </c>
      <c r="K19" s="59">
        <v>0.56637226261415741</v>
      </c>
      <c r="L19" s="59">
        <v>0.57184917717630046</v>
      </c>
      <c r="M19" s="59">
        <v>0.5732874575270247</v>
      </c>
      <c r="N19" s="59">
        <v>0.69677123933238116</v>
      </c>
      <c r="O19" s="59">
        <v>0.66769998050024748</v>
      </c>
      <c r="P19" s="56">
        <v>0.60561926161546631</v>
      </c>
    </row>
    <row r="20" spans="2:16" ht="16.5" thickTop="1" thickBot="1" x14ac:dyDescent="0.3">
      <c r="B20" s="86"/>
      <c r="C20" s="86"/>
      <c r="D20" s="152"/>
      <c r="E20" s="41" t="s">
        <v>15</v>
      </c>
      <c r="F20" s="41" t="s">
        <v>74</v>
      </c>
      <c r="G20" s="38" t="s">
        <v>9</v>
      </c>
      <c r="H20" s="63">
        <v>0.72919078089438172</v>
      </c>
      <c r="I20" s="59">
        <v>0.70204791636792441</v>
      </c>
      <c r="J20" s="59">
        <v>0.66281423282452911</v>
      </c>
      <c r="K20" s="59">
        <v>0.74597547936171094</v>
      </c>
      <c r="L20" s="59">
        <v>0.57676028127484857</v>
      </c>
      <c r="M20" s="50"/>
      <c r="N20" s="59">
        <v>0.77559179582126203</v>
      </c>
      <c r="O20" s="59">
        <v>0.59292229725945012</v>
      </c>
      <c r="P20" s="56">
        <v>0.65370810685973635</v>
      </c>
    </row>
    <row r="21" spans="2:16" ht="16.5" thickTop="1" thickBot="1" x14ac:dyDescent="0.3">
      <c r="B21" s="86"/>
      <c r="C21" s="86"/>
      <c r="D21" s="152"/>
      <c r="E21" s="41" t="s">
        <v>16</v>
      </c>
      <c r="F21" s="41" t="s">
        <v>74</v>
      </c>
      <c r="G21" s="38" t="s">
        <v>9</v>
      </c>
      <c r="H21" s="63">
        <v>0.65915618818686106</v>
      </c>
      <c r="I21" s="59">
        <v>0.89488597503104406</v>
      </c>
      <c r="J21" s="61">
        <v>1</v>
      </c>
      <c r="K21" s="50"/>
      <c r="L21" s="59">
        <v>0.3993809743395873</v>
      </c>
      <c r="M21" s="59">
        <v>0.57523759141711961</v>
      </c>
      <c r="N21" s="59">
        <v>0.86717643755739759</v>
      </c>
      <c r="O21" s="59">
        <v>0.39040932861036126</v>
      </c>
      <c r="P21" s="56">
        <v>0.82863471440390035</v>
      </c>
    </row>
    <row r="22" spans="2:16" ht="16.5" thickTop="1" thickBot="1" x14ac:dyDescent="0.3">
      <c r="B22" s="86"/>
      <c r="C22" s="86"/>
      <c r="D22" s="152"/>
      <c r="E22" s="41" t="s">
        <v>17</v>
      </c>
      <c r="F22" s="41" t="s">
        <v>74</v>
      </c>
      <c r="G22" s="38" t="s">
        <v>9</v>
      </c>
      <c r="H22" s="63">
        <v>0.70796693143922096</v>
      </c>
      <c r="I22" s="59">
        <v>0.71282769651790534</v>
      </c>
      <c r="J22" s="59">
        <v>0.59957564509500105</v>
      </c>
      <c r="K22" s="59">
        <v>0.72501495715965625</v>
      </c>
      <c r="L22" s="59">
        <v>0.64706638721470189</v>
      </c>
      <c r="M22" s="59">
        <v>0.64789682540777338</v>
      </c>
      <c r="N22" s="59">
        <v>0.73899672672875849</v>
      </c>
      <c r="O22" s="59">
        <v>0.59366386980387476</v>
      </c>
      <c r="P22" s="56">
        <v>0.64604266226365092</v>
      </c>
    </row>
    <row r="23" spans="2:16" ht="16.5" thickTop="1" thickBot="1" x14ac:dyDescent="0.3">
      <c r="B23" s="86"/>
      <c r="C23" s="86"/>
      <c r="D23" s="152"/>
      <c r="E23" s="41" t="s">
        <v>18</v>
      </c>
      <c r="F23" s="41" t="s">
        <v>74</v>
      </c>
      <c r="G23" s="38" t="s">
        <v>9</v>
      </c>
      <c r="H23" s="63">
        <v>0.80710974454818873</v>
      </c>
      <c r="I23" s="59">
        <v>0.79773357936886014</v>
      </c>
      <c r="J23" s="59">
        <v>0.63205867241992164</v>
      </c>
      <c r="K23" s="59">
        <v>0.5217911006304351</v>
      </c>
      <c r="L23" s="59">
        <v>0.73133008142172318</v>
      </c>
      <c r="M23" s="61">
        <v>1</v>
      </c>
      <c r="N23" s="50"/>
      <c r="O23" s="59">
        <v>0.64381191993410603</v>
      </c>
      <c r="P23" s="56">
        <v>0.24999999999999994</v>
      </c>
    </row>
    <row r="24" spans="2:16" ht="16.5" thickTop="1" thickBot="1" x14ac:dyDescent="0.3">
      <c r="B24" s="86"/>
      <c r="C24" s="86"/>
      <c r="D24" s="152"/>
      <c r="E24" s="41" t="s">
        <v>19</v>
      </c>
      <c r="F24" s="41" t="s">
        <v>74</v>
      </c>
      <c r="G24" s="38" t="s">
        <v>9</v>
      </c>
      <c r="H24" s="63">
        <v>0.60821825233667504</v>
      </c>
      <c r="I24" s="59">
        <v>0.57563244874284425</v>
      </c>
      <c r="J24" s="59">
        <v>0.4587283820414742</v>
      </c>
      <c r="K24" s="59">
        <v>0.59166207828742789</v>
      </c>
      <c r="L24" s="59">
        <v>0.4982980213481033</v>
      </c>
      <c r="M24" s="59">
        <v>0.36785722664067089</v>
      </c>
      <c r="N24" s="59">
        <v>0.59624548706575642</v>
      </c>
      <c r="O24" s="59">
        <v>0.51973402420146064</v>
      </c>
      <c r="P24" s="56">
        <v>0.42575168702507726</v>
      </c>
    </row>
    <row r="25" spans="2:16" ht="16.5" thickTop="1" thickBot="1" x14ac:dyDescent="0.3">
      <c r="B25" s="86"/>
      <c r="C25" s="86"/>
      <c r="D25" s="152"/>
      <c r="E25" s="41" t="s">
        <v>20</v>
      </c>
      <c r="F25" s="41" t="s">
        <v>74</v>
      </c>
      <c r="G25" s="38" t="s">
        <v>9</v>
      </c>
      <c r="H25" s="63">
        <v>0.74848477070034947</v>
      </c>
      <c r="I25" s="59">
        <v>0.72504437221181306</v>
      </c>
      <c r="J25" s="59">
        <v>0.61315892961288587</v>
      </c>
      <c r="K25" s="59">
        <v>0.80957879537776112</v>
      </c>
      <c r="L25" s="59">
        <v>0.6239845346492785</v>
      </c>
      <c r="M25" s="59">
        <v>0.64519894289474333</v>
      </c>
      <c r="N25" s="59">
        <v>0.74188112467246914</v>
      </c>
      <c r="O25" s="59">
        <v>0.74447915747757432</v>
      </c>
      <c r="P25" s="56">
        <v>0.49526949986097729</v>
      </c>
    </row>
    <row r="26" spans="2:16" ht="16.5" thickTop="1" thickBot="1" x14ac:dyDescent="0.3">
      <c r="B26" s="86"/>
      <c r="C26" s="86"/>
      <c r="D26" s="153"/>
      <c r="E26" s="40" t="s">
        <v>21</v>
      </c>
      <c r="F26" s="40" t="s">
        <v>74</v>
      </c>
      <c r="G26" s="37" t="s">
        <v>9</v>
      </c>
      <c r="H26" s="62">
        <v>0.67635652157872916</v>
      </c>
      <c r="I26" s="58">
        <v>0.56683656626586543</v>
      </c>
      <c r="J26" s="58">
        <v>0.38795920774595477</v>
      </c>
      <c r="K26" s="58">
        <v>0.64232031242392273</v>
      </c>
      <c r="L26" s="58">
        <v>0.52937616964201106</v>
      </c>
      <c r="M26" s="58">
        <v>0.59173149262137748</v>
      </c>
      <c r="N26" s="58">
        <v>0.65917799608006855</v>
      </c>
      <c r="O26" s="58">
        <v>0.51145055307778842</v>
      </c>
      <c r="P26" s="55">
        <v>0.39587502805272662</v>
      </c>
    </row>
    <row r="27" spans="2:16" ht="15.75" thickTop="1" x14ac:dyDescent="0.25"/>
    <row r="28" spans="2:16" ht="15.75" thickBot="1" x14ac:dyDescent="0.3"/>
    <row r="29" spans="2:16" ht="19.5" thickTop="1" thickBot="1" x14ac:dyDescent="0.3">
      <c r="B29" s="43" t="s">
        <v>71</v>
      </c>
      <c r="C29" s="86"/>
      <c r="D29" s="154"/>
      <c r="E29" s="155"/>
      <c r="F29" s="155"/>
      <c r="G29" s="156"/>
      <c r="H29" s="160" t="s">
        <v>50</v>
      </c>
      <c r="I29" s="161"/>
      <c r="J29" s="161"/>
      <c r="K29" s="161"/>
      <c r="L29" s="161"/>
      <c r="M29" s="161"/>
      <c r="N29" s="161"/>
      <c r="O29" s="161"/>
      <c r="P29" s="162"/>
    </row>
    <row r="30" spans="2:16" ht="16.5" thickTop="1" thickBot="1" x14ac:dyDescent="0.3">
      <c r="B30" s="86"/>
      <c r="C30" s="86"/>
      <c r="D30" s="157"/>
      <c r="E30" s="158"/>
      <c r="F30" s="158"/>
      <c r="G30" s="159"/>
      <c r="H30" s="36" t="s">
        <v>51</v>
      </c>
      <c r="I30" s="32" t="s">
        <v>52</v>
      </c>
      <c r="J30" s="32" t="s">
        <v>53</v>
      </c>
      <c r="K30" s="32" t="s">
        <v>54</v>
      </c>
      <c r="L30" s="32" t="s">
        <v>55</v>
      </c>
      <c r="M30" s="32" t="s">
        <v>56</v>
      </c>
      <c r="N30" s="32" t="s">
        <v>57</v>
      </c>
      <c r="O30" s="32" t="s">
        <v>58</v>
      </c>
      <c r="P30" s="28" t="s">
        <v>59</v>
      </c>
    </row>
    <row r="31" spans="2:16" ht="26.25" thickTop="1" thickBot="1" x14ac:dyDescent="0.3">
      <c r="B31" s="86"/>
      <c r="C31" s="86"/>
      <c r="D31" s="151" t="s">
        <v>12</v>
      </c>
      <c r="E31" s="42" t="s">
        <v>13</v>
      </c>
      <c r="F31" s="42" t="s">
        <v>5</v>
      </c>
      <c r="G31" s="39" t="s">
        <v>9</v>
      </c>
      <c r="H31" s="54">
        <v>16.013977278507689</v>
      </c>
      <c r="I31" s="49">
        <v>7.9798172729128414</v>
      </c>
      <c r="J31" s="51"/>
      <c r="K31" s="49">
        <v>8.6322317071550447</v>
      </c>
      <c r="L31" s="49">
        <v>3.3704155987162068</v>
      </c>
      <c r="M31" s="49">
        <v>1.4441383432348764</v>
      </c>
      <c r="N31" s="49">
        <v>10.677708210715609</v>
      </c>
      <c r="O31" s="49">
        <v>6.1478455613688396</v>
      </c>
      <c r="P31" s="46">
        <v>7.795846628437185</v>
      </c>
    </row>
    <row r="32" spans="2:16" ht="26.25" thickTop="1" thickBot="1" x14ac:dyDescent="0.3">
      <c r="B32" s="86"/>
      <c r="C32" s="86"/>
      <c r="D32" s="152"/>
      <c r="E32" s="41" t="s">
        <v>14</v>
      </c>
      <c r="F32" s="41" t="s">
        <v>5</v>
      </c>
      <c r="G32" s="38" t="s">
        <v>9</v>
      </c>
      <c r="H32" s="53">
        <v>4.0979752503359226</v>
      </c>
      <c r="I32" s="48">
        <v>3.6477029743652047</v>
      </c>
      <c r="J32" s="48">
        <v>4.6414925837042809</v>
      </c>
      <c r="K32" s="48">
        <v>2.5020113468506788</v>
      </c>
      <c r="L32" s="48">
        <v>6.7469829411159816</v>
      </c>
      <c r="M32" s="48">
        <v>3.2499008018519335</v>
      </c>
      <c r="N32" s="48">
        <v>3.8941993614323325</v>
      </c>
      <c r="O32" s="48">
        <v>3.8839803271532203</v>
      </c>
      <c r="P32" s="45">
        <v>3.5752320027784421</v>
      </c>
    </row>
    <row r="33" spans="2:16" ht="26.25" thickTop="1" thickBot="1" x14ac:dyDescent="0.3">
      <c r="B33" s="86"/>
      <c r="C33" s="86"/>
      <c r="D33" s="152"/>
      <c r="E33" s="41" t="s">
        <v>15</v>
      </c>
      <c r="F33" s="41" t="s">
        <v>5</v>
      </c>
      <c r="G33" s="38" t="s">
        <v>9</v>
      </c>
      <c r="H33" s="53">
        <v>6.1804591306437215</v>
      </c>
      <c r="I33" s="48">
        <v>6.2724284281087357</v>
      </c>
      <c r="J33" s="48">
        <v>4.4323615009435411</v>
      </c>
      <c r="K33" s="48">
        <v>4.8827146611642895</v>
      </c>
      <c r="L33" s="48">
        <v>3.6554642823580967</v>
      </c>
      <c r="M33" s="50"/>
      <c r="N33" s="48">
        <v>6.9429555527122382</v>
      </c>
      <c r="O33" s="48">
        <v>6.1647825758540664</v>
      </c>
      <c r="P33" s="45">
        <v>5.5183014430421373</v>
      </c>
    </row>
    <row r="34" spans="2:16" ht="26.25" thickTop="1" thickBot="1" x14ac:dyDescent="0.3">
      <c r="B34" s="86"/>
      <c r="C34" s="86"/>
      <c r="D34" s="152"/>
      <c r="E34" s="41" t="s">
        <v>16</v>
      </c>
      <c r="F34" s="41" t="s">
        <v>5</v>
      </c>
      <c r="G34" s="38" t="s">
        <v>9</v>
      </c>
      <c r="H34" s="53">
        <v>8.9260770100234321</v>
      </c>
      <c r="I34" s="48">
        <v>4.8386533826688396</v>
      </c>
      <c r="J34" s="48">
        <v>3.9431080339491436</v>
      </c>
      <c r="K34" s="50"/>
      <c r="L34" s="48">
        <v>1.5075987177223802</v>
      </c>
      <c r="M34" s="48">
        <v>6.6687752595607304</v>
      </c>
      <c r="N34" s="48">
        <v>4.4600031277709586</v>
      </c>
      <c r="O34" s="48">
        <v>1.249309851553156</v>
      </c>
      <c r="P34" s="45">
        <v>8.06285755014496</v>
      </c>
    </row>
    <row r="35" spans="2:16" ht="26.25" thickTop="1" thickBot="1" x14ac:dyDescent="0.3">
      <c r="B35" s="86"/>
      <c r="C35" s="86"/>
      <c r="D35" s="152"/>
      <c r="E35" s="41" t="s">
        <v>17</v>
      </c>
      <c r="F35" s="41" t="s">
        <v>5</v>
      </c>
      <c r="G35" s="38" t="s">
        <v>9</v>
      </c>
      <c r="H35" s="53">
        <v>5.5339281755220808</v>
      </c>
      <c r="I35" s="48">
        <v>5.5468538707783051</v>
      </c>
      <c r="J35" s="48">
        <v>2.8541335471504397</v>
      </c>
      <c r="K35" s="48">
        <v>10.436963719139914</v>
      </c>
      <c r="L35" s="48">
        <v>4.8152521143203746</v>
      </c>
      <c r="M35" s="48">
        <v>3.4537741375617212</v>
      </c>
      <c r="N35" s="48">
        <v>5.0909964506038818</v>
      </c>
      <c r="O35" s="48">
        <v>4.9720902880082729</v>
      </c>
      <c r="P35" s="45">
        <v>2.3942090811678831</v>
      </c>
    </row>
    <row r="36" spans="2:16" ht="26.25" thickTop="1" thickBot="1" x14ac:dyDescent="0.3">
      <c r="B36" s="86"/>
      <c r="C36" s="86"/>
      <c r="D36" s="152"/>
      <c r="E36" s="41" t="s">
        <v>18</v>
      </c>
      <c r="F36" s="41" t="s">
        <v>5</v>
      </c>
      <c r="G36" s="38" t="s">
        <v>9</v>
      </c>
      <c r="H36" s="53">
        <v>2.4634177951474165</v>
      </c>
      <c r="I36" s="48">
        <v>2.2454528716524091</v>
      </c>
      <c r="J36" s="48">
        <v>2.5491931994709627</v>
      </c>
      <c r="K36" s="48">
        <v>1.5653733018913054</v>
      </c>
      <c r="L36" s="48">
        <v>2.5069062605575425</v>
      </c>
      <c r="M36" s="48">
        <v>1</v>
      </c>
      <c r="N36" s="50"/>
      <c r="O36" s="48">
        <v>2.0500999402786486</v>
      </c>
      <c r="P36" s="45">
        <v>5</v>
      </c>
    </row>
    <row r="37" spans="2:16" ht="26.25" thickTop="1" thickBot="1" x14ac:dyDescent="0.3">
      <c r="B37" s="86"/>
      <c r="C37" s="86"/>
      <c r="D37" s="152"/>
      <c r="E37" s="41" t="s">
        <v>19</v>
      </c>
      <c r="F37" s="41" t="s">
        <v>5</v>
      </c>
      <c r="G37" s="38" t="s">
        <v>9</v>
      </c>
      <c r="H37" s="53">
        <v>6.5596468797954604</v>
      </c>
      <c r="I37" s="48">
        <v>4.7054992015247095</v>
      </c>
      <c r="J37" s="48">
        <v>4.1396454060359202</v>
      </c>
      <c r="K37" s="48">
        <v>11.380338896604734</v>
      </c>
      <c r="L37" s="48">
        <v>7.9638789666587533</v>
      </c>
      <c r="M37" s="48">
        <v>2.7336062390600988</v>
      </c>
      <c r="N37" s="48">
        <v>5.930984029486309</v>
      </c>
      <c r="O37" s="48">
        <v>4.0687230703685646</v>
      </c>
      <c r="P37" s="45">
        <v>1.9546990253499952</v>
      </c>
    </row>
    <row r="38" spans="2:16" ht="26.25" thickTop="1" thickBot="1" x14ac:dyDescent="0.3">
      <c r="B38" s="86"/>
      <c r="C38" s="86"/>
      <c r="D38" s="152"/>
      <c r="E38" s="41" t="s">
        <v>20</v>
      </c>
      <c r="F38" s="41" t="s">
        <v>5</v>
      </c>
      <c r="G38" s="38" t="s">
        <v>9</v>
      </c>
      <c r="H38" s="53">
        <v>4.8670381867338701</v>
      </c>
      <c r="I38" s="48">
        <v>4.8416705368965305</v>
      </c>
      <c r="J38" s="48">
        <v>3.1225003997739393</v>
      </c>
      <c r="K38" s="48">
        <v>8.1035975969152023</v>
      </c>
      <c r="L38" s="48">
        <v>4.8016041345712521</v>
      </c>
      <c r="M38" s="48">
        <v>3.4404170504521523</v>
      </c>
      <c r="N38" s="48">
        <v>7.1876655868603301</v>
      </c>
      <c r="O38" s="48">
        <v>8.4156046217180904</v>
      </c>
      <c r="P38" s="45">
        <v>2.9598406301778835</v>
      </c>
    </row>
    <row r="39" spans="2:16" ht="26.25" thickTop="1" thickBot="1" x14ac:dyDescent="0.3">
      <c r="B39" s="86"/>
      <c r="C39" s="86"/>
      <c r="D39" s="153"/>
      <c r="E39" s="40" t="s">
        <v>21</v>
      </c>
      <c r="F39" s="40" t="s">
        <v>5</v>
      </c>
      <c r="G39" s="37" t="s">
        <v>9</v>
      </c>
      <c r="H39" s="52">
        <v>5.3070649603571329</v>
      </c>
      <c r="I39" s="47">
        <v>6.8224780232946545</v>
      </c>
      <c r="J39" s="47">
        <v>3.5185482049953274</v>
      </c>
      <c r="K39" s="47">
        <v>11.392078757045905</v>
      </c>
      <c r="L39" s="47">
        <v>5.3124914925926667</v>
      </c>
      <c r="M39" s="47">
        <v>3.4359596810991095</v>
      </c>
      <c r="N39" s="47">
        <v>6.4414090394488461</v>
      </c>
      <c r="O39" s="47">
        <v>4.8307208453982682</v>
      </c>
      <c r="P39" s="44">
        <v>2.2225942071290055</v>
      </c>
    </row>
    <row r="40" spans="2:16" ht="15.75" thickTop="1" x14ac:dyDescent="0.25"/>
    <row r="41" spans="2:16" ht="15.75" thickBot="1" x14ac:dyDescent="0.3"/>
    <row r="42" spans="2:16" ht="19.5" thickTop="1" thickBot="1" x14ac:dyDescent="0.3">
      <c r="B42" s="43" t="s">
        <v>66</v>
      </c>
      <c r="C42" s="86"/>
      <c r="D42" s="154"/>
      <c r="E42" s="155"/>
      <c r="F42" s="156"/>
      <c r="G42" s="160" t="s">
        <v>50</v>
      </c>
      <c r="H42" s="161"/>
      <c r="I42" s="161"/>
      <c r="J42" s="161"/>
      <c r="K42" s="161"/>
      <c r="L42" s="161"/>
      <c r="M42" s="161"/>
      <c r="N42" s="161"/>
      <c r="O42" s="162"/>
    </row>
    <row r="43" spans="2:16" ht="16.5" thickTop="1" thickBot="1" x14ac:dyDescent="0.3">
      <c r="B43" s="86"/>
      <c r="C43" s="86"/>
      <c r="D43" s="157"/>
      <c r="E43" s="158"/>
      <c r="F43" s="159"/>
      <c r="G43" s="36" t="s">
        <v>51</v>
      </c>
      <c r="H43" s="32" t="s">
        <v>52</v>
      </c>
      <c r="I43" s="32" t="s">
        <v>53</v>
      </c>
      <c r="J43" s="32" t="s">
        <v>54</v>
      </c>
      <c r="K43" s="32" t="s">
        <v>55</v>
      </c>
      <c r="L43" s="32" t="s">
        <v>56</v>
      </c>
      <c r="M43" s="32" t="s">
        <v>57</v>
      </c>
      <c r="N43" s="32" t="s">
        <v>58</v>
      </c>
      <c r="O43" s="28" t="s">
        <v>59</v>
      </c>
    </row>
    <row r="44" spans="2:16" ht="26.25" thickTop="1" thickBot="1" x14ac:dyDescent="0.3">
      <c r="B44" s="86"/>
      <c r="C44" s="86"/>
      <c r="D44" s="151" t="s">
        <v>12</v>
      </c>
      <c r="E44" s="42" t="s">
        <v>13</v>
      </c>
      <c r="F44" s="39" t="s">
        <v>22</v>
      </c>
      <c r="G44" s="35">
        <v>175</v>
      </c>
      <c r="H44" s="31">
        <v>175</v>
      </c>
      <c r="I44" s="31">
        <v>175</v>
      </c>
      <c r="J44" s="31">
        <v>175</v>
      </c>
      <c r="K44" s="31">
        <v>175</v>
      </c>
      <c r="L44" s="31">
        <v>175</v>
      </c>
      <c r="M44" s="31">
        <v>175</v>
      </c>
      <c r="N44" s="31">
        <v>175</v>
      </c>
      <c r="O44" s="27">
        <v>175</v>
      </c>
    </row>
    <row r="45" spans="2:16" ht="26.25" thickTop="1" thickBot="1" x14ac:dyDescent="0.3">
      <c r="B45" s="86"/>
      <c r="C45" s="86"/>
      <c r="D45" s="152"/>
      <c r="E45" s="41" t="s">
        <v>14</v>
      </c>
      <c r="F45" s="38" t="s">
        <v>22</v>
      </c>
      <c r="G45" s="34">
        <v>325</v>
      </c>
      <c r="H45" s="30">
        <v>325</v>
      </c>
      <c r="I45" s="30">
        <v>325</v>
      </c>
      <c r="J45" s="30">
        <v>325</v>
      </c>
      <c r="K45" s="30">
        <v>325</v>
      </c>
      <c r="L45" s="30">
        <v>325</v>
      </c>
      <c r="M45" s="30">
        <v>325</v>
      </c>
      <c r="N45" s="30">
        <v>325</v>
      </c>
      <c r="O45" s="26">
        <v>325</v>
      </c>
    </row>
    <row r="46" spans="2:16" ht="26.25" thickTop="1" thickBot="1" x14ac:dyDescent="0.3">
      <c r="B46" s="86"/>
      <c r="C46" s="86"/>
      <c r="D46" s="152"/>
      <c r="E46" s="41" t="s">
        <v>15</v>
      </c>
      <c r="F46" s="38" t="s">
        <v>22</v>
      </c>
      <c r="G46" s="34">
        <v>280</v>
      </c>
      <c r="H46" s="30">
        <v>280</v>
      </c>
      <c r="I46" s="30">
        <v>280</v>
      </c>
      <c r="J46" s="30">
        <v>280</v>
      </c>
      <c r="K46" s="30">
        <v>280</v>
      </c>
      <c r="L46" s="30">
        <v>280</v>
      </c>
      <c r="M46" s="30">
        <v>280</v>
      </c>
      <c r="N46" s="30">
        <v>280</v>
      </c>
      <c r="O46" s="26">
        <v>280</v>
      </c>
    </row>
    <row r="47" spans="2:16" ht="26.25" thickTop="1" thickBot="1" x14ac:dyDescent="0.3">
      <c r="B47" s="86"/>
      <c r="C47" s="86"/>
      <c r="D47" s="152"/>
      <c r="E47" s="41" t="s">
        <v>16</v>
      </c>
      <c r="F47" s="38" t="s">
        <v>22</v>
      </c>
      <c r="G47" s="34">
        <v>47</v>
      </c>
      <c r="H47" s="30">
        <v>47</v>
      </c>
      <c r="I47" s="30">
        <v>47</v>
      </c>
      <c r="J47" s="30">
        <v>47</v>
      </c>
      <c r="K47" s="30">
        <v>47</v>
      </c>
      <c r="L47" s="30">
        <v>47</v>
      </c>
      <c r="M47" s="30">
        <v>47</v>
      </c>
      <c r="N47" s="30">
        <v>47</v>
      </c>
      <c r="O47" s="26">
        <v>47</v>
      </c>
    </row>
    <row r="48" spans="2:16" ht="26.25" thickTop="1" thickBot="1" x14ac:dyDescent="0.3">
      <c r="B48" s="86"/>
      <c r="C48" s="86"/>
      <c r="D48" s="152"/>
      <c r="E48" s="41" t="s">
        <v>17</v>
      </c>
      <c r="F48" s="38" t="s">
        <v>22</v>
      </c>
      <c r="G48" s="34">
        <v>609</v>
      </c>
      <c r="H48" s="30">
        <v>609</v>
      </c>
      <c r="I48" s="30">
        <v>609</v>
      </c>
      <c r="J48" s="30">
        <v>609</v>
      </c>
      <c r="K48" s="30">
        <v>609</v>
      </c>
      <c r="L48" s="30">
        <v>609</v>
      </c>
      <c r="M48" s="30">
        <v>609</v>
      </c>
      <c r="N48" s="30">
        <v>609</v>
      </c>
      <c r="O48" s="26">
        <v>609</v>
      </c>
    </row>
    <row r="49" spans="2:15" ht="26.25" thickTop="1" thickBot="1" x14ac:dyDescent="0.3">
      <c r="B49" s="86"/>
      <c r="C49" s="86"/>
      <c r="D49" s="152"/>
      <c r="E49" s="41" t="s">
        <v>18</v>
      </c>
      <c r="F49" s="38" t="s">
        <v>22</v>
      </c>
      <c r="G49" s="34">
        <v>58</v>
      </c>
      <c r="H49" s="30">
        <v>58</v>
      </c>
      <c r="I49" s="30">
        <v>58</v>
      </c>
      <c r="J49" s="30">
        <v>58</v>
      </c>
      <c r="K49" s="30">
        <v>58</v>
      </c>
      <c r="L49" s="30">
        <v>58</v>
      </c>
      <c r="M49" s="30">
        <v>58</v>
      </c>
      <c r="N49" s="30">
        <v>58</v>
      </c>
      <c r="O49" s="26">
        <v>58</v>
      </c>
    </row>
    <row r="50" spans="2:15" ht="26.25" thickTop="1" thickBot="1" x14ac:dyDescent="0.3">
      <c r="B50" s="86"/>
      <c r="C50" s="86"/>
      <c r="D50" s="152"/>
      <c r="E50" s="41" t="s">
        <v>19</v>
      </c>
      <c r="F50" s="38" t="s">
        <v>22</v>
      </c>
      <c r="G50" s="34">
        <v>286</v>
      </c>
      <c r="H50" s="30">
        <v>286</v>
      </c>
      <c r="I50" s="30">
        <v>286</v>
      </c>
      <c r="J50" s="30">
        <v>286</v>
      </c>
      <c r="K50" s="30">
        <v>286</v>
      </c>
      <c r="L50" s="30">
        <v>286</v>
      </c>
      <c r="M50" s="30">
        <v>286</v>
      </c>
      <c r="N50" s="30">
        <v>286</v>
      </c>
      <c r="O50" s="26">
        <v>286</v>
      </c>
    </row>
    <row r="51" spans="2:15" ht="26.25" thickTop="1" thickBot="1" x14ac:dyDescent="0.3">
      <c r="B51" s="86"/>
      <c r="C51" s="86"/>
      <c r="D51" s="152"/>
      <c r="E51" s="41" t="s">
        <v>20</v>
      </c>
      <c r="F51" s="38" t="s">
        <v>22</v>
      </c>
      <c r="G51" s="34">
        <v>337</v>
      </c>
      <c r="H51" s="30">
        <v>337</v>
      </c>
      <c r="I51" s="30">
        <v>337</v>
      </c>
      <c r="J51" s="30">
        <v>337</v>
      </c>
      <c r="K51" s="30">
        <v>337</v>
      </c>
      <c r="L51" s="30">
        <v>337</v>
      </c>
      <c r="M51" s="30">
        <v>337</v>
      </c>
      <c r="N51" s="30">
        <v>337</v>
      </c>
      <c r="O51" s="26">
        <v>337</v>
      </c>
    </row>
    <row r="52" spans="2:15" ht="26.25" thickTop="1" thickBot="1" x14ac:dyDescent="0.3">
      <c r="B52" s="86"/>
      <c r="C52" s="86"/>
      <c r="D52" s="153"/>
      <c r="E52" s="40" t="s">
        <v>21</v>
      </c>
      <c r="F52" s="37" t="s">
        <v>22</v>
      </c>
      <c r="G52" s="33">
        <v>346</v>
      </c>
      <c r="H52" s="29">
        <v>346</v>
      </c>
      <c r="I52" s="29">
        <v>346</v>
      </c>
      <c r="J52" s="29">
        <v>346</v>
      </c>
      <c r="K52" s="29">
        <v>346</v>
      </c>
      <c r="L52" s="29">
        <v>346</v>
      </c>
      <c r="M52" s="29">
        <v>346</v>
      </c>
      <c r="N52" s="29">
        <v>346</v>
      </c>
      <c r="O52" s="25">
        <v>346</v>
      </c>
    </row>
    <row r="53" spans="2:15" ht="15.75" thickTop="1" x14ac:dyDescent="0.25"/>
  </sheetData>
  <mergeCells count="12">
    <mergeCell ref="D31:D39"/>
    <mergeCell ref="D42:F43"/>
    <mergeCell ref="G42:O42"/>
    <mergeCell ref="D44:D52"/>
    <mergeCell ref="H3:P3"/>
    <mergeCell ref="D5:D13"/>
    <mergeCell ref="D16:G17"/>
    <mergeCell ref="H16:P16"/>
    <mergeCell ref="D18:D26"/>
    <mergeCell ref="D29:G30"/>
    <mergeCell ref="H29:P29"/>
    <mergeCell ref="D3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D154-F3D2-4B6E-8BF5-46667A37C658}">
  <dimension ref="B2:R28"/>
  <sheetViews>
    <sheetView workbookViewId="0">
      <selection activeCell="K16" sqref="K16"/>
    </sheetView>
  </sheetViews>
  <sheetFormatPr defaultRowHeight="15" x14ac:dyDescent="0.25"/>
  <sheetData>
    <row r="2" spans="2:18" ht="15.75" customHeight="1" thickBot="1" x14ac:dyDescent="0.3">
      <c r="B2" s="169" t="s">
        <v>0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45"/>
      <c r="N2" s="145"/>
      <c r="O2" s="145"/>
      <c r="P2" s="145"/>
      <c r="Q2" s="145"/>
      <c r="R2" s="145"/>
    </row>
    <row r="3" spans="2:18" ht="15.75" customHeight="1" thickTop="1" x14ac:dyDescent="0.25">
      <c r="B3" s="170" t="s">
        <v>1</v>
      </c>
      <c r="C3" s="171"/>
      <c r="D3" s="174" t="s">
        <v>2</v>
      </c>
      <c r="E3" s="163"/>
      <c r="F3" s="163"/>
      <c r="G3" s="163" t="s">
        <v>3</v>
      </c>
      <c r="H3" s="163"/>
      <c r="I3" s="163"/>
      <c r="J3" s="163" t="s">
        <v>4</v>
      </c>
      <c r="K3" s="163"/>
      <c r="L3" s="164"/>
    </row>
    <row r="4" spans="2:18" ht="25.5" thickBot="1" x14ac:dyDescent="0.3">
      <c r="B4" s="172"/>
      <c r="C4" s="173"/>
      <c r="D4" s="65" t="s">
        <v>22</v>
      </c>
      <c r="E4" s="66" t="s">
        <v>8</v>
      </c>
      <c r="F4" s="66" t="s">
        <v>9</v>
      </c>
      <c r="G4" s="66" t="s">
        <v>10</v>
      </c>
      <c r="H4" s="66" t="s">
        <v>11</v>
      </c>
      <c r="I4" s="66" t="s">
        <v>9</v>
      </c>
      <c r="J4" s="66" t="s">
        <v>10</v>
      </c>
      <c r="K4" s="66" t="s">
        <v>7</v>
      </c>
      <c r="L4" s="67" t="s">
        <v>9</v>
      </c>
    </row>
    <row r="5" spans="2:18" ht="15.75" thickTop="1" x14ac:dyDescent="0.25">
      <c r="B5" s="165" t="s">
        <v>12</v>
      </c>
      <c r="C5" s="68" t="s">
        <v>13</v>
      </c>
      <c r="D5" s="69">
        <v>1252</v>
      </c>
      <c r="E5" s="70">
        <v>380.90562754323315</v>
      </c>
      <c r="F5" s="71">
        <v>0.30423772167989716</v>
      </c>
      <c r="G5" s="72">
        <v>344</v>
      </c>
      <c r="H5" s="72">
        <v>372.85104461838108</v>
      </c>
      <c r="I5" s="73">
        <v>30.398732605681108</v>
      </c>
      <c r="J5" s="72">
        <v>327</v>
      </c>
      <c r="K5" s="70">
        <v>179.00000000000011</v>
      </c>
      <c r="L5" s="74">
        <v>0.53002706862733973</v>
      </c>
    </row>
    <row r="6" spans="2:18" x14ac:dyDescent="0.25">
      <c r="B6" s="166"/>
      <c r="C6" s="75" t="s">
        <v>14</v>
      </c>
      <c r="D6" s="76">
        <v>1252</v>
      </c>
      <c r="E6" s="147">
        <v>469.11501273421669</v>
      </c>
      <c r="F6" s="148">
        <v>0.37469250218387723</v>
      </c>
      <c r="G6" s="149">
        <v>429</v>
      </c>
      <c r="H6" s="149">
        <v>438.5163739840786</v>
      </c>
      <c r="I6" s="90">
        <v>8.2886724333473349</v>
      </c>
      <c r="J6" s="149">
        <v>437</v>
      </c>
      <c r="K6" s="147">
        <v>325.99999999999989</v>
      </c>
      <c r="L6" s="150">
        <v>0.74741938719751977</v>
      </c>
      <c r="M6" s="86"/>
    </row>
    <row r="7" spans="2:18" x14ac:dyDescent="0.25">
      <c r="B7" s="166"/>
      <c r="C7" s="75" t="s">
        <v>15</v>
      </c>
      <c r="D7" s="76">
        <v>1252</v>
      </c>
      <c r="E7" s="147">
        <v>323.05812198080514</v>
      </c>
      <c r="F7" s="148">
        <v>0.25803364375463539</v>
      </c>
      <c r="G7" s="149">
        <v>303</v>
      </c>
      <c r="H7" s="149">
        <v>312.79970023320482</v>
      </c>
      <c r="I7" s="90">
        <v>8.9537588203310889</v>
      </c>
      <c r="J7" s="149">
        <v>314</v>
      </c>
      <c r="K7" s="147">
        <v>308.00000000000011</v>
      </c>
      <c r="L7" s="150">
        <v>0.98465765741276623</v>
      </c>
      <c r="M7" s="86"/>
    </row>
    <row r="8" spans="2:18" x14ac:dyDescent="0.25">
      <c r="B8" s="166"/>
      <c r="C8" s="75" t="s">
        <v>16</v>
      </c>
      <c r="D8" s="76">
        <v>1252</v>
      </c>
      <c r="E8" s="147">
        <v>173.16532013763481</v>
      </c>
      <c r="F8" s="148">
        <v>0.13831095857638492</v>
      </c>
      <c r="G8" s="149">
        <v>146</v>
      </c>
      <c r="H8" s="149">
        <v>159.96493170377391</v>
      </c>
      <c r="I8" s="90">
        <v>7.7030503887315938</v>
      </c>
      <c r="J8" s="149">
        <v>144</v>
      </c>
      <c r="K8" s="147">
        <v>55</v>
      </c>
      <c r="L8" s="150">
        <v>0.41960526753434807</v>
      </c>
      <c r="M8" s="86"/>
    </row>
    <row r="9" spans="2:18" x14ac:dyDescent="0.25">
      <c r="B9" s="166"/>
      <c r="C9" s="75" t="s">
        <v>17</v>
      </c>
      <c r="D9" s="76">
        <v>1252</v>
      </c>
      <c r="E9" s="147">
        <v>869.87053056650734</v>
      </c>
      <c r="F9" s="148">
        <v>0.69478476882308537</v>
      </c>
      <c r="G9" s="149">
        <v>855</v>
      </c>
      <c r="H9" s="149">
        <v>821.74246307261046</v>
      </c>
      <c r="I9" s="90">
        <v>13.599978948267538</v>
      </c>
      <c r="J9" s="149">
        <v>841</v>
      </c>
      <c r="K9" s="147">
        <v>620.99999999999966</v>
      </c>
      <c r="L9" s="150">
        <v>0.74451224229097646</v>
      </c>
      <c r="M9" s="86"/>
    </row>
    <row r="10" spans="2:18" x14ac:dyDescent="0.25">
      <c r="B10" s="166"/>
      <c r="C10" s="75" t="s">
        <v>18</v>
      </c>
      <c r="D10" s="76">
        <v>1252</v>
      </c>
      <c r="E10" s="147">
        <v>309.30067210731795</v>
      </c>
      <c r="F10" s="148">
        <v>0.2470452652614348</v>
      </c>
      <c r="G10" s="149">
        <v>277</v>
      </c>
      <c r="H10" s="149">
        <v>297.36804194186664</v>
      </c>
      <c r="I10" s="90">
        <v>9.0276528712953663</v>
      </c>
      <c r="J10" s="149">
        <v>260</v>
      </c>
      <c r="K10" s="147">
        <v>74.999999999999929</v>
      </c>
      <c r="L10" s="150">
        <v>0.30483397867041512</v>
      </c>
      <c r="M10" s="86"/>
    </row>
    <row r="11" spans="2:18" x14ac:dyDescent="0.25">
      <c r="B11" s="166"/>
      <c r="C11" s="75" t="s">
        <v>19</v>
      </c>
      <c r="D11" s="76">
        <v>1252</v>
      </c>
      <c r="E11" s="147">
        <v>452.46722707255873</v>
      </c>
      <c r="F11" s="148">
        <v>0.36139554877999713</v>
      </c>
      <c r="G11" s="149">
        <v>388</v>
      </c>
      <c r="H11" s="149">
        <v>427.66655580095824</v>
      </c>
      <c r="I11" s="90">
        <v>24.595987017828822</v>
      </c>
      <c r="J11" s="149">
        <v>383</v>
      </c>
      <c r="K11" s="147">
        <v>287.00000000000011</v>
      </c>
      <c r="L11" s="150">
        <v>0.74628759563208313</v>
      </c>
      <c r="M11" s="86"/>
    </row>
    <row r="12" spans="2:18" x14ac:dyDescent="0.25">
      <c r="B12" s="166"/>
      <c r="C12" s="75" t="s">
        <v>20</v>
      </c>
      <c r="D12" s="76">
        <v>1252</v>
      </c>
      <c r="E12" s="147">
        <v>377.29655121843638</v>
      </c>
      <c r="F12" s="148">
        <v>0.30135507285817448</v>
      </c>
      <c r="G12" s="149">
        <v>355</v>
      </c>
      <c r="H12" s="149">
        <v>366.20557276349547</v>
      </c>
      <c r="I12" s="90">
        <v>10.155058648333714</v>
      </c>
      <c r="J12" s="149">
        <v>366</v>
      </c>
      <c r="K12" s="147">
        <v>322.99999999999977</v>
      </c>
      <c r="L12" s="150">
        <v>0.88615006851597522</v>
      </c>
      <c r="M12" s="86"/>
    </row>
    <row r="13" spans="2:18" ht="15.75" thickBot="1" x14ac:dyDescent="0.3">
      <c r="B13" s="167"/>
      <c r="C13" s="77" t="s">
        <v>21</v>
      </c>
      <c r="D13" s="78">
        <v>1252</v>
      </c>
      <c r="E13" s="79">
        <v>483.85316195963389</v>
      </c>
      <c r="F13" s="80">
        <v>0.3864641868687152</v>
      </c>
      <c r="G13" s="81">
        <v>477</v>
      </c>
      <c r="H13" s="81">
        <v>456.9370285000129</v>
      </c>
      <c r="I13" s="82">
        <v>20.655776084560806</v>
      </c>
      <c r="J13" s="81">
        <v>460</v>
      </c>
      <c r="K13" s="79">
        <v>354.00000000000006</v>
      </c>
      <c r="L13" s="83">
        <v>0.78708236066685855</v>
      </c>
      <c r="M13" s="86"/>
    </row>
    <row r="14" spans="2:18" ht="67.5" customHeight="1" thickTop="1" x14ac:dyDescent="0.25">
      <c r="B14" s="168" t="s">
        <v>125</v>
      </c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46"/>
      <c r="N14" s="146"/>
      <c r="O14" s="146"/>
      <c r="P14" s="146"/>
      <c r="Q14" s="146"/>
      <c r="R14" s="146"/>
    </row>
    <row r="16" spans="2:18" ht="15.75" customHeight="1" thickBot="1" x14ac:dyDescent="0.3">
      <c r="B16" s="169" t="s">
        <v>83</v>
      </c>
      <c r="C16" s="169"/>
      <c r="D16" s="169"/>
      <c r="E16" s="169"/>
      <c r="F16" s="169"/>
    </row>
    <row r="17" spans="2:7" ht="25.5" thickTop="1" x14ac:dyDescent="0.25">
      <c r="B17" s="170" t="s">
        <v>1</v>
      </c>
      <c r="C17" s="171"/>
      <c r="D17" s="174" t="s">
        <v>3</v>
      </c>
      <c r="E17" s="163"/>
      <c r="F17" s="84" t="s">
        <v>5</v>
      </c>
    </row>
    <row r="18" spans="2:7" ht="25.5" thickBot="1" x14ac:dyDescent="0.3">
      <c r="B18" s="172"/>
      <c r="C18" s="173"/>
      <c r="D18" s="65" t="s">
        <v>10</v>
      </c>
      <c r="E18" s="66" t="s">
        <v>9</v>
      </c>
      <c r="F18" s="67" t="s">
        <v>9</v>
      </c>
      <c r="G18" s="93" t="s">
        <v>6</v>
      </c>
    </row>
    <row r="19" spans="2:7" ht="15.75" thickTop="1" x14ac:dyDescent="0.25">
      <c r="B19" s="165" t="s">
        <v>12</v>
      </c>
      <c r="C19" s="68" t="s">
        <v>13</v>
      </c>
      <c r="D19" s="69">
        <v>162</v>
      </c>
      <c r="E19" s="73">
        <v>33.086650431390751</v>
      </c>
      <c r="F19" s="89">
        <v>10.799049273526949</v>
      </c>
      <c r="G19">
        <f>F19/E19</f>
        <v>0.32638690023700373</v>
      </c>
    </row>
    <row r="20" spans="2:7" x14ac:dyDescent="0.25">
      <c r="B20" s="166"/>
      <c r="C20" s="75" t="s">
        <v>14</v>
      </c>
      <c r="D20" s="76">
        <v>298</v>
      </c>
      <c r="E20" s="90">
        <v>8.7773479769892599</v>
      </c>
      <c r="F20" s="91">
        <v>5.8864183658766693</v>
      </c>
      <c r="G20" s="86">
        <f t="shared" ref="G20:G27" si="0">F20/E20</f>
        <v>0.67063746148706116</v>
      </c>
    </row>
    <row r="21" spans="2:7" x14ac:dyDescent="0.25">
      <c r="B21" s="166"/>
      <c r="C21" s="75" t="s">
        <v>15</v>
      </c>
      <c r="D21" s="76">
        <v>291</v>
      </c>
      <c r="E21" s="90">
        <v>9.2667243839869986</v>
      </c>
      <c r="F21" s="91">
        <v>9.2667243839869986</v>
      </c>
      <c r="G21" s="86">
        <f t="shared" si="0"/>
        <v>1</v>
      </c>
    </row>
    <row r="22" spans="2:7" x14ac:dyDescent="0.25">
      <c r="B22" s="166"/>
      <c r="C22" s="75" t="s">
        <v>16</v>
      </c>
      <c r="D22" s="76">
        <v>42</v>
      </c>
      <c r="E22" s="90">
        <v>9.7068777157635058</v>
      </c>
      <c r="F22" s="91">
        <v>6.1812296338221016</v>
      </c>
      <c r="G22" s="86">
        <f t="shared" si="0"/>
        <v>0.63678865798258488</v>
      </c>
    </row>
    <row r="23" spans="2:7" x14ac:dyDescent="0.25">
      <c r="B23" s="166"/>
      <c r="C23" s="75" t="s">
        <v>17</v>
      </c>
      <c r="D23" s="76">
        <v>577</v>
      </c>
      <c r="E23" s="90">
        <v>15.083502664610007</v>
      </c>
      <c r="F23" s="91">
        <v>8.1309395512329914</v>
      </c>
      <c r="G23" s="86">
        <f t="shared" si="0"/>
        <v>0.53906176383754567</v>
      </c>
    </row>
    <row r="24" spans="2:7" x14ac:dyDescent="0.25">
      <c r="B24" s="166"/>
      <c r="C24" s="75" t="s">
        <v>18</v>
      </c>
      <c r="D24" s="76">
        <v>51</v>
      </c>
      <c r="E24" s="90">
        <v>7.5729007731727886</v>
      </c>
      <c r="F24" s="91">
        <v>3.6829107452833463</v>
      </c>
      <c r="G24" s="86">
        <f t="shared" si="0"/>
        <v>0.48632761151845011</v>
      </c>
    </row>
    <row r="25" spans="2:7" x14ac:dyDescent="0.25">
      <c r="B25" s="166"/>
      <c r="C25" s="75" t="s">
        <v>19</v>
      </c>
      <c r="D25" s="76">
        <v>269</v>
      </c>
      <c r="E25" s="90">
        <v>25.4457489700041</v>
      </c>
      <c r="F25" s="91">
        <v>11.025364333956652</v>
      </c>
      <c r="G25" s="86">
        <f t="shared" si="0"/>
        <v>0.43328904749290531</v>
      </c>
    </row>
    <row r="26" spans="2:7" x14ac:dyDescent="0.25">
      <c r="B26" s="166"/>
      <c r="C26" s="75" t="s">
        <v>20</v>
      </c>
      <c r="D26" s="76">
        <v>308</v>
      </c>
      <c r="E26" s="90">
        <v>9.9493774169257545</v>
      </c>
      <c r="F26" s="91">
        <v>9.9493774169257545</v>
      </c>
      <c r="G26" s="86">
        <f t="shared" si="0"/>
        <v>1</v>
      </c>
    </row>
    <row r="27" spans="2:7" ht="15.75" thickBot="1" x14ac:dyDescent="0.3">
      <c r="B27" s="167"/>
      <c r="C27" s="77" t="s">
        <v>21</v>
      </c>
      <c r="D27" s="78">
        <v>335</v>
      </c>
      <c r="E27" s="82">
        <v>20.475094981041135</v>
      </c>
      <c r="F27" s="92">
        <v>11.37212286468098</v>
      </c>
      <c r="G27" s="86">
        <f t="shared" si="0"/>
        <v>0.55541245963503316</v>
      </c>
    </row>
    <row r="28" spans="2:7" ht="15.75" thickTop="1" x14ac:dyDescent="0.25"/>
  </sheetData>
  <mergeCells count="11">
    <mergeCell ref="B2:L2"/>
    <mergeCell ref="B3:C4"/>
    <mergeCell ref="D3:F3"/>
    <mergeCell ref="G3:I3"/>
    <mergeCell ref="B19:B27"/>
    <mergeCell ref="J3:L3"/>
    <mergeCell ref="B5:B13"/>
    <mergeCell ref="B14:L14"/>
    <mergeCell ref="B16:F16"/>
    <mergeCell ref="B17:C18"/>
    <mergeCell ref="D17:E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79AAC-02B1-49A7-A3F8-DDAA9CC01E9C}">
  <dimension ref="A2:K135"/>
  <sheetViews>
    <sheetView topLeftCell="A103" workbookViewId="0">
      <selection activeCell="H115" sqref="H115"/>
    </sheetView>
  </sheetViews>
  <sheetFormatPr defaultRowHeight="15" x14ac:dyDescent="0.25"/>
  <cols>
    <col min="1" max="1" width="7.140625" customWidth="1"/>
    <col min="2" max="2" width="10.28515625" customWidth="1"/>
    <col min="3" max="11" width="13.5703125" customWidth="1"/>
  </cols>
  <sheetData>
    <row r="2" spans="1:11" x14ac:dyDescent="0.25">
      <c r="A2" s="24" t="s">
        <v>82</v>
      </c>
    </row>
    <row r="3" spans="1:11" x14ac:dyDescent="0.25">
      <c r="A3" s="24" t="s">
        <v>81</v>
      </c>
    </row>
    <row r="4" spans="1:11" x14ac:dyDescent="0.25">
      <c r="A4" s="24" t="s">
        <v>70</v>
      </c>
    </row>
    <row r="5" spans="1:11" x14ac:dyDescent="0.25">
      <c r="A5" s="24" t="s">
        <v>80</v>
      </c>
    </row>
    <row r="6" spans="1:11" x14ac:dyDescent="0.25">
      <c r="A6" s="24" t="s">
        <v>79</v>
      </c>
    </row>
    <row r="7" spans="1:11" x14ac:dyDescent="0.25">
      <c r="A7" s="24" t="s">
        <v>67</v>
      </c>
    </row>
    <row r="10" spans="1:11" ht="18" x14ac:dyDescent="0.25">
      <c r="A10" s="43" t="s">
        <v>78</v>
      </c>
    </row>
    <row r="12" spans="1:11" ht="15" customHeight="1" thickTop="1" x14ac:dyDescent="0.25">
      <c r="A12" s="154"/>
      <c r="B12" s="157"/>
      <c r="C12" s="151" t="s">
        <v>12</v>
      </c>
      <c r="D12" s="152"/>
      <c r="E12" s="152"/>
      <c r="F12" s="152"/>
      <c r="G12" s="152"/>
      <c r="H12" s="152"/>
      <c r="I12" s="152"/>
      <c r="J12" s="152"/>
      <c r="K12" s="153"/>
    </row>
    <row r="13" spans="1:11" ht="15" customHeight="1" x14ac:dyDescent="0.25">
      <c r="A13" s="155"/>
      <c r="B13" s="158"/>
      <c r="C13" s="42" t="s">
        <v>13</v>
      </c>
      <c r="D13" s="41" t="s">
        <v>14</v>
      </c>
      <c r="E13" s="41" t="s">
        <v>15</v>
      </c>
      <c r="F13" s="41" t="s">
        <v>16</v>
      </c>
      <c r="G13" s="41" t="s">
        <v>17</v>
      </c>
      <c r="H13" s="41" t="s">
        <v>18</v>
      </c>
      <c r="I13" s="41" t="s">
        <v>19</v>
      </c>
      <c r="J13" s="41" t="s">
        <v>20</v>
      </c>
      <c r="K13" s="40" t="s">
        <v>21</v>
      </c>
    </row>
    <row r="14" spans="1:11" ht="15" customHeight="1" x14ac:dyDescent="0.25">
      <c r="A14" s="155"/>
      <c r="B14" s="158"/>
      <c r="C14" s="42" t="s">
        <v>49</v>
      </c>
      <c r="D14" s="41" t="s">
        <v>49</v>
      </c>
      <c r="E14" s="41" t="s">
        <v>49</v>
      </c>
      <c r="F14" s="41" t="s">
        <v>49</v>
      </c>
      <c r="G14" s="41" t="s">
        <v>49</v>
      </c>
      <c r="H14" s="41" t="s">
        <v>49</v>
      </c>
      <c r="I14" s="41" t="s">
        <v>49</v>
      </c>
      <c r="J14" s="41" t="s">
        <v>49</v>
      </c>
      <c r="K14" s="40" t="s">
        <v>49</v>
      </c>
    </row>
    <row r="15" spans="1:11" ht="15" customHeight="1" thickBot="1" x14ac:dyDescent="0.3">
      <c r="A15" s="156"/>
      <c r="B15" s="159"/>
      <c r="C15" s="39" t="s">
        <v>9</v>
      </c>
      <c r="D15" s="38" t="s">
        <v>9</v>
      </c>
      <c r="E15" s="38" t="s">
        <v>9</v>
      </c>
      <c r="F15" s="38" t="s">
        <v>9</v>
      </c>
      <c r="G15" s="38" t="s">
        <v>9</v>
      </c>
      <c r="H15" s="38" t="s">
        <v>9</v>
      </c>
      <c r="I15" s="38" t="s">
        <v>9</v>
      </c>
      <c r="J15" s="38" t="s">
        <v>9</v>
      </c>
      <c r="K15" s="37" t="s">
        <v>9</v>
      </c>
    </row>
    <row r="16" spans="1:11" ht="15" customHeight="1" thickTop="1" x14ac:dyDescent="0.25">
      <c r="A16" s="160" t="s">
        <v>50</v>
      </c>
      <c r="B16" s="36" t="s">
        <v>51</v>
      </c>
      <c r="C16" s="64">
        <v>8.6184077256678149E-2</v>
      </c>
      <c r="D16" s="63">
        <v>0.20735498566266003</v>
      </c>
      <c r="E16" s="63">
        <v>0.23581285392468301</v>
      </c>
      <c r="F16" s="63">
        <v>0.1005785175403235</v>
      </c>
      <c r="G16" s="63">
        <v>0.18371019502633704</v>
      </c>
      <c r="H16" s="63">
        <v>0.13416590370749906</v>
      </c>
      <c r="I16" s="63">
        <v>0.20911805009501061</v>
      </c>
      <c r="J16" s="63">
        <v>0.13986733741554772</v>
      </c>
      <c r="K16" s="62">
        <v>0.19628141092583501</v>
      </c>
    </row>
    <row r="17" spans="1:11" ht="15" customHeight="1" x14ac:dyDescent="0.25">
      <c r="A17" s="161"/>
      <c r="B17" s="32" t="s">
        <v>52</v>
      </c>
      <c r="C17" s="60">
        <v>0.28554901979055369</v>
      </c>
      <c r="D17" s="59">
        <v>0.34983362044807775</v>
      </c>
      <c r="E17" s="59">
        <v>0.27743527705360865</v>
      </c>
      <c r="F17" s="59">
        <v>0.47195784059669332</v>
      </c>
      <c r="G17" s="59">
        <v>0.27636799553816049</v>
      </c>
      <c r="H17" s="59">
        <v>0.53335015729361446</v>
      </c>
      <c r="I17" s="59">
        <v>0.38461648537539822</v>
      </c>
      <c r="J17" s="59">
        <v>0.31078549052257676</v>
      </c>
      <c r="K17" s="58">
        <v>0.33676323394911906</v>
      </c>
    </row>
    <row r="18" spans="1:11" ht="15" customHeight="1" x14ac:dyDescent="0.25">
      <c r="A18" s="161"/>
      <c r="B18" s="32" t="s">
        <v>53</v>
      </c>
      <c r="C18" s="60">
        <v>2.7729784748477045E-2</v>
      </c>
      <c r="D18" s="59">
        <v>0.14333512519138208</v>
      </c>
      <c r="E18" s="59">
        <v>0.14143647701925008</v>
      </c>
      <c r="F18" s="59">
        <v>0.111590097240389</v>
      </c>
      <c r="G18" s="59">
        <v>7.4376001295300948E-2</v>
      </c>
      <c r="H18" s="59">
        <v>0.19147742958964667</v>
      </c>
      <c r="I18" s="59">
        <v>0.12072698367223024</v>
      </c>
      <c r="J18" s="59">
        <v>5.4339826645429364E-2</v>
      </c>
      <c r="K18" s="58">
        <v>0.13259302949329438</v>
      </c>
    </row>
    <row r="19" spans="1:11" ht="15" customHeight="1" x14ac:dyDescent="0.25">
      <c r="A19" s="161"/>
      <c r="B19" s="32" t="s">
        <v>54</v>
      </c>
      <c r="C19" s="60">
        <v>0.32077434564478741</v>
      </c>
      <c r="D19" s="59">
        <v>8.815921571236926E-2</v>
      </c>
      <c r="E19" s="59">
        <v>0.13238524695771617</v>
      </c>
      <c r="F19" s="59">
        <v>1.7729182193746036E-2</v>
      </c>
      <c r="G19" s="59">
        <v>0.21961721591569783</v>
      </c>
      <c r="H19" s="59">
        <v>3.1487542496550301E-2</v>
      </c>
      <c r="I19" s="59">
        <v>0.28742009746448094</v>
      </c>
      <c r="J19" s="59">
        <v>0.18970524404417538</v>
      </c>
      <c r="K19" s="58">
        <v>0.26739352007588435</v>
      </c>
    </row>
    <row r="20" spans="1:11" ht="15" customHeight="1" x14ac:dyDescent="0.25">
      <c r="A20" s="161"/>
      <c r="B20" s="32" t="s">
        <v>55</v>
      </c>
      <c r="C20" s="60">
        <v>7.8406813018551652E-2</v>
      </c>
      <c r="D20" s="59">
        <v>8.3224443249389615E-2</v>
      </c>
      <c r="E20" s="59">
        <v>0.10164932774475666</v>
      </c>
      <c r="F20" s="59">
        <v>7.2365483156803509E-2</v>
      </c>
      <c r="G20" s="59">
        <v>8.5990082126866485E-2</v>
      </c>
      <c r="H20" s="59">
        <v>6.6590869448129184E-2</v>
      </c>
      <c r="I20" s="59">
        <v>0.13884141131609237</v>
      </c>
      <c r="J20" s="59">
        <v>7.5304747620690921E-2</v>
      </c>
      <c r="K20" s="58">
        <v>0.1073209704760367</v>
      </c>
    </row>
    <row r="21" spans="1:11" ht="15" customHeight="1" x14ac:dyDescent="0.25">
      <c r="A21" s="161"/>
      <c r="B21" s="32" t="s">
        <v>56</v>
      </c>
      <c r="C21" s="60">
        <v>3.1760879708754054E-2</v>
      </c>
      <c r="D21" s="59">
        <v>0.105445735455694</v>
      </c>
      <c r="E21" s="59">
        <v>5.579701199956328E-2</v>
      </c>
      <c r="F21" s="59">
        <v>8.0313021601899529E-2</v>
      </c>
      <c r="G21" s="59">
        <v>5.6114902012331429E-2</v>
      </c>
      <c r="H21" s="59">
        <v>3.2578746175600581E-2</v>
      </c>
      <c r="I21" s="59">
        <v>8.9529667265048948E-2</v>
      </c>
      <c r="J21" s="59">
        <v>8.1384523293229732E-2</v>
      </c>
      <c r="K21" s="58">
        <v>6.8244712309124975E-2</v>
      </c>
    </row>
    <row r="22" spans="1:11" ht="15" customHeight="1" x14ac:dyDescent="0.25">
      <c r="A22" s="161"/>
      <c r="B22" s="32" t="s">
        <v>57</v>
      </c>
      <c r="C22" s="60">
        <v>0.30767449748987691</v>
      </c>
      <c r="D22" s="59">
        <v>0.23186683422747881</v>
      </c>
      <c r="E22" s="59">
        <v>0.26304455216605166</v>
      </c>
      <c r="F22" s="59">
        <v>0.16032698383579816</v>
      </c>
      <c r="G22" s="59">
        <v>0.29023189000527599</v>
      </c>
      <c r="H22" s="59">
        <v>0.10639421881120532</v>
      </c>
      <c r="I22" s="59">
        <v>0.32023156077370851</v>
      </c>
      <c r="J22" s="59">
        <v>0.14824739757434952</v>
      </c>
      <c r="K22" s="58">
        <v>0.33407206980295973</v>
      </c>
    </row>
    <row r="23" spans="1:11" ht="15" customHeight="1" x14ac:dyDescent="0.25">
      <c r="A23" s="161"/>
      <c r="B23" s="32" t="s">
        <v>58</v>
      </c>
      <c r="C23" s="60">
        <v>4.9195959808386668E-2</v>
      </c>
      <c r="D23" s="59">
        <v>7.3618588819764311E-2</v>
      </c>
      <c r="E23" s="59">
        <v>4.4821142387693289E-2</v>
      </c>
      <c r="F23" s="59">
        <v>4.7234354228378232E-2</v>
      </c>
      <c r="G23" s="59">
        <v>5.1579065873218012E-2</v>
      </c>
      <c r="H23" s="59">
        <v>8.3711164526138332E-2</v>
      </c>
      <c r="I23" s="59">
        <v>7.7052142826090311E-2</v>
      </c>
      <c r="J23" s="59">
        <v>5.5558613881786761E-2</v>
      </c>
      <c r="K23" s="58">
        <v>5.9725380148525707E-2</v>
      </c>
    </row>
    <row r="24" spans="1:11" ht="15" customHeight="1" thickBot="1" x14ac:dyDescent="0.3">
      <c r="A24" s="162"/>
      <c r="B24" s="28" t="s">
        <v>59</v>
      </c>
      <c r="C24" s="57">
        <v>2.177583959394019E-2</v>
      </c>
      <c r="D24" s="56">
        <v>7.4072920108031348E-2</v>
      </c>
      <c r="E24" s="56">
        <v>6.3821007610426722E-2</v>
      </c>
      <c r="F24" s="56">
        <v>9.0787033737043277E-2</v>
      </c>
      <c r="G24" s="56">
        <v>4.5797939728697834E-2</v>
      </c>
      <c r="H24" s="56">
        <v>2.7458501415889184E-2</v>
      </c>
      <c r="I24" s="56">
        <v>3.7869777658443807E-2</v>
      </c>
      <c r="J24" s="56">
        <v>6.5770039441754205E-2</v>
      </c>
      <c r="K24" s="55">
        <v>5.8750432553194877E-2</v>
      </c>
    </row>
    <row r="28" spans="1:11" x14ac:dyDescent="0.25">
      <c r="A28" s="24" t="s">
        <v>70</v>
      </c>
    </row>
    <row r="29" spans="1:11" x14ac:dyDescent="0.25">
      <c r="A29" s="24" t="s">
        <v>77</v>
      </c>
    </row>
    <row r="30" spans="1:11" x14ac:dyDescent="0.25">
      <c r="A30" s="24" t="s">
        <v>76</v>
      </c>
    </row>
    <row r="31" spans="1:11" x14ac:dyDescent="0.25">
      <c r="A31" s="24" t="s">
        <v>67</v>
      </c>
    </row>
    <row r="34" spans="1:11" ht="18" x14ac:dyDescent="0.25">
      <c r="A34" s="43" t="s">
        <v>75</v>
      </c>
    </row>
    <row r="36" spans="1:11" ht="15" customHeight="1" thickTop="1" x14ac:dyDescent="0.25">
      <c r="A36" s="154"/>
      <c r="B36" s="157"/>
      <c r="C36" s="151" t="s">
        <v>12</v>
      </c>
      <c r="D36" s="152"/>
      <c r="E36" s="152"/>
      <c r="F36" s="152"/>
      <c r="G36" s="152"/>
      <c r="H36" s="152"/>
      <c r="I36" s="152"/>
      <c r="J36" s="152"/>
      <c r="K36" s="153"/>
    </row>
    <row r="37" spans="1:11" ht="15" customHeight="1" x14ac:dyDescent="0.25">
      <c r="A37" s="155"/>
      <c r="B37" s="158"/>
      <c r="C37" s="42" t="s">
        <v>13</v>
      </c>
      <c r="D37" s="41" t="s">
        <v>14</v>
      </c>
      <c r="E37" s="41" t="s">
        <v>15</v>
      </c>
      <c r="F37" s="41" t="s">
        <v>16</v>
      </c>
      <c r="G37" s="41" t="s">
        <v>17</v>
      </c>
      <c r="H37" s="41" t="s">
        <v>18</v>
      </c>
      <c r="I37" s="41" t="s">
        <v>19</v>
      </c>
      <c r="J37" s="41" t="s">
        <v>20</v>
      </c>
      <c r="K37" s="40" t="s">
        <v>21</v>
      </c>
    </row>
    <row r="38" spans="1:11" ht="15" customHeight="1" x14ac:dyDescent="0.25">
      <c r="A38" s="155"/>
      <c r="B38" s="158"/>
      <c r="C38" s="42" t="s">
        <v>74</v>
      </c>
      <c r="D38" s="41" t="s">
        <v>74</v>
      </c>
      <c r="E38" s="41" t="s">
        <v>74</v>
      </c>
      <c r="F38" s="41" t="s">
        <v>74</v>
      </c>
      <c r="G38" s="41" t="s">
        <v>74</v>
      </c>
      <c r="H38" s="41" t="s">
        <v>74</v>
      </c>
      <c r="I38" s="41" t="s">
        <v>74</v>
      </c>
      <c r="J38" s="41" t="s">
        <v>74</v>
      </c>
      <c r="K38" s="40" t="s">
        <v>74</v>
      </c>
    </row>
    <row r="39" spans="1:11" ht="15" customHeight="1" thickBot="1" x14ac:dyDescent="0.3">
      <c r="A39" s="156"/>
      <c r="B39" s="159"/>
      <c r="C39" s="39" t="s">
        <v>9</v>
      </c>
      <c r="D39" s="38" t="s">
        <v>9</v>
      </c>
      <c r="E39" s="38" t="s">
        <v>9</v>
      </c>
      <c r="F39" s="38" t="s">
        <v>9</v>
      </c>
      <c r="G39" s="38" t="s">
        <v>9</v>
      </c>
      <c r="H39" s="38" t="s">
        <v>9</v>
      </c>
      <c r="I39" s="38" t="s">
        <v>9</v>
      </c>
      <c r="J39" s="38" t="s">
        <v>9</v>
      </c>
      <c r="K39" s="37" t="s">
        <v>9</v>
      </c>
    </row>
    <row r="40" spans="1:11" ht="15" customHeight="1" thickTop="1" x14ac:dyDescent="0.25">
      <c r="A40" s="160" t="s">
        <v>50</v>
      </c>
      <c r="B40" s="36" t="s">
        <v>51</v>
      </c>
      <c r="C40" s="64">
        <v>0.85372759566098044</v>
      </c>
      <c r="D40" s="63">
        <v>0.65970681383017737</v>
      </c>
      <c r="E40" s="63">
        <v>0.72919078089438172</v>
      </c>
      <c r="F40" s="63">
        <v>0.65915618818686106</v>
      </c>
      <c r="G40" s="63">
        <v>0.70796693143922096</v>
      </c>
      <c r="H40" s="63">
        <v>0.80710974454818873</v>
      </c>
      <c r="I40" s="63">
        <v>0.60821825233667504</v>
      </c>
      <c r="J40" s="63">
        <v>0.74848477070034947</v>
      </c>
      <c r="K40" s="62">
        <v>0.67635652157872916</v>
      </c>
    </row>
    <row r="41" spans="1:11" ht="15" customHeight="1" x14ac:dyDescent="0.25">
      <c r="A41" s="161"/>
      <c r="B41" s="32" t="s">
        <v>52</v>
      </c>
      <c r="C41" s="60">
        <v>0.73869054567366321</v>
      </c>
      <c r="D41" s="59">
        <v>0.71338222976412935</v>
      </c>
      <c r="E41" s="59">
        <v>0.70204791636792441</v>
      </c>
      <c r="F41" s="59">
        <v>0.89488597503104406</v>
      </c>
      <c r="G41" s="59">
        <v>0.71282769651790534</v>
      </c>
      <c r="H41" s="59">
        <v>0.79773357936886014</v>
      </c>
      <c r="I41" s="59">
        <v>0.57563244874284425</v>
      </c>
      <c r="J41" s="59">
        <v>0.72504437221181306</v>
      </c>
      <c r="K41" s="58">
        <v>0.56683656626586543</v>
      </c>
    </row>
    <row r="42" spans="1:11" ht="15" customHeight="1" x14ac:dyDescent="0.25">
      <c r="A42" s="161"/>
      <c r="B42" s="32" t="s">
        <v>53</v>
      </c>
      <c r="C42" s="51"/>
      <c r="D42" s="59">
        <v>0.71439389615922844</v>
      </c>
      <c r="E42" s="59">
        <v>0.66281423282452911</v>
      </c>
      <c r="F42" s="61">
        <v>1</v>
      </c>
      <c r="G42" s="59">
        <v>0.59957564509500105</v>
      </c>
      <c r="H42" s="59">
        <v>0.63205867241992164</v>
      </c>
      <c r="I42" s="59">
        <v>0.4587283820414742</v>
      </c>
      <c r="J42" s="59">
        <v>0.61315892961288587</v>
      </c>
      <c r="K42" s="58">
        <v>0.38795920774595477</v>
      </c>
    </row>
    <row r="43" spans="1:11" ht="15" customHeight="1" x14ac:dyDescent="0.25">
      <c r="A43" s="161"/>
      <c r="B43" s="32" t="s">
        <v>54</v>
      </c>
      <c r="C43" s="60">
        <v>0.83416490282073541</v>
      </c>
      <c r="D43" s="59">
        <v>0.56637226261415741</v>
      </c>
      <c r="E43" s="59">
        <v>0.74597547936171094</v>
      </c>
      <c r="F43" s="50"/>
      <c r="G43" s="59">
        <v>0.72501495715965625</v>
      </c>
      <c r="H43" s="59">
        <v>0.5217911006304351</v>
      </c>
      <c r="I43" s="59">
        <v>0.59166207828742789</v>
      </c>
      <c r="J43" s="59">
        <v>0.80957879537776112</v>
      </c>
      <c r="K43" s="58">
        <v>0.64232031242392273</v>
      </c>
    </row>
    <row r="44" spans="1:11" ht="15" customHeight="1" x14ac:dyDescent="0.25">
      <c r="A44" s="161"/>
      <c r="B44" s="32" t="s">
        <v>55</v>
      </c>
      <c r="C44" s="60">
        <v>0.77960159460020773</v>
      </c>
      <c r="D44" s="59">
        <v>0.57184917717630046</v>
      </c>
      <c r="E44" s="59">
        <v>0.57676028127484857</v>
      </c>
      <c r="F44" s="59">
        <v>0.3993809743395873</v>
      </c>
      <c r="G44" s="59">
        <v>0.64706638721470189</v>
      </c>
      <c r="H44" s="59">
        <v>0.73133008142172318</v>
      </c>
      <c r="I44" s="59">
        <v>0.4982980213481033</v>
      </c>
      <c r="J44" s="59">
        <v>0.6239845346492785</v>
      </c>
      <c r="K44" s="58">
        <v>0.52937616964201106</v>
      </c>
    </row>
    <row r="45" spans="1:11" ht="15" customHeight="1" x14ac:dyDescent="0.25">
      <c r="A45" s="161"/>
      <c r="B45" s="32" t="s">
        <v>56</v>
      </c>
      <c r="C45" s="60">
        <v>0.26449086708453295</v>
      </c>
      <c r="D45" s="59">
        <v>0.5732874575270247</v>
      </c>
      <c r="E45" s="50"/>
      <c r="F45" s="59">
        <v>0.57523759141711961</v>
      </c>
      <c r="G45" s="59">
        <v>0.64789682540777338</v>
      </c>
      <c r="H45" s="61">
        <v>1</v>
      </c>
      <c r="I45" s="59">
        <v>0.36785722664067089</v>
      </c>
      <c r="J45" s="59">
        <v>0.64519894289474333</v>
      </c>
      <c r="K45" s="58">
        <v>0.59173149262137748</v>
      </c>
    </row>
    <row r="46" spans="1:11" ht="15" customHeight="1" x14ac:dyDescent="0.25">
      <c r="A46" s="161"/>
      <c r="B46" s="32" t="s">
        <v>57</v>
      </c>
      <c r="C46" s="60">
        <v>0.74783952863920167</v>
      </c>
      <c r="D46" s="59">
        <v>0.69677123933238116</v>
      </c>
      <c r="E46" s="59">
        <v>0.77559179582126203</v>
      </c>
      <c r="F46" s="59">
        <v>0.86717643755739759</v>
      </c>
      <c r="G46" s="59">
        <v>0.73899672672875849</v>
      </c>
      <c r="H46" s="50"/>
      <c r="I46" s="59">
        <v>0.59624548706575642</v>
      </c>
      <c r="J46" s="59">
        <v>0.74188112467246914</v>
      </c>
      <c r="K46" s="58">
        <v>0.65917799608006855</v>
      </c>
    </row>
    <row r="47" spans="1:11" ht="15" customHeight="1" x14ac:dyDescent="0.25">
      <c r="A47" s="161"/>
      <c r="B47" s="32" t="s">
        <v>58</v>
      </c>
      <c r="C47" s="60">
        <v>0.76240585584543918</v>
      </c>
      <c r="D47" s="59">
        <v>0.66769998050024748</v>
      </c>
      <c r="E47" s="59">
        <v>0.59292229725945012</v>
      </c>
      <c r="F47" s="59">
        <v>0.39040932861036126</v>
      </c>
      <c r="G47" s="59">
        <v>0.59366386980387476</v>
      </c>
      <c r="H47" s="59">
        <v>0.64381191993410603</v>
      </c>
      <c r="I47" s="59">
        <v>0.51973402420146064</v>
      </c>
      <c r="J47" s="59">
        <v>0.74447915747757432</v>
      </c>
      <c r="K47" s="58">
        <v>0.51145055307778842</v>
      </c>
    </row>
    <row r="48" spans="1:11" ht="15" customHeight="1" thickBot="1" x14ac:dyDescent="0.3">
      <c r="A48" s="162"/>
      <c r="B48" s="28" t="s">
        <v>59</v>
      </c>
      <c r="C48" s="57">
        <v>0.57642235321341195</v>
      </c>
      <c r="D48" s="56">
        <v>0.60561926161546631</v>
      </c>
      <c r="E48" s="56">
        <v>0.65370810685973635</v>
      </c>
      <c r="F48" s="56">
        <v>0.82863471440390035</v>
      </c>
      <c r="G48" s="56">
        <v>0.64604266226365092</v>
      </c>
      <c r="H48" s="56">
        <v>0.24999999999999994</v>
      </c>
      <c r="I48" s="56">
        <v>0.42575168702507726</v>
      </c>
      <c r="J48" s="56">
        <v>0.49526949986097729</v>
      </c>
      <c r="K48" s="55">
        <v>0.39587502805272662</v>
      </c>
    </row>
    <row r="52" spans="1:11" x14ac:dyDescent="0.25">
      <c r="A52" s="24" t="s">
        <v>70</v>
      </c>
    </row>
    <row r="53" spans="1:11" x14ac:dyDescent="0.25">
      <c r="A53" s="24" t="s">
        <v>73</v>
      </c>
    </row>
    <row r="54" spans="1:11" x14ac:dyDescent="0.25">
      <c r="A54" s="24" t="s">
        <v>72</v>
      </c>
    </row>
    <row r="55" spans="1:11" x14ac:dyDescent="0.25">
      <c r="A55" s="24" t="s">
        <v>67</v>
      </c>
    </row>
    <row r="58" spans="1:11" ht="18" x14ac:dyDescent="0.25">
      <c r="A58" s="43" t="s">
        <v>71</v>
      </c>
    </row>
    <row r="60" spans="1:11" ht="15" customHeight="1" thickTop="1" x14ac:dyDescent="0.25">
      <c r="A60" s="154"/>
      <c r="B60" s="157"/>
      <c r="C60" s="151" t="s">
        <v>12</v>
      </c>
      <c r="D60" s="152"/>
      <c r="E60" s="152"/>
      <c r="F60" s="152"/>
      <c r="G60" s="152"/>
      <c r="H60" s="152"/>
      <c r="I60" s="152"/>
      <c r="J60" s="152"/>
      <c r="K60" s="153"/>
    </row>
    <row r="61" spans="1:11" ht="15" customHeight="1" x14ac:dyDescent="0.25">
      <c r="A61" s="155"/>
      <c r="B61" s="158"/>
      <c r="C61" s="42" t="s">
        <v>13</v>
      </c>
      <c r="D61" s="41" t="s">
        <v>14</v>
      </c>
      <c r="E61" s="41" t="s">
        <v>15</v>
      </c>
      <c r="F61" s="41" t="s">
        <v>16</v>
      </c>
      <c r="G61" s="41" t="s">
        <v>17</v>
      </c>
      <c r="H61" s="41" t="s">
        <v>18</v>
      </c>
      <c r="I61" s="41" t="s">
        <v>19</v>
      </c>
      <c r="J61" s="41" t="s">
        <v>20</v>
      </c>
      <c r="K61" s="40" t="s">
        <v>21</v>
      </c>
    </row>
    <row r="62" spans="1:11" ht="15" customHeight="1" x14ac:dyDescent="0.25">
      <c r="A62" s="155"/>
      <c r="B62" s="158"/>
      <c r="C62" s="42" t="s">
        <v>5</v>
      </c>
      <c r="D62" s="41" t="s">
        <v>5</v>
      </c>
      <c r="E62" s="41" t="s">
        <v>5</v>
      </c>
      <c r="F62" s="41" t="s">
        <v>5</v>
      </c>
      <c r="G62" s="41" t="s">
        <v>5</v>
      </c>
      <c r="H62" s="41" t="s">
        <v>5</v>
      </c>
      <c r="I62" s="41" t="s">
        <v>5</v>
      </c>
      <c r="J62" s="41" t="s">
        <v>5</v>
      </c>
      <c r="K62" s="40" t="s">
        <v>5</v>
      </c>
    </row>
    <row r="63" spans="1:11" ht="15" customHeight="1" thickBot="1" x14ac:dyDescent="0.3">
      <c r="A63" s="156"/>
      <c r="B63" s="159"/>
      <c r="C63" s="39" t="s">
        <v>9</v>
      </c>
      <c r="D63" s="38" t="s">
        <v>9</v>
      </c>
      <c r="E63" s="38" t="s">
        <v>9</v>
      </c>
      <c r="F63" s="38" t="s">
        <v>9</v>
      </c>
      <c r="G63" s="38" t="s">
        <v>9</v>
      </c>
      <c r="H63" s="38" t="s">
        <v>9</v>
      </c>
      <c r="I63" s="38" t="s">
        <v>9</v>
      </c>
      <c r="J63" s="38" t="s">
        <v>9</v>
      </c>
      <c r="K63" s="37" t="s">
        <v>9</v>
      </c>
    </row>
    <row r="64" spans="1:11" ht="15" customHeight="1" thickTop="1" x14ac:dyDescent="0.25">
      <c r="A64" s="160" t="s">
        <v>50</v>
      </c>
      <c r="B64" s="36" t="s">
        <v>51</v>
      </c>
      <c r="C64" s="54">
        <v>16.013977278507689</v>
      </c>
      <c r="D64" s="53">
        <v>4.0979752503359226</v>
      </c>
      <c r="E64" s="53">
        <v>6.1804591306437215</v>
      </c>
      <c r="F64" s="53">
        <v>8.9260770100234321</v>
      </c>
      <c r="G64" s="53">
        <v>5.5339281755220808</v>
      </c>
      <c r="H64" s="53">
        <v>2.4634177951474165</v>
      </c>
      <c r="I64" s="53">
        <v>6.5596468797954604</v>
      </c>
      <c r="J64" s="53">
        <v>4.8670381867338701</v>
      </c>
      <c r="K64" s="52">
        <v>5.3070649603571329</v>
      </c>
    </row>
    <row r="65" spans="1:11" ht="15" customHeight="1" x14ac:dyDescent="0.25">
      <c r="A65" s="161"/>
      <c r="B65" s="32" t="s">
        <v>52</v>
      </c>
      <c r="C65" s="49">
        <v>7.9798172729128414</v>
      </c>
      <c r="D65" s="48">
        <v>3.6477029743652047</v>
      </c>
      <c r="E65" s="48">
        <v>6.2724284281087357</v>
      </c>
      <c r="F65" s="48">
        <v>4.8386533826688396</v>
      </c>
      <c r="G65" s="48">
        <v>5.5468538707783051</v>
      </c>
      <c r="H65" s="48">
        <v>2.2454528716524091</v>
      </c>
      <c r="I65" s="48">
        <v>4.7054992015247095</v>
      </c>
      <c r="J65" s="48">
        <v>4.8416705368965305</v>
      </c>
      <c r="K65" s="47">
        <v>6.8224780232946545</v>
      </c>
    </row>
    <row r="66" spans="1:11" ht="15" customHeight="1" x14ac:dyDescent="0.25">
      <c r="A66" s="161"/>
      <c r="B66" s="32" t="s">
        <v>53</v>
      </c>
      <c r="C66" s="51"/>
      <c r="D66" s="48">
        <v>4.6414925837042809</v>
      </c>
      <c r="E66" s="48">
        <v>4.4323615009435411</v>
      </c>
      <c r="F66" s="48">
        <v>3.9431080339491436</v>
      </c>
      <c r="G66" s="48">
        <v>2.8541335471504397</v>
      </c>
      <c r="H66" s="48">
        <v>2.5491931994709627</v>
      </c>
      <c r="I66" s="48">
        <v>4.1396454060359202</v>
      </c>
      <c r="J66" s="48">
        <v>3.1225003997739393</v>
      </c>
      <c r="K66" s="47">
        <v>3.5185482049953274</v>
      </c>
    </row>
    <row r="67" spans="1:11" ht="15" customHeight="1" x14ac:dyDescent="0.25">
      <c r="A67" s="161"/>
      <c r="B67" s="32" t="s">
        <v>54</v>
      </c>
      <c r="C67" s="49">
        <v>8.6322317071550447</v>
      </c>
      <c r="D67" s="48">
        <v>2.5020113468506788</v>
      </c>
      <c r="E67" s="48">
        <v>4.8827146611642895</v>
      </c>
      <c r="F67" s="50"/>
      <c r="G67" s="48">
        <v>10.436963719139914</v>
      </c>
      <c r="H67" s="48">
        <v>1.5653733018913054</v>
      </c>
      <c r="I67" s="48">
        <v>11.380338896604734</v>
      </c>
      <c r="J67" s="48">
        <v>8.1035975969152023</v>
      </c>
      <c r="K67" s="47">
        <v>11.392078757045905</v>
      </c>
    </row>
    <row r="68" spans="1:11" ht="15" customHeight="1" x14ac:dyDescent="0.25">
      <c r="A68" s="161"/>
      <c r="B68" s="32" t="s">
        <v>55</v>
      </c>
      <c r="C68" s="49">
        <v>3.3704155987162068</v>
      </c>
      <c r="D68" s="48">
        <v>6.7469829411159816</v>
      </c>
      <c r="E68" s="48">
        <v>3.6554642823580967</v>
      </c>
      <c r="F68" s="48">
        <v>1.5075987177223802</v>
      </c>
      <c r="G68" s="48">
        <v>4.8152521143203746</v>
      </c>
      <c r="H68" s="48">
        <v>2.5069062605575425</v>
      </c>
      <c r="I68" s="48">
        <v>7.9638789666587533</v>
      </c>
      <c r="J68" s="48">
        <v>4.8016041345712521</v>
      </c>
      <c r="K68" s="47">
        <v>5.3124914925926667</v>
      </c>
    </row>
    <row r="69" spans="1:11" ht="15" customHeight="1" x14ac:dyDescent="0.25">
      <c r="A69" s="161"/>
      <c r="B69" s="32" t="s">
        <v>56</v>
      </c>
      <c r="C69" s="49">
        <v>1.4441383432348764</v>
      </c>
      <c r="D69" s="48">
        <v>3.2499008018519335</v>
      </c>
      <c r="E69" s="50"/>
      <c r="F69" s="48">
        <v>6.6687752595607304</v>
      </c>
      <c r="G69" s="48">
        <v>3.4537741375617212</v>
      </c>
      <c r="H69" s="48">
        <v>1</v>
      </c>
      <c r="I69" s="48">
        <v>2.7336062390600988</v>
      </c>
      <c r="J69" s="48">
        <v>3.4404170504521523</v>
      </c>
      <c r="K69" s="47">
        <v>3.4359596810991095</v>
      </c>
    </row>
    <row r="70" spans="1:11" ht="15" customHeight="1" x14ac:dyDescent="0.25">
      <c r="A70" s="161"/>
      <c r="B70" s="32" t="s">
        <v>57</v>
      </c>
      <c r="C70" s="49">
        <v>10.677708210715609</v>
      </c>
      <c r="D70" s="48">
        <v>3.8941993614323325</v>
      </c>
      <c r="E70" s="48">
        <v>6.9429555527122382</v>
      </c>
      <c r="F70" s="48">
        <v>4.4600031277709586</v>
      </c>
      <c r="G70" s="48">
        <v>5.0909964506038818</v>
      </c>
      <c r="H70" s="50"/>
      <c r="I70" s="48">
        <v>5.930984029486309</v>
      </c>
      <c r="J70" s="48">
        <v>7.1876655868603301</v>
      </c>
      <c r="K70" s="47">
        <v>6.4414090394488461</v>
      </c>
    </row>
    <row r="71" spans="1:11" ht="15" customHeight="1" x14ac:dyDescent="0.25">
      <c r="A71" s="161"/>
      <c r="B71" s="32" t="s">
        <v>58</v>
      </c>
      <c r="C71" s="49">
        <v>6.1478455613688396</v>
      </c>
      <c r="D71" s="48">
        <v>3.8839803271532203</v>
      </c>
      <c r="E71" s="48">
        <v>6.1647825758540664</v>
      </c>
      <c r="F71" s="48">
        <v>1.249309851553156</v>
      </c>
      <c r="G71" s="48">
        <v>4.9720902880082729</v>
      </c>
      <c r="H71" s="48">
        <v>2.0500999402786486</v>
      </c>
      <c r="I71" s="48">
        <v>4.0687230703685646</v>
      </c>
      <c r="J71" s="48">
        <v>8.4156046217180904</v>
      </c>
      <c r="K71" s="47">
        <v>4.8307208453982682</v>
      </c>
    </row>
    <row r="72" spans="1:11" ht="15" customHeight="1" thickBot="1" x14ac:dyDescent="0.3">
      <c r="A72" s="162"/>
      <c r="B72" s="28" t="s">
        <v>59</v>
      </c>
      <c r="C72" s="46">
        <v>7.795846628437185</v>
      </c>
      <c r="D72" s="45">
        <v>3.5752320027784421</v>
      </c>
      <c r="E72" s="45">
        <v>5.5183014430421373</v>
      </c>
      <c r="F72" s="45">
        <v>8.06285755014496</v>
      </c>
      <c r="G72" s="45">
        <v>2.3942090811678831</v>
      </c>
      <c r="H72" s="45">
        <v>5</v>
      </c>
      <c r="I72" s="45">
        <v>1.9546990253499952</v>
      </c>
      <c r="J72" s="45">
        <v>2.9598406301778835</v>
      </c>
      <c r="K72" s="44">
        <v>2.2225942071290055</v>
      </c>
    </row>
    <row r="76" spans="1:11" x14ac:dyDescent="0.25">
      <c r="A76" s="24" t="s">
        <v>70</v>
      </c>
    </row>
    <row r="77" spans="1:11" x14ac:dyDescent="0.25">
      <c r="A77" s="24" t="s">
        <v>69</v>
      </c>
    </row>
    <row r="78" spans="1:11" x14ac:dyDescent="0.25">
      <c r="A78" s="24" t="s">
        <v>68</v>
      </c>
    </row>
    <row r="79" spans="1:11" x14ac:dyDescent="0.25">
      <c r="A79" s="24" t="s">
        <v>67</v>
      </c>
    </row>
    <row r="82" spans="1:11" ht="18" x14ac:dyDescent="0.25">
      <c r="A82" s="43" t="s">
        <v>66</v>
      </c>
    </row>
    <row r="84" spans="1:11" ht="15" customHeight="1" thickTop="1" x14ac:dyDescent="0.25">
      <c r="A84" s="154"/>
      <c r="B84" s="157"/>
      <c r="C84" s="151" t="s">
        <v>12</v>
      </c>
      <c r="D84" s="152"/>
      <c r="E84" s="152"/>
      <c r="F84" s="152"/>
      <c r="G84" s="152"/>
      <c r="H84" s="152"/>
      <c r="I84" s="152"/>
      <c r="J84" s="152"/>
      <c r="K84" s="153"/>
    </row>
    <row r="85" spans="1:11" ht="15" customHeight="1" x14ac:dyDescent="0.25">
      <c r="A85" s="155"/>
      <c r="B85" s="158"/>
      <c r="C85" s="42" t="s">
        <v>13</v>
      </c>
      <c r="D85" s="41" t="s">
        <v>14</v>
      </c>
      <c r="E85" s="41" t="s">
        <v>15</v>
      </c>
      <c r="F85" s="41" t="s">
        <v>16</v>
      </c>
      <c r="G85" s="41" t="s">
        <v>17</v>
      </c>
      <c r="H85" s="41" t="s">
        <v>18</v>
      </c>
      <c r="I85" s="41" t="s">
        <v>19</v>
      </c>
      <c r="J85" s="41" t="s">
        <v>20</v>
      </c>
      <c r="K85" s="40" t="s">
        <v>21</v>
      </c>
    </row>
    <row r="86" spans="1:11" ht="27.95" customHeight="1" thickBot="1" x14ac:dyDescent="0.3">
      <c r="A86" s="156"/>
      <c r="B86" s="159"/>
      <c r="C86" s="39" t="s">
        <v>22</v>
      </c>
      <c r="D86" s="38" t="s">
        <v>22</v>
      </c>
      <c r="E86" s="38" t="s">
        <v>22</v>
      </c>
      <c r="F86" s="38" t="s">
        <v>22</v>
      </c>
      <c r="G86" s="38" t="s">
        <v>22</v>
      </c>
      <c r="H86" s="38" t="s">
        <v>22</v>
      </c>
      <c r="I86" s="38" t="s">
        <v>22</v>
      </c>
      <c r="J86" s="38" t="s">
        <v>22</v>
      </c>
      <c r="K86" s="37" t="s">
        <v>22</v>
      </c>
    </row>
    <row r="87" spans="1:11" ht="15" customHeight="1" thickTop="1" x14ac:dyDescent="0.25">
      <c r="A87" s="160" t="s">
        <v>50</v>
      </c>
      <c r="B87" s="36" t="s">
        <v>51</v>
      </c>
      <c r="C87" s="35">
        <v>175</v>
      </c>
      <c r="D87" s="34">
        <v>325</v>
      </c>
      <c r="E87" s="34">
        <v>280</v>
      </c>
      <c r="F87" s="34">
        <v>47</v>
      </c>
      <c r="G87" s="34">
        <v>609</v>
      </c>
      <c r="H87" s="34">
        <v>58</v>
      </c>
      <c r="I87" s="34">
        <v>286</v>
      </c>
      <c r="J87" s="34">
        <v>337</v>
      </c>
      <c r="K87" s="33">
        <v>346</v>
      </c>
    </row>
    <row r="88" spans="1:11" ht="15" customHeight="1" x14ac:dyDescent="0.25">
      <c r="A88" s="161"/>
      <c r="B88" s="32" t="s">
        <v>52</v>
      </c>
      <c r="C88" s="31">
        <v>175</v>
      </c>
      <c r="D88" s="30">
        <v>325</v>
      </c>
      <c r="E88" s="30">
        <v>280</v>
      </c>
      <c r="F88" s="30">
        <v>47</v>
      </c>
      <c r="G88" s="30">
        <v>609</v>
      </c>
      <c r="H88" s="30">
        <v>58</v>
      </c>
      <c r="I88" s="30">
        <v>286</v>
      </c>
      <c r="J88" s="30">
        <v>337</v>
      </c>
      <c r="K88" s="29">
        <v>346</v>
      </c>
    </row>
    <row r="89" spans="1:11" ht="15" customHeight="1" x14ac:dyDescent="0.25">
      <c r="A89" s="161"/>
      <c r="B89" s="32" t="s">
        <v>53</v>
      </c>
      <c r="C89" s="31">
        <v>175</v>
      </c>
      <c r="D89" s="30">
        <v>325</v>
      </c>
      <c r="E89" s="30">
        <v>280</v>
      </c>
      <c r="F89" s="30">
        <v>47</v>
      </c>
      <c r="G89" s="30">
        <v>609</v>
      </c>
      <c r="H89" s="30">
        <v>58</v>
      </c>
      <c r="I89" s="30">
        <v>286</v>
      </c>
      <c r="J89" s="30">
        <v>337</v>
      </c>
      <c r="K89" s="29">
        <v>346</v>
      </c>
    </row>
    <row r="90" spans="1:11" ht="15" customHeight="1" x14ac:dyDescent="0.25">
      <c r="A90" s="161"/>
      <c r="B90" s="32" t="s">
        <v>54</v>
      </c>
      <c r="C90" s="31">
        <v>175</v>
      </c>
      <c r="D90" s="30">
        <v>325</v>
      </c>
      <c r="E90" s="30">
        <v>280</v>
      </c>
      <c r="F90" s="30">
        <v>47</v>
      </c>
      <c r="G90" s="30">
        <v>609</v>
      </c>
      <c r="H90" s="30">
        <v>58</v>
      </c>
      <c r="I90" s="30">
        <v>286</v>
      </c>
      <c r="J90" s="30">
        <v>337</v>
      </c>
      <c r="K90" s="29">
        <v>346</v>
      </c>
    </row>
    <row r="91" spans="1:11" ht="15" customHeight="1" x14ac:dyDescent="0.25">
      <c r="A91" s="161"/>
      <c r="B91" s="32" t="s">
        <v>55</v>
      </c>
      <c r="C91" s="31">
        <v>175</v>
      </c>
      <c r="D91" s="30">
        <v>325</v>
      </c>
      <c r="E91" s="30">
        <v>280</v>
      </c>
      <c r="F91" s="30">
        <v>47</v>
      </c>
      <c r="G91" s="30">
        <v>609</v>
      </c>
      <c r="H91" s="30">
        <v>58</v>
      </c>
      <c r="I91" s="30">
        <v>286</v>
      </c>
      <c r="J91" s="30">
        <v>337</v>
      </c>
      <c r="K91" s="29">
        <v>346</v>
      </c>
    </row>
    <row r="92" spans="1:11" ht="15" customHeight="1" x14ac:dyDescent="0.25">
      <c r="A92" s="161"/>
      <c r="B92" s="32" t="s">
        <v>56</v>
      </c>
      <c r="C92" s="31">
        <v>175</v>
      </c>
      <c r="D92" s="30">
        <v>325</v>
      </c>
      <c r="E92" s="30">
        <v>280</v>
      </c>
      <c r="F92" s="30">
        <v>47</v>
      </c>
      <c r="G92" s="30">
        <v>609</v>
      </c>
      <c r="H92" s="30">
        <v>58</v>
      </c>
      <c r="I92" s="30">
        <v>286</v>
      </c>
      <c r="J92" s="30">
        <v>337</v>
      </c>
      <c r="K92" s="29">
        <v>346</v>
      </c>
    </row>
    <row r="93" spans="1:11" ht="15" customHeight="1" x14ac:dyDescent="0.25">
      <c r="A93" s="161"/>
      <c r="B93" s="32" t="s">
        <v>57</v>
      </c>
      <c r="C93" s="31">
        <v>175</v>
      </c>
      <c r="D93" s="30">
        <v>325</v>
      </c>
      <c r="E93" s="30">
        <v>280</v>
      </c>
      <c r="F93" s="30">
        <v>47</v>
      </c>
      <c r="G93" s="30">
        <v>609</v>
      </c>
      <c r="H93" s="30">
        <v>58</v>
      </c>
      <c r="I93" s="30">
        <v>286</v>
      </c>
      <c r="J93" s="30">
        <v>337</v>
      </c>
      <c r="K93" s="29">
        <v>346</v>
      </c>
    </row>
    <row r="94" spans="1:11" ht="15" customHeight="1" x14ac:dyDescent="0.25">
      <c r="A94" s="161"/>
      <c r="B94" s="32" t="s">
        <v>58</v>
      </c>
      <c r="C94" s="31">
        <v>175</v>
      </c>
      <c r="D94" s="30">
        <v>325</v>
      </c>
      <c r="E94" s="30">
        <v>280</v>
      </c>
      <c r="F94" s="30">
        <v>47</v>
      </c>
      <c r="G94" s="30">
        <v>609</v>
      </c>
      <c r="H94" s="30">
        <v>58</v>
      </c>
      <c r="I94" s="30">
        <v>286</v>
      </c>
      <c r="J94" s="30">
        <v>337</v>
      </c>
      <c r="K94" s="29">
        <v>346</v>
      </c>
    </row>
    <row r="95" spans="1:11" ht="15" customHeight="1" thickBot="1" x14ac:dyDescent="0.3">
      <c r="A95" s="162"/>
      <c r="B95" s="28" t="s">
        <v>59</v>
      </c>
      <c r="C95" s="27">
        <v>175</v>
      </c>
      <c r="D95" s="26">
        <v>325</v>
      </c>
      <c r="E95" s="26">
        <v>280</v>
      </c>
      <c r="F95" s="26">
        <v>47</v>
      </c>
      <c r="G95" s="26">
        <v>609</v>
      </c>
      <c r="H95" s="26">
        <v>58</v>
      </c>
      <c r="I95" s="26">
        <v>286</v>
      </c>
      <c r="J95" s="26">
        <v>337</v>
      </c>
      <c r="K95" s="25">
        <v>346</v>
      </c>
    </row>
    <row r="99" spans="1:11" x14ac:dyDescent="0.25">
      <c r="A99" s="24" t="s">
        <v>65</v>
      </c>
    </row>
    <row r="100" spans="1:11" x14ac:dyDescent="0.25">
      <c r="A100" s="24" t="s">
        <v>64</v>
      </c>
    </row>
    <row r="101" spans="1:11" x14ac:dyDescent="0.25">
      <c r="A101" s="24" t="s">
        <v>63</v>
      </c>
    </row>
    <row r="102" spans="1:11" x14ac:dyDescent="0.25">
      <c r="A102" s="24" t="s">
        <v>62</v>
      </c>
    </row>
    <row r="103" spans="1:11" x14ac:dyDescent="0.25">
      <c r="A103" s="24" t="s">
        <v>61</v>
      </c>
    </row>
    <row r="104" spans="1:11" x14ac:dyDescent="0.25">
      <c r="A104" s="24" t="s">
        <v>60</v>
      </c>
    </row>
    <row r="107" spans="1:11" ht="15.75" thickBot="1" x14ac:dyDescent="0.3"/>
    <row r="108" spans="1:11" ht="15.75" thickTop="1" x14ac:dyDescent="0.25">
      <c r="A108" s="178" t="s">
        <v>1</v>
      </c>
      <c r="B108" s="179"/>
      <c r="C108" s="184" t="s">
        <v>12</v>
      </c>
      <c r="D108" s="185"/>
      <c r="E108" s="185"/>
      <c r="F108" s="185"/>
      <c r="G108" s="185"/>
      <c r="H108" s="185"/>
      <c r="I108" s="185"/>
      <c r="J108" s="185"/>
      <c r="K108" s="186"/>
    </row>
    <row r="109" spans="1:11" x14ac:dyDescent="0.25">
      <c r="A109" s="180"/>
      <c r="B109" s="181"/>
      <c r="C109" s="100" t="s">
        <v>13</v>
      </c>
      <c r="D109" s="101" t="s">
        <v>14</v>
      </c>
      <c r="E109" s="101" t="s">
        <v>15</v>
      </c>
      <c r="F109" s="101" t="s">
        <v>16</v>
      </c>
      <c r="G109" s="101" t="s">
        <v>17</v>
      </c>
      <c r="H109" s="101" t="s">
        <v>18</v>
      </c>
      <c r="I109" s="101" t="s">
        <v>19</v>
      </c>
      <c r="J109" s="101" t="s">
        <v>20</v>
      </c>
      <c r="K109" s="102" t="s">
        <v>21</v>
      </c>
    </row>
    <row r="110" spans="1:11" x14ac:dyDescent="0.25">
      <c r="A110" s="180"/>
      <c r="B110" s="181"/>
      <c r="C110" s="100" t="s">
        <v>49</v>
      </c>
      <c r="D110" s="101" t="s">
        <v>49</v>
      </c>
      <c r="E110" s="101" t="s">
        <v>49</v>
      </c>
      <c r="F110" s="101" t="s">
        <v>49</v>
      </c>
      <c r="G110" s="101" t="s">
        <v>49</v>
      </c>
      <c r="H110" s="101" t="s">
        <v>49</v>
      </c>
      <c r="I110" s="101" t="s">
        <v>49</v>
      </c>
      <c r="J110" s="101" t="s">
        <v>49</v>
      </c>
      <c r="K110" s="102" t="s">
        <v>49</v>
      </c>
    </row>
    <row r="111" spans="1:11" ht="15.75" thickBot="1" x14ac:dyDescent="0.3">
      <c r="A111" s="182"/>
      <c r="B111" s="183"/>
      <c r="C111" s="103" t="s">
        <v>8</v>
      </c>
      <c r="D111" s="104" t="s">
        <v>8</v>
      </c>
      <c r="E111" s="104" t="s">
        <v>8</v>
      </c>
      <c r="F111" s="104" t="s">
        <v>8</v>
      </c>
      <c r="G111" s="104" t="s">
        <v>8</v>
      </c>
      <c r="H111" s="104" t="s">
        <v>8</v>
      </c>
      <c r="I111" s="104" t="s">
        <v>8</v>
      </c>
      <c r="J111" s="104" t="s">
        <v>8</v>
      </c>
      <c r="K111" s="105" t="s">
        <v>8</v>
      </c>
    </row>
    <row r="112" spans="1:11" ht="15.75" thickTop="1" x14ac:dyDescent="0.25">
      <c r="A112" s="175" t="s">
        <v>50</v>
      </c>
      <c r="B112" s="106" t="s">
        <v>51</v>
      </c>
      <c r="C112" s="107">
        <v>15.000000000000005</v>
      </c>
      <c r="D112" s="108">
        <v>71</v>
      </c>
      <c r="E112" s="108">
        <v>67</v>
      </c>
      <c r="F112" s="108">
        <v>6.0000000000000009</v>
      </c>
      <c r="G112" s="108">
        <v>116.00000000000006</v>
      </c>
      <c r="H112" s="108">
        <v>8.0000000000000018</v>
      </c>
      <c r="I112" s="108">
        <v>60.000000000000043</v>
      </c>
      <c r="J112" s="108">
        <v>48</v>
      </c>
      <c r="K112" s="109">
        <v>67.000000000000014</v>
      </c>
    </row>
    <row r="113" spans="1:11" x14ac:dyDescent="0.25">
      <c r="A113" s="176"/>
      <c r="B113" s="110" t="s">
        <v>52</v>
      </c>
      <c r="C113" s="111">
        <v>48</v>
      </c>
      <c r="D113" s="112">
        <v>112</v>
      </c>
      <c r="E113" s="112">
        <v>77</v>
      </c>
      <c r="F113" s="112">
        <v>19</v>
      </c>
      <c r="G113" s="112">
        <v>160.99999999999991</v>
      </c>
      <c r="H113" s="112">
        <v>28</v>
      </c>
      <c r="I113" s="112">
        <v>108</v>
      </c>
      <c r="J113" s="112">
        <v>98</v>
      </c>
      <c r="K113" s="113">
        <v>108.00000000000004</v>
      </c>
    </row>
    <row r="114" spans="1:11" x14ac:dyDescent="0.25">
      <c r="A114" s="176"/>
      <c r="B114" s="110" t="s">
        <v>53</v>
      </c>
      <c r="C114" s="111">
        <v>5.0000000000000027</v>
      </c>
      <c r="D114" s="112">
        <v>51</v>
      </c>
      <c r="E114" s="112">
        <v>43.000000000000021</v>
      </c>
      <c r="F114" s="112">
        <v>5.0000000000000018</v>
      </c>
      <c r="G114" s="112">
        <v>50.000000000000057</v>
      </c>
      <c r="H114" s="112">
        <v>9.0000000000000036</v>
      </c>
      <c r="I114" s="112">
        <v>35.000000000000007</v>
      </c>
      <c r="J114" s="112">
        <v>19</v>
      </c>
      <c r="K114" s="113">
        <v>47</v>
      </c>
    </row>
    <row r="115" spans="1:11" x14ac:dyDescent="0.25">
      <c r="A115" s="176"/>
      <c r="B115" s="110" t="s">
        <v>54</v>
      </c>
      <c r="C115" s="111">
        <v>57.000000000000021</v>
      </c>
      <c r="D115" s="112">
        <v>26.000000000000014</v>
      </c>
      <c r="E115" s="112">
        <v>35</v>
      </c>
      <c r="F115" s="112">
        <v>1.0000000000000002</v>
      </c>
      <c r="G115" s="112">
        <v>128</v>
      </c>
      <c r="H115" s="112">
        <v>2.0000000000000004</v>
      </c>
      <c r="I115" s="112">
        <v>81</v>
      </c>
      <c r="J115" s="112">
        <v>64</v>
      </c>
      <c r="K115" s="113">
        <v>86</v>
      </c>
    </row>
    <row r="116" spans="1:11" x14ac:dyDescent="0.25">
      <c r="A116" s="176"/>
      <c r="B116" s="110" t="s">
        <v>55</v>
      </c>
      <c r="C116" s="111">
        <v>14</v>
      </c>
      <c r="D116" s="112">
        <v>30</v>
      </c>
      <c r="E116" s="112">
        <v>31.000000000000011</v>
      </c>
      <c r="F116" s="112">
        <v>4.0000000000000027</v>
      </c>
      <c r="G116" s="112">
        <v>56.999999999999929</v>
      </c>
      <c r="H116" s="112">
        <v>4</v>
      </c>
      <c r="I116" s="112">
        <v>39.000000000000007</v>
      </c>
      <c r="J116" s="112">
        <v>26</v>
      </c>
      <c r="K116" s="113">
        <v>40</v>
      </c>
    </row>
    <row r="117" spans="1:11" x14ac:dyDescent="0.25">
      <c r="A117" s="176"/>
      <c r="B117" s="110" t="s">
        <v>56</v>
      </c>
      <c r="C117" s="111">
        <v>3.0000000000000018</v>
      </c>
      <c r="D117" s="112">
        <v>29</v>
      </c>
      <c r="E117" s="112">
        <v>14.000000000000004</v>
      </c>
      <c r="F117" s="112">
        <v>5.0000000000000009</v>
      </c>
      <c r="G117" s="112">
        <v>30</v>
      </c>
      <c r="H117" s="112">
        <v>2.0000000000000009</v>
      </c>
      <c r="I117" s="112">
        <v>22</v>
      </c>
      <c r="J117" s="112">
        <v>20.000000000000018</v>
      </c>
      <c r="K117" s="113">
        <v>22.000000000000021</v>
      </c>
    </row>
    <row r="118" spans="1:11" x14ac:dyDescent="0.25">
      <c r="A118" s="176"/>
      <c r="B118" s="110" t="s">
        <v>57</v>
      </c>
      <c r="C118" s="111">
        <v>53.000000000000014</v>
      </c>
      <c r="D118" s="112">
        <v>76</v>
      </c>
      <c r="E118" s="112">
        <v>71</v>
      </c>
      <c r="F118" s="112">
        <v>10</v>
      </c>
      <c r="G118" s="112">
        <v>180.00000000000009</v>
      </c>
      <c r="H118" s="112">
        <v>7</v>
      </c>
      <c r="I118" s="112">
        <v>94.999999999999929</v>
      </c>
      <c r="J118" s="112">
        <v>54</v>
      </c>
      <c r="K118" s="113">
        <v>118.00000000000006</v>
      </c>
    </row>
    <row r="119" spans="1:11" x14ac:dyDescent="0.25">
      <c r="A119" s="176"/>
      <c r="B119" s="110" t="s">
        <v>58</v>
      </c>
      <c r="C119" s="111">
        <v>7.0000000000000018</v>
      </c>
      <c r="D119" s="112">
        <v>21.000000000000018</v>
      </c>
      <c r="E119" s="112">
        <v>12</v>
      </c>
      <c r="F119" s="112">
        <v>3</v>
      </c>
      <c r="G119" s="112">
        <v>31</v>
      </c>
      <c r="H119" s="112">
        <v>6.0000000000000018</v>
      </c>
      <c r="I119" s="112">
        <v>23.000000000000004</v>
      </c>
      <c r="J119" s="112">
        <v>18</v>
      </c>
      <c r="K119" s="113">
        <v>22</v>
      </c>
    </row>
    <row r="120" spans="1:11" ht="15.75" thickBot="1" x14ac:dyDescent="0.3">
      <c r="A120" s="177"/>
      <c r="B120" s="114" t="s">
        <v>59</v>
      </c>
      <c r="C120" s="115">
        <v>4.0000000000000009</v>
      </c>
      <c r="D120" s="116">
        <v>24</v>
      </c>
      <c r="E120" s="116">
        <v>19.000000000000004</v>
      </c>
      <c r="F120" s="116">
        <v>4</v>
      </c>
      <c r="G120" s="116">
        <v>30</v>
      </c>
      <c r="H120" s="116">
        <v>2</v>
      </c>
      <c r="I120" s="116">
        <v>13</v>
      </c>
      <c r="J120" s="116">
        <v>21.000000000000011</v>
      </c>
      <c r="K120" s="117">
        <v>22.000000000000032</v>
      </c>
    </row>
    <row r="122" spans="1:11" ht="15.75" thickBot="1" x14ac:dyDescent="0.3"/>
    <row r="123" spans="1:11" ht="15.75" thickTop="1" x14ac:dyDescent="0.25">
      <c r="A123" s="178" t="s">
        <v>1</v>
      </c>
      <c r="B123" s="179"/>
      <c r="C123" s="184" t="s">
        <v>12</v>
      </c>
      <c r="D123" s="185"/>
      <c r="E123" s="185"/>
      <c r="F123" s="185"/>
      <c r="G123" s="185"/>
      <c r="H123" s="185"/>
      <c r="I123" s="185"/>
      <c r="J123" s="185"/>
      <c r="K123" s="186"/>
    </row>
    <row r="124" spans="1:11" x14ac:dyDescent="0.25">
      <c r="A124" s="180"/>
      <c r="B124" s="181"/>
      <c r="C124" s="100" t="s">
        <v>13</v>
      </c>
      <c r="D124" s="101" t="s">
        <v>14</v>
      </c>
      <c r="E124" s="101" t="s">
        <v>15</v>
      </c>
      <c r="F124" s="101" t="s">
        <v>16</v>
      </c>
      <c r="G124" s="101" t="s">
        <v>17</v>
      </c>
      <c r="H124" s="101" t="s">
        <v>18</v>
      </c>
      <c r="I124" s="101" t="s">
        <v>19</v>
      </c>
      <c r="J124" s="101" t="s">
        <v>20</v>
      </c>
      <c r="K124" s="102" t="s">
        <v>21</v>
      </c>
    </row>
    <row r="125" spans="1:11" x14ac:dyDescent="0.25">
      <c r="A125" s="180"/>
      <c r="B125" s="181"/>
      <c r="C125" s="100" t="s">
        <v>74</v>
      </c>
      <c r="D125" s="101" t="s">
        <v>74</v>
      </c>
      <c r="E125" s="101" t="s">
        <v>74</v>
      </c>
      <c r="F125" s="101" t="s">
        <v>74</v>
      </c>
      <c r="G125" s="101" t="s">
        <v>74</v>
      </c>
      <c r="H125" s="101" t="s">
        <v>74</v>
      </c>
      <c r="I125" s="101" t="s">
        <v>74</v>
      </c>
      <c r="J125" s="101" t="s">
        <v>74</v>
      </c>
      <c r="K125" s="102" t="s">
        <v>74</v>
      </c>
    </row>
    <row r="126" spans="1:11" ht="15.75" thickBot="1" x14ac:dyDescent="0.3">
      <c r="A126" s="182"/>
      <c r="B126" s="183"/>
      <c r="C126" s="103" t="s">
        <v>11</v>
      </c>
      <c r="D126" s="104" t="s">
        <v>11</v>
      </c>
      <c r="E126" s="104" t="s">
        <v>11</v>
      </c>
      <c r="F126" s="104" t="s">
        <v>11</v>
      </c>
      <c r="G126" s="104" t="s">
        <v>11</v>
      </c>
      <c r="H126" s="104" t="s">
        <v>11</v>
      </c>
      <c r="I126" s="104" t="s">
        <v>11</v>
      </c>
      <c r="J126" s="104" t="s">
        <v>11</v>
      </c>
      <c r="K126" s="105" t="s">
        <v>11</v>
      </c>
    </row>
    <row r="127" spans="1:11" ht="15.75" thickTop="1" x14ac:dyDescent="0.25">
      <c r="A127" s="175" t="s">
        <v>50</v>
      </c>
      <c r="B127" s="106" t="s">
        <v>51</v>
      </c>
      <c r="C127" s="118">
        <v>14</v>
      </c>
      <c r="D127" s="119">
        <v>66</v>
      </c>
      <c r="E127" s="119">
        <v>60</v>
      </c>
      <c r="F127" s="119">
        <v>6</v>
      </c>
      <c r="G127" s="119">
        <v>112</v>
      </c>
      <c r="H127" s="119">
        <v>6</v>
      </c>
      <c r="I127" s="119">
        <v>55</v>
      </c>
      <c r="J127" s="119">
        <v>47</v>
      </c>
      <c r="K127" s="120">
        <v>65</v>
      </c>
    </row>
    <row r="128" spans="1:11" x14ac:dyDescent="0.25">
      <c r="A128" s="176"/>
      <c r="B128" s="110" t="s">
        <v>52</v>
      </c>
      <c r="C128" s="121">
        <v>44</v>
      </c>
      <c r="D128" s="122">
        <v>101</v>
      </c>
      <c r="E128" s="122">
        <v>72</v>
      </c>
      <c r="F128" s="122">
        <v>17</v>
      </c>
      <c r="G128" s="122">
        <v>149</v>
      </c>
      <c r="H128" s="122">
        <v>25</v>
      </c>
      <c r="I128" s="122">
        <v>97</v>
      </c>
      <c r="J128" s="122">
        <v>94</v>
      </c>
      <c r="K128" s="123">
        <v>96</v>
      </c>
    </row>
    <row r="129" spans="1:11" x14ac:dyDescent="0.25">
      <c r="A129" s="176"/>
      <c r="B129" s="110" t="s">
        <v>53</v>
      </c>
      <c r="C129" s="121">
        <v>0</v>
      </c>
      <c r="D129" s="122">
        <v>49</v>
      </c>
      <c r="E129" s="122">
        <v>40</v>
      </c>
      <c r="F129" s="122">
        <v>3</v>
      </c>
      <c r="G129" s="122">
        <v>46</v>
      </c>
      <c r="H129" s="122">
        <v>8</v>
      </c>
      <c r="I129" s="122">
        <v>35</v>
      </c>
      <c r="J129" s="122">
        <v>17</v>
      </c>
      <c r="K129" s="123">
        <v>46</v>
      </c>
    </row>
    <row r="130" spans="1:11" x14ac:dyDescent="0.25">
      <c r="A130" s="176"/>
      <c r="B130" s="110" t="s">
        <v>54</v>
      </c>
      <c r="C130" s="121">
        <v>55</v>
      </c>
      <c r="D130" s="122">
        <v>22</v>
      </c>
      <c r="E130" s="122">
        <v>31</v>
      </c>
      <c r="F130" s="122">
        <v>0</v>
      </c>
      <c r="G130" s="122">
        <v>119</v>
      </c>
      <c r="H130" s="122">
        <v>2</v>
      </c>
      <c r="I130" s="122">
        <v>78</v>
      </c>
      <c r="J130" s="122">
        <v>60</v>
      </c>
      <c r="K130" s="123">
        <v>81</v>
      </c>
    </row>
    <row r="131" spans="1:11" x14ac:dyDescent="0.25">
      <c r="A131" s="176"/>
      <c r="B131" s="110" t="s">
        <v>55</v>
      </c>
      <c r="C131" s="121">
        <v>13</v>
      </c>
      <c r="D131" s="122">
        <v>29</v>
      </c>
      <c r="E131" s="122">
        <v>29</v>
      </c>
      <c r="F131" s="122">
        <v>3</v>
      </c>
      <c r="G131" s="122">
        <v>52</v>
      </c>
      <c r="H131" s="122">
        <v>4</v>
      </c>
      <c r="I131" s="122">
        <v>34</v>
      </c>
      <c r="J131" s="122">
        <v>25</v>
      </c>
      <c r="K131" s="123">
        <v>39</v>
      </c>
    </row>
    <row r="132" spans="1:11" x14ac:dyDescent="0.25">
      <c r="A132" s="176"/>
      <c r="B132" s="110" t="s">
        <v>56</v>
      </c>
      <c r="C132" s="121">
        <v>2</v>
      </c>
      <c r="D132" s="122">
        <v>26</v>
      </c>
      <c r="E132" s="122">
        <v>0</v>
      </c>
      <c r="F132" s="122">
        <v>5</v>
      </c>
      <c r="G132" s="122">
        <v>27</v>
      </c>
      <c r="H132" s="122">
        <v>2</v>
      </c>
      <c r="I132" s="122">
        <v>21</v>
      </c>
      <c r="J132" s="122">
        <v>20</v>
      </c>
      <c r="K132" s="123">
        <v>20</v>
      </c>
    </row>
    <row r="133" spans="1:11" x14ac:dyDescent="0.25">
      <c r="A133" s="176"/>
      <c r="B133" s="110" t="s">
        <v>57</v>
      </c>
      <c r="C133" s="121">
        <v>51</v>
      </c>
      <c r="D133" s="122">
        <v>73</v>
      </c>
      <c r="E133" s="122">
        <v>69</v>
      </c>
      <c r="F133" s="122">
        <v>8</v>
      </c>
      <c r="G133" s="122">
        <v>167</v>
      </c>
      <c r="H133" s="122">
        <v>0</v>
      </c>
      <c r="I133" s="122">
        <v>89</v>
      </c>
      <c r="J133" s="122">
        <v>52</v>
      </c>
      <c r="K133" s="123">
        <v>111</v>
      </c>
    </row>
    <row r="134" spans="1:11" x14ac:dyDescent="0.25">
      <c r="A134" s="176"/>
      <c r="B134" s="110" t="s">
        <v>58</v>
      </c>
      <c r="C134" s="121">
        <v>7</v>
      </c>
      <c r="D134" s="122">
        <v>18</v>
      </c>
      <c r="E134" s="122">
        <v>12</v>
      </c>
      <c r="F134" s="122">
        <v>3</v>
      </c>
      <c r="G134" s="122">
        <v>30</v>
      </c>
      <c r="H134" s="122">
        <v>6</v>
      </c>
      <c r="I134" s="122">
        <v>23</v>
      </c>
      <c r="J134" s="122">
        <v>17</v>
      </c>
      <c r="K134" s="123">
        <v>21</v>
      </c>
    </row>
    <row r="135" spans="1:11" ht="15.75" thickBot="1" x14ac:dyDescent="0.3">
      <c r="A135" s="177"/>
      <c r="B135" s="114" t="s">
        <v>59</v>
      </c>
      <c r="C135" s="124">
        <v>3</v>
      </c>
      <c r="D135" s="125">
        <v>22</v>
      </c>
      <c r="E135" s="125">
        <v>18</v>
      </c>
      <c r="F135" s="125">
        <v>3</v>
      </c>
      <c r="G135" s="125">
        <v>29</v>
      </c>
      <c r="H135" s="125">
        <v>1</v>
      </c>
      <c r="I135" s="125">
        <v>12</v>
      </c>
      <c r="J135" s="125">
        <v>19</v>
      </c>
      <c r="K135" s="126">
        <v>20</v>
      </c>
    </row>
  </sheetData>
  <mergeCells count="18">
    <mergeCell ref="A87:A95"/>
    <mergeCell ref="A40:A48"/>
    <mergeCell ref="A60:B63"/>
    <mergeCell ref="C60:K60"/>
    <mergeCell ref="A64:A72"/>
    <mergeCell ref="A84:B86"/>
    <mergeCell ref="C84:K84"/>
    <mergeCell ref="A12:B15"/>
    <mergeCell ref="C12:K12"/>
    <mergeCell ref="A16:A24"/>
    <mergeCell ref="A36:B39"/>
    <mergeCell ref="C36:K36"/>
    <mergeCell ref="A127:A135"/>
    <mergeCell ref="A108:B111"/>
    <mergeCell ref="C108:K108"/>
    <mergeCell ref="A112:A120"/>
    <mergeCell ref="A123:B126"/>
    <mergeCell ref="C123:K1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207B-C650-4C0B-8CB0-A9AC0A63F43E}">
  <dimension ref="B1:Y28"/>
  <sheetViews>
    <sheetView workbookViewId="0">
      <selection activeCell="Q13" sqref="Q13"/>
    </sheetView>
  </sheetViews>
  <sheetFormatPr defaultRowHeight="15" x14ac:dyDescent="0.25"/>
  <sheetData>
    <row r="1" spans="2:25" ht="15.75" thickBot="1" x14ac:dyDescent="0.3"/>
    <row r="2" spans="2:25" ht="15.75" thickTop="1" x14ac:dyDescent="0.25">
      <c r="B2" s="187" t="s">
        <v>1</v>
      </c>
      <c r="C2" s="188"/>
      <c r="D2" s="193" t="s">
        <v>50</v>
      </c>
      <c r="E2" s="194"/>
      <c r="F2" s="194"/>
      <c r="G2" s="194"/>
      <c r="H2" s="194"/>
      <c r="I2" s="194"/>
      <c r="J2" s="194"/>
      <c r="K2" s="194"/>
      <c r="L2" s="195"/>
      <c r="N2" s="86" t="s">
        <v>101</v>
      </c>
      <c r="O2" s="86" t="s">
        <v>102</v>
      </c>
      <c r="P2" s="86" t="s">
        <v>103</v>
      </c>
      <c r="Q2" s="86" t="s">
        <v>104</v>
      </c>
      <c r="R2" s="86" t="s">
        <v>105</v>
      </c>
      <c r="S2" s="86" t="s">
        <v>106</v>
      </c>
      <c r="T2" s="86" t="s">
        <v>107</v>
      </c>
      <c r="U2" s="86" t="s">
        <v>108</v>
      </c>
      <c r="V2" s="86" t="s">
        <v>109</v>
      </c>
      <c r="W2" s="86" t="s">
        <v>110</v>
      </c>
      <c r="X2" s="86" t="s">
        <v>111</v>
      </c>
      <c r="Y2" s="86" t="s">
        <v>112</v>
      </c>
    </row>
    <row r="3" spans="2:25" x14ac:dyDescent="0.25">
      <c r="B3" s="189"/>
      <c r="C3" s="190"/>
      <c r="D3" s="127" t="s">
        <v>51</v>
      </c>
      <c r="E3" s="128" t="s">
        <v>52</v>
      </c>
      <c r="F3" s="128" t="s">
        <v>53</v>
      </c>
      <c r="G3" s="128" t="s">
        <v>54</v>
      </c>
      <c r="H3" s="128" t="s">
        <v>55</v>
      </c>
      <c r="I3" s="128" t="s">
        <v>56</v>
      </c>
      <c r="J3" s="128" t="s">
        <v>57</v>
      </c>
      <c r="K3" s="128" t="s">
        <v>58</v>
      </c>
      <c r="L3" s="129" t="s">
        <v>59</v>
      </c>
    </row>
    <row r="4" spans="2:25" ht="24.75" x14ac:dyDescent="0.25">
      <c r="B4" s="189"/>
      <c r="C4" s="190"/>
      <c r="D4" s="127" t="s">
        <v>49</v>
      </c>
      <c r="E4" s="128" t="s">
        <v>49</v>
      </c>
      <c r="F4" s="128" t="s">
        <v>49</v>
      </c>
      <c r="G4" s="128" t="s">
        <v>49</v>
      </c>
      <c r="H4" s="128" t="s">
        <v>49</v>
      </c>
      <c r="I4" s="128" t="s">
        <v>49</v>
      </c>
      <c r="J4" s="128" t="s">
        <v>49</v>
      </c>
      <c r="K4" s="128" t="s">
        <v>49</v>
      </c>
      <c r="L4" s="129" t="s">
        <v>49</v>
      </c>
    </row>
    <row r="5" spans="2:25" ht="15.75" thickBot="1" x14ac:dyDescent="0.3">
      <c r="B5" s="191"/>
      <c r="C5" s="192"/>
      <c r="D5" s="130" t="s">
        <v>9</v>
      </c>
      <c r="E5" s="131" t="s">
        <v>9</v>
      </c>
      <c r="F5" s="131" t="s">
        <v>9</v>
      </c>
      <c r="G5" s="131" t="s">
        <v>9</v>
      </c>
      <c r="H5" s="131" t="s">
        <v>9</v>
      </c>
      <c r="I5" s="131" t="s">
        <v>9</v>
      </c>
      <c r="J5" s="131" t="s">
        <v>9</v>
      </c>
      <c r="K5" s="131" t="s">
        <v>9</v>
      </c>
      <c r="L5" s="132" t="s">
        <v>9</v>
      </c>
      <c r="N5" s="86" t="s">
        <v>101</v>
      </c>
      <c r="P5" s="86" t="s">
        <v>113</v>
      </c>
    </row>
    <row r="6" spans="2:25" ht="15.75" thickTop="1" x14ac:dyDescent="0.25">
      <c r="B6" s="196" t="s">
        <v>12</v>
      </c>
      <c r="C6" s="133" t="s">
        <v>13</v>
      </c>
      <c r="D6" s="134">
        <v>8.6184077256678149E-2</v>
      </c>
      <c r="E6" s="135">
        <v>0.28554901979055369</v>
      </c>
      <c r="F6" s="135">
        <v>2.7729784748477045E-2</v>
      </c>
      <c r="G6" s="135">
        <v>0.32077434564478741</v>
      </c>
      <c r="H6" s="135">
        <v>7.8406813018551652E-2</v>
      </c>
      <c r="I6" s="135">
        <v>3.1760879708754054E-2</v>
      </c>
      <c r="J6" s="135">
        <v>0.30767449748987691</v>
      </c>
      <c r="K6" s="135">
        <v>4.9195959808386668E-2</v>
      </c>
      <c r="L6" s="136">
        <v>2.177583959394019E-2</v>
      </c>
      <c r="N6" s="86" t="s">
        <v>102</v>
      </c>
      <c r="P6" s="86" t="s">
        <v>114</v>
      </c>
    </row>
    <row r="7" spans="2:25" x14ac:dyDescent="0.25">
      <c r="B7" s="197"/>
      <c r="C7" s="137" t="s">
        <v>14</v>
      </c>
      <c r="D7" s="138">
        <v>0.20735498566266003</v>
      </c>
      <c r="E7" s="139">
        <v>0.34983362044807775</v>
      </c>
      <c r="F7" s="139">
        <v>0.14333512519138208</v>
      </c>
      <c r="G7" s="139">
        <v>8.815921571236926E-2</v>
      </c>
      <c r="H7" s="139">
        <v>8.3224443249389615E-2</v>
      </c>
      <c r="I7" s="139">
        <v>0.105445735455694</v>
      </c>
      <c r="J7" s="139">
        <v>0.23186683422747881</v>
      </c>
      <c r="K7" s="139">
        <v>7.3618588819764311E-2</v>
      </c>
      <c r="L7" s="140">
        <v>7.4072920108031348E-2</v>
      </c>
      <c r="N7" s="86" t="s">
        <v>103</v>
      </c>
      <c r="P7" s="86" t="s">
        <v>115</v>
      </c>
    </row>
    <row r="8" spans="2:25" x14ac:dyDescent="0.25">
      <c r="B8" s="197"/>
      <c r="C8" s="137" t="s">
        <v>15</v>
      </c>
      <c r="D8" s="138">
        <v>0.23581285392468301</v>
      </c>
      <c r="E8" s="139">
        <v>0.27743527705360865</v>
      </c>
      <c r="F8" s="139">
        <v>0.14143647701925008</v>
      </c>
      <c r="G8" s="139">
        <v>0.13238524695771617</v>
      </c>
      <c r="H8" s="139">
        <v>0.10164932774475666</v>
      </c>
      <c r="I8" s="139">
        <v>5.579701199956328E-2</v>
      </c>
      <c r="J8" s="139">
        <v>0.26304455216605166</v>
      </c>
      <c r="K8" s="139">
        <v>4.4821142387693289E-2</v>
      </c>
      <c r="L8" s="140">
        <v>6.3821007610426722E-2</v>
      </c>
      <c r="N8" s="86" t="s">
        <v>104</v>
      </c>
      <c r="P8" s="86" t="s">
        <v>116</v>
      </c>
    </row>
    <row r="9" spans="2:25" x14ac:dyDescent="0.25">
      <c r="B9" s="197"/>
      <c r="C9" s="137" t="s">
        <v>16</v>
      </c>
      <c r="D9" s="138">
        <v>0.1005785175403235</v>
      </c>
      <c r="E9" s="139">
        <v>0.47195784059669332</v>
      </c>
      <c r="F9" s="139">
        <v>0.111590097240389</v>
      </c>
      <c r="G9" s="139">
        <v>1.7729182193746036E-2</v>
      </c>
      <c r="H9" s="139">
        <v>7.2365483156803509E-2</v>
      </c>
      <c r="I9" s="139">
        <v>8.0313021601899529E-2</v>
      </c>
      <c r="J9" s="139">
        <v>0.16032698383579816</v>
      </c>
      <c r="K9" s="139">
        <v>4.7234354228378232E-2</v>
      </c>
      <c r="L9" s="140">
        <v>9.0787033737043277E-2</v>
      </c>
      <c r="N9" s="86" t="s">
        <v>105</v>
      </c>
      <c r="P9" s="86" t="s">
        <v>117</v>
      </c>
    </row>
    <row r="10" spans="2:25" x14ac:dyDescent="0.25">
      <c r="B10" s="197"/>
      <c r="C10" s="137" t="s">
        <v>17</v>
      </c>
      <c r="D10" s="138">
        <v>0.18371019502633704</v>
      </c>
      <c r="E10" s="139">
        <v>0.27636799553816049</v>
      </c>
      <c r="F10" s="139">
        <v>7.4376001295300948E-2</v>
      </c>
      <c r="G10" s="139">
        <v>0.21961721591569783</v>
      </c>
      <c r="H10" s="139">
        <v>8.5990082126866485E-2</v>
      </c>
      <c r="I10" s="139">
        <v>5.6114902012331429E-2</v>
      </c>
      <c r="J10" s="139">
        <v>0.29023189000527599</v>
      </c>
      <c r="K10" s="139">
        <v>5.1579065873218012E-2</v>
      </c>
      <c r="L10" s="140">
        <v>4.5797939728697834E-2</v>
      </c>
      <c r="N10" s="86" t="s">
        <v>106</v>
      </c>
      <c r="P10" s="86" t="s">
        <v>118</v>
      </c>
    </row>
    <row r="11" spans="2:25" x14ac:dyDescent="0.25">
      <c r="B11" s="197"/>
      <c r="C11" s="137" t="s">
        <v>18</v>
      </c>
      <c r="D11" s="138">
        <v>0.13416590370749906</v>
      </c>
      <c r="E11" s="139">
        <v>0.53335015729361446</v>
      </c>
      <c r="F11" s="139">
        <v>0.19147742958964667</v>
      </c>
      <c r="G11" s="139">
        <v>3.1487542496550301E-2</v>
      </c>
      <c r="H11" s="139">
        <v>6.6590869448129184E-2</v>
      </c>
      <c r="I11" s="139">
        <v>3.2578746175600581E-2</v>
      </c>
      <c r="J11" s="139">
        <v>0.10639421881120532</v>
      </c>
      <c r="K11" s="139">
        <v>8.3711164526138332E-2</v>
      </c>
      <c r="L11" s="140">
        <v>2.7458501415889184E-2</v>
      </c>
      <c r="N11" s="86" t="s">
        <v>107</v>
      </c>
      <c r="P11" s="86" t="s">
        <v>119</v>
      </c>
    </row>
    <row r="12" spans="2:25" x14ac:dyDescent="0.25">
      <c r="B12" s="197"/>
      <c r="C12" s="137" t="s">
        <v>19</v>
      </c>
      <c r="D12" s="138">
        <v>0.20911805009501061</v>
      </c>
      <c r="E12" s="139">
        <v>0.38461648537539822</v>
      </c>
      <c r="F12" s="139">
        <v>0.12072698367223024</v>
      </c>
      <c r="G12" s="139">
        <v>0.28742009746448094</v>
      </c>
      <c r="H12" s="139">
        <v>0.13884141131609237</v>
      </c>
      <c r="I12" s="139">
        <v>8.9529667265048948E-2</v>
      </c>
      <c r="J12" s="139">
        <v>0.32023156077370851</v>
      </c>
      <c r="K12" s="139">
        <v>7.7052142826090311E-2</v>
      </c>
      <c r="L12" s="140">
        <v>3.7869777658443807E-2</v>
      </c>
      <c r="N12" s="86" t="s">
        <v>108</v>
      </c>
      <c r="P12" s="86" t="s">
        <v>120</v>
      </c>
    </row>
    <row r="13" spans="2:25" x14ac:dyDescent="0.25">
      <c r="B13" s="197"/>
      <c r="C13" s="137" t="s">
        <v>20</v>
      </c>
      <c r="D13" s="138">
        <v>0.13986733741554772</v>
      </c>
      <c r="E13" s="139">
        <v>0.31078549052257676</v>
      </c>
      <c r="F13" s="139">
        <v>5.4339826645429364E-2</v>
      </c>
      <c r="G13" s="139">
        <v>0.18970524404417538</v>
      </c>
      <c r="H13" s="139">
        <v>7.5304747620690921E-2</v>
      </c>
      <c r="I13" s="139">
        <v>8.1384523293229732E-2</v>
      </c>
      <c r="J13" s="139">
        <v>0.14824739757434952</v>
      </c>
      <c r="K13" s="139">
        <v>5.5558613881786761E-2</v>
      </c>
      <c r="L13" s="140">
        <v>6.5770039441754205E-2</v>
      </c>
      <c r="N13" s="86" t="s">
        <v>109</v>
      </c>
      <c r="P13" s="86" t="s">
        <v>121</v>
      </c>
    </row>
    <row r="14" spans="2:25" ht="15.75" thickBot="1" x14ac:dyDescent="0.3">
      <c r="B14" s="198"/>
      <c r="C14" s="141" t="s">
        <v>21</v>
      </c>
      <c r="D14" s="142">
        <v>0.19628141092583501</v>
      </c>
      <c r="E14" s="143">
        <v>0.33676323394911906</v>
      </c>
      <c r="F14" s="143">
        <v>0.13259302949329438</v>
      </c>
      <c r="G14" s="143">
        <v>0.26739352007588435</v>
      </c>
      <c r="H14" s="143">
        <v>0.1073209704760367</v>
      </c>
      <c r="I14" s="143">
        <v>6.8244712309124975E-2</v>
      </c>
      <c r="J14" s="143">
        <v>0.33407206980295973</v>
      </c>
      <c r="K14" s="143">
        <v>5.9725380148525707E-2</v>
      </c>
      <c r="L14" s="144">
        <v>5.8750432553194877E-2</v>
      </c>
      <c r="N14" s="86" t="s">
        <v>110</v>
      </c>
      <c r="P14" s="86" t="s">
        <v>122</v>
      </c>
    </row>
    <row r="15" spans="2:25" ht="16.5" thickTop="1" thickBot="1" x14ac:dyDescent="0.3">
      <c r="N15" s="86" t="s">
        <v>111</v>
      </c>
      <c r="P15" s="86" t="s">
        <v>123</v>
      </c>
    </row>
    <row r="16" spans="2:25" ht="15.75" thickTop="1" x14ac:dyDescent="0.25">
      <c r="B16" s="187" t="s">
        <v>1</v>
      </c>
      <c r="C16" s="188"/>
      <c r="D16" s="193" t="s">
        <v>12</v>
      </c>
      <c r="E16" s="194"/>
      <c r="F16" s="194"/>
      <c r="G16" s="194"/>
      <c r="H16" s="194"/>
      <c r="I16" s="194"/>
      <c r="J16" s="194"/>
      <c r="K16" s="194"/>
      <c r="L16" s="195"/>
      <c r="N16" s="86" t="s">
        <v>112</v>
      </c>
      <c r="P16" s="86" t="s">
        <v>124</v>
      </c>
    </row>
    <row r="17" spans="2:12" x14ac:dyDescent="0.25">
      <c r="B17" s="189"/>
      <c r="C17" s="190"/>
      <c r="D17" s="127" t="s">
        <v>13</v>
      </c>
      <c r="E17" s="128" t="s">
        <v>14</v>
      </c>
      <c r="F17" s="128" t="s">
        <v>15</v>
      </c>
      <c r="G17" s="128" t="s">
        <v>16</v>
      </c>
      <c r="H17" s="128" t="s">
        <v>17</v>
      </c>
      <c r="I17" s="128" t="s">
        <v>18</v>
      </c>
      <c r="J17" s="128" t="s">
        <v>19</v>
      </c>
      <c r="K17" s="128" t="s">
        <v>20</v>
      </c>
      <c r="L17" s="129" t="s">
        <v>21</v>
      </c>
    </row>
    <row r="18" spans="2:12" ht="24.75" x14ac:dyDescent="0.25">
      <c r="B18" s="189"/>
      <c r="C18" s="190"/>
      <c r="D18" s="127" t="s">
        <v>49</v>
      </c>
      <c r="E18" s="128" t="s">
        <v>49</v>
      </c>
      <c r="F18" s="128" t="s">
        <v>49</v>
      </c>
      <c r="G18" s="128" t="s">
        <v>49</v>
      </c>
      <c r="H18" s="128" t="s">
        <v>49</v>
      </c>
      <c r="I18" s="128" t="s">
        <v>49</v>
      </c>
      <c r="J18" s="128" t="s">
        <v>49</v>
      </c>
      <c r="K18" s="128" t="s">
        <v>49</v>
      </c>
      <c r="L18" s="129" t="s">
        <v>49</v>
      </c>
    </row>
    <row r="19" spans="2:12" ht="15.75" thickBot="1" x14ac:dyDescent="0.3">
      <c r="B19" s="191"/>
      <c r="C19" s="192"/>
      <c r="D19" s="130" t="s">
        <v>9</v>
      </c>
      <c r="E19" s="131" t="s">
        <v>9</v>
      </c>
      <c r="F19" s="131" t="s">
        <v>9</v>
      </c>
      <c r="G19" s="131" t="s">
        <v>9</v>
      </c>
      <c r="H19" s="131" t="s">
        <v>9</v>
      </c>
      <c r="I19" s="131" t="s">
        <v>9</v>
      </c>
      <c r="J19" s="131" t="s">
        <v>9</v>
      </c>
      <c r="K19" s="131" t="s">
        <v>9</v>
      </c>
      <c r="L19" s="132" t="s">
        <v>9</v>
      </c>
    </row>
    <row r="20" spans="2:12" ht="15.75" thickTop="1" x14ac:dyDescent="0.25">
      <c r="B20" s="196" t="s">
        <v>50</v>
      </c>
      <c r="C20" s="133" t="s">
        <v>51</v>
      </c>
      <c r="D20" s="134">
        <v>8.6184077256678149E-2</v>
      </c>
      <c r="E20" s="135">
        <v>0.20735498566266003</v>
      </c>
      <c r="F20" s="135">
        <v>0.23581285392468301</v>
      </c>
      <c r="G20" s="135">
        <v>0.1005785175403235</v>
      </c>
      <c r="H20" s="135">
        <v>0.18371019502633704</v>
      </c>
      <c r="I20" s="135">
        <v>0.13416590370749906</v>
      </c>
      <c r="J20" s="135">
        <v>0.20911805009501061</v>
      </c>
      <c r="K20" s="135">
        <v>0.13986733741554772</v>
      </c>
      <c r="L20" s="136">
        <v>0.19628141092583501</v>
      </c>
    </row>
    <row r="21" spans="2:12" x14ac:dyDescent="0.25">
      <c r="B21" s="197"/>
      <c r="C21" s="137" t="s">
        <v>52</v>
      </c>
      <c r="D21" s="138">
        <v>0.28554901979055369</v>
      </c>
      <c r="E21" s="139">
        <v>0.34983362044807775</v>
      </c>
      <c r="F21" s="139">
        <v>0.27743527705360865</v>
      </c>
      <c r="G21" s="139">
        <v>0.47195784059669332</v>
      </c>
      <c r="H21" s="139">
        <v>0.27636799553816049</v>
      </c>
      <c r="I21" s="139">
        <v>0.53335015729361446</v>
      </c>
      <c r="J21" s="139">
        <v>0.38461648537539822</v>
      </c>
      <c r="K21" s="139">
        <v>0.31078549052257676</v>
      </c>
      <c r="L21" s="140">
        <v>0.33676323394911906</v>
      </c>
    </row>
    <row r="22" spans="2:12" x14ac:dyDescent="0.25">
      <c r="B22" s="197"/>
      <c r="C22" s="137" t="s">
        <v>53</v>
      </c>
      <c r="D22" s="138">
        <v>2.7729784748477045E-2</v>
      </c>
      <c r="E22" s="139">
        <v>0.14333512519138208</v>
      </c>
      <c r="F22" s="139">
        <v>0.14143647701925008</v>
      </c>
      <c r="G22" s="139">
        <v>0.111590097240389</v>
      </c>
      <c r="H22" s="139">
        <v>7.4376001295300948E-2</v>
      </c>
      <c r="I22" s="139">
        <v>0.19147742958964667</v>
      </c>
      <c r="J22" s="139">
        <v>0.12072698367223024</v>
      </c>
      <c r="K22" s="139">
        <v>5.4339826645429364E-2</v>
      </c>
      <c r="L22" s="140">
        <v>0.13259302949329438</v>
      </c>
    </row>
    <row r="23" spans="2:12" x14ac:dyDescent="0.25">
      <c r="B23" s="197"/>
      <c r="C23" s="137" t="s">
        <v>54</v>
      </c>
      <c r="D23" s="138">
        <v>0.32077434564478741</v>
      </c>
      <c r="E23" s="139">
        <v>8.815921571236926E-2</v>
      </c>
      <c r="F23" s="139">
        <v>0.13238524695771617</v>
      </c>
      <c r="G23" s="139">
        <v>1.7729182193746036E-2</v>
      </c>
      <c r="H23" s="139">
        <v>0.21961721591569783</v>
      </c>
      <c r="I23" s="139">
        <v>3.1487542496550301E-2</v>
      </c>
      <c r="J23" s="139">
        <v>0.28742009746448094</v>
      </c>
      <c r="K23" s="139">
        <v>0.18970524404417538</v>
      </c>
      <c r="L23" s="140">
        <v>0.26739352007588435</v>
      </c>
    </row>
    <row r="24" spans="2:12" x14ac:dyDescent="0.25">
      <c r="B24" s="197"/>
      <c r="C24" s="137" t="s">
        <v>55</v>
      </c>
      <c r="D24" s="138">
        <v>7.8406813018551652E-2</v>
      </c>
      <c r="E24" s="139">
        <v>8.3224443249389615E-2</v>
      </c>
      <c r="F24" s="139">
        <v>0.10164932774475666</v>
      </c>
      <c r="G24" s="139">
        <v>7.2365483156803509E-2</v>
      </c>
      <c r="H24" s="139">
        <v>8.5990082126866485E-2</v>
      </c>
      <c r="I24" s="139">
        <v>6.6590869448129184E-2</v>
      </c>
      <c r="J24" s="139">
        <v>0.13884141131609237</v>
      </c>
      <c r="K24" s="139">
        <v>7.5304747620690921E-2</v>
      </c>
      <c r="L24" s="140">
        <v>0.1073209704760367</v>
      </c>
    </row>
    <row r="25" spans="2:12" x14ac:dyDescent="0.25">
      <c r="B25" s="197"/>
      <c r="C25" s="137" t="s">
        <v>56</v>
      </c>
      <c r="D25" s="138">
        <v>3.1760879708754054E-2</v>
      </c>
      <c r="E25" s="139">
        <v>0.105445735455694</v>
      </c>
      <c r="F25" s="139">
        <v>5.579701199956328E-2</v>
      </c>
      <c r="G25" s="139">
        <v>8.0313021601899529E-2</v>
      </c>
      <c r="H25" s="139">
        <v>5.6114902012331429E-2</v>
      </c>
      <c r="I25" s="139">
        <v>3.2578746175600581E-2</v>
      </c>
      <c r="J25" s="139">
        <v>8.9529667265048948E-2</v>
      </c>
      <c r="K25" s="139">
        <v>8.1384523293229732E-2</v>
      </c>
      <c r="L25" s="140">
        <v>6.8244712309124975E-2</v>
      </c>
    </row>
    <row r="26" spans="2:12" x14ac:dyDescent="0.25">
      <c r="B26" s="197"/>
      <c r="C26" s="137" t="s">
        <v>57</v>
      </c>
      <c r="D26" s="138">
        <v>0.30767449748987691</v>
      </c>
      <c r="E26" s="139">
        <v>0.23186683422747881</v>
      </c>
      <c r="F26" s="139">
        <v>0.26304455216605166</v>
      </c>
      <c r="G26" s="139">
        <v>0.16032698383579816</v>
      </c>
      <c r="H26" s="139">
        <v>0.29023189000527599</v>
      </c>
      <c r="I26" s="139">
        <v>0.10639421881120532</v>
      </c>
      <c r="J26" s="139">
        <v>0.32023156077370851</v>
      </c>
      <c r="K26" s="139">
        <v>0.14824739757434952</v>
      </c>
      <c r="L26" s="140">
        <v>0.33407206980295973</v>
      </c>
    </row>
    <row r="27" spans="2:12" x14ac:dyDescent="0.25">
      <c r="B27" s="197"/>
      <c r="C27" s="137" t="s">
        <v>58</v>
      </c>
      <c r="D27" s="138">
        <v>4.9195959808386668E-2</v>
      </c>
      <c r="E27" s="139">
        <v>7.3618588819764311E-2</v>
      </c>
      <c r="F27" s="139">
        <v>4.4821142387693289E-2</v>
      </c>
      <c r="G27" s="139">
        <v>4.7234354228378232E-2</v>
      </c>
      <c r="H27" s="139">
        <v>5.1579065873218012E-2</v>
      </c>
      <c r="I27" s="139">
        <v>8.3711164526138332E-2</v>
      </c>
      <c r="J27" s="139">
        <v>7.7052142826090311E-2</v>
      </c>
      <c r="K27" s="139">
        <v>5.5558613881786761E-2</v>
      </c>
      <c r="L27" s="140">
        <v>5.9725380148525707E-2</v>
      </c>
    </row>
    <row r="28" spans="2:12" ht="15.75" thickBot="1" x14ac:dyDescent="0.3">
      <c r="B28" s="198"/>
      <c r="C28" s="141" t="s">
        <v>59</v>
      </c>
      <c r="D28" s="142">
        <v>2.177583959394019E-2</v>
      </c>
      <c r="E28" s="143">
        <v>7.4072920108031348E-2</v>
      </c>
      <c r="F28" s="143">
        <v>6.3821007610426722E-2</v>
      </c>
      <c r="G28" s="143">
        <v>9.0787033737043277E-2</v>
      </c>
      <c r="H28" s="143">
        <v>4.5797939728697834E-2</v>
      </c>
      <c r="I28" s="143">
        <v>2.7458501415889184E-2</v>
      </c>
      <c r="J28" s="143">
        <v>3.7869777658443807E-2</v>
      </c>
      <c r="K28" s="143">
        <v>6.5770039441754205E-2</v>
      </c>
      <c r="L28" s="144">
        <v>5.8750432553194877E-2</v>
      </c>
    </row>
  </sheetData>
  <mergeCells count="6">
    <mergeCell ref="B16:C19"/>
    <mergeCell ref="D16:L16"/>
    <mergeCell ref="B20:B28"/>
    <mergeCell ref="B2:C5"/>
    <mergeCell ref="D2:L2"/>
    <mergeCell ref="B6:B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4D8E-81E4-466C-822E-9A753642982F}">
  <dimension ref="B2:M16"/>
  <sheetViews>
    <sheetView workbookViewId="0">
      <selection activeCell="M7" sqref="M7"/>
    </sheetView>
  </sheetViews>
  <sheetFormatPr defaultRowHeight="15" x14ac:dyDescent="0.25"/>
  <sheetData>
    <row r="2" spans="2:13" ht="15.75" thickBot="1" x14ac:dyDescent="0.3"/>
    <row r="3" spans="2:13" ht="15.75" thickTop="1" x14ac:dyDescent="0.25">
      <c r="B3" s="199" t="s">
        <v>1</v>
      </c>
      <c r="C3" s="200"/>
      <c r="D3" s="205" t="s">
        <v>12</v>
      </c>
      <c r="E3" s="206"/>
      <c r="F3" s="206"/>
      <c r="G3" s="206"/>
      <c r="H3" s="206"/>
      <c r="I3" s="206"/>
      <c r="J3" s="206"/>
      <c r="K3" s="206"/>
      <c r="L3" s="207"/>
    </row>
    <row r="4" spans="2:13" x14ac:dyDescent="0.25">
      <c r="B4" s="201"/>
      <c r="C4" s="202"/>
      <c r="D4" s="5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  <c r="K4" s="6" t="s">
        <v>20</v>
      </c>
      <c r="L4" s="7" t="s">
        <v>21</v>
      </c>
    </row>
    <row r="5" spans="2:13" ht="24.75" x14ac:dyDescent="0.25">
      <c r="B5" s="201"/>
      <c r="C5" s="202"/>
      <c r="D5" s="5" t="s">
        <v>49</v>
      </c>
      <c r="E5" s="6" t="s">
        <v>49</v>
      </c>
      <c r="F5" s="6" t="s">
        <v>49</v>
      </c>
      <c r="G5" s="6" t="s">
        <v>49</v>
      </c>
      <c r="H5" s="6" t="s">
        <v>49</v>
      </c>
      <c r="I5" s="6" t="s">
        <v>49</v>
      </c>
      <c r="J5" s="6" t="s">
        <v>49</v>
      </c>
      <c r="K5" s="6" t="s">
        <v>49</v>
      </c>
      <c r="L5" s="7" t="s">
        <v>49</v>
      </c>
    </row>
    <row r="6" spans="2:13" ht="15.75" thickBot="1" x14ac:dyDescent="0.3">
      <c r="B6" s="203"/>
      <c r="C6" s="204"/>
      <c r="D6" s="8" t="s">
        <v>9</v>
      </c>
      <c r="E6" s="9" t="s">
        <v>9</v>
      </c>
      <c r="F6" s="9" t="s">
        <v>9</v>
      </c>
      <c r="G6" s="9" t="s">
        <v>9</v>
      </c>
      <c r="H6" s="9" t="s">
        <v>9</v>
      </c>
      <c r="I6" s="9" t="s">
        <v>9</v>
      </c>
      <c r="J6" s="9" t="s">
        <v>9</v>
      </c>
      <c r="K6" s="9" t="s">
        <v>9</v>
      </c>
      <c r="L6" s="10" t="s">
        <v>9</v>
      </c>
    </row>
    <row r="7" spans="2:13" ht="15.75" thickTop="1" x14ac:dyDescent="0.25">
      <c r="B7" s="208" t="s">
        <v>50</v>
      </c>
      <c r="C7" s="11" t="s">
        <v>51</v>
      </c>
      <c r="D7" s="12">
        <v>8.5714285714285743E-2</v>
      </c>
      <c r="E7" s="13">
        <v>0.2184615384615384</v>
      </c>
      <c r="F7" s="13">
        <v>0.23928571428571413</v>
      </c>
      <c r="G7" s="13">
        <v>0.12765957446808512</v>
      </c>
      <c r="H7" s="13">
        <v>0.19047619047619058</v>
      </c>
      <c r="I7" s="13">
        <v>0.13793103448275865</v>
      </c>
      <c r="J7" s="13">
        <v>0.20979020979020993</v>
      </c>
      <c r="K7" s="13">
        <v>0.14243323442136488</v>
      </c>
      <c r="L7" s="14">
        <v>0.19364161849710987</v>
      </c>
      <c r="M7" s="23"/>
    </row>
    <row r="8" spans="2:13" x14ac:dyDescent="0.25">
      <c r="B8" s="209"/>
      <c r="C8" s="15" t="s">
        <v>52</v>
      </c>
      <c r="D8" s="16">
        <v>0.2742857142857143</v>
      </c>
      <c r="E8" s="17">
        <v>0.34461538461538449</v>
      </c>
      <c r="F8" s="17">
        <v>0.27499999999999986</v>
      </c>
      <c r="G8" s="17">
        <v>0.40425531914893614</v>
      </c>
      <c r="H8" s="17">
        <v>0.26436781609195387</v>
      </c>
      <c r="I8" s="17">
        <v>0.48275862068965514</v>
      </c>
      <c r="J8" s="17">
        <v>0.37762237762237749</v>
      </c>
      <c r="K8" s="17">
        <v>0.29080118694362012</v>
      </c>
      <c r="L8" s="18">
        <v>0.31213872832369954</v>
      </c>
    </row>
    <row r="9" spans="2:13" x14ac:dyDescent="0.25">
      <c r="B9" s="209"/>
      <c r="C9" s="15" t="s">
        <v>53</v>
      </c>
      <c r="D9" s="16">
        <v>2.8571428571428584E-2</v>
      </c>
      <c r="E9" s="17">
        <v>0.1569230769230768</v>
      </c>
      <c r="F9" s="17">
        <v>0.15357142857142864</v>
      </c>
      <c r="G9" s="17">
        <v>0.10638297872340428</v>
      </c>
      <c r="H9" s="17">
        <v>8.2101806239737368E-2</v>
      </c>
      <c r="I9" s="17">
        <v>0.15517241379310351</v>
      </c>
      <c r="J9" s="17">
        <v>0.12237762237762241</v>
      </c>
      <c r="K9" s="17">
        <v>5.6379821958456977E-2</v>
      </c>
      <c r="L9" s="18">
        <v>0.13583815028901725</v>
      </c>
    </row>
    <row r="10" spans="2:13" x14ac:dyDescent="0.25">
      <c r="B10" s="209"/>
      <c r="C10" s="15" t="s">
        <v>54</v>
      </c>
      <c r="D10" s="16">
        <v>0.32571428571428584</v>
      </c>
      <c r="E10" s="17">
        <v>8.0000000000000043E-2</v>
      </c>
      <c r="F10" s="17">
        <v>0.12499999999999999</v>
      </c>
      <c r="G10" s="17">
        <v>2.1276595744680854E-2</v>
      </c>
      <c r="H10" s="17">
        <v>0.21018062397372736</v>
      </c>
      <c r="I10" s="17">
        <v>3.4482758620689662E-2</v>
      </c>
      <c r="J10" s="17">
        <v>0.28321678321678323</v>
      </c>
      <c r="K10" s="17">
        <v>0.1899109792284866</v>
      </c>
      <c r="L10" s="18">
        <v>0.24855491329479767</v>
      </c>
    </row>
    <row r="11" spans="2:13" x14ac:dyDescent="0.25">
      <c r="B11" s="209"/>
      <c r="C11" s="15" t="s">
        <v>55</v>
      </c>
      <c r="D11" s="16">
        <v>7.9999999999999974E-2</v>
      </c>
      <c r="E11" s="17">
        <v>9.2307692307692299E-2</v>
      </c>
      <c r="F11" s="17">
        <v>0.11071428571428575</v>
      </c>
      <c r="G11" s="17">
        <v>8.5106382978723458E-2</v>
      </c>
      <c r="H11" s="17">
        <v>9.3596059113300378E-2</v>
      </c>
      <c r="I11" s="17">
        <v>6.8965517241379309E-2</v>
      </c>
      <c r="J11" s="17">
        <v>0.13636363636363638</v>
      </c>
      <c r="K11" s="17">
        <v>7.71513353115727E-2</v>
      </c>
      <c r="L11" s="18">
        <v>0.11560693641618493</v>
      </c>
    </row>
    <row r="12" spans="2:13" x14ac:dyDescent="0.25">
      <c r="B12" s="209"/>
      <c r="C12" s="15" t="s">
        <v>56</v>
      </c>
      <c r="D12" s="16">
        <v>1.7142857142857154E-2</v>
      </c>
      <c r="E12" s="17">
        <v>8.9230769230769225E-2</v>
      </c>
      <c r="F12" s="17">
        <v>5.000000000000001E-2</v>
      </c>
      <c r="G12" s="17">
        <v>0.10638297872340427</v>
      </c>
      <c r="H12" s="17">
        <v>4.9261083743842353E-2</v>
      </c>
      <c r="I12" s="17">
        <v>3.4482758620689669E-2</v>
      </c>
      <c r="J12" s="17">
        <v>7.6923076923076927E-2</v>
      </c>
      <c r="K12" s="17">
        <v>5.9347181008902128E-2</v>
      </c>
      <c r="L12" s="18">
        <v>6.3583815028901799E-2</v>
      </c>
    </row>
    <row r="13" spans="2:13" x14ac:dyDescent="0.25">
      <c r="B13" s="209"/>
      <c r="C13" s="15" t="s">
        <v>57</v>
      </c>
      <c r="D13" s="16">
        <v>0.30285714285714294</v>
      </c>
      <c r="E13" s="17">
        <v>0.23384615384615381</v>
      </c>
      <c r="F13" s="17">
        <v>0.2535714285714285</v>
      </c>
      <c r="G13" s="17">
        <v>0.21276595744680851</v>
      </c>
      <c r="H13" s="17">
        <v>0.29556650246305433</v>
      </c>
      <c r="I13" s="17">
        <v>0.1206896551724138</v>
      </c>
      <c r="J13" s="17">
        <v>0.33216783216783191</v>
      </c>
      <c r="K13" s="17">
        <v>0.16023738872403562</v>
      </c>
      <c r="L13" s="18">
        <v>0.34104046242774583</v>
      </c>
    </row>
    <row r="14" spans="2:13" x14ac:dyDescent="0.25">
      <c r="B14" s="209"/>
      <c r="C14" s="15" t="s">
        <v>58</v>
      </c>
      <c r="D14" s="16">
        <v>4.0000000000000008E-2</v>
      </c>
      <c r="E14" s="17">
        <v>6.4615384615384672E-2</v>
      </c>
      <c r="F14" s="17">
        <v>4.2857142857142858E-2</v>
      </c>
      <c r="G14" s="17">
        <v>6.3829787234042548E-2</v>
      </c>
      <c r="H14" s="17">
        <v>5.090311986863711E-2</v>
      </c>
      <c r="I14" s="17">
        <v>0.10344827586206899</v>
      </c>
      <c r="J14" s="17">
        <v>8.041958041958043E-2</v>
      </c>
      <c r="K14" s="17">
        <v>5.3412462908011854E-2</v>
      </c>
      <c r="L14" s="18">
        <v>6.358381502890173E-2</v>
      </c>
    </row>
    <row r="15" spans="2:13" ht="15.75" thickBot="1" x14ac:dyDescent="0.3">
      <c r="B15" s="210"/>
      <c r="C15" s="19" t="s">
        <v>59</v>
      </c>
      <c r="D15" s="20">
        <v>2.2857142857142861E-2</v>
      </c>
      <c r="E15" s="21">
        <v>7.3846153846153839E-2</v>
      </c>
      <c r="F15" s="21">
        <v>6.7857142857142866E-2</v>
      </c>
      <c r="G15" s="21">
        <v>8.5106382978723402E-2</v>
      </c>
      <c r="H15" s="21">
        <v>4.9261083743842339E-2</v>
      </c>
      <c r="I15" s="21">
        <v>3.4482758620689655E-2</v>
      </c>
      <c r="J15" s="21">
        <v>4.5454545454545456E-2</v>
      </c>
      <c r="K15" s="21">
        <v>6.2314540059347209E-2</v>
      </c>
      <c r="L15" s="22">
        <v>6.3583815028901827E-2</v>
      </c>
    </row>
    <row r="16" spans="2:13" x14ac:dyDescent="0.25">
      <c r="D16" s="23"/>
      <c r="E16" s="23"/>
      <c r="F16" s="23"/>
      <c r="G16" s="23"/>
      <c r="H16" s="23"/>
      <c r="I16" s="23"/>
      <c r="J16" s="23"/>
      <c r="K16" s="23"/>
      <c r="L16" s="23"/>
    </row>
  </sheetData>
  <mergeCells count="3">
    <mergeCell ref="B3:C6"/>
    <mergeCell ref="D3:L3"/>
    <mergeCell ref="B7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Statewide Participation</vt:lpstr>
      <vt:lpstr>Basin Participation</vt:lpstr>
      <vt:lpstr>StateWide Worksheet</vt:lpstr>
      <vt:lpstr>Sheet4</vt:lpstr>
      <vt:lpstr>act - output</vt:lpstr>
      <vt:lpstr>basin - output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erico</dc:creator>
  <cp:lastModifiedBy>Daniel Kary</cp:lastModifiedBy>
  <dcterms:created xsi:type="dcterms:W3CDTF">2020-01-31T22:07:19Z</dcterms:created>
  <dcterms:modified xsi:type="dcterms:W3CDTF">2020-02-06T21:23:12Z</dcterms:modified>
</cp:coreProperties>
</file>